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F:\SYS\Statistik\Månedsstatistik\Olie\"/>
    </mc:Choice>
  </mc:AlternateContent>
  <bookViews>
    <workbookView xWindow="0" yWindow="-15" windowWidth="18930" windowHeight="6615" tabRatio="809"/>
  </bookViews>
  <sheets>
    <sheet name="Olieforbrug, TJ" sheetId="16" r:id="rId1"/>
    <sheet name="Råolie" sheetId="6" r:id="rId2"/>
    <sheet name="Halvfabrikata" sheetId="12" r:id="rId3"/>
    <sheet name="Motorbenzin" sheetId="5" r:id="rId4"/>
    <sheet name="Flybenzin" sheetId="4" r:id="rId5"/>
    <sheet name="Gas-dieselolie" sheetId="2" r:id="rId6"/>
    <sheet name="Petroleum" sheetId="11" r:id="rId7"/>
    <sheet name="JP1" sheetId="1" r:id="rId8"/>
    <sheet name="Fuelolie" sheetId="7" r:id="rId9"/>
    <sheet name="Raffinaderigas" sheetId="8" r:id="rId10"/>
    <sheet name="Petroleumskoks" sheetId="10" r:id="rId11"/>
    <sheet name="LVN" sheetId="14" r:id="rId12"/>
    <sheet name="LPG" sheetId="3" r:id="rId13"/>
    <sheet name="Orimulsion" sheetId="13" r:id="rId14"/>
    <sheet name="Bitumen" sheetId="9" r:id="rId15"/>
    <sheet name="Spildol_Smøreolie_MinTerpentin" sheetId="15" r:id="rId16"/>
    <sheet name="Fig" sheetId="18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calcPr calcId="162913" calcMode="manual"/>
</workbook>
</file>

<file path=xl/calcChain.xml><?xml version="1.0" encoding="utf-8"?>
<calcChain xmlns="http://schemas.openxmlformats.org/spreadsheetml/2006/main">
  <c r="K34" i="16" l="1"/>
  <c r="K33" i="16"/>
  <c r="K32" i="16"/>
  <c r="K31" i="16"/>
  <c r="K30" i="16"/>
  <c r="K29" i="16"/>
  <c r="K28" i="16"/>
  <c r="I39" i="12"/>
  <c r="H39" i="12"/>
  <c r="G39" i="12"/>
  <c r="F39" i="12"/>
  <c r="E39" i="12"/>
  <c r="D39" i="12"/>
  <c r="C39" i="12"/>
  <c r="I38" i="12"/>
  <c r="H38" i="12"/>
  <c r="G38" i="12"/>
  <c r="F38" i="12"/>
  <c r="E38" i="12"/>
  <c r="D38" i="12"/>
  <c r="C38" i="12"/>
  <c r="I37" i="12"/>
  <c r="H37" i="12"/>
  <c r="G37" i="12"/>
  <c r="F37" i="12"/>
  <c r="E37" i="12"/>
  <c r="D37" i="12"/>
  <c r="C37" i="12"/>
  <c r="I36" i="12"/>
  <c r="H36" i="12"/>
  <c r="G36" i="12"/>
  <c r="F36" i="12"/>
  <c r="E36" i="12"/>
  <c r="D36" i="12"/>
  <c r="C36" i="12"/>
  <c r="I35" i="12"/>
  <c r="H35" i="12"/>
  <c r="G35" i="12"/>
  <c r="F35" i="12"/>
  <c r="E35" i="12"/>
  <c r="D35" i="12"/>
  <c r="C35" i="12"/>
  <c r="I34" i="12"/>
  <c r="H34" i="12"/>
  <c r="G34" i="12"/>
  <c r="F34" i="12"/>
  <c r="E34" i="12"/>
  <c r="D34" i="12"/>
  <c r="C34" i="12"/>
  <c r="I33" i="12"/>
  <c r="H33" i="12"/>
  <c r="G33" i="12"/>
  <c r="F33" i="12"/>
  <c r="E33" i="12"/>
  <c r="D33" i="12"/>
  <c r="C33" i="12"/>
  <c r="I32" i="12"/>
  <c r="H32" i="12"/>
  <c r="G32" i="12"/>
  <c r="F32" i="12"/>
  <c r="E32" i="12"/>
  <c r="D32" i="12"/>
  <c r="C32" i="12"/>
  <c r="I31" i="12"/>
  <c r="H31" i="12"/>
  <c r="G31" i="12"/>
  <c r="F31" i="12"/>
  <c r="E31" i="12"/>
  <c r="D31" i="12"/>
  <c r="C31" i="12"/>
  <c r="I30" i="12"/>
  <c r="H30" i="12"/>
  <c r="G30" i="12"/>
  <c r="F30" i="12"/>
  <c r="E30" i="12"/>
  <c r="D30" i="12"/>
  <c r="C30" i="12"/>
  <c r="I29" i="12"/>
  <c r="H29" i="12"/>
  <c r="G29" i="12"/>
  <c r="F29" i="12"/>
  <c r="E29" i="12"/>
  <c r="D29" i="12"/>
  <c r="C29" i="12"/>
  <c r="I28" i="12"/>
  <c r="H28" i="12"/>
  <c r="G28" i="12"/>
  <c r="F28" i="12"/>
  <c r="E28" i="12"/>
  <c r="D28" i="12"/>
  <c r="C28" i="12"/>
  <c r="R46" i="15"/>
  <c r="R45" i="15"/>
  <c r="R44" i="15"/>
  <c r="R43" i="15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R28" i="15"/>
  <c r="P46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H46" i="15"/>
  <c r="G46" i="15"/>
  <c r="F46" i="15"/>
  <c r="E46" i="15"/>
  <c r="D46" i="15"/>
  <c r="C46" i="15"/>
  <c r="H45" i="15"/>
  <c r="G45" i="15"/>
  <c r="F45" i="15"/>
  <c r="E45" i="15"/>
  <c r="D45" i="15"/>
  <c r="C45" i="15"/>
  <c r="H44" i="15"/>
  <c r="G44" i="15"/>
  <c r="F44" i="15"/>
  <c r="E44" i="15"/>
  <c r="D44" i="15"/>
  <c r="C44" i="15"/>
  <c r="H43" i="15"/>
  <c r="G43" i="15"/>
  <c r="F43" i="15"/>
  <c r="E43" i="15"/>
  <c r="D43" i="15"/>
  <c r="C43" i="15"/>
  <c r="H42" i="15"/>
  <c r="G42" i="15"/>
  <c r="F42" i="15"/>
  <c r="E42" i="15"/>
  <c r="D42" i="15"/>
  <c r="C42" i="15"/>
  <c r="H41" i="15"/>
  <c r="G41" i="15"/>
  <c r="F41" i="15"/>
  <c r="E41" i="15"/>
  <c r="D41" i="15"/>
  <c r="C41" i="15"/>
  <c r="H40" i="15"/>
  <c r="G40" i="15"/>
  <c r="F40" i="15"/>
  <c r="E40" i="15"/>
  <c r="D40" i="15"/>
  <c r="C40" i="15"/>
  <c r="H39" i="15"/>
  <c r="G39" i="15"/>
  <c r="F39" i="15"/>
  <c r="E39" i="15"/>
  <c r="D39" i="15"/>
  <c r="C39" i="15"/>
  <c r="H38" i="15"/>
  <c r="G38" i="15"/>
  <c r="F38" i="15"/>
  <c r="E38" i="15"/>
  <c r="D38" i="15"/>
  <c r="C38" i="15"/>
  <c r="H37" i="15"/>
  <c r="G37" i="15"/>
  <c r="F37" i="15"/>
  <c r="E37" i="15"/>
  <c r="D37" i="15"/>
  <c r="C37" i="15"/>
  <c r="H36" i="15"/>
  <c r="G36" i="15"/>
  <c r="F36" i="15"/>
  <c r="E36" i="15"/>
  <c r="D36" i="15"/>
  <c r="C36" i="15"/>
  <c r="H35" i="15"/>
  <c r="G35" i="15"/>
  <c r="F35" i="15"/>
  <c r="E35" i="15"/>
  <c r="D35" i="15"/>
  <c r="C35" i="15"/>
  <c r="H34" i="15"/>
  <c r="G34" i="15"/>
  <c r="F34" i="15"/>
  <c r="E34" i="15"/>
  <c r="D34" i="15"/>
  <c r="C34" i="15"/>
  <c r="H33" i="15"/>
  <c r="G33" i="15"/>
  <c r="F33" i="15"/>
  <c r="E33" i="15"/>
  <c r="D33" i="15"/>
  <c r="C33" i="15"/>
  <c r="H32" i="15"/>
  <c r="G32" i="15"/>
  <c r="F32" i="15"/>
  <c r="E32" i="15"/>
  <c r="D32" i="15"/>
  <c r="C32" i="15"/>
  <c r="H31" i="15"/>
  <c r="G31" i="15"/>
  <c r="F31" i="15"/>
  <c r="E31" i="15"/>
  <c r="D31" i="15"/>
  <c r="C31" i="15"/>
  <c r="H30" i="15"/>
  <c r="G30" i="15"/>
  <c r="F30" i="15"/>
  <c r="E30" i="15"/>
  <c r="D30" i="15"/>
  <c r="C30" i="15"/>
  <c r="H29" i="15"/>
  <c r="G29" i="15"/>
  <c r="F29" i="15"/>
  <c r="E29" i="15"/>
  <c r="D29" i="15"/>
  <c r="C29" i="15"/>
  <c r="H28" i="15"/>
  <c r="G28" i="15"/>
  <c r="F28" i="15"/>
  <c r="E28" i="15"/>
  <c r="D28" i="15"/>
  <c r="C28" i="15"/>
  <c r="L39" i="9"/>
  <c r="I39" i="9"/>
  <c r="H39" i="9"/>
  <c r="G39" i="9"/>
  <c r="F39" i="9"/>
  <c r="E39" i="9"/>
  <c r="D39" i="9"/>
  <c r="C39" i="9"/>
  <c r="L38" i="9"/>
  <c r="I38" i="9"/>
  <c r="H38" i="9"/>
  <c r="G38" i="9"/>
  <c r="F38" i="9"/>
  <c r="E38" i="9"/>
  <c r="D38" i="9"/>
  <c r="C38" i="9"/>
  <c r="L37" i="9"/>
  <c r="I37" i="9"/>
  <c r="H37" i="9"/>
  <c r="G37" i="9"/>
  <c r="F37" i="9"/>
  <c r="E37" i="9"/>
  <c r="D37" i="9"/>
  <c r="C37" i="9"/>
  <c r="L36" i="9"/>
  <c r="I36" i="9"/>
  <c r="H36" i="9"/>
  <c r="G36" i="9"/>
  <c r="F36" i="9"/>
  <c r="E36" i="9"/>
  <c r="D36" i="9"/>
  <c r="C36" i="9"/>
  <c r="L35" i="9"/>
  <c r="I35" i="9"/>
  <c r="H35" i="9"/>
  <c r="G35" i="9"/>
  <c r="F35" i="9"/>
  <c r="E35" i="9"/>
  <c r="D35" i="9"/>
  <c r="C35" i="9"/>
  <c r="L34" i="9"/>
  <c r="I34" i="9"/>
  <c r="H34" i="9"/>
  <c r="G34" i="9"/>
  <c r="F34" i="9"/>
  <c r="E34" i="9"/>
  <c r="D34" i="9"/>
  <c r="C34" i="9"/>
  <c r="L33" i="9"/>
  <c r="I33" i="9"/>
  <c r="H33" i="9"/>
  <c r="G33" i="9"/>
  <c r="F33" i="9"/>
  <c r="E33" i="9"/>
  <c r="D33" i="9"/>
  <c r="C33" i="9"/>
  <c r="L32" i="9"/>
  <c r="I32" i="9"/>
  <c r="H32" i="9"/>
  <c r="G32" i="9"/>
  <c r="F32" i="9"/>
  <c r="E32" i="9"/>
  <c r="D32" i="9"/>
  <c r="C32" i="9"/>
  <c r="L31" i="9"/>
  <c r="I31" i="9"/>
  <c r="H31" i="9"/>
  <c r="G31" i="9"/>
  <c r="F31" i="9"/>
  <c r="E31" i="9"/>
  <c r="D31" i="9"/>
  <c r="C31" i="9"/>
  <c r="L30" i="9"/>
  <c r="I30" i="9"/>
  <c r="H30" i="9"/>
  <c r="G30" i="9"/>
  <c r="F30" i="9"/>
  <c r="E30" i="9"/>
  <c r="D30" i="9"/>
  <c r="C30" i="9"/>
  <c r="L29" i="9"/>
  <c r="I29" i="9"/>
  <c r="H29" i="9"/>
  <c r="G29" i="9"/>
  <c r="F29" i="9"/>
  <c r="E29" i="9"/>
  <c r="D29" i="9"/>
  <c r="C29" i="9"/>
  <c r="L28" i="9"/>
  <c r="I28" i="9"/>
  <c r="H28" i="9"/>
  <c r="G28" i="9"/>
  <c r="F28" i="9"/>
  <c r="E28" i="9"/>
  <c r="D28" i="9"/>
  <c r="C28" i="9"/>
  <c r="L39" i="3"/>
  <c r="I39" i="3"/>
  <c r="H39" i="3"/>
  <c r="G39" i="3"/>
  <c r="F39" i="3"/>
  <c r="E39" i="3"/>
  <c r="D39" i="3"/>
  <c r="C39" i="3"/>
  <c r="L38" i="3"/>
  <c r="I38" i="3"/>
  <c r="H38" i="3"/>
  <c r="G38" i="3"/>
  <c r="F38" i="3"/>
  <c r="E38" i="3"/>
  <c r="D38" i="3"/>
  <c r="C38" i="3"/>
  <c r="L37" i="3"/>
  <c r="I37" i="3"/>
  <c r="H37" i="3"/>
  <c r="G37" i="3"/>
  <c r="F37" i="3"/>
  <c r="E37" i="3"/>
  <c r="D37" i="3"/>
  <c r="C37" i="3"/>
  <c r="L36" i="3"/>
  <c r="I36" i="3"/>
  <c r="H36" i="3"/>
  <c r="G36" i="3"/>
  <c r="F36" i="3"/>
  <c r="E36" i="3"/>
  <c r="D36" i="3"/>
  <c r="C36" i="3"/>
  <c r="L35" i="3"/>
  <c r="I35" i="3"/>
  <c r="H35" i="3"/>
  <c r="G35" i="3"/>
  <c r="F35" i="3"/>
  <c r="E35" i="3"/>
  <c r="D35" i="3"/>
  <c r="C35" i="3"/>
  <c r="L34" i="3"/>
  <c r="I34" i="3"/>
  <c r="H34" i="3"/>
  <c r="G34" i="3"/>
  <c r="F34" i="3"/>
  <c r="E34" i="3"/>
  <c r="D34" i="3"/>
  <c r="C34" i="3"/>
  <c r="L33" i="3"/>
  <c r="I33" i="3"/>
  <c r="H33" i="3"/>
  <c r="G33" i="3"/>
  <c r="F33" i="3"/>
  <c r="E33" i="3"/>
  <c r="D33" i="3"/>
  <c r="C33" i="3"/>
  <c r="L32" i="3"/>
  <c r="I32" i="3"/>
  <c r="H32" i="3"/>
  <c r="G32" i="3"/>
  <c r="F32" i="3"/>
  <c r="E32" i="3"/>
  <c r="D32" i="3"/>
  <c r="C32" i="3"/>
  <c r="L31" i="3"/>
  <c r="I31" i="3"/>
  <c r="H31" i="3"/>
  <c r="G31" i="3"/>
  <c r="F31" i="3"/>
  <c r="E31" i="3"/>
  <c r="D31" i="3"/>
  <c r="C31" i="3"/>
  <c r="L30" i="3"/>
  <c r="I30" i="3"/>
  <c r="H30" i="3"/>
  <c r="G30" i="3"/>
  <c r="F30" i="3"/>
  <c r="E30" i="3"/>
  <c r="D30" i="3"/>
  <c r="C30" i="3"/>
  <c r="L29" i="3"/>
  <c r="I29" i="3"/>
  <c r="H29" i="3"/>
  <c r="G29" i="3"/>
  <c r="F29" i="3"/>
  <c r="E29" i="3"/>
  <c r="D29" i="3"/>
  <c r="C29" i="3"/>
  <c r="L28" i="3"/>
  <c r="I28" i="3"/>
  <c r="H28" i="3"/>
  <c r="G28" i="3"/>
  <c r="F28" i="3"/>
  <c r="E28" i="3"/>
  <c r="D28" i="3"/>
  <c r="C28" i="3"/>
  <c r="L46" i="14"/>
  <c r="I46" i="14"/>
  <c r="H46" i="14"/>
  <c r="G46" i="14"/>
  <c r="F46" i="14"/>
  <c r="E46" i="14"/>
  <c r="D46" i="14"/>
  <c r="C46" i="14"/>
  <c r="L45" i="14"/>
  <c r="I45" i="14"/>
  <c r="H45" i="14"/>
  <c r="G45" i="14"/>
  <c r="F45" i="14"/>
  <c r="E45" i="14"/>
  <c r="D45" i="14"/>
  <c r="C45" i="14"/>
  <c r="L44" i="14"/>
  <c r="I44" i="14"/>
  <c r="H44" i="14"/>
  <c r="G44" i="14"/>
  <c r="F44" i="14"/>
  <c r="E44" i="14"/>
  <c r="D44" i="14"/>
  <c r="C44" i="14"/>
  <c r="L43" i="14"/>
  <c r="I43" i="14"/>
  <c r="H43" i="14"/>
  <c r="G43" i="14"/>
  <c r="F43" i="14"/>
  <c r="E43" i="14"/>
  <c r="D43" i="14"/>
  <c r="C43" i="14"/>
  <c r="L42" i="14"/>
  <c r="I42" i="14"/>
  <c r="H42" i="14"/>
  <c r="G42" i="14"/>
  <c r="F42" i="14"/>
  <c r="E42" i="14"/>
  <c r="D42" i="14"/>
  <c r="C42" i="14"/>
  <c r="L41" i="14"/>
  <c r="I41" i="14"/>
  <c r="H41" i="14"/>
  <c r="G41" i="14"/>
  <c r="F41" i="14"/>
  <c r="E41" i="14"/>
  <c r="D41" i="14"/>
  <c r="C41" i="14"/>
  <c r="L40" i="14"/>
  <c r="I40" i="14"/>
  <c r="H40" i="14"/>
  <c r="G40" i="14"/>
  <c r="F40" i="14"/>
  <c r="E40" i="14"/>
  <c r="D40" i="14"/>
  <c r="C40" i="14"/>
  <c r="L39" i="14"/>
  <c r="I39" i="14"/>
  <c r="H39" i="14"/>
  <c r="G39" i="14"/>
  <c r="F39" i="14"/>
  <c r="E39" i="14"/>
  <c r="D39" i="14"/>
  <c r="C39" i="14"/>
  <c r="L38" i="14"/>
  <c r="I38" i="14"/>
  <c r="H38" i="14"/>
  <c r="G38" i="14"/>
  <c r="F38" i="14"/>
  <c r="E38" i="14"/>
  <c r="D38" i="14"/>
  <c r="C38" i="14"/>
  <c r="L37" i="14"/>
  <c r="I37" i="14"/>
  <c r="H37" i="14"/>
  <c r="G37" i="14"/>
  <c r="F37" i="14"/>
  <c r="E37" i="14"/>
  <c r="D37" i="14"/>
  <c r="C37" i="14"/>
  <c r="L36" i="14"/>
  <c r="I36" i="14"/>
  <c r="H36" i="14"/>
  <c r="G36" i="14"/>
  <c r="F36" i="14"/>
  <c r="E36" i="14"/>
  <c r="D36" i="14"/>
  <c r="C36" i="14"/>
  <c r="L35" i="14"/>
  <c r="I35" i="14"/>
  <c r="H35" i="14"/>
  <c r="G35" i="14"/>
  <c r="F35" i="14"/>
  <c r="E35" i="14"/>
  <c r="D35" i="14"/>
  <c r="C35" i="14"/>
  <c r="L34" i="14"/>
  <c r="I34" i="14"/>
  <c r="H34" i="14"/>
  <c r="G34" i="14"/>
  <c r="F34" i="14"/>
  <c r="E34" i="14"/>
  <c r="D34" i="14"/>
  <c r="C34" i="14"/>
  <c r="L33" i="14"/>
  <c r="I33" i="14"/>
  <c r="H33" i="14"/>
  <c r="G33" i="14"/>
  <c r="F33" i="14"/>
  <c r="E33" i="14"/>
  <c r="D33" i="14"/>
  <c r="C33" i="14"/>
  <c r="L32" i="14"/>
  <c r="I32" i="14"/>
  <c r="H32" i="14"/>
  <c r="G32" i="14"/>
  <c r="F32" i="14"/>
  <c r="E32" i="14"/>
  <c r="D32" i="14"/>
  <c r="C32" i="14"/>
  <c r="L31" i="14"/>
  <c r="I31" i="14"/>
  <c r="H31" i="14"/>
  <c r="G31" i="14"/>
  <c r="F31" i="14"/>
  <c r="E31" i="14"/>
  <c r="D31" i="14"/>
  <c r="C31" i="14"/>
  <c r="L30" i="14"/>
  <c r="I30" i="14"/>
  <c r="H30" i="14"/>
  <c r="G30" i="14"/>
  <c r="F30" i="14"/>
  <c r="E30" i="14"/>
  <c r="D30" i="14"/>
  <c r="C30" i="14"/>
  <c r="L29" i="14"/>
  <c r="I29" i="14"/>
  <c r="H29" i="14"/>
  <c r="G29" i="14"/>
  <c r="F29" i="14"/>
  <c r="E29" i="14"/>
  <c r="D29" i="14"/>
  <c r="C29" i="14"/>
  <c r="L28" i="14"/>
  <c r="I28" i="14"/>
  <c r="H28" i="14"/>
  <c r="G28" i="14"/>
  <c r="F28" i="14"/>
  <c r="E28" i="14"/>
  <c r="D28" i="14"/>
  <c r="C28" i="14"/>
  <c r="L39" i="10"/>
  <c r="I39" i="10"/>
  <c r="H39" i="10"/>
  <c r="G39" i="10"/>
  <c r="F39" i="10"/>
  <c r="E39" i="10"/>
  <c r="D39" i="10"/>
  <c r="C39" i="10"/>
  <c r="L38" i="10"/>
  <c r="I38" i="10"/>
  <c r="H38" i="10"/>
  <c r="G38" i="10"/>
  <c r="F38" i="10"/>
  <c r="E38" i="10"/>
  <c r="D38" i="10"/>
  <c r="C38" i="10"/>
  <c r="L37" i="10"/>
  <c r="I37" i="10"/>
  <c r="H37" i="10"/>
  <c r="G37" i="10"/>
  <c r="F37" i="10"/>
  <c r="E37" i="10"/>
  <c r="D37" i="10"/>
  <c r="C37" i="10"/>
  <c r="L36" i="10"/>
  <c r="I36" i="10"/>
  <c r="H36" i="10"/>
  <c r="G36" i="10"/>
  <c r="F36" i="10"/>
  <c r="E36" i="10"/>
  <c r="D36" i="10"/>
  <c r="C36" i="10"/>
  <c r="L35" i="10"/>
  <c r="I35" i="10"/>
  <c r="H35" i="10"/>
  <c r="G35" i="10"/>
  <c r="F35" i="10"/>
  <c r="E35" i="10"/>
  <c r="D35" i="10"/>
  <c r="C35" i="10"/>
  <c r="L34" i="10"/>
  <c r="I34" i="10"/>
  <c r="H34" i="10"/>
  <c r="G34" i="10"/>
  <c r="F34" i="10"/>
  <c r="E34" i="10"/>
  <c r="D34" i="10"/>
  <c r="C34" i="10"/>
  <c r="L33" i="10"/>
  <c r="I33" i="10"/>
  <c r="H33" i="10"/>
  <c r="G33" i="10"/>
  <c r="F33" i="10"/>
  <c r="E33" i="10"/>
  <c r="D33" i="10"/>
  <c r="C33" i="10"/>
  <c r="L32" i="10"/>
  <c r="I32" i="10"/>
  <c r="H32" i="10"/>
  <c r="G32" i="10"/>
  <c r="F32" i="10"/>
  <c r="E32" i="10"/>
  <c r="D32" i="10"/>
  <c r="C32" i="10"/>
  <c r="L31" i="10"/>
  <c r="I31" i="10"/>
  <c r="H31" i="10"/>
  <c r="G31" i="10"/>
  <c r="F31" i="10"/>
  <c r="E31" i="10"/>
  <c r="D31" i="10"/>
  <c r="C31" i="10"/>
  <c r="L30" i="10"/>
  <c r="I30" i="10"/>
  <c r="H30" i="10"/>
  <c r="G30" i="10"/>
  <c r="F30" i="10"/>
  <c r="E30" i="10"/>
  <c r="D30" i="10"/>
  <c r="C30" i="10"/>
  <c r="L29" i="10"/>
  <c r="I29" i="10"/>
  <c r="H29" i="10"/>
  <c r="G29" i="10"/>
  <c r="F29" i="10"/>
  <c r="E29" i="10"/>
  <c r="D29" i="10"/>
  <c r="C29" i="10"/>
  <c r="L28" i="10"/>
  <c r="I28" i="10"/>
  <c r="H28" i="10"/>
  <c r="G28" i="10"/>
  <c r="F28" i="10"/>
  <c r="E28" i="10"/>
  <c r="D28" i="10"/>
  <c r="C28" i="10"/>
  <c r="L39" i="8"/>
  <c r="I39" i="8"/>
  <c r="H39" i="8"/>
  <c r="G39" i="8"/>
  <c r="F39" i="8"/>
  <c r="E39" i="8"/>
  <c r="D39" i="8"/>
  <c r="C39" i="8"/>
  <c r="L38" i="8"/>
  <c r="I38" i="8"/>
  <c r="H38" i="8"/>
  <c r="G38" i="8"/>
  <c r="F38" i="8"/>
  <c r="E38" i="8"/>
  <c r="D38" i="8"/>
  <c r="C38" i="8"/>
  <c r="L37" i="8"/>
  <c r="I37" i="8"/>
  <c r="H37" i="8"/>
  <c r="G37" i="8"/>
  <c r="F37" i="8"/>
  <c r="E37" i="8"/>
  <c r="D37" i="8"/>
  <c r="C37" i="8"/>
  <c r="L36" i="8"/>
  <c r="I36" i="8"/>
  <c r="H36" i="8"/>
  <c r="G36" i="8"/>
  <c r="F36" i="8"/>
  <c r="E36" i="8"/>
  <c r="D36" i="8"/>
  <c r="C36" i="8"/>
  <c r="L35" i="8"/>
  <c r="I35" i="8"/>
  <c r="H35" i="8"/>
  <c r="G35" i="8"/>
  <c r="F35" i="8"/>
  <c r="E35" i="8"/>
  <c r="D35" i="8"/>
  <c r="C35" i="8"/>
  <c r="L34" i="8"/>
  <c r="I34" i="8"/>
  <c r="H34" i="8"/>
  <c r="G34" i="8"/>
  <c r="F34" i="8"/>
  <c r="E34" i="8"/>
  <c r="D34" i="8"/>
  <c r="C34" i="8"/>
  <c r="L33" i="8"/>
  <c r="I33" i="8"/>
  <c r="H33" i="8"/>
  <c r="G33" i="8"/>
  <c r="F33" i="8"/>
  <c r="E33" i="8"/>
  <c r="D33" i="8"/>
  <c r="C33" i="8"/>
  <c r="L32" i="8"/>
  <c r="I32" i="8"/>
  <c r="H32" i="8"/>
  <c r="G32" i="8"/>
  <c r="F32" i="8"/>
  <c r="E32" i="8"/>
  <c r="D32" i="8"/>
  <c r="C32" i="8"/>
  <c r="L31" i="8"/>
  <c r="I31" i="8"/>
  <c r="H31" i="8"/>
  <c r="G31" i="8"/>
  <c r="F31" i="8"/>
  <c r="E31" i="8"/>
  <c r="D31" i="8"/>
  <c r="C31" i="8"/>
  <c r="L30" i="8"/>
  <c r="I30" i="8"/>
  <c r="H30" i="8"/>
  <c r="G30" i="8"/>
  <c r="F30" i="8"/>
  <c r="E30" i="8"/>
  <c r="D30" i="8"/>
  <c r="C30" i="8"/>
  <c r="L29" i="8"/>
  <c r="I29" i="8"/>
  <c r="H29" i="8"/>
  <c r="G29" i="8"/>
  <c r="F29" i="8"/>
  <c r="E29" i="8"/>
  <c r="D29" i="8"/>
  <c r="C29" i="8"/>
  <c r="L28" i="8"/>
  <c r="I28" i="8"/>
  <c r="H28" i="8"/>
  <c r="G28" i="8"/>
  <c r="F28" i="8"/>
  <c r="E28" i="8"/>
  <c r="D28" i="8"/>
  <c r="C28" i="8"/>
  <c r="L39" i="7"/>
  <c r="I39" i="7"/>
  <c r="H39" i="7"/>
  <c r="G39" i="7"/>
  <c r="F39" i="7"/>
  <c r="E39" i="7"/>
  <c r="D39" i="7"/>
  <c r="C39" i="7"/>
  <c r="L38" i="7"/>
  <c r="I38" i="7"/>
  <c r="H38" i="7"/>
  <c r="G38" i="7"/>
  <c r="F38" i="7"/>
  <c r="E38" i="7"/>
  <c r="D38" i="7"/>
  <c r="C38" i="7"/>
  <c r="L37" i="7"/>
  <c r="I37" i="7"/>
  <c r="H37" i="7"/>
  <c r="G37" i="7"/>
  <c r="F37" i="7"/>
  <c r="E37" i="7"/>
  <c r="D37" i="7"/>
  <c r="C37" i="7"/>
  <c r="L36" i="7"/>
  <c r="I36" i="7"/>
  <c r="H36" i="7"/>
  <c r="G36" i="7"/>
  <c r="F36" i="7"/>
  <c r="E36" i="7"/>
  <c r="D36" i="7"/>
  <c r="C36" i="7"/>
  <c r="L35" i="7"/>
  <c r="I35" i="7"/>
  <c r="H35" i="7"/>
  <c r="G35" i="7"/>
  <c r="F35" i="7"/>
  <c r="E35" i="7"/>
  <c r="D35" i="7"/>
  <c r="C35" i="7"/>
  <c r="L34" i="7"/>
  <c r="I34" i="7"/>
  <c r="H34" i="7"/>
  <c r="G34" i="7"/>
  <c r="F34" i="7"/>
  <c r="E34" i="7"/>
  <c r="D34" i="7"/>
  <c r="C34" i="7"/>
  <c r="L33" i="7"/>
  <c r="I33" i="7"/>
  <c r="H33" i="7"/>
  <c r="G33" i="7"/>
  <c r="F33" i="7"/>
  <c r="E33" i="7"/>
  <c r="D33" i="7"/>
  <c r="C33" i="7"/>
  <c r="L32" i="7"/>
  <c r="I32" i="7"/>
  <c r="H32" i="7"/>
  <c r="G32" i="7"/>
  <c r="F32" i="7"/>
  <c r="E32" i="7"/>
  <c r="D32" i="7"/>
  <c r="C32" i="7"/>
  <c r="L31" i="7"/>
  <c r="I31" i="7"/>
  <c r="H31" i="7"/>
  <c r="G31" i="7"/>
  <c r="F31" i="7"/>
  <c r="E31" i="7"/>
  <c r="D31" i="7"/>
  <c r="C31" i="7"/>
  <c r="L30" i="7"/>
  <c r="I30" i="7"/>
  <c r="H30" i="7"/>
  <c r="G30" i="7"/>
  <c r="F30" i="7"/>
  <c r="E30" i="7"/>
  <c r="D30" i="7"/>
  <c r="C30" i="7"/>
  <c r="L29" i="7"/>
  <c r="I29" i="7"/>
  <c r="H29" i="7"/>
  <c r="G29" i="7"/>
  <c r="F29" i="7"/>
  <c r="E29" i="7"/>
  <c r="D29" i="7"/>
  <c r="C29" i="7"/>
  <c r="L28" i="7"/>
  <c r="I28" i="7"/>
  <c r="H28" i="7"/>
  <c r="G28" i="7"/>
  <c r="F28" i="7"/>
  <c r="E28" i="7"/>
  <c r="D28" i="7"/>
  <c r="C28" i="7"/>
  <c r="L39" i="1"/>
  <c r="I39" i="1"/>
  <c r="H39" i="1"/>
  <c r="G39" i="1"/>
  <c r="F39" i="1"/>
  <c r="E39" i="1"/>
  <c r="D39" i="1"/>
  <c r="C39" i="1"/>
  <c r="L38" i="1"/>
  <c r="I38" i="1"/>
  <c r="H38" i="1"/>
  <c r="G38" i="1"/>
  <c r="F38" i="1"/>
  <c r="E38" i="1"/>
  <c r="D38" i="1"/>
  <c r="C38" i="1"/>
  <c r="L37" i="1"/>
  <c r="I37" i="1"/>
  <c r="H37" i="1"/>
  <c r="G37" i="1"/>
  <c r="F37" i="1"/>
  <c r="E37" i="1"/>
  <c r="D37" i="1"/>
  <c r="C37" i="1"/>
  <c r="L36" i="1"/>
  <c r="I36" i="1"/>
  <c r="H36" i="1"/>
  <c r="G36" i="1"/>
  <c r="F36" i="1"/>
  <c r="E36" i="1"/>
  <c r="D36" i="1"/>
  <c r="C36" i="1"/>
  <c r="L35" i="1"/>
  <c r="I35" i="1"/>
  <c r="H35" i="1"/>
  <c r="G35" i="1"/>
  <c r="F35" i="1"/>
  <c r="E35" i="1"/>
  <c r="D35" i="1"/>
  <c r="C35" i="1"/>
  <c r="L34" i="1"/>
  <c r="I34" i="1"/>
  <c r="H34" i="1"/>
  <c r="G34" i="1"/>
  <c r="F34" i="1"/>
  <c r="E34" i="1"/>
  <c r="D34" i="1"/>
  <c r="C34" i="1"/>
  <c r="L33" i="1"/>
  <c r="I33" i="1"/>
  <c r="H33" i="1"/>
  <c r="G33" i="1"/>
  <c r="F33" i="1"/>
  <c r="E33" i="1"/>
  <c r="D33" i="1"/>
  <c r="C33" i="1"/>
  <c r="L32" i="1"/>
  <c r="I32" i="1"/>
  <c r="H32" i="1"/>
  <c r="G32" i="1"/>
  <c r="F32" i="1"/>
  <c r="E32" i="1"/>
  <c r="D32" i="1"/>
  <c r="C32" i="1"/>
  <c r="L31" i="1"/>
  <c r="I31" i="1"/>
  <c r="H31" i="1"/>
  <c r="G31" i="1"/>
  <c r="F31" i="1"/>
  <c r="E31" i="1"/>
  <c r="D31" i="1"/>
  <c r="C31" i="1"/>
  <c r="L30" i="1"/>
  <c r="I30" i="1"/>
  <c r="H30" i="1"/>
  <c r="G30" i="1"/>
  <c r="F30" i="1"/>
  <c r="E30" i="1"/>
  <c r="D30" i="1"/>
  <c r="C30" i="1"/>
  <c r="L29" i="1"/>
  <c r="I29" i="1"/>
  <c r="H29" i="1"/>
  <c r="G29" i="1"/>
  <c r="F29" i="1"/>
  <c r="E29" i="1"/>
  <c r="D29" i="1"/>
  <c r="C29" i="1"/>
  <c r="L28" i="1"/>
  <c r="I28" i="1"/>
  <c r="H28" i="1"/>
  <c r="G28" i="1"/>
  <c r="F28" i="1"/>
  <c r="E28" i="1"/>
  <c r="D28" i="1"/>
  <c r="C28" i="1"/>
  <c r="I46" i="11"/>
  <c r="G46" i="11"/>
  <c r="F46" i="11"/>
  <c r="E46" i="11"/>
  <c r="D46" i="11"/>
  <c r="C46" i="11"/>
  <c r="I45" i="11"/>
  <c r="G45" i="11"/>
  <c r="F45" i="11"/>
  <c r="E45" i="11"/>
  <c r="D45" i="11"/>
  <c r="C45" i="11"/>
  <c r="I44" i="11"/>
  <c r="G44" i="11"/>
  <c r="F44" i="11"/>
  <c r="E44" i="11"/>
  <c r="D44" i="11"/>
  <c r="C44" i="11"/>
  <c r="I43" i="11"/>
  <c r="G43" i="11"/>
  <c r="F43" i="11"/>
  <c r="E43" i="11"/>
  <c r="D43" i="11"/>
  <c r="C43" i="11"/>
  <c r="I42" i="11"/>
  <c r="G42" i="11"/>
  <c r="F42" i="11"/>
  <c r="E42" i="11"/>
  <c r="D42" i="11"/>
  <c r="C42" i="11"/>
  <c r="I41" i="11"/>
  <c r="G41" i="11"/>
  <c r="F41" i="11"/>
  <c r="E41" i="11"/>
  <c r="D41" i="11"/>
  <c r="C41" i="11"/>
  <c r="I40" i="11"/>
  <c r="G40" i="11"/>
  <c r="F40" i="11"/>
  <c r="E40" i="11"/>
  <c r="D40" i="11"/>
  <c r="C40" i="11"/>
  <c r="I39" i="11"/>
  <c r="G39" i="11"/>
  <c r="F39" i="11"/>
  <c r="E39" i="11"/>
  <c r="D39" i="11"/>
  <c r="C39" i="11"/>
  <c r="L38" i="11"/>
  <c r="I38" i="11"/>
  <c r="H38" i="11"/>
  <c r="G38" i="11"/>
  <c r="F38" i="11"/>
  <c r="E38" i="11"/>
  <c r="D38" i="11"/>
  <c r="C38" i="11"/>
  <c r="L37" i="11"/>
  <c r="I37" i="11"/>
  <c r="H37" i="11"/>
  <c r="G37" i="11"/>
  <c r="F37" i="11"/>
  <c r="E37" i="11"/>
  <c r="D37" i="11"/>
  <c r="C37" i="11"/>
  <c r="L36" i="11"/>
  <c r="I36" i="11"/>
  <c r="H36" i="11"/>
  <c r="G36" i="11"/>
  <c r="F36" i="11"/>
  <c r="E36" i="11"/>
  <c r="D36" i="11"/>
  <c r="C36" i="11"/>
  <c r="L35" i="11"/>
  <c r="I35" i="11"/>
  <c r="H35" i="11"/>
  <c r="G35" i="11"/>
  <c r="F35" i="11"/>
  <c r="E35" i="11"/>
  <c r="D35" i="11"/>
  <c r="C35" i="11"/>
  <c r="L34" i="11"/>
  <c r="I34" i="11"/>
  <c r="H34" i="11"/>
  <c r="G34" i="11"/>
  <c r="F34" i="11"/>
  <c r="E34" i="11"/>
  <c r="D34" i="11"/>
  <c r="C34" i="11"/>
  <c r="L33" i="11"/>
  <c r="I33" i="11"/>
  <c r="H33" i="11"/>
  <c r="G33" i="11"/>
  <c r="F33" i="11"/>
  <c r="E33" i="11"/>
  <c r="D33" i="11"/>
  <c r="C33" i="11"/>
  <c r="L32" i="11"/>
  <c r="I32" i="11"/>
  <c r="H32" i="11"/>
  <c r="G32" i="11"/>
  <c r="F32" i="11"/>
  <c r="E32" i="11"/>
  <c r="D32" i="11"/>
  <c r="C32" i="11"/>
  <c r="L31" i="11"/>
  <c r="I31" i="11"/>
  <c r="H31" i="11"/>
  <c r="G31" i="11"/>
  <c r="F31" i="11"/>
  <c r="E31" i="11"/>
  <c r="D31" i="11"/>
  <c r="C31" i="11"/>
  <c r="L30" i="11"/>
  <c r="I30" i="11"/>
  <c r="H30" i="11"/>
  <c r="G30" i="11"/>
  <c r="F30" i="11"/>
  <c r="E30" i="11"/>
  <c r="D30" i="11"/>
  <c r="C30" i="11"/>
  <c r="L29" i="11"/>
  <c r="I29" i="11"/>
  <c r="H29" i="11"/>
  <c r="G29" i="11"/>
  <c r="F29" i="11"/>
  <c r="E29" i="11"/>
  <c r="D29" i="11"/>
  <c r="C29" i="11"/>
  <c r="L28" i="11"/>
  <c r="I28" i="11"/>
  <c r="H28" i="11"/>
  <c r="G28" i="11"/>
  <c r="F28" i="11"/>
  <c r="E28" i="11"/>
  <c r="D28" i="11"/>
  <c r="C28" i="11"/>
  <c r="L39" i="2"/>
  <c r="I39" i="2"/>
  <c r="H39" i="2"/>
  <c r="G39" i="2"/>
  <c r="F39" i="2"/>
  <c r="E39" i="2"/>
  <c r="D39" i="2"/>
  <c r="C39" i="2"/>
  <c r="L38" i="2"/>
  <c r="I38" i="2"/>
  <c r="H38" i="2"/>
  <c r="G38" i="2"/>
  <c r="F38" i="2"/>
  <c r="E38" i="2"/>
  <c r="D38" i="2"/>
  <c r="C38" i="2"/>
  <c r="L37" i="2"/>
  <c r="I37" i="2"/>
  <c r="H37" i="2"/>
  <c r="G37" i="2"/>
  <c r="F37" i="2"/>
  <c r="E37" i="2"/>
  <c r="D37" i="2"/>
  <c r="C37" i="2"/>
  <c r="L36" i="2"/>
  <c r="I36" i="2"/>
  <c r="H36" i="2"/>
  <c r="G36" i="2"/>
  <c r="F36" i="2"/>
  <c r="E36" i="2"/>
  <c r="D36" i="2"/>
  <c r="C36" i="2"/>
  <c r="L35" i="2"/>
  <c r="I35" i="2"/>
  <c r="H35" i="2"/>
  <c r="G35" i="2"/>
  <c r="F35" i="2"/>
  <c r="E35" i="2"/>
  <c r="D35" i="2"/>
  <c r="C35" i="2"/>
  <c r="L34" i="2"/>
  <c r="I34" i="2"/>
  <c r="H34" i="2"/>
  <c r="G34" i="2"/>
  <c r="F34" i="2"/>
  <c r="E34" i="2"/>
  <c r="D34" i="2"/>
  <c r="C34" i="2"/>
  <c r="L33" i="2"/>
  <c r="I33" i="2"/>
  <c r="H33" i="2"/>
  <c r="G33" i="2"/>
  <c r="F33" i="2"/>
  <c r="E33" i="2"/>
  <c r="D33" i="2"/>
  <c r="C33" i="2"/>
  <c r="L32" i="2"/>
  <c r="I32" i="2"/>
  <c r="H32" i="2"/>
  <c r="G32" i="2"/>
  <c r="F32" i="2"/>
  <c r="E32" i="2"/>
  <c r="D32" i="2"/>
  <c r="C32" i="2"/>
  <c r="L31" i="2"/>
  <c r="I31" i="2"/>
  <c r="H31" i="2"/>
  <c r="G31" i="2"/>
  <c r="F31" i="2"/>
  <c r="E31" i="2"/>
  <c r="D31" i="2"/>
  <c r="C31" i="2"/>
  <c r="L30" i="2"/>
  <c r="I30" i="2"/>
  <c r="H30" i="2"/>
  <c r="G30" i="2"/>
  <c r="F30" i="2"/>
  <c r="E30" i="2"/>
  <c r="D30" i="2"/>
  <c r="C30" i="2"/>
  <c r="L29" i="2"/>
  <c r="I29" i="2"/>
  <c r="H29" i="2"/>
  <c r="G29" i="2"/>
  <c r="F29" i="2"/>
  <c r="E29" i="2"/>
  <c r="D29" i="2"/>
  <c r="C29" i="2"/>
  <c r="L28" i="2"/>
  <c r="I28" i="2"/>
  <c r="H28" i="2"/>
  <c r="G28" i="2"/>
  <c r="F28" i="2"/>
  <c r="E28" i="2"/>
  <c r="D28" i="2"/>
  <c r="C28" i="2"/>
  <c r="L39" i="4"/>
  <c r="I39" i="4"/>
  <c r="H39" i="4"/>
  <c r="G39" i="4"/>
  <c r="F39" i="4"/>
  <c r="E39" i="4"/>
  <c r="D39" i="4"/>
  <c r="C39" i="4"/>
  <c r="L38" i="4"/>
  <c r="I38" i="4"/>
  <c r="H38" i="4"/>
  <c r="G38" i="4"/>
  <c r="F38" i="4"/>
  <c r="E38" i="4"/>
  <c r="D38" i="4"/>
  <c r="C38" i="4"/>
  <c r="L37" i="4"/>
  <c r="I37" i="4"/>
  <c r="H37" i="4"/>
  <c r="G37" i="4"/>
  <c r="F37" i="4"/>
  <c r="E37" i="4"/>
  <c r="D37" i="4"/>
  <c r="C37" i="4"/>
  <c r="L36" i="4"/>
  <c r="I36" i="4"/>
  <c r="H36" i="4"/>
  <c r="G36" i="4"/>
  <c r="F36" i="4"/>
  <c r="E36" i="4"/>
  <c r="D36" i="4"/>
  <c r="C36" i="4"/>
  <c r="L35" i="4"/>
  <c r="I35" i="4"/>
  <c r="H35" i="4"/>
  <c r="G35" i="4"/>
  <c r="F35" i="4"/>
  <c r="E35" i="4"/>
  <c r="D35" i="4"/>
  <c r="C35" i="4"/>
  <c r="L34" i="4"/>
  <c r="I34" i="4"/>
  <c r="H34" i="4"/>
  <c r="G34" i="4"/>
  <c r="F34" i="4"/>
  <c r="E34" i="4"/>
  <c r="D34" i="4"/>
  <c r="C34" i="4"/>
  <c r="L33" i="4"/>
  <c r="I33" i="4"/>
  <c r="H33" i="4"/>
  <c r="G33" i="4"/>
  <c r="F33" i="4"/>
  <c r="E33" i="4"/>
  <c r="D33" i="4"/>
  <c r="C33" i="4"/>
  <c r="L32" i="4"/>
  <c r="I32" i="4"/>
  <c r="H32" i="4"/>
  <c r="G32" i="4"/>
  <c r="F32" i="4"/>
  <c r="E32" i="4"/>
  <c r="D32" i="4"/>
  <c r="C32" i="4"/>
  <c r="L31" i="4"/>
  <c r="I31" i="4"/>
  <c r="H31" i="4"/>
  <c r="G31" i="4"/>
  <c r="F31" i="4"/>
  <c r="E31" i="4"/>
  <c r="D31" i="4"/>
  <c r="C31" i="4"/>
  <c r="L30" i="4"/>
  <c r="I30" i="4"/>
  <c r="H30" i="4"/>
  <c r="G30" i="4"/>
  <c r="F30" i="4"/>
  <c r="E30" i="4"/>
  <c r="D30" i="4"/>
  <c r="C30" i="4"/>
  <c r="L29" i="4"/>
  <c r="I29" i="4"/>
  <c r="H29" i="4"/>
  <c r="G29" i="4"/>
  <c r="F29" i="4"/>
  <c r="E29" i="4"/>
  <c r="D29" i="4"/>
  <c r="C29" i="4"/>
  <c r="L28" i="4"/>
  <c r="I28" i="4"/>
  <c r="H28" i="4"/>
  <c r="G28" i="4"/>
  <c r="F28" i="4"/>
  <c r="E28" i="4"/>
  <c r="D28" i="4"/>
  <c r="C28" i="4"/>
  <c r="C432" i="4"/>
  <c r="D432" i="4"/>
  <c r="E432" i="4"/>
  <c r="F432" i="4"/>
  <c r="H432" i="4"/>
  <c r="I432" i="4"/>
  <c r="C433" i="4"/>
  <c r="D433" i="4"/>
  <c r="E433" i="4"/>
  <c r="F433" i="4"/>
  <c r="H433" i="4"/>
  <c r="L433" i="4" s="1"/>
  <c r="I433" i="4"/>
  <c r="C434" i="4"/>
  <c r="D434" i="4"/>
  <c r="E434" i="4"/>
  <c r="F434" i="4"/>
  <c r="H434" i="4"/>
  <c r="L434" i="4" s="1"/>
  <c r="I434" i="4"/>
  <c r="C435" i="4"/>
  <c r="D435" i="4"/>
  <c r="E435" i="4"/>
  <c r="F435" i="4"/>
  <c r="H435" i="4"/>
  <c r="L435" i="4" s="1"/>
  <c r="I435" i="4"/>
  <c r="C436" i="4"/>
  <c r="D436" i="4"/>
  <c r="E436" i="4"/>
  <c r="F436" i="4"/>
  <c r="H436" i="4"/>
  <c r="L436" i="4" s="1"/>
  <c r="I436" i="4"/>
  <c r="C437" i="4"/>
  <c r="D437" i="4"/>
  <c r="E437" i="4"/>
  <c r="E437" i="5" s="1"/>
  <c r="F437" i="4"/>
  <c r="H437" i="4"/>
  <c r="L437" i="4" s="1"/>
  <c r="I437" i="4"/>
  <c r="C438" i="4"/>
  <c r="C438" i="5" s="1"/>
  <c r="D438" i="4"/>
  <c r="E438" i="4"/>
  <c r="F438" i="4"/>
  <c r="F438" i="5" s="1"/>
  <c r="H438" i="4"/>
  <c r="H438" i="5" s="1"/>
  <c r="I438" i="4"/>
  <c r="I46" i="4" s="1"/>
  <c r="L39" i="5"/>
  <c r="I39" i="5"/>
  <c r="H39" i="5"/>
  <c r="G39" i="5"/>
  <c r="F39" i="5"/>
  <c r="E39" i="5"/>
  <c r="D39" i="5"/>
  <c r="C39" i="5"/>
  <c r="L38" i="5"/>
  <c r="I38" i="5"/>
  <c r="H38" i="5"/>
  <c r="G38" i="5"/>
  <c r="F38" i="5"/>
  <c r="E38" i="5"/>
  <c r="D38" i="5"/>
  <c r="C38" i="5"/>
  <c r="L37" i="5"/>
  <c r="I37" i="5"/>
  <c r="H37" i="5"/>
  <c r="G37" i="5"/>
  <c r="F37" i="5"/>
  <c r="E37" i="5"/>
  <c r="D37" i="5"/>
  <c r="C37" i="5"/>
  <c r="L36" i="5"/>
  <c r="I36" i="5"/>
  <c r="H36" i="5"/>
  <c r="G36" i="5"/>
  <c r="F36" i="5"/>
  <c r="E36" i="5"/>
  <c r="D36" i="5"/>
  <c r="C36" i="5"/>
  <c r="L35" i="5"/>
  <c r="I35" i="5"/>
  <c r="H35" i="5"/>
  <c r="G35" i="5"/>
  <c r="F35" i="5"/>
  <c r="E35" i="5"/>
  <c r="D35" i="5"/>
  <c r="C35" i="5"/>
  <c r="L34" i="5"/>
  <c r="I34" i="5"/>
  <c r="H34" i="5"/>
  <c r="G34" i="5"/>
  <c r="F34" i="5"/>
  <c r="E34" i="5"/>
  <c r="D34" i="5"/>
  <c r="C34" i="5"/>
  <c r="L33" i="5"/>
  <c r="I33" i="5"/>
  <c r="H33" i="5"/>
  <c r="G33" i="5"/>
  <c r="F33" i="5"/>
  <c r="E33" i="5"/>
  <c r="D33" i="5"/>
  <c r="C33" i="5"/>
  <c r="L32" i="5"/>
  <c r="I32" i="5"/>
  <c r="H32" i="5"/>
  <c r="G32" i="5"/>
  <c r="F32" i="5"/>
  <c r="E32" i="5"/>
  <c r="D32" i="5"/>
  <c r="C32" i="5"/>
  <c r="L31" i="5"/>
  <c r="I31" i="5"/>
  <c r="H31" i="5"/>
  <c r="G31" i="5"/>
  <c r="F31" i="5"/>
  <c r="E31" i="5"/>
  <c r="D31" i="5"/>
  <c r="C31" i="5"/>
  <c r="L30" i="5"/>
  <c r="I30" i="5"/>
  <c r="H30" i="5"/>
  <c r="G30" i="5"/>
  <c r="F30" i="5"/>
  <c r="E30" i="5"/>
  <c r="D30" i="5"/>
  <c r="C30" i="5"/>
  <c r="L29" i="5"/>
  <c r="I29" i="5"/>
  <c r="H29" i="5"/>
  <c r="G29" i="5"/>
  <c r="F29" i="5"/>
  <c r="E29" i="5"/>
  <c r="D29" i="5"/>
  <c r="C29" i="5"/>
  <c r="L28" i="5"/>
  <c r="I28" i="5"/>
  <c r="H28" i="5"/>
  <c r="G28" i="5"/>
  <c r="F28" i="5"/>
  <c r="E28" i="5"/>
  <c r="D28" i="5"/>
  <c r="C28" i="5"/>
  <c r="I39" i="6"/>
  <c r="I38" i="6"/>
  <c r="I37" i="6"/>
  <c r="I36" i="6"/>
  <c r="I35" i="6"/>
  <c r="I34" i="6"/>
  <c r="I33" i="6"/>
  <c r="I32" i="6"/>
  <c r="I31" i="6"/>
  <c r="I30" i="6"/>
  <c r="I29" i="6"/>
  <c r="I28" i="6"/>
  <c r="D28" i="6"/>
  <c r="E28" i="6"/>
  <c r="F28" i="6"/>
  <c r="G28" i="6"/>
  <c r="H28" i="6"/>
  <c r="L28" i="6"/>
  <c r="D29" i="6"/>
  <c r="E29" i="6"/>
  <c r="F29" i="6"/>
  <c r="G29" i="6"/>
  <c r="H29" i="6"/>
  <c r="L29" i="6"/>
  <c r="D30" i="6"/>
  <c r="E30" i="6"/>
  <c r="F30" i="6"/>
  <c r="G30" i="6"/>
  <c r="H30" i="6"/>
  <c r="L30" i="6"/>
  <c r="D31" i="6"/>
  <c r="E31" i="6"/>
  <c r="F31" i="6"/>
  <c r="G31" i="6"/>
  <c r="H31" i="6"/>
  <c r="L31" i="6"/>
  <c r="D32" i="6"/>
  <c r="E32" i="6"/>
  <c r="F32" i="6"/>
  <c r="G32" i="6"/>
  <c r="H32" i="6"/>
  <c r="L32" i="6"/>
  <c r="D33" i="6"/>
  <c r="E33" i="6"/>
  <c r="F33" i="6"/>
  <c r="G33" i="6"/>
  <c r="H33" i="6"/>
  <c r="L33" i="6"/>
  <c r="D34" i="6"/>
  <c r="E34" i="6"/>
  <c r="F34" i="6"/>
  <c r="G34" i="6"/>
  <c r="H34" i="6"/>
  <c r="L34" i="6"/>
  <c r="D35" i="6"/>
  <c r="E35" i="6"/>
  <c r="F35" i="6"/>
  <c r="G35" i="6"/>
  <c r="H35" i="6"/>
  <c r="L35" i="6"/>
  <c r="D36" i="6"/>
  <c r="E36" i="6"/>
  <c r="F36" i="6"/>
  <c r="G36" i="6"/>
  <c r="H36" i="6"/>
  <c r="L36" i="6"/>
  <c r="D37" i="6"/>
  <c r="E37" i="6"/>
  <c r="F37" i="6"/>
  <c r="G37" i="6"/>
  <c r="H37" i="6"/>
  <c r="L37" i="6"/>
  <c r="D38" i="6"/>
  <c r="E38" i="6"/>
  <c r="F38" i="6"/>
  <c r="G38" i="6"/>
  <c r="H38" i="6"/>
  <c r="L38" i="6"/>
  <c r="D39" i="6"/>
  <c r="E39" i="6"/>
  <c r="F39" i="6"/>
  <c r="G39" i="6"/>
  <c r="H39" i="6"/>
  <c r="L39" i="6"/>
  <c r="C39" i="6"/>
  <c r="C38" i="6"/>
  <c r="C37" i="6"/>
  <c r="C36" i="6"/>
  <c r="C35" i="6"/>
  <c r="C34" i="6"/>
  <c r="C33" i="6"/>
  <c r="C32" i="6"/>
  <c r="C31" i="6"/>
  <c r="C30" i="6"/>
  <c r="C29" i="6"/>
  <c r="C28" i="6"/>
  <c r="I438" i="9"/>
  <c r="H438" i="9"/>
  <c r="F438" i="9"/>
  <c r="E438" i="9"/>
  <c r="D438" i="9"/>
  <c r="C438" i="9"/>
  <c r="I438" i="3"/>
  <c r="H438" i="3"/>
  <c r="F438" i="3"/>
  <c r="E438" i="3"/>
  <c r="D438" i="3"/>
  <c r="C438" i="3"/>
  <c r="I438" i="10"/>
  <c r="I46" i="10" s="1"/>
  <c r="H438" i="10"/>
  <c r="L438" i="10" s="1"/>
  <c r="F438" i="10"/>
  <c r="E438" i="10"/>
  <c r="D438" i="10"/>
  <c r="C438" i="10"/>
  <c r="I438" i="8"/>
  <c r="I46" i="8" s="1"/>
  <c r="H438" i="8"/>
  <c r="L438" i="8" s="1"/>
  <c r="F438" i="8"/>
  <c r="E438" i="8"/>
  <c r="D438" i="8"/>
  <c r="C438" i="8"/>
  <c r="I438" i="7"/>
  <c r="I46" i="7" s="1"/>
  <c r="H438" i="7"/>
  <c r="F438" i="7"/>
  <c r="E438" i="7"/>
  <c r="D438" i="7"/>
  <c r="C438" i="7"/>
  <c r="I438" i="1"/>
  <c r="I46" i="1" s="1"/>
  <c r="F438" i="1"/>
  <c r="E438" i="1"/>
  <c r="D438" i="1"/>
  <c r="C438" i="1"/>
  <c r="H438" i="11"/>
  <c r="L438" i="11" s="1"/>
  <c r="I438" i="2"/>
  <c r="I46" i="2" s="1"/>
  <c r="H438" i="2"/>
  <c r="L438" i="2" s="1"/>
  <c r="F438" i="2"/>
  <c r="E438" i="2"/>
  <c r="D438" i="2"/>
  <c r="C438" i="2"/>
  <c r="I438" i="5"/>
  <c r="E438" i="5"/>
  <c r="D438" i="5"/>
  <c r="I438" i="12"/>
  <c r="H438" i="12"/>
  <c r="F438" i="12"/>
  <c r="E438" i="12"/>
  <c r="D438" i="12"/>
  <c r="C438" i="12"/>
  <c r="I438" i="6"/>
  <c r="H438" i="6"/>
  <c r="F438" i="6"/>
  <c r="E438" i="6"/>
  <c r="D438" i="6"/>
  <c r="C438" i="6"/>
  <c r="L438" i="6" s="1"/>
  <c r="A438" i="15"/>
  <c r="G438" i="15"/>
  <c r="L438" i="15"/>
  <c r="A438" i="9"/>
  <c r="L438" i="9"/>
  <c r="N438" i="9"/>
  <c r="A438" i="13"/>
  <c r="G438" i="13"/>
  <c r="K438" i="13"/>
  <c r="A438" i="3"/>
  <c r="L438" i="3"/>
  <c r="N438" i="3"/>
  <c r="A438" i="14"/>
  <c r="G438" i="14"/>
  <c r="N438" i="14"/>
  <c r="A438" i="10"/>
  <c r="N438" i="10"/>
  <c r="A438" i="8"/>
  <c r="N438" i="8"/>
  <c r="A438" i="7"/>
  <c r="L438" i="7"/>
  <c r="N438" i="7"/>
  <c r="A438" i="1"/>
  <c r="N438" i="1"/>
  <c r="A438" i="11"/>
  <c r="N438" i="11"/>
  <c r="A438" i="2"/>
  <c r="N438" i="2"/>
  <c r="A438" i="4"/>
  <c r="N438" i="4"/>
  <c r="A438" i="5"/>
  <c r="N438" i="5"/>
  <c r="C437" i="5"/>
  <c r="D437" i="5"/>
  <c r="F437" i="5"/>
  <c r="H437" i="5"/>
  <c r="L437" i="5" s="1"/>
  <c r="I437" i="5"/>
  <c r="N437" i="5"/>
  <c r="A437" i="5"/>
  <c r="A438" i="12"/>
  <c r="K438" i="12"/>
  <c r="A438" i="6"/>
  <c r="N438" i="6"/>
  <c r="E46" i="4" l="1"/>
  <c r="G435" i="4"/>
  <c r="H438" i="1"/>
  <c r="L438" i="1" s="1"/>
  <c r="G436" i="4"/>
  <c r="D46" i="4"/>
  <c r="I46" i="9"/>
  <c r="C46" i="4"/>
  <c r="I46" i="3"/>
  <c r="I46" i="12"/>
  <c r="I46" i="6"/>
  <c r="H46" i="4"/>
  <c r="F46" i="4"/>
  <c r="G437" i="4"/>
  <c r="G438" i="4"/>
  <c r="L432" i="4"/>
  <c r="G434" i="4"/>
  <c r="L438" i="4"/>
  <c r="G433" i="4"/>
  <c r="G438" i="5"/>
  <c r="I46" i="5"/>
  <c r="L438" i="5"/>
  <c r="R140" i="15"/>
  <c r="P140" i="15"/>
  <c r="N140" i="15"/>
  <c r="J140" i="15"/>
  <c r="H140" i="15"/>
  <c r="G140" i="15"/>
  <c r="F140" i="15"/>
  <c r="E140" i="15"/>
  <c r="D140" i="15"/>
  <c r="C140" i="15"/>
  <c r="L140" i="14"/>
  <c r="I140" i="14"/>
  <c r="H140" i="14"/>
  <c r="G140" i="14"/>
  <c r="F140" i="14"/>
  <c r="E140" i="14"/>
  <c r="D140" i="14"/>
  <c r="C140" i="14"/>
  <c r="I140" i="11"/>
  <c r="G140" i="11"/>
  <c r="F140" i="11"/>
  <c r="E140" i="11"/>
  <c r="D140" i="11"/>
  <c r="C140" i="11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H437" i="11"/>
  <c r="H436" i="11"/>
  <c r="H436" i="1" s="1"/>
  <c r="I436" i="9"/>
  <c r="H436" i="9"/>
  <c r="F436" i="9"/>
  <c r="E436" i="9"/>
  <c r="D436" i="9"/>
  <c r="C436" i="9"/>
  <c r="I436" i="3"/>
  <c r="H436" i="3"/>
  <c r="F436" i="3"/>
  <c r="E436" i="3"/>
  <c r="D436" i="3"/>
  <c r="C436" i="3"/>
  <c r="I436" i="10"/>
  <c r="H436" i="10"/>
  <c r="F436" i="10"/>
  <c r="E436" i="10"/>
  <c r="D436" i="10"/>
  <c r="C436" i="10"/>
  <c r="I436" i="8"/>
  <c r="H436" i="8"/>
  <c r="F436" i="8"/>
  <c r="E436" i="8"/>
  <c r="D436" i="8"/>
  <c r="C436" i="8"/>
  <c r="I436" i="7"/>
  <c r="H436" i="7"/>
  <c r="F436" i="7"/>
  <c r="E436" i="7"/>
  <c r="D436" i="7"/>
  <c r="C436" i="7"/>
  <c r="I436" i="1"/>
  <c r="F436" i="1"/>
  <c r="E436" i="1"/>
  <c r="D436" i="1"/>
  <c r="C436" i="1"/>
  <c r="I436" i="2"/>
  <c r="H436" i="2"/>
  <c r="F436" i="2"/>
  <c r="E436" i="2"/>
  <c r="D436" i="2"/>
  <c r="C436" i="2"/>
  <c r="L46" i="4" l="1"/>
  <c r="K438" i="16"/>
  <c r="I436" i="5"/>
  <c r="G437" i="5" s="1"/>
  <c r="H436" i="5"/>
  <c r="F436" i="5"/>
  <c r="E436" i="5"/>
  <c r="D436" i="5"/>
  <c r="C436" i="5"/>
  <c r="I436" i="12"/>
  <c r="H436" i="12"/>
  <c r="F436" i="12"/>
  <c r="E436" i="12"/>
  <c r="D436" i="12"/>
  <c r="C436" i="12"/>
  <c r="I436" i="6"/>
  <c r="C437" i="6"/>
  <c r="L437" i="6" s="1"/>
  <c r="H436" i="6"/>
  <c r="F436" i="6"/>
  <c r="E436" i="6"/>
  <c r="D436" i="6"/>
  <c r="C436" i="6"/>
  <c r="A437" i="15"/>
  <c r="G437" i="15"/>
  <c r="L437" i="15"/>
  <c r="A437" i="9"/>
  <c r="C437" i="9"/>
  <c r="D437" i="9"/>
  <c r="E437" i="9"/>
  <c r="F437" i="9"/>
  <c r="H437" i="9"/>
  <c r="L437" i="9" s="1"/>
  <c r="I437" i="9"/>
  <c r="G438" i="9" s="1"/>
  <c r="N437" i="9"/>
  <c r="A437" i="13"/>
  <c r="G437" i="13"/>
  <c r="K437" i="13"/>
  <c r="A437" i="3"/>
  <c r="C437" i="3"/>
  <c r="D437" i="3"/>
  <c r="E437" i="3"/>
  <c r="F437" i="3"/>
  <c r="H437" i="3"/>
  <c r="L437" i="3" s="1"/>
  <c r="I437" i="3"/>
  <c r="G438" i="3" s="1"/>
  <c r="N437" i="3"/>
  <c r="A437" i="14"/>
  <c r="G437" i="14"/>
  <c r="N437" i="14"/>
  <c r="A437" i="10"/>
  <c r="C437" i="10"/>
  <c r="D437" i="10"/>
  <c r="E437" i="10"/>
  <c r="F437" i="10"/>
  <c r="H437" i="10"/>
  <c r="L437" i="10" s="1"/>
  <c r="I437" i="10"/>
  <c r="G438" i="10" s="1"/>
  <c r="N437" i="10"/>
  <c r="A437" i="8"/>
  <c r="C437" i="8"/>
  <c r="D437" i="8"/>
  <c r="E437" i="8"/>
  <c r="F437" i="8"/>
  <c r="H437" i="8"/>
  <c r="L437" i="8" s="1"/>
  <c r="I437" i="8"/>
  <c r="G438" i="8" s="1"/>
  <c r="N437" i="8"/>
  <c r="A437" i="7"/>
  <c r="C437" i="7"/>
  <c r="D437" i="7"/>
  <c r="E437" i="7"/>
  <c r="F437" i="7"/>
  <c r="H437" i="7"/>
  <c r="L437" i="7" s="1"/>
  <c r="I437" i="7"/>
  <c r="G438" i="7" s="1"/>
  <c r="N437" i="7"/>
  <c r="A437" i="1"/>
  <c r="C437" i="1"/>
  <c r="D437" i="1"/>
  <c r="E437" i="1"/>
  <c r="F437" i="1"/>
  <c r="H437" i="1"/>
  <c r="L437" i="1" s="1"/>
  <c r="I437" i="1"/>
  <c r="G438" i="1" s="1"/>
  <c r="N437" i="1"/>
  <c r="A437" i="11"/>
  <c r="L437" i="11"/>
  <c r="N437" i="11"/>
  <c r="A437" i="2"/>
  <c r="C437" i="2"/>
  <c r="D437" i="2"/>
  <c r="E437" i="2"/>
  <c r="F437" i="2"/>
  <c r="H437" i="2"/>
  <c r="L437" i="2" s="1"/>
  <c r="I437" i="2"/>
  <c r="G438" i="2" s="1"/>
  <c r="N437" i="2"/>
  <c r="A437" i="4"/>
  <c r="N437" i="4"/>
  <c r="A437" i="12"/>
  <c r="C437" i="12"/>
  <c r="D437" i="12"/>
  <c r="E437" i="12"/>
  <c r="F437" i="12"/>
  <c r="H437" i="12"/>
  <c r="I437" i="12"/>
  <c r="G438" i="12" s="1"/>
  <c r="K437" i="12"/>
  <c r="A437" i="6"/>
  <c r="D437" i="6"/>
  <c r="E437" i="6"/>
  <c r="F437" i="6"/>
  <c r="H437" i="6"/>
  <c r="I437" i="6"/>
  <c r="G438" i="6" s="1"/>
  <c r="N437" i="6"/>
  <c r="I140" i="4" l="1"/>
  <c r="G437" i="3"/>
  <c r="I140" i="3"/>
  <c r="G437" i="9"/>
  <c r="I140" i="9"/>
  <c r="G437" i="2"/>
  <c r="I140" i="2"/>
  <c r="I140" i="12"/>
  <c r="I140" i="6"/>
  <c r="G437" i="1"/>
  <c r="I140" i="1"/>
  <c r="G437" i="7"/>
  <c r="I140" i="7"/>
  <c r="G437" i="8"/>
  <c r="I140" i="8"/>
  <c r="G437" i="10"/>
  <c r="I140" i="10"/>
  <c r="G437" i="12"/>
  <c r="G437" i="6"/>
  <c r="K437" i="16"/>
  <c r="L436" i="9"/>
  <c r="L436" i="3"/>
  <c r="L436" i="10"/>
  <c r="L436" i="8"/>
  <c r="L436" i="7"/>
  <c r="L436" i="1"/>
  <c r="L436" i="2"/>
  <c r="L436" i="6"/>
  <c r="A436" i="15"/>
  <c r="G436" i="15"/>
  <c r="L436" i="15"/>
  <c r="A436" i="9"/>
  <c r="N436" i="9"/>
  <c r="A436" i="13"/>
  <c r="G436" i="13"/>
  <c r="K436" i="13"/>
  <c r="A436" i="3"/>
  <c r="N436" i="3"/>
  <c r="A436" i="14"/>
  <c r="G436" i="14"/>
  <c r="N436" i="14"/>
  <c r="A436" i="10"/>
  <c r="N436" i="10"/>
  <c r="A436" i="8"/>
  <c r="N436" i="8"/>
  <c r="A436" i="7"/>
  <c r="N436" i="7"/>
  <c r="A436" i="1"/>
  <c r="N436" i="1"/>
  <c r="A436" i="11"/>
  <c r="L436" i="11"/>
  <c r="N436" i="11"/>
  <c r="A436" i="2"/>
  <c r="N436" i="2"/>
  <c r="A436" i="4"/>
  <c r="N436" i="4"/>
  <c r="A436" i="5"/>
  <c r="N436" i="5"/>
  <c r="A436" i="12"/>
  <c r="K436" i="12"/>
  <c r="A436" i="6"/>
  <c r="N436" i="6"/>
  <c r="I140" i="5" l="1"/>
  <c r="L436" i="5"/>
  <c r="K436" i="16" s="1"/>
  <c r="I435" i="9"/>
  <c r="G436" i="9" s="1"/>
  <c r="H435" i="9"/>
  <c r="F435" i="9"/>
  <c r="F140" i="9" s="1"/>
  <c r="E435" i="9"/>
  <c r="E140" i="9" s="1"/>
  <c r="D435" i="9"/>
  <c r="D140" i="9" s="1"/>
  <c r="C435" i="9"/>
  <c r="C140" i="9" s="1"/>
  <c r="I435" i="3"/>
  <c r="G436" i="3" s="1"/>
  <c r="H435" i="3"/>
  <c r="F435" i="3"/>
  <c r="F140" i="3" s="1"/>
  <c r="E435" i="3"/>
  <c r="E140" i="3" s="1"/>
  <c r="D435" i="3"/>
  <c r="D140" i="3" s="1"/>
  <c r="C435" i="3"/>
  <c r="C140" i="3" s="1"/>
  <c r="I435" i="10"/>
  <c r="G436" i="10" s="1"/>
  <c r="H435" i="10"/>
  <c r="F435" i="10"/>
  <c r="F140" i="10" s="1"/>
  <c r="E435" i="10"/>
  <c r="E140" i="10" s="1"/>
  <c r="D435" i="10"/>
  <c r="D140" i="10" s="1"/>
  <c r="C435" i="10"/>
  <c r="C140" i="10" s="1"/>
  <c r="I435" i="8"/>
  <c r="G436" i="8" s="1"/>
  <c r="H435" i="8"/>
  <c r="F435" i="8"/>
  <c r="F140" i="8" s="1"/>
  <c r="E435" i="8"/>
  <c r="E140" i="8" s="1"/>
  <c r="D435" i="8"/>
  <c r="D140" i="8" s="1"/>
  <c r="C435" i="8"/>
  <c r="C140" i="8" s="1"/>
  <c r="I435" i="7"/>
  <c r="G436" i="7" s="1"/>
  <c r="H435" i="7"/>
  <c r="F435" i="7"/>
  <c r="F140" i="7" s="1"/>
  <c r="E435" i="7"/>
  <c r="E140" i="7" s="1"/>
  <c r="D435" i="7"/>
  <c r="D140" i="7" s="1"/>
  <c r="C435" i="7"/>
  <c r="C140" i="7" s="1"/>
  <c r="I435" i="1"/>
  <c r="G436" i="1" s="1"/>
  <c r="H435" i="1"/>
  <c r="F435" i="1"/>
  <c r="F140" i="1" s="1"/>
  <c r="E435" i="1"/>
  <c r="E140" i="1" s="1"/>
  <c r="D435" i="1"/>
  <c r="D140" i="1" s="1"/>
  <c r="C435" i="1"/>
  <c r="C140" i="1" s="1"/>
  <c r="H435" i="11"/>
  <c r="I435" i="2"/>
  <c r="G436" i="2" s="1"/>
  <c r="H435" i="2"/>
  <c r="F435" i="2"/>
  <c r="F140" i="2" s="1"/>
  <c r="E435" i="2"/>
  <c r="E140" i="2" s="1"/>
  <c r="D435" i="2"/>
  <c r="D140" i="2" s="1"/>
  <c r="C435" i="2"/>
  <c r="C140" i="2" s="1"/>
  <c r="E140" i="4"/>
  <c r="D140" i="4"/>
  <c r="I435" i="5"/>
  <c r="I435" i="12"/>
  <c r="G436" i="12" s="1"/>
  <c r="H435" i="12"/>
  <c r="H140" i="12" s="1"/>
  <c r="F435" i="12"/>
  <c r="F140" i="12" s="1"/>
  <c r="E435" i="12"/>
  <c r="E140" i="12" s="1"/>
  <c r="D435" i="12"/>
  <c r="D140" i="12" s="1"/>
  <c r="C435" i="12"/>
  <c r="C140" i="12" s="1"/>
  <c r="I435" i="6"/>
  <c r="G436" i="6" s="1"/>
  <c r="H435" i="6"/>
  <c r="H140" i="6" s="1"/>
  <c r="F435" i="6"/>
  <c r="F140" i="6" s="1"/>
  <c r="E435" i="6"/>
  <c r="E140" i="6" s="1"/>
  <c r="D435" i="6"/>
  <c r="D140" i="6" s="1"/>
  <c r="C435" i="6"/>
  <c r="A435" i="15"/>
  <c r="G435" i="15"/>
  <c r="L435" i="15"/>
  <c r="A435" i="9"/>
  <c r="N435" i="9"/>
  <c r="A435" i="13"/>
  <c r="G435" i="13"/>
  <c r="K435" i="13"/>
  <c r="A435" i="3"/>
  <c r="N435" i="3"/>
  <c r="A435" i="14"/>
  <c r="G435" i="14"/>
  <c r="N435" i="14"/>
  <c r="A435" i="10"/>
  <c r="N435" i="10"/>
  <c r="A435" i="8"/>
  <c r="N435" i="8"/>
  <c r="A435" i="7"/>
  <c r="N435" i="7"/>
  <c r="A435" i="1"/>
  <c r="N435" i="1"/>
  <c r="A435" i="11"/>
  <c r="N435" i="11"/>
  <c r="A435" i="2"/>
  <c r="N435" i="2"/>
  <c r="A435" i="4"/>
  <c r="N435" i="4"/>
  <c r="A435" i="5"/>
  <c r="N435" i="5"/>
  <c r="A435" i="12"/>
  <c r="K435" i="12"/>
  <c r="A435" i="6"/>
  <c r="N435" i="6"/>
  <c r="L435" i="10" l="1"/>
  <c r="L140" i="10" s="1"/>
  <c r="H140" i="10"/>
  <c r="L140" i="4"/>
  <c r="H140" i="4"/>
  <c r="L435" i="11"/>
  <c r="L140" i="11" s="1"/>
  <c r="H140" i="11"/>
  <c r="L435" i="6"/>
  <c r="L140" i="6" s="1"/>
  <c r="C140" i="6"/>
  <c r="F435" i="5"/>
  <c r="F140" i="5" s="1"/>
  <c r="F140" i="4"/>
  <c r="L435" i="8"/>
  <c r="L140" i="8" s="1"/>
  <c r="H140" i="8"/>
  <c r="L435" i="7"/>
  <c r="L140" i="7" s="1"/>
  <c r="H140" i="7"/>
  <c r="L435" i="9"/>
  <c r="L140" i="9" s="1"/>
  <c r="H140" i="9"/>
  <c r="C435" i="5"/>
  <c r="C140" i="5" s="1"/>
  <c r="C140" i="4"/>
  <c r="L435" i="1"/>
  <c r="L140" i="1" s="1"/>
  <c r="H140" i="1"/>
  <c r="L435" i="3"/>
  <c r="L140" i="3" s="1"/>
  <c r="H140" i="3"/>
  <c r="L435" i="2"/>
  <c r="L140" i="2" s="1"/>
  <c r="H140" i="2"/>
  <c r="G436" i="5"/>
  <c r="E435" i="5"/>
  <c r="E140" i="5" s="1"/>
  <c r="H435" i="5"/>
  <c r="D435" i="5"/>
  <c r="D140" i="5" s="1"/>
  <c r="L435" i="5" l="1"/>
  <c r="L140" i="5" s="1"/>
  <c r="H140" i="5"/>
  <c r="R139" i="15"/>
  <c r="Q139" i="15"/>
  <c r="P139" i="15"/>
  <c r="O139" i="15"/>
  <c r="N139" i="15"/>
  <c r="J139" i="15"/>
  <c r="J139" i="9"/>
  <c r="K139" i="9"/>
  <c r="N139" i="9"/>
  <c r="H139" i="15"/>
  <c r="G139" i="15"/>
  <c r="F139" i="15"/>
  <c r="E139" i="15"/>
  <c r="D139" i="15"/>
  <c r="C139" i="15"/>
  <c r="K139" i="3"/>
  <c r="J139" i="3"/>
  <c r="L139" i="14"/>
  <c r="K139" i="14"/>
  <c r="J139" i="14"/>
  <c r="I139" i="14"/>
  <c r="H139" i="14"/>
  <c r="G139" i="14"/>
  <c r="F139" i="14"/>
  <c r="E139" i="14"/>
  <c r="D139" i="14"/>
  <c r="C139" i="14"/>
  <c r="K139" i="10"/>
  <c r="J139" i="10"/>
  <c r="K139" i="8"/>
  <c r="J139" i="8"/>
  <c r="K139" i="7"/>
  <c r="J139" i="7"/>
  <c r="K139" i="1"/>
  <c r="J139" i="1"/>
  <c r="K139" i="11"/>
  <c r="J139" i="11"/>
  <c r="I139" i="11"/>
  <c r="G139" i="11"/>
  <c r="F139" i="11"/>
  <c r="E139" i="11"/>
  <c r="D139" i="11"/>
  <c r="C139" i="11"/>
  <c r="K139" i="2"/>
  <c r="J139" i="2"/>
  <c r="I434" i="9"/>
  <c r="H434" i="9"/>
  <c r="L434" i="9" s="1"/>
  <c r="F434" i="9"/>
  <c r="E434" i="9"/>
  <c r="D434" i="9"/>
  <c r="C434" i="9"/>
  <c r="I434" i="3"/>
  <c r="G435" i="3" s="1"/>
  <c r="G140" i="3" s="1"/>
  <c r="H434" i="3"/>
  <c r="L434" i="3" s="1"/>
  <c r="F434" i="3"/>
  <c r="E434" i="3"/>
  <c r="D434" i="3"/>
  <c r="C434" i="3"/>
  <c r="I434" i="10"/>
  <c r="G435" i="10" s="1"/>
  <c r="G140" i="10" s="1"/>
  <c r="H434" i="10"/>
  <c r="L434" i="10" s="1"/>
  <c r="F434" i="10"/>
  <c r="E434" i="10"/>
  <c r="D434" i="10"/>
  <c r="C434" i="10"/>
  <c r="I434" i="8"/>
  <c r="G435" i="8" s="1"/>
  <c r="G140" i="8" s="1"/>
  <c r="H434" i="8"/>
  <c r="L434" i="8" s="1"/>
  <c r="F434" i="8"/>
  <c r="E434" i="8"/>
  <c r="D434" i="8"/>
  <c r="C434" i="8"/>
  <c r="I434" i="7"/>
  <c r="G435" i="7" s="1"/>
  <c r="G140" i="7" s="1"/>
  <c r="H434" i="7"/>
  <c r="L434" i="7" s="1"/>
  <c r="F434" i="7"/>
  <c r="E434" i="7"/>
  <c r="D434" i="7"/>
  <c r="C434" i="7"/>
  <c r="I434" i="1"/>
  <c r="G435" i="1" s="1"/>
  <c r="G140" i="1" s="1"/>
  <c r="H434" i="1"/>
  <c r="L434" i="1" s="1"/>
  <c r="F434" i="1"/>
  <c r="E434" i="1"/>
  <c r="D434" i="1"/>
  <c r="C434" i="1"/>
  <c r="H434" i="11"/>
  <c r="L434" i="11" s="1"/>
  <c r="I434" i="2"/>
  <c r="G435" i="2" s="1"/>
  <c r="G140" i="2" s="1"/>
  <c r="H434" i="2"/>
  <c r="L434" i="2" s="1"/>
  <c r="F434" i="2"/>
  <c r="E434" i="2"/>
  <c r="D434" i="2"/>
  <c r="C434" i="2"/>
  <c r="H434" i="5"/>
  <c r="F434" i="5"/>
  <c r="E434" i="5"/>
  <c r="D434" i="5"/>
  <c r="C434" i="5"/>
  <c r="I434" i="12"/>
  <c r="H434" i="12"/>
  <c r="F434" i="12"/>
  <c r="E434" i="12"/>
  <c r="D434" i="12"/>
  <c r="C434" i="12"/>
  <c r="I434" i="6"/>
  <c r="H434" i="6"/>
  <c r="F434" i="6"/>
  <c r="E434" i="6"/>
  <c r="D434" i="6"/>
  <c r="C434" i="6"/>
  <c r="L434" i="6" s="1"/>
  <c r="A434" i="15"/>
  <c r="G434" i="15"/>
  <c r="L434" i="15"/>
  <c r="A434" i="9"/>
  <c r="N434" i="9"/>
  <c r="A434" i="13"/>
  <c r="G434" i="13"/>
  <c r="K434" i="13"/>
  <c r="A434" i="3"/>
  <c r="N434" i="3"/>
  <c r="A434" i="14"/>
  <c r="G434" i="14"/>
  <c r="N434" i="14"/>
  <c r="A434" i="10"/>
  <c r="N434" i="10"/>
  <c r="A434" i="8"/>
  <c r="N434" i="8"/>
  <c r="A434" i="7"/>
  <c r="N434" i="7"/>
  <c r="A434" i="1"/>
  <c r="N434" i="1"/>
  <c r="A434" i="11"/>
  <c r="N434" i="11"/>
  <c r="A434" i="2"/>
  <c r="N434" i="2"/>
  <c r="A434" i="4"/>
  <c r="N434" i="4"/>
  <c r="A434" i="5"/>
  <c r="N434" i="5"/>
  <c r="A434" i="12"/>
  <c r="K434" i="12"/>
  <c r="A434" i="6"/>
  <c r="N434" i="6"/>
  <c r="K435" i="16" l="1"/>
  <c r="K140" i="16" s="1"/>
  <c r="G435" i="12"/>
  <c r="G140" i="12" s="1"/>
  <c r="I434" i="5"/>
  <c r="G435" i="5" s="1"/>
  <c r="G140" i="5" s="1"/>
  <c r="G140" i="4"/>
  <c r="I139" i="6"/>
  <c r="G435" i="6"/>
  <c r="G140" i="6" s="1"/>
  <c r="G435" i="9"/>
  <c r="G140" i="9" s="1"/>
  <c r="I139" i="7"/>
  <c r="I139" i="1"/>
  <c r="I139" i="3"/>
  <c r="I139" i="2"/>
  <c r="I139" i="12"/>
  <c r="I139" i="10"/>
  <c r="I139" i="4"/>
  <c r="I139" i="8"/>
  <c r="I139" i="9"/>
  <c r="L434" i="5"/>
  <c r="K434" i="16" l="1"/>
  <c r="I139" i="5"/>
  <c r="I432" i="10"/>
  <c r="G433" i="15"/>
  <c r="G433" i="13"/>
  <c r="G433" i="14"/>
  <c r="H433" i="11"/>
  <c r="B49" i="18" l="1"/>
  <c r="B50" i="18"/>
  <c r="B51" i="18"/>
  <c r="B52" i="18"/>
  <c r="B53" i="18"/>
  <c r="B54" i="18"/>
  <c r="B55" i="18"/>
  <c r="B56" i="18"/>
  <c r="B57" i="18"/>
  <c r="B58" i="18"/>
  <c r="I433" i="10"/>
  <c r="G434" i="10" s="1"/>
  <c r="H433" i="10"/>
  <c r="L433" i="10" s="1"/>
  <c r="F433" i="10"/>
  <c r="E433" i="10"/>
  <c r="D433" i="10"/>
  <c r="C433" i="10"/>
  <c r="H432" i="10"/>
  <c r="F432" i="10"/>
  <c r="E432" i="10"/>
  <c r="E46" i="10" s="1"/>
  <c r="D432" i="10"/>
  <c r="D46" i="10" s="1"/>
  <c r="C432" i="10"/>
  <c r="C46" i="10" s="1"/>
  <c r="H46" i="10" l="1"/>
  <c r="F46" i="10"/>
  <c r="H139" i="10"/>
  <c r="C139" i="10"/>
  <c r="D139" i="10"/>
  <c r="E139" i="10"/>
  <c r="F139" i="10"/>
  <c r="G433" i="10"/>
  <c r="G46" i="10" s="1"/>
  <c r="L432" i="10"/>
  <c r="L46" i="10" s="1"/>
  <c r="C433" i="8"/>
  <c r="D433" i="8"/>
  <c r="E433" i="8"/>
  <c r="F433" i="8"/>
  <c r="H433" i="8"/>
  <c r="L433" i="8" s="1"/>
  <c r="I433" i="8"/>
  <c r="G434" i="8" s="1"/>
  <c r="N433" i="10"/>
  <c r="N432" i="10"/>
  <c r="I433" i="9"/>
  <c r="G434" i="9" s="1"/>
  <c r="H433" i="9"/>
  <c r="L433" i="9" s="1"/>
  <c r="F433" i="9"/>
  <c r="E433" i="9"/>
  <c r="D433" i="9"/>
  <c r="C433" i="9"/>
  <c r="I433" i="3"/>
  <c r="G434" i="3" s="1"/>
  <c r="H433" i="3"/>
  <c r="L433" i="3" s="1"/>
  <c r="F433" i="3"/>
  <c r="E433" i="3"/>
  <c r="D433" i="3"/>
  <c r="C433" i="3"/>
  <c r="I433" i="7"/>
  <c r="G434" i="7" s="1"/>
  <c r="H433" i="7"/>
  <c r="L433" i="7" s="1"/>
  <c r="F433" i="7"/>
  <c r="E433" i="7"/>
  <c r="D433" i="7"/>
  <c r="C433" i="7"/>
  <c r="I433" i="1"/>
  <c r="G434" i="1" s="1"/>
  <c r="H433" i="1"/>
  <c r="L433" i="1" s="1"/>
  <c r="F433" i="1"/>
  <c r="E433" i="1"/>
  <c r="D433" i="1"/>
  <c r="C433" i="1"/>
  <c r="L433" i="11"/>
  <c r="I433" i="2"/>
  <c r="G434" i="2" s="1"/>
  <c r="H433" i="2"/>
  <c r="L433" i="2" s="1"/>
  <c r="F433" i="2"/>
  <c r="E433" i="2"/>
  <c r="D433" i="2"/>
  <c r="C433" i="2"/>
  <c r="F433" i="5"/>
  <c r="E433" i="5"/>
  <c r="D433" i="5"/>
  <c r="C433" i="5"/>
  <c r="I433" i="12"/>
  <c r="G434" i="12" s="1"/>
  <c r="H433" i="12"/>
  <c r="F433" i="12"/>
  <c r="E433" i="12"/>
  <c r="D433" i="12"/>
  <c r="C433" i="12"/>
  <c r="I433" i="6"/>
  <c r="G434" i="6" s="1"/>
  <c r="H433" i="6"/>
  <c r="F433" i="6"/>
  <c r="E433" i="6"/>
  <c r="D433" i="6"/>
  <c r="C433" i="6"/>
  <c r="L433" i="6" s="1"/>
  <c r="A433" i="15"/>
  <c r="L433" i="15"/>
  <c r="A433" i="9"/>
  <c r="N433" i="9"/>
  <c r="A433" i="13"/>
  <c r="K433" i="13"/>
  <c r="A433" i="3"/>
  <c r="N433" i="3"/>
  <c r="A433" i="14"/>
  <c r="N433" i="14"/>
  <c r="A433" i="10"/>
  <c r="A433" i="8"/>
  <c r="N433" i="8"/>
  <c r="A433" i="7"/>
  <c r="N433" i="7"/>
  <c r="A433" i="1"/>
  <c r="N433" i="1"/>
  <c r="A433" i="11"/>
  <c r="N433" i="11"/>
  <c r="A433" i="2"/>
  <c r="N433" i="2"/>
  <c r="A433" i="4"/>
  <c r="N433" i="4"/>
  <c r="A433" i="5"/>
  <c r="N433" i="5"/>
  <c r="A433" i="12"/>
  <c r="K433" i="12"/>
  <c r="A433" i="6"/>
  <c r="N433" i="6"/>
  <c r="L139" i="10" l="1"/>
  <c r="G139" i="10"/>
  <c r="I433" i="5"/>
  <c r="G434" i="5" s="1"/>
  <c r="H433" i="5"/>
  <c r="L433" i="5" s="1"/>
  <c r="K433" i="16" s="1"/>
  <c r="B78" i="18"/>
  <c r="B79" i="18"/>
  <c r="B80" i="18"/>
  <c r="B81" i="18"/>
  <c r="B82" i="18"/>
  <c r="B83" i="18"/>
  <c r="B84" i="18"/>
  <c r="B85" i="18"/>
  <c r="B86" i="18"/>
  <c r="B87" i="18"/>
  <c r="B88" i="18"/>
  <c r="B48" i="18" l="1"/>
  <c r="B17" i="18" l="1"/>
  <c r="B18" i="18"/>
  <c r="B19" i="18"/>
  <c r="B20" i="18"/>
  <c r="B21" i="18"/>
  <c r="B22" i="18"/>
  <c r="B23" i="18"/>
  <c r="B24" i="18"/>
  <c r="B25" i="18"/>
  <c r="B26" i="18"/>
  <c r="B27" i="18"/>
  <c r="I432" i="9"/>
  <c r="G433" i="9" s="1"/>
  <c r="H432" i="9"/>
  <c r="H46" i="9" s="1"/>
  <c r="F432" i="9"/>
  <c r="F46" i="9" s="1"/>
  <c r="E432" i="9"/>
  <c r="E46" i="9" s="1"/>
  <c r="D432" i="9"/>
  <c r="D46" i="9" s="1"/>
  <c r="C432" i="9"/>
  <c r="C46" i="9" s="1"/>
  <c r="I432" i="3"/>
  <c r="G433" i="3" s="1"/>
  <c r="H432" i="3"/>
  <c r="H46" i="3" s="1"/>
  <c r="F432" i="3"/>
  <c r="F46" i="3" s="1"/>
  <c r="E432" i="3"/>
  <c r="E46" i="3" s="1"/>
  <c r="D432" i="3"/>
  <c r="D46" i="3" s="1"/>
  <c r="C432" i="3"/>
  <c r="C46" i="3" s="1"/>
  <c r="I432" i="8"/>
  <c r="G433" i="8" s="1"/>
  <c r="H432" i="8"/>
  <c r="H46" i="8" s="1"/>
  <c r="F432" i="8"/>
  <c r="F46" i="8" s="1"/>
  <c r="E432" i="8"/>
  <c r="E46" i="8" s="1"/>
  <c r="D432" i="8"/>
  <c r="D46" i="8" s="1"/>
  <c r="C432" i="8"/>
  <c r="C46" i="8" s="1"/>
  <c r="I432" i="7"/>
  <c r="G433" i="7" s="1"/>
  <c r="H432" i="7"/>
  <c r="H46" i="7" s="1"/>
  <c r="F432" i="7"/>
  <c r="F46" i="7" s="1"/>
  <c r="E432" i="7"/>
  <c r="E46" i="7" s="1"/>
  <c r="D432" i="7"/>
  <c r="D46" i="7" s="1"/>
  <c r="C432" i="7"/>
  <c r="C46" i="7" s="1"/>
  <c r="I432" i="1"/>
  <c r="G433" i="1" s="1"/>
  <c r="F432" i="1"/>
  <c r="F46" i="1" s="1"/>
  <c r="E432" i="1"/>
  <c r="E46" i="1" s="1"/>
  <c r="D432" i="1"/>
  <c r="D46" i="1" s="1"/>
  <c r="C432" i="1"/>
  <c r="C46" i="1" s="1"/>
  <c r="H432" i="11"/>
  <c r="H46" i="11" s="1"/>
  <c r="I432" i="2"/>
  <c r="G433" i="2" s="1"/>
  <c r="H432" i="2"/>
  <c r="H46" i="2" s="1"/>
  <c r="F432" i="2"/>
  <c r="F46" i="2" s="1"/>
  <c r="E432" i="2"/>
  <c r="E46" i="2" s="1"/>
  <c r="D432" i="2"/>
  <c r="D46" i="2" s="1"/>
  <c r="C432" i="2"/>
  <c r="C46" i="2" s="1"/>
  <c r="I432" i="12"/>
  <c r="G433" i="12" s="1"/>
  <c r="H432" i="12"/>
  <c r="H46" i="12" s="1"/>
  <c r="F432" i="12"/>
  <c r="F46" i="12" s="1"/>
  <c r="E432" i="12"/>
  <c r="E46" i="12" s="1"/>
  <c r="D432" i="12"/>
  <c r="D46" i="12" s="1"/>
  <c r="C432" i="12"/>
  <c r="C46" i="12" s="1"/>
  <c r="I432" i="6"/>
  <c r="G433" i="6" s="1"/>
  <c r="H432" i="6"/>
  <c r="H46" i="6" s="1"/>
  <c r="F432" i="6"/>
  <c r="F46" i="6" s="1"/>
  <c r="E432" i="6"/>
  <c r="E46" i="6" s="1"/>
  <c r="D432" i="6"/>
  <c r="D46" i="6" s="1"/>
  <c r="C432" i="6"/>
  <c r="C46" i="6" s="1"/>
  <c r="E139" i="4" l="1"/>
  <c r="H139" i="4"/>
  <c r="H139" i="11"/>
  <c r="E139" i="7"/>
  <c r="H139" i="8"/>
  <c r="C139" i="9"/>
  <c r="C139" i="12"/>
  <c r="C139" i="6"/>
  <c r="E139" i="12"/>
  <c r="D139" i="6"/>
  <c r="F139" i="12"/>
  <c r="C139" i="1"/>
  <c r="F139" i="7"/>
  <c r="D139" i="9"/>
  <c r="H139" i="7"/>
  <c r="E139" i="9"/>
  <c r="D139" i="12"/>
  <c r="D139" i="7"/>
  <c r="H139" i="12"/>
  <c r="C139" i="3"/>
  <c r="F139" i="6"/>
  <c r="D139" i="2"/>
  <c r="E139" i="1"/>
  <c r="D139" i="3"/>
  <c r="F139" i="9"/>
  <c r="H139" i="2"/>
  <c r="F139" i="8"/>
  <c r="C139" i="2"/>
  <c r="D139" i="1"/>
  <c r="E139" i="2"/>
  <c r="F139" i="1"/>
  <c r="H139" i="9"/>
  <c r="F139" i="4"/>
  <c r="E139" i="6"/>
  <c r="H139" i="6"/>
  <c r="C139" i="4"/>
  <c r="C139" i="8"/>
  <c r="E139" i="3"/>
  <c r="D139" i="4"/>
  <c r="F139" i="2"/>
  <c r="D139" i="8"/>
  <c r="F139" i="3"/>
  <c r="C139" i="7"/>
  <c r="E139" i="8"/>
  <c r="H139" i="3"/>
  <c r="I432" i="5"/>
  <c r="G433" i="5" s="1"/>
  <c r="H432" i="1"/>
  <c r="H46" i="1" s="1"/>
  <c r="C432" i="5"/>
  <c r="C46" i="5" s="1"/>
  <c r="E432" i="5"/>
  <c r="E46" i="5" s="1"/>
  <c r="D432" i="5"/>
  <c r="D46" i="5" s="1"/>
  <c r="F432" i="5"/>
  <c r="F46" i="5" s="1"/>
  <c r="H432" i="5"/>
  <c r="H46" i="5" s="1"/>
  <c r="L142" i="15"/>
  <c r="A142" i="15"/>
  <c r="L141" i="15"/>
  <c r="A141" i="15"/>
  <c r="L140" i="15"/>
  <c r="A140" i="15"/>
  <c r="L139" i="15"/>
  <c r="A139" i="15"/>
  <c r="N142" i="9"/>
  <c r="A142" i="9"/>
  <c r="N141" i="9"/>
  <c r="A141" i="9"/>
  <c r="N140" i="9"/>
  <c r="A140" i="9"/>
  <c r="A139" i="9"/>
  <c r="K142" i="13"/>
  <c r="A142" i="13"/>
  <c r="K141" i="13"/>
  <c r="A141" i="13"/>
  <c r="K140" i="13"/>
  <c r="A140" i="13"/>
  <c r="K139" i="13"/>
  <c r="A139" i="13"/>
  <c r="N142" i="3"/>
  <c r="A142" i="3"/>
  <c r="N141" i="3"/>
  <c r="A141" i="3"/>
  <c r="N140" i="3"/>
  <c r="A140" i="3"/>
  <c r="N139" i="3"/>
  <c r="A139" i="3"/>
  <c r="N142" i="14"/>
  <c r="A142" i="14"/>
  <c r="N141" i="14"/>
  <c r="A141" i="14"/>
  <c r="N140" i="14"/>
  <c r="A140" i="14"/>
  <c r="N139" i="14"/>
  <c r="A139" i="14"/>
  <c r="A139" i="10"/>
  <c r="N139" i="10"/>
  <c r="A140" i="10"/>
  <c r="N140" i="10"/>
  <c r="A141" i="10"/>
  <c r="N141" i="10"/>
  <c r="A142" i="10"/>
  <c r="N142" i="10"/>
  <c r="N142" i="8"/>
  <c r="A142" i="8"/>
  <c r="N141" i="8"/>
  <c r="A141" i="8"/>
  <c r="N140" i="8"/>
  <c r="A140" i="8"/>
  <c r="N139" i="8"/>
  <c r="A139" i="8"/>
  <c r="N142" i="7"/>
  <c r="A142" i="7"/>
  <c r="N141" i="7"/>
  <c r="A141" i="7"/>
  <c r="N140" i="7"/>
  <c r="A140" i="7"/>
  <c r="N139" i="7"/>
  <c r="A139" i="7"/>
  <c r="N142" i="1"/>
  <c r="A142" i="1"/>
  <c r="N141" i="1"/>
  <c r="A141" i="1"/>
  <c r="N140" i="1"/>
  <c r="A140" i="1"/>
  <c r="N139" i="1"/>
  <c r="A139" i="1"/>
  <c r="N142" i="11"/>
  <c r="A142" i="11"/>
  <c r="N141" i="11"/>
  <c r="A141" i="11"/>
  <c r="N140" i="11"/>
  <c r="A140" i="11"/>
  <c r="N139" i="11"/>
  <c r="A139" i="11"/>
  <c r="N142" i="2"/>
  <c r="A142" i="2"/>
  <c r="N141" i="2"/>
  <c r="A141" i="2"/>
  <c r="N140" i="2"/>
  <c r="A140" i="2"/>
  <c r="N139" i="2"/>
  <c r="A139" i="2"/>
  <c r="N142" i="4"/>
  <c r="A142" i="4"/>
  <c r="N141" i="4"/>
  <c r="A141" i="4"/>
  <c r="N140" i="4"/>
  <c r="A140" i="4"/>
  <c r="N139" i="4"/>
  <c r="A139" i="4"/>
  <c r="N142" i="5"/>
  <c r="A142" i="5"/>
  <c r="N141" i="5"/>
  <c r="A141" i="5"/>
  <c r="N140" i="5"/>
  <c r="A140" i="5"/>
  <c r="N139" i="5"/>
  <c r="A139" i="5"/>
  <c r="L46" i="15"/>
  <c r="A46" i="15"/>
  <c r="N46" i="9"/>
  <c r="A46" i="9"/>
  <c r="A46" i="13"/>
  <c r="N46" i="3"/>
  <c r="A46" i="3"/>
  <c r="N46" i="14"/>
  <c r="A46" i="14"/>
  <c r="N46" i="10"/>
  <c r="A46" i="10"/>
  <c r="N46" i="8"/>
  <c r="A46" i="8"/>
  <c r="N46" i="7"/>
  <c r="A46" i="7"/>
  <c r="N46" i="1"/>
  <c r="A46" i="1"/>
  <c r="N46" i="11"/>
  <c r="A46" i="11"/>
  <c r="N46" i="2"/>
  <c r="A46" i="2"/>
  <c r="N46" i="4"/>
  <c r="A46" i="4"/>
  <c r="N46" i="5"/>
  <c r="A46" i="5"/>
  <c r="K142" i="12"/>
  <c r="A142" i="12"/>
  <c r="K141" i="12"/>
  <c r="A141" i="12"/>
  <c r="K140" i="12"/>
  <c r="A140" i="12"/>
  <c r="K139" i="12"/>
  <c r="A139" i="12"/>
  <c r="K46" i="12"/>
  <c r="A46" i="12"/>
  <c r="G432" i="15"/>
  <c r="G432" i="13"/>
  <c r="G432" i="14"/>
  <c r="H139" i="1" l="1"/>
  <c r="E139" i="5"/>
  <c r="H139" i="5"/>
  <c r="C139" i="5"/>
  <c r="F139" i="5"/>
  <c r="D139" i="5"/>
  <c r="A432" i="15"/>
  <c r="L432" i="15"/>
  <c r="A431" i="15"/>
  <c r="L431" i="15"/>
  <c r="A431" i="9"/>
  <c r="N431" i="9"/>
  <c r="A432" i="9"/>
  <c r="L432" i="9"/>
  <c r="L46" i="9" s="1"/>
  <c r="N432" i="9"/>
  <c r="A431" i="13"/>
  <c r="K431" i="13"/>
  <c r="A432" i="13"/>
  <c r="K432" i="13"/>
  <c r="A431" i="3"/>
  <c r="N431" i="3"/>
  <c r="A432" i="3"/>
  <c r="L432" i="3"/>
  <c r="L46" i="3" s="1"/>
  <c r="N432" i="3"/>
  <c r="A431" i="14"/>
  <c r="N431" i="14"/>
  <c r="A432" i="14"/>
  <c r="N432" i="14"/>
  <c r="A431" i="10"/>
  <c r="N431" i="10"/>
  <c r="A432" i="10"/>
  <c r="A431" i="8"/>
  <c r="N431" i="8"/>
  <c r="A432" i="8"/>
  <c r="L432" i="8"/>
  <c r="L46" i="8" s="1"/>
  <c r="N432" i="8"/>
  <c r="A431" i="7"/>
  <c r="N431" i="7"/>
  <c r="A432" i="7"/>
  <c r="L432" i="7"/>
  <c r="L46" i="7" s="1"/>
  <c r="N432" i="7"/>
  <c r="A431" i="1"/>
  <c r="N431" i="1"/>
  <c r="A432" i="1"/>
  <c r="N432" i="1"/>
  <c r="A431" i="11"/>
  <c r="N431" i="11"/>
  <c r="A432" i="11"/>
  <c r="L432" i="11"/>
  <c r="L46" i="11" s="1"/>
  <c r="N432" i="11"/>
  <c r="N431" i="2"/>
  <c r="L139" i="9" l="1"/>
  <c r="L139" i="11"/>
  <c r="L139" i="7"/>
  <c r="L139" i="8"/>
  <c r="L139" i="3"/>
  <c r="C430" i="4"/>
  <c r="D430" i="4"/>
  <c r="E430" i="4"/>
  <c r="F430" i="4"/>
  <c r="H430" i="4"/>
  <c r="L430" i="4" s="1"/>
  <c r="I430" i="4"/>
  <c r="G432" i="4" s="1"/>
  <c r="G46" i="4" s="1"/>
  <c r="A431" i="2"/>
  <c r="A432" i="2"/>
  <c r="L432" i="2"/>
  <c r="L46" i="2" s="1"/>
  <c r="N432" i="2"/>
  <c r="L432" i="6"/>
  <c r="L46" i="6" s="1"/>
  <c r="N431" i="4"/>
  <c r="N432" i="4"/>
  <c r="A431" i="4"/>
  <c r="A432" i="4"/>
  <c r="N431" i="5"/>
  <c r="N432" i="5"/>
  <c r="A431" i="5"/>
  <c r="A432" i="5"/>
  <c r="K431" i="12"/>
  <c r="K432" i="12"/>
  <c r="A432" i="12"/>
  <c r="A431" i="12"/>
  <c r="A139" i="6"/>
  <c r="N139" i="6"/>
  <c r="A140" i="6"/>
  <c r="N140" i="6"/>
  <c r="A141" i="6"/>
  <c r="N141" i="6"/>
  <c r="A142" i="6"/>
  <c r="N142" i="6"/>
  <c r="A145" i="6"/>
  <c r="A146" i="6"/>
  <c r="A147" i="6"/>
  <c r="G147" i="6"/>
  <c r="A46" i="6"/>
  <c r="N431" i="6"/>
  <c r="N432" i="6"/>
  <c r="A432" i="6"/>
  <c r="A431" i="6"/>
  <c r="L139" i="6" l="1"/>
  <c r="G139" i="4"/>
  <c r="L139" i="2"/>
  <c r="L139" i="4"/>
  <c r="B16" i="18"/>
  <c r="L432" i="1"/>
  <c r="L46" i="1" s="1"/>
  <c r="L432" i="5"/>
  <c r="L46" i="5" s="1"/>
  <c r="L139" i="5" l="1"/>
  <c r="L139" i="1"/>
  <c r="B47" i="18"/>
  <c r="B77" i="18"/>
  <c r="K432" i="16"/>
  <c r="K46" i="16" s="1"/>
  <c r="K139" i="16" l="1"/>
  <c r="I430" i="9"/>
  <c r="G432" i="9" s="1"/>
  <c r="G46" i="9" s="1"/>
  <c r="H430" i="9"/>
  <c r="F430" i="9"/>
  <c r="E430" i="9"/>
  <c r="D430" i="9"/>
  <c r="C430" i="9"/>
  <c r="I430" i="3"/>
  <c r="G432" i="3" s="1"/>
  <c r="G46" i="3" s="1"/>
  <c r="H430" i="3"/>
  <c r="F430" i="3"/>
  <c r="E430" i="3"/>
  <c r="D430" i="3"/>
  <c r="C430" i="3"/>
  <c r="I430" i="10"/>
  <c r="H430" i="10"/>
  <c r="F430" i="10"/>
  <c r="E430" i="10"/>
  <c r="D430" i="10"/>
  <c r="C430" i="10"/>
  <c r="I430" i="8"/>
  <c r="G432" i="8" s="1"/>
  <c r="G46" i="8" s="1"/>
  <c r="H430" i="8"/>
  <c r="F430" i="8"/>
  <c r="E430" i="8"/>
  <c r="D430" i="8"/>
  <c r="C430" i="8"/>
  <c r="I430" i="7"/>
  <c r="G432" i="7" s="1"/>
  <c r="G46" i="7" s="1"/>
  <c r="H430" i="7"/>
  <c r="F430" i="7"/>
  <c r="E430" i="7"/>
  <c r="D430" i="7"/>
  <c r="C430" i="7"/>
  <c r="I430" i="1"/>
  <c r="G432" i="1" s="1"/>
  <c r="G46" i="1" s="1"/>
  <c r="F430" i="1"/>
  <c r="E430" i="1"/>
  <c r="D430" i="1"/>
  <c r="C430" i="1"/>
  <c r="H430" i="11"/>
  <c r="H430" i="1" s="1"/>
  <c r="I430" i="2"/>
  <c r="G432" i="2" s="1"/>
  <c r="G46" i="2" s="1"/>
  <c r="H430" i="2"/>
  <c r="F430" i="2"/>
  <c r="E430" i="2"/>
  <c r="D430" i="2"/>
  <c r="C430" i="2"/>
  <c r="I430" i="5"/>
  <c r="G432" i="5" s="1"/>
  <c r="G46" i="5" s="1"/>
  <c r="H430" i="5"/>
  <c r="F430" i="5"/>
  <c r="E430" i="5"/>
  <c r="D430" i="5"/>
  <c r="C430" i="5"/>
  <c r="I430" i="12"/>
  <c r="G432" i="12" s="1"/>
  <c r="G46" i="12" s="1"/>
  <c r="H430" i="12"/>
  <c r="F430" i="12"/>
  <c r="E430" i="12"/>
  <c r="D430" i="12"/>
  <c r="C430" i="12"/>
  <c r="I430" i="6"/>
  <c r="G432" i="6" s="1"/>
  <c r="G46" i="6" s="1"/>
  <c r="H430" i="6"/>
  <c r="F430" i="6"/>
  <c r="E430" i="6"/>
  <c r="D430" i="6"/>
  <c r="C430" i="6"/>
  <c r="G139" i="5" l="1"/>
  <c r="G139" i="8"/>
  <c r="G139" i="12"/>
  <c r="G139" i="7"/>
  <c r="G139" i="9"/>
  <c r="G139" i="6"/>
  <c r="G139" i="1"/>
  <c r="G139" i="3"/>
  <c r="G139" i="2"/>
  <c r="R24" i="15"/>
  <c r="N24" i="15"/>
  <c r="I24" i="15"/>
  <c r="L24" i="14"/>
  <c r="I24" i="14"/>
  <c r="H24" i="14"/>
  <c r="G24" i="14"/>
  <c r="F24" i="14"/>
  <c r="E24" i="14"/>
  <c r="D24" i="14"/>
  <c r="C24" i="14"/>
  <c r="R137" i="15"/>
  <c r="P137" i="15"/>
  <c r="N137" i="15"/>
  <c r="J137" i="15"/>
  <c r="J24" i="15" s="1"/>
  <c r="H137" i="15"/>
  <c r="H24" i="15" s="1"/>
  <c r="G137" i="15"/>
  <c r="G24" i="15" s="1"/>
  <c r="F137" i="15"/>
  <c r="F24" i="15" s="1"/>
  <c r="E137" i="15"/>
  <c r="E24" i="15" s="1"/>
  <c r="D137" i="15"/>
  <c r="D24" i="15" s="1"/>
  <c r="C137" i="15"/>
  <c r="C24" i="15" s="1"/>
  <c r="L137" i="14"/>
  <c r="I137" i="14"/>
  <c r="H137" i="14"/>
  <c r="G137" i="14"/>
  <c r="F137" i="14"/>
  <c r="E137" i="14"/>
  <c r="D137" i="14"/>
  <c r="C137" i="14"/>
  <c r="I137" i="11"/>
  <c r="I24" i="11" s="1"/>
  <c r="G137" i="11"/>
  <c r="F137" i="11"/>
  <c r="E137" i="11"/>
  <c r="D137" i="11"/>
  <c r="C137" i="11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30" i="6"/>
  <c r="A430" i="15"/>
  <c r="L430" i="15"/>
  <c r="A430" i="9"/>
  <c r="L430" i="9"/>
  <c r="N430" i="9"/>
  <c r="A430" i="13"/>
  <c r="G430" i="13"/>
  <c r="K430" i="13"/>
  <c r="A430" i="3"/>
  <c r="L430" i="3"/>
  <c r="N430" i="3"/>
  <c r="A430" i="14"/>
  <c r="N430" i="14"/>
  <c r="A430" i="10"/>
  <c r="L430" i="10"/>
  <c r="N430" i="10"/>
  <c r="A430" i="8"/>
  <c r="L430" i="8"/>
  <c r="N430" i="8"/>
  <c r="A430" i="7"/>
  <c r="L430" i="7"/>
  <c r="N430" i="7"/>
  <c r="A430" i="1"/>
  <c r="L430" i="1"/>
  <c r="B76" i="18" s="1"/>
  <c r="N430" i="1"/>
  <c r="A430" i="11"/>
  <c r="L430" i="11"/>
  <c r="N430" i="11"/>
  <c r="A430" i="2"/>
  <c r="L430" i="2"/>
  <c r="B15" i="18" s="1"/>
  <c r="N430" i="2"/>
  <c r="A430" i="4"/>
  <c r="N430" i="4"/>
  <c r="A430" i="5"/>
  <c r="N430" i="5"/>
  <c r="A430" i="12"/>
  <c r="K430" i="12"/>
  <c r="A430" i="6"/>
  <c r="N430" i="6"/>
  <c r="L430" i="5" l="1"/>
  <c r="B46" i="18" s="1"/>
  <c r="I137" i="5"/>
  <c r="I24" i="5" s="1"/>
  <c r="I137" i="12"/>
  <c r="I24" i="12" s="1"/>
  <c r="I137" i="3"/>
  <c r="I24" i="3" s="1"/>
  <c r="I137" i="2"/>
  <c r="I24" i="2" s="1"/>
  <c r="I137" i="9"/>
  <c r="I24" i="9" s="1"/>
  <c r="I137" i="6"/>
  <c r="I24" i="6" s="1"/>
  <c r="I137" i="4"/>
  <c r="I24" i="4" s="1"/>
  <c r="I137" i="1"/>
  <c r="I24" i="1" s="1"/>
  <c r="I137" i="7"/>
  <c r="I24" i="7" s="1"/>
  <c r="I137" i="8"/>
  <c r="I24" i="8" s="1"/>
  <c r="I137" i="10"/>
  <c r="I24" i="10" s="1"/>
  <c r="I429" i="9"/>
  <c r="G430" i="9" s="1"/>
  <c r="H429" i="9"/>
  <c r="F429" i="9"/>
  <c r="E429" i="9"/>
  <c r="D429" i="9"/>
  <c r="C429" i="9"/>
  <c r="I429" i="3"/>
  <c r="G430" i="3" s="1"/>
  <c r="H429" i="3"/>
  <c r="F429" i="3"/>
  <c r="E429" i="3"/>
  <c r="D429" i="3"/>
  <c r="C429" i="3"/>
  <c r="I429" i="10"/>
  <c r="G430" i="10" s="1"/>
  <c r="H429" i="10"/>
  <c r="F429" i="10"/>
  <c r="E429" i="10"/>
  <c r="D429" i="10"/>
  <c r="C429" i="10"/>
  <c r="I429" i="8"/>
  <c r="G430" i="8" s="1"/>
  <c r="H429" i="8"/>
  <c r="F429" i="8"/>
  <c r="E429" i="8"/>
  <c r="D429" i="8"/>
  <c r="C429" i="8"/>
  <c r="I429" i="7"/>
  <c r="G430" i="7" s="1"/>
  <c r="H429" i="7"/>
  <c r="F429" i="7"/>
  <c r="E429" i="7"/>
  <c r="D429" i="7"/>
  <c r="C429" i="7"/>
  <c r="I429" i="1"/>
  <c r="G430" i="1" s="1"/>
  <c r="F429" i="1"/>
  <c r="E429" i="1"/>
  <c r="D429" i="1"/>
  <c r="C429" i="1"/>
  <c r="H429" i="11"/>
  <c r="H429" i="1" s="1"/>
  <c r="I429" i="2"/>
  <c r="G430" i="2" s="1"/>
  <c r="H429" i="2"/>
  <c r="F429" i="2"/>
  <c r="E429" i="2"/>
  <c r="D429" i="2"/>
  <c r="C429" i="2"/>
  <c r="I429" i="4"/>
  <c r="G430" i="4" s="1"/>
  <c r="H429" i="4"/>
  <c r="H429" i="5" s="1"/>
  <c r="F429" i="4"/>
  <c r="F429" i="5" s="1"/>
  <c r="E429" i="4"/>
  <c r="E429" i="5" s="1"/>
  <c r="D429" i="4"/>
  <c r="D429" i="5" s="1"/>
  <c r="C429" i="4"/>
  <c r="C429" i="5" s="1"/>
  <c r="I429" i="12"/>
  <c r="G430" i="12" s="1"/>
  <c r="H429" i="12"/>
  <c r="F429" i="12"/>
  <c r="E429" i="12"/>
  <c r="D429" i="12"/>
  <c r="C429" i="12"/>
  <c r="I429" i="6"/>
  <c r="G430" i="6" s="1"/>
  <c r="H429" i="6"/>
  <c r="F429" i="6"/>
  <c r="E429" i="6"/>
  <c r="D429" i="6"/>
  <c r="C429" i="6"/>
  <c r="K430" i="16" l="1"/>
  <c r="I429" i="5"/>
  <c r="A429" i="15"/>
  <c r="L429" i="15"/>
  <c r="A429" i="9"/>
  <c r="L429" i="9"/>
  <c r="N429" i="9"/>
  <c r="A429" i="13"/>
  <c r="G429" i="13"/>
  <c r="K429" i="13"/>
  <c r="A429" i="3"/>
  <c r="L429" i="3"/>
  <c r="N429" i="3"/>
  <c r="A429" i="14"/>
  <c r="N429" i="14"/>
  <c r="A429" i="10"/>
  <c r="L429" i="10"/>
  <c r="N429" i="10"/>
  <c r="A429" i="8"/>
  <c r="L429" i="8"/>
  <c r="N429" i="8"/>
  <c r="A429" i="7"/>
  <c r="L429" i="7"/>
  <c r="N429" i="7"/>
  <c r="A429" i="1"/>
  <c r="L429" i="1"/>
  <c r="B75" i="18" s="1"/>
  <c r="N429" i="1"/>
  <c r="A429" i="11"/>
  <c r="L429" i="11"/>
  <c r="N429" i="11"/>
  <c r="A429" i="2"/>
  <c r="L429" i="2"/>
  <c r="B14" i="18" s="1"/>
  <c r="N429" i="2"/>
  <c r="A429" i="4"/>
  <c r="L429" i="4"/>
  <c r="N429" i="4"/>
  <c r="A429" i="5"/>
  <c r="N429" i="5"/>
  <c r="A429" i="12"/>
  <c r="K429" i="12"/>
  <c r="A429" i="6"/>
  <c r="L429" i="6"/>
  <c r="N429" i="6"/>
  <c r="G430" i="5" l="1"/>
  <c r="L429" i="5"/>
  <c r="B45" i="18" s="1"/>
  <c r="A428" i="13"/>
  <c r="G428" i="13"/>
  <c r="K428" i="13"/>
  <c r="N428" i="14"/>
  <c r="A428" i="14"/>
  <c r="K429" i="16" l="1"/>
  <c r="I427" i="9"/>
  <c r="H427" i="9"/>
  <c r="F427" i="9"/>
  <c r="E427" i="9"/>
  <c r="D427" i="9"/>
  <c r="C427" i="9"/>
  <c r="I427" i="3"/>
  <c r="H427" i="3"/>
  <c r="F427" i="3"/>
  <c r="E427" i="3"/>
  <c r="D427" i="3"/>
  <c r="C427" i="3"/>
  <c r="I427" i="8"/>
  <c r="H427" i="8"/>
  <c r="F427" i="8"/>
  <c r="E427" i="8"/>
  <c r="D427" i="8"/>
  <c r="C427" i="8"/>
  <c r="I427" i="7"/>
  <c r="H427" i="7"/>
  <c r="F427" i="7"/>
  <c r="E427" i="7"/>
  <c r="D427" i="7"/>
  <c r="C427" i="7"/>
  <c r="I427" i="1"/>
  <c r="F427" i="1"/>
  <c r="E427" i="1"/>
  <c r="D427" i="1"/>
  <c r="C427" i="1"/>
  <c r="H427" i="11"/>
  <c r="H427" i="1" s="1"/>
  <c r="I427" i="2"/>
  <c r="H427" i="2"/>
  <c r="F427" i="2"/>
  <c r="E427" i="2"/>
  <c r="D427" i="2"/>
  <c r="C427" i="2"/>
  <c r="I427" i="4"/>
  <c r="I427" i="5" s="1"/>
  <c r="H427" i="4"/>
  <c r="H427" i="5" s="1"/>
  <c r="F427" i="4"/>
  <c r="F427" i="5" s="1"/>
  <c r="E427" i="4"/>
  <c r="E427" i="5" s="1"/>
  <c r="D427" i="4"/>
  <c r="D427" i="5" s="1"/>
  <c r="C427" i="4"/>
  <c r="C427" i="5" s="1"/>
  <c r="I427" i="10"/>
  <c r="H427" i="10"/>
  <c r="F427" i="10"/>
  <c r="E427" i="10"/>
  <c r="D427" i="10"/>
  <c r="C427" i="10"/>
  <c r="I427" i="12"/>
  <c r="H427" i="12"/>
  <c r="F427" i="12"/>
  <c r="E427" i="12"/>
  <c r="D427" i="12"/>
  <c r="C427" i="12"/>
  <c r="I427" i="6"/>
  <c r="H427" i="6"/>
  <c r="F427" i="6"/>
  <c r="E427" i="6"/>
  <c r="D427" i="6"/>
  <c r="C427" i="6"/>
  <c r="A428" i="15"/>
  <c r="L428" i="15"/>
  <c r="I428" i="9"/>
  <c r="G429" i="9" s="1"/>
  <c r="H428" i="9"/>
  <c r="F428" i="9"/>
  <c r="F137" i="9" s="1"/>
  <c r="E428" i="9"/>
  <c r="E137" i="9" s="1"/>
  <c r="D428" i="9"/>
  <c r="D137" i="9" s="1"/>
  <c r="C428" i="9"/>
  <c r="C137" i="9" s="1"/>
  <c r="A428" i="9"/>
  <c r="N428" i="9"/>
  <c r="I428" i="3"/>
  <c r="G429" i="3" s="1"/>
  <c r="H428" i="3"/>
  <c r="F428" i="3"/>
  <c r="F137" i="3" s="1"/>
  <c r="E428" i="3"/>
  <c r="E137" i="3" s="1"/>
  <c r="D428" i="3"/>
  <c r="D137" i="3" s="1"/>
  <c r="C428" i="3"/>
  <c r="C137" i="3" s="1"/>
  <c r="A428" i="3"/>
  <c r="N428" i="3"/>
  <c r="I428" i="10"/>
  <c r="G429" i="10" s="1"/>
  <c r="H428" i="10"/>
  <c r="F428" i="10"/>
  <c r="F137" i="10" s="1"/>
  <c r="E428" i="10"/>
  <c r="E137" i="10" s="1"/>
  <c r="D428" i="10"/>
  <c r="D137" i="10" s="1"/>
  <c r="C428" i="10"/>
  <c r="C137" i="10" s="1"/>
  <c r="A428" i="10"/>
  <c r="N428" i="10"/>
  <c r="I428" i="8"/>
  <c r="G429" i="8" s="1"/>
  <c r="H428" i="8"/>
  <c r="F428" i="8"/>
  <c r="F137" i="8" s="1"/>
  <c r="E428" i="8"/>
  <c r="E137" i="8" s="1"/>
  <c r="D428" i="8"/>
  <c r="D137" i="8" s="1"/>
  <c r="C428" i="8"/>
  <c r="C137" i="8" s="1"/>
  <c r="A428" i="8"/>
  <c r="N428" i="8"/>
  <c r="I428" i="7"/>
  <c r="G429" i="7" s="1"/>
  <c r="H428" i="7"/>
  <c r="F428" i="7"/>
  <c r="F137" i="7" s="1"/>
  <c r="E428" i="7"/>
  <c r="E137" i="7" s="1"/>
  <c r="D428" i="7"/>
  <c r="D137" i="7" s="1"/>
  <c r="C428" i="7"/>
  <c r="C137" i="7" s="1"/>
  <c r="A428" i="7"/>
  <c r="N428" i="7"/>
  <c r="I428" i="1"/>
  <c r="G429" i="1" s="1"/>
  <c r="F428" i="1"/>
  <c r="F137" i="1" s="1"/>
  <c r="E428" i="1"/>
  <c r="E137" i="1" s="1"/>
  <c r="D428" i="1"/>
  <c r="D137" i="1" s="1"/>
  <c r="C428" i="1"/>
  <c r="C137" i="1" s="1"/>
  <c r="A428" i="1"/>
  <c r="N428" i="1"/>
  <c r="H428" i="11"/>
  <c r="A428" i="11"/>
  <c r="N428" i="11"/>
  <c r="I428" i="2"/>
  <c r="G429" i="2" s="1"/>
  <c r="H428" i="2"/>
  <c r="F428" i="2"/>
  <c r="F137" i="2" s="1"/>
  <c r="E428" i="2"/>
  <c r="E137" i="2" s="1"/>
  <c r="D428" i="2"/>
  <c r="D137" i="2" s="1"/>
  <c r="C428" i="2"/>
  <c r="C137" i="2" s="1"/>
  <c r="A428" i="2"/>
  <c r="N428" i="2"/>
  <c r="I428" i="4"/>
  <c r="G429" i="4" s="1"/>
  <c r="H428" i="4"/>
  <c r="F428" i="4"/>
  <c r="E428" i="4"/>
  <c r="D428" i="4"/>
  <c r="C428" i="4"/>
  <c r="A428" i="4"/>
  <c r="N428" i="4"/>
  <c r="A428" i="5"/>
  <c r="N428" i="5"/>
  <c r="I428" i="12"/>
  <c r="G429" i="12" s="1"/>
  <c r="H428" i="12"/>
  <c r="H137" i="12" s="1"/>
  <c r="F428" i="12"/>
  <c r="F137" i="12" s="1"/>
  <c r="E428" i="12"/>
  <c r="E137" i="12" s="1"/>
  <c r="D428" i="12"/>
  <c r="D137" i="12" s="1"/>
  <c r="C428" i="12"/>
  <c r="C137" i="12" s="1"/>
  <c r="A428" i="12"/>
  <c r="K428" i="12"/>
  <c r="C428" i="6"/>
  <c r="I428" i="6"/>
  <c r="G429" i="6" s="1"/>
  <c r="H428" i="6"/>
  <c r="H137" i="6" s="1"/>
  <c r="F428" i="6"/>
  <c r="F137" i="6" s="1"/>
  <c r="E428" i="6"/>
  <c r="E137" i="6" s="1"/>
  <c r="D428" i="6"/>
  <c r="D137" i="6" s="1"/>
  <c r="A428" i="6"/>
  <c r="N428" i="6"/>
  <c r="L428" i="7" l="1"/>
  <c r="L137" i="7" s="1"/>
  <c r="H137" i="7"/>
  <c r="L428" i="8"/>
  <c r="L137" i="8" s="1"/>
  <c r="H137" i="8"/>
  <c r="C428" i="5"/>
  <c r="C137" i="5" s="1"/>
  <c r="C137" i="4"/>
  <c r="L428" i="10"/>
  <c r="L137" i="10" s="1"/>
  <c r="H137" i="10"/>
  <c r="H428" i="1"/>
  <c r="H137" i="11"/>
  <c r="D428" i="5"/>
  <c r="D137" i="5" s="1"/>
  <c r="D137" i="4"/>
  <c r="E428" i="5"/>
  <c r="E137" i="5" s="1"/>
  <c r="E137" i="4"/>
  <c r="L428" i="6"/>
  <c r="L137" i="6" s="1"/>
  <c r="C137" i="6"/>
  <c r="F428" i="5"/>
  <c r="F137" i="5" s="1"/>
  <c r="F137" i="4"/>
  <c r="L428" i="2"/>
  <c r="B13" i="18" s="1"/>
  <c r="H137" i="2"/>
  <c r="L428" i="4"/>
  <c r="L137" i="4" s="1"/>
  <c r="H137" i="4"/>
  <c r="L428" i="9"/>
  <c r="L137" i="9" s="1"/>
  <c r="H137" i="9"/>
  <c r="L428" i="3"/>
  <c r="L137" i="3" s="1"/>
  <c r="H137" i="3"/>
  <c r="I428" i="5"/>
  <c r="G429" i="5" s="1"/>
  <c r="L428" i="11"/>
  <c r="L137" i="11" s="1"/>
  <c r="H428" i="5"/>
  <c r="L428" i="5" l="1"/>
  <c r="B44" i="18" s="1"/>
  <c r="H137" i="5"/>
  <c r="L137" i="2"/>
  <c r="L428" i="1"/>
  <c r="B74" i="18" s="1"/>
  <c r="H137" i="1"/>
  <c r="L137" i="1" l="1"/>
  <c r="K428" i="16"/>
  <c r="K137" i="16" s="1"/>
  <c r="L137" i="5"/>
  <c r="R136" i="15"/>
  <c r="P136" i="15"/>
  <c r="N136" i="15"/>
  <c r="J136" i="15"/>
  <c r="N136" i="5"/>
  <c r="H136" i="15"/>
  <c r="G136" i="15"/>
  <c r="F136" i="15"/>
  <c r="E136" i="15"/>
  <c r="D136" i="15"/>
  <c r="C136" i="15"/>
  <c r="L136" i="15"/>
  <c r="L136" i="14"/>
  <c r="I136" i="14"/>
  <c r="H136" i="14"/>
  <c r="G136" i="14"/>
  <c r="F136" i="14"/>
  <c r="E136" i="14"/>
  <c r="D136" i="14"/>
  <c r="C136" i="14"/>
  <c r="K136" i="1"/>
  <c r="J136" i="1"/>
  <c r="I136" i="11"/>
  <c r="G136" i="11"/>
  <c r="F136" i="11"/>
  <c r="E136" i="11"/>
  <c r="D136" i="11"/>
  <c r="C136" i="11"/>
  <c r="N136" i="4"/>
  <c r="G428" i="9"/>
  <c r="G137" i="9" s="1"/>
  <c r="G428" i="3"/>
  <c r="G137" i="3" s="1"/>
  <c r="G428" i="8"/>
  <c r="G137" i="8" s="1"/>
  <c r="G428" i="4"/>
  <c r="G137" i="4" s="1"/>
  <c r="G428" i="12"/>
  <c r="G137" i="12" s="1"/>
  <c r="G428" i="6"/>
  <c r="G137" i="6" s="1"/>
  <c r="L427" i="6"/>
  <c r="A427" i="15"/>
  <c r="L427" i="15"/>
  <c r="A427" i="9"/>
  <c r="N427" i="9"/>
  <c r="A427" i="13"/>
  <c r="G427" i="13"/>
  <c r="K427" i="13"/>
  <c r="A427" i="3"/>
  <c r="N427" i="3"/>
  <c r="A427" i="14"/>
  <c r="N427" i="14"/>
  <c r="A427" i="10"/>
  <c r="N427" i="10"/>
  <c r="A427" i="8"/>
  <c r="N427" i="8"/>
  <c r="A427" i="7"/>
  <c r="N427" i="7"/>
  <c r="A427" i="1"/>
  <c r="N427" i="1"/>
  <c r="A427" i="11"/>
  <c r="N427" i="11"/>
  <c r="A427" i="2"/>
  <c r="N427" i="2"/>
  <c r="A427" i="4"/>
  <c r="N427" i="4"/>
  <c r="A427" i="5"/>
  <c r="N427" i="5"/>
  <c r="A427" i="12"/>
  <c r="K427" i="12"/>
  <c r="A427" i="6"/>
  <c r="N427" i="6"/>
  <c r="L427" i="9" l="1"/>
  <c r="L427" i="8"/>
  <c r="I136" i="7"/>
  <c r="G428" i="7"/>
  <c r="G137" i="7" s="1"/>
  <c r="L427" i="3"/>
  <c r="I136" i="10"/>
  <c r="G428" i="10"/>
  <c r="G137" i="10" s="1"/>
  <c r="I136" i="1"/>
  <c r="G428" i="1"/>
  <c r="G137" i="1" s="1"/>
  <c r="L427" i="11"/>
  <c r="I136" i="2"/>
  <c r="G428" i="2"/>
  <c r="G137" i="2" s="1"/>
  <c r="L427" i="10"/>
  <c r="L427" i="7"/>
  <c r="I136" i="12"/>
  <c r="I136" i="4"/>
  <c r="L427" i="2"/>
  <c r="B12" i="18" s="1"/>
  <c r="I136" i="8"/>
  <c r="I136" i="3"/>
  <c r="I136" i="9"/>
  <c r="I136" i="6"/>
  <c r="L427" i="4"/>
  <c r="I425" i="9"/>
  <c r="I45" i="9" s="1"/>
  <c r="H425" i="9"/>
  <c r="F425" i="9"/>
  <c r="E425" i="9"/>
  <c r="D425" i="9"/>
  <c r="C425" i="9"/>
  <c r="I425" i="3"/>
  <c r="I45" i="3" s="1"/>
  <c r="H425" i="3"/>
  <c r="F425" i="3"/>
  <c r="E425" i="3"/>
  <c r="D425" i="3"/>
  <c r="C425" i="3"/>
  <c r="I425" i="10"/>
  <c r="I45" i="10" s="1"/>
  <c r="H425" i="10"/>
  <c r="F425" i="10"/>
  <c r="E425" i="10"/>
  <c r="D425" i="10"/>
  <c r="C425" i="10"/>
  <c r="I425" i="8"/>
  <c r="I45" i="8" s="1"/>
  <c r="H425" i="8"/>
  <c r="F425" i="8"/>
  <c r="E425" i="8"/>
  <c r="D425" i="8"/>
  <c r="C425" i="8"/>
  <c r="I425" i="7"/>
  <c r="I45" i="7" s="1"/>
  <c r="H425" i="7"/>
  <c r="F425" i="7"/>
  <c r="E425" i="7"/>
  <c r="D425" i="7"/>
  <c r="C425" i="7"/>
  <c r="I425" i="1"/>
  <c r="I45" i="1" s="1"/>
  <c r="F425" i="1"/>
  <c r="E425" i="1"/>
  <c r="D425" i="1"/>
  <c r="C425" i="1"/>
  <c r="H425" i="11"/>
  <c r="H425" i="1" s="1"/>
  <c r="I425" i="2"/>
  <c r="I45" i="2" s="1"/>
  <c r="H425" i="2"/>
  <c r="F425" i="2"/>
  <c r="E425" i="2"/>
  <c r="D425" i="2"/>
  <c r="C425" i="2"/>
  <c r="I425" i="4"/>
  <c r="H425" i="4"/>
  <c r="H425" i="5" s="1"/>
  <c r="F425" i="4"/>
  <c r="E425" i="4"/>
  <c r="E425" i="5" s="1"/>
  <c r="D425" i="4"/>
  <c r="D425" i="5" s="1"/>
  <c r="C425" i="4"/>
  <c r="C425" i="5" s="1"/>
  <c r="I425" i="12"/>
  <c r="I45" i="12" s="1"/>
  <c r="H425" i="12"/>
  <c r="F425" i="12"/>
  <c r="E425" i="12"/>
  <c r="D425" i="12"/>
  <c r="C425" i="12"/>
  <c r="I425" i="6"/>
  <c r="I45" i="6" s="1"/>
  <c r="H425" i="6"/>
  <c r="F425" i="6"/>
  <c r="E425" i="6"/>
  <c r="D425" i="6"/>
  <c r="C425" i="6"/>
  <c r="I425" i="5" l="1"/>
  <c r="I45" i="5" s="1"/>
  <c r="I45" i="4"/>
  <c r="I136" i="5"/>
  <c r="G428" i="5"/>
  <c r="G137" i="5" s="1"/>
  <c r="L427" i="5"/>
  <c r="B43" i="18" s="1"/>
  <c r="L427" i="1"/>
  <c r="B73" i="18" s="1"/>
  <c r="F425" i="5"/>
  <c r="A426" i="15"/>
  <c r="L426" i="15"/>
  <c r="A426" i="9"/>
  <c r="C426" i="9"/>
  <c r="C136" i="9" s="1"/>
  <c r="D426" i="9"/>
  <c r="D136" i="9" s="1"/>
  <c r="E426" i="9"/>
  <c r="E136" i="9" s="1"/>
  <c r="F426" i="9"/>
  <c r="F136" i="9" s="1"/>
  <c r="H426" i="9"/>
  <c r="L426" i="9" s="1"/>
  <c r="I426" i="9"/>
  <c r="G427" i="9" s="1"/>
  <c r="N426" i="9"/>
  <c r="A426" i="13"/>
  <c r="G426" i="13"/>
  <c r="K426" i="13"/>
  <c r="A426" i="3"/>
  <c r="C426" i="3"/>
  <c r="C136" i="3" s="1"/>
  <c r="D426" i="3"/>
  <c r="D136" i="3" s="1"/>
  <c r="E426" i="3"/>
  <c r="E136" i="3" s="1"/>
  <c r="F426" i="3"/>
  <c r="F136" i="3" s="1"/>
  <c r="H426" i="3"/>
  <c r="L426" i="3" s="1"/>
  <c r="I426" i="3"/>
  <c r="G427" i="3" s="1"/>
  <c r="N426" i="3"/>
  <c r="A426" i="14"/>
  <c r="N426" i="14"/>
  <c r="A426" i="10"/>
  <c r="C426" i="10"/>
  <c r="C136" i="10" s="1"/>
  <c r="D426" i="10"/>
  <c r="D136" i="10" s="1"/>
  <c r="E426" i="10"/>
  <c r="E136" i="10" s="1"/>
  <c r="F426" i="10"/>
  <c r="F136" i="10" s="1"/>
  <c r="H426" i="10"/>
  <c r="L426" i="10" s="1"/>
  <c r="I426" i="10"/>
  <c r="G427" i="10" s="1"/>
  <c r="N426" i="10"/>
  <c r="A426" i="8"/>
  <c r="C426" i="8"/>
  <c r="C136" i="8" s="1"/>
  <c r="D426" i="8"/>
  <c r="D136" i="8" s="1"/>
  <c r="E426" i="8"/>
  <c r="E136" i="8" s="1"/>
  <c r="F426" i="8"/>
  <c r="F136" i="8" s="1"/>
  <c r="H426" i="8"/>
  <c r="L426" i="8" s="1"/>
  <c r="I426" i="8"/>
  <c r="G427" i="8" s="1"/>
  <c r="N426" i="8"/>
  <c r="A426" i="7"/>
  <c r="C426" i="7"/>
  <c r="C136" i="7" s="1"/>
  <c r="D426" i="7"/>
  <c r="D136" i="7" s="1"/>
  <c r="E426" i="7"/>
  <c r="E136" i="7" s="1"/>
  <c r="F426" i="7"/>
  <c r="F136" i="7" s="1"/>
  <c r="H426" i="7"/>
  <c r="L426" i="7" s="1"/>
  <c r="I426" i="7"/>
  <c r="G427" i="7" s="1"/>
  <c r="N426" i="7"/>
  <c r="A426" i="1"/>
  <c r="C426" i="1"/>
  <c r="C136" i="1" s="1"/>
  <c r="D426" i="1"/>
  <c r="D136" i="1" s="1"/>
  <c r="E426" i="1"/>
  <c r="E136" i="1" s="1"/>
  <c r="F426" i="1"/>
  <c r="F136" i="1" s="1"/>
  <c r="I426" i="1"/>
  <c r="G427" i="1" s="1"/>
  <c r="N426" i="1"/>
  <c r="A426" i="11"/>
  <c r="H426" i="11"/>
  <c r="L426" i="11" s="1"/>
  <c r="N426" i="11"/>
  <c r="A426" i="2"/>
  <c r="C426" i="2"/>
  <c r="C136" i="2" s="1"/>
  <c r="D426" i="2"/>
  <c r="D136" i="2" s="1"/>
  <c r="E426" i="2"/>
  <c r="E136" i="2" s="1"/>
  <c r="F426" i="2"/>
  <c r="F136" i="2" s="1"/>
  <c r="H426" i="2"/>
  <c r="L426" i="2" s="1"/>
  <c r="B11" i="18" s="1"/>
  <c r="I426" i="2"/>
  <c r="G427" i="2" s="1"/>
  <c r="N426" i="2"/>
  <c r="A426" i="4"/>
  <c r="C426" i="4"/>
  <c r="C426" i="5" s="1"/>
  <c r="C136" i="5" s="1"/>
  <c r="D426" i="4"/>
  <c r="D426" i="5" s="1"/>
  <c r="D136" i="5" s="1"/>
  <c r="E426" i="4"/>
  <c r="E426" i="5" s="1"/>
  <c r="E136" i="5" s="1"/>
  <c r="F426" i="4"/>
  <c r="F426" i="5" s="1"/>
  <c r="H426" i="4"/>
  <c r="L426" i="4" s="1"/>
  <c r="I426" i="4"/>
  <c r="G427" i="4" s="1"/>
  <c r="N426" i="4"/>
  <c r="A426" i="5"/>
  <c r="N426" i="5"/>
  <c r="A426" i="12"/>
  <c r="C426" i="12"/>
  <c r="C136" i="12" s="1"/>
  <c r="D426" i="12"/>
  <c r="D136" i="12" s="1"/>
  <c r="E426" i="12"/>
  <c r="E136" i="12" s="1"/>
  <c r="F426" i="12"/>
  <c r="F136" i="12" s="1"/>
  <c r="H426" i="12"/>
  <c r="H136" i="12" s="1"/>
  <c r="I426" i="12"/>
  <c r="G427" i="12" s="1"/>
  <c r="K426" i="12"/>
  <c r="A426" i="6"/>
  <c r="C426" i="6"/>
  <c r="L426" i="6" s="1"/>
  <c r="D426" i="6"/>
  <c r="D136" i="6" s="1"/>
  <c r="E426" i="6"/>
  <c r="E136" i="6" s="1"/>
  <c r="F426" i="6"/>
  <c r="F136" i="6" s="1"/>
  <c r="H426" i="6"/>
  <c r="H136" i="6" s="1"/>
  <c r="I426" i="6"/>
  <c r="G427" i="6" s="1"/>
  <c r="N426" i="6"/>
  <c r="K427" i="16" l="1"/>
  <c r="F136" i="5"/>
  <c r="H136" i="3"/>
  <c r="D136" i="4"/>
  <c r="F136" i="4"/>
  <c r="C136" i="4"/>
  <c r="E136" i="4"/>
  <c r="H136" i="9"/>
  <c r="H136" i="11"/>
  <c r="H136" i="4"/>
  <c r="H136" i="2"/>
  <c r="H136" i="8"/>
  <c r="H136" i="10"/>
  <c r="H136" i="7"/>
  <c r="C136" i="6"/>
  <c r="H426" i="1"/>
  <c r="I426" i="5"/>
  <c r="G427" i="5" s="1"/>
  <c r="H426" i="5"/>
  <c r="L426" i="1" l="1"/>
  <c r="B72" i="18" s="1"/>
  <c r="H136" i="1"/>
  <c r="L426" i="5"/>
  <c r="H136" i="5"/>
  <c r="G426" i="9"/>
  <c r="G426" i="3"/>
  <c r="G426" i="10"/>
  <c r="G426" i="8"/>
  <c r="G426" i="7"/>
  <c r="G426" i="1"/>
  <c r="G426" i="2"/>
  <c r="G426" i="12"/>
  <c r="G426" i="6"/>
  <c r="B42" i="18" l="1"/>
  <c r="K426" i="16"/>
  <c r="G426" i="4"/>
  <c r="G426" i="5" l="1"/>
  <c r="A425" i="15"/>
  <c r="L425" i="15"/>
  <c r="A425" i="9"/>
  <c r="L425" i="9"/>
  <c r="L136" i="9" s="1"/>
  <c r="N425" i="9"/>
  <c r="A425" i="13"/>
  <c r="G425" i="13"/>
  <c r="K425" i="13"/>
  <c r="A425" i="3"/>
  <c r="L425" i="3"/>
  <c r="L136" i="3" s="1"/>
  <c r="N425" i="3"/>
  <c r="A425" i="14"/>
  <c r="N425" i="14"/>
  <c r="A425" i="10"/>
  <c r="L425" i="10"/>
  <c r="L136" i="10" s="1"/>
  <c r="N425" i="10"/>
  <c r="A425" i="8"/>
  <c r="L425" i="8"/>
  <c r="L136" i="8" s="1"/>
  <c r="N425" i="8"/>
  <c r="A425" i="7"/>
  <c r="L425" i="7"/>
  <c r="L136" i="7" s="1"/>
  <c r="N425" i="7"/>
  <c r="A425" i="1"/>
  <c r="N425" i="1"/>
  <c r="A425" i="11"/>
  <c r="L425" i="1"/>
  <c r="B71" i="18" s="1"/>
  <c r="N425" i="11"/>
  <c r="A425" i="2"/>
  <c r="L425" i="2"/>
  <c r="B10" i="18" s="1"/>
  <c r="N425" i="2"/>
  <c r="A425" i="4"/>
  <c r="L425" i="4"/>
  <c r="L136" i="4" s="1"/>
  <c r="N425" i="4"/>
  <c r="A425" i="5"/>
  <c r="N425" i="5"/>
  <c r="A425" i="12"/>
  <c r="K425" i="12"/>
  <c r="A425" i="6"/>
  <c r="L425" i="6"/>
  <c r="L136" i="6" s="1"/>
  <c r="N425" i="6"/>
  <c r="L136" i="2" l="1"/>
  <c r="L136" i="1"/>
  <c r="L425" i="11"/>
  <c r="L136" i="11" s="1"/>
  <c r="L425" i="5"/>
  <c r="J135" i="15"/>
  <c r="H135" i="15"/>
  <c r="I135" i="14"/>
  <c r="I135" i="11"/>
  <c r="R135" i="15"/>
  <c r="R134" i="15"/>
  <c r="P135" i="15"/>
  <c r="P134" i="15"/>
  <c r="N135" i="15"/>
  <c r="N134" i="15"/>
  <c r="H134" i="15"/>
  <c r="G134" i="15"/>
  <c r="F134" i="15"/>
  <c r="E134" i="15"/>
  <c r="D134" i="15"/>
  <c r="C134" i="15"/>
  <c r="J134" i="15"/>
  <c r="G135" i="15"/>
  <c r="F135" i="15"/>
  <c r="E135" i="15"/>
  <c r="D135" i="15"/>
  <c r="C135" i="15"/>
  <c r="L135" i="15"/>
  <c r="L135" i="14"/>
  <c r="H135" i="14"/>
  <c r="G135" i="14"/>
  <c r="F135" i="14"/>
  <c r="E135" i="14"/>
  <c r="D135" i="14"/>
  <c r="C135" i="14"/>
  <c r="G135" i="11"/>
  <c r="F135" i="11"/>
  <c r="E135" i="11"/>
  <c r="D135" i="11"/>
  <c r="C135" i="11"/>
  <c r="I423" i="9"/>
  <c r="H423" i="9"/>
  <c r="F423" i="9"/>
  <c r="E423" i="9"/>
  <c r="D423" i="9"/>
  <c r="I423" i="3"/>
  <c r="H423" i="3"/>
  <c r="F423" i="3"/>
  <c r="E423" i="3"/>
  <c r="D423" i="3"/>
  <c r="C423" i="3"/>
  <c r="I423" i="10"/>
  <c r="H423" i="10"/>
  <c r="F423" i="10"/>
  <c r="E423" i="10"/>
  <c r="D423" i="10"/>
  <c r="C423" i="10"/>
  <c r="I423" i="8"/>
  <c r="H423" i="8"/>
  <c r="F423" i="8"/>
  <c r="E423" i="8"/>
  <c r="D423" i="8"/>
  <c r="C423" i="8"/>
  <c r="I423" i="7"/>
  <c r="H423" i="7"/>
  <c r="F423" i="7"/>
  <c r="E423" i="7"/>
  <c r="D423" i="7"/>
  <c r="C423" i="7"/>
  <c r="I423" i="1"/>
  <c r="F423" i="1"/>
  <c r="E423" i="1"/>
  <c r="D423" i="1"/>
  <c r="C423" i="1"/>
  <c r="H424" i="11"/>
  <c r="L424" i="11" s="1"/>
  <c r="H423" i="11"/>
  <c r="H423" i="1" s="1"/>
  <c r="I423" i="2"/>
  <c r="H423" i="2"/>
  <c r="F423" i="2"/>
  <c r="E423" i="2"/>
  <c r="D423" i="2"/>
  <c r="C423" i="2"/>
  <c r="I423" i="4"/>
  <c r="H423" i="4"/>
  <c r="H423" i="5" s="1"/>
  <c r="F423" i="4"/>
  <c r="F423" i="5" s="1"/>
  <c r="E423" i="4"/>
  <c r="E423" i="5" s="1"/>
  <c r="D423" i="4"/>
  <c r="D423" i="5" s="1"/>
  <c r="C423" i="4"/>
  <c r="C423" i="5" s="1"/>
  <c r="I423" i="12"/>
  <c r="H423" i="12"/>
  <c r="F423" i="12"/>
  <c r="E423" i="12"/>
  <c r="D423" i="12"/>
  <c r="C423" i="12"/>
  <c r="I423" i="6"/>
  <c r="H423" i="6"/>
  <c r="F423" i="6"/>
  <c r="E423" i="6"/>
  <c r="D423" i="6"/>
  <c r="C423" i="6"/>
  <c r="A424" i="15"/>
  <c r="L424" i="15"/>
  <c r="A424" i="9"/>
  <c r="C424" i="9"/>
  <c r="D424" i="9"/>
  <c r="E424" i="9"/>
  <c r="F424" i="9"/>
  <c r="H424" i="9"/>
  <c r="L424" i="9" s="1"/>
  <c r="I424" i="9"/>
  <c r="N424" i="9"/>
  <c r="A424" i="13"/>
  <c r="G424" i="13"/>
  <c r="K424" i="13"/>
  <c r="A424" i="3"/>
  <c r="C424" i="3"/>
  <c r="D424" i="3"/>
  <c r="E424" i="3"/>
  <c r="F424" i="3"/>
  <c r="H424" i="3"/>
  <c r="L424" i="3" s="1"/>
  <c r="I424" i="3"/>
  <c r="N424" i="3"/>
  <c r="A424" i="14"/>
  <c r="N424" i="14"/>
  <c r="A424" i="10"/>
  <c r="C424" i="10"/>
  <c r="D424" i="10"/>
  <c r="E424" i="10"/>
  <c r="F424" i="10"/>
  <c r="H424" i="10"/>
  <c r="L424" i="10" s="1"/>
  <c r="I424" i="10"/>
  <c r="N424" i="10"/>
  <c r="A424" i="8"/>
  <c r="C424" i="8"/>
  <c r="D424" i="8"/>
  <c r="E424" i="8"/>
  <c r="F424" i="8"/>
  <c r="H424" i="8"/>
  <c r="L424" i="8" s="1"/>
  <c r="I424" i="8"/>
  <c r="N424" i="8"/>
  <c r="A424" i="7"/>
  <c r="C424" i="7"/>
  <c r="D424" i="7"/>
  <c r="E424" i="7"/>
  <c r="F424" i="7"/>
  <c r="H424" i="7"/>
  <c r="L424" i="7" s="1"/>
  <c r="I424" i="7"/>
  <c r="N424" i="7"/>
  <c r="A424" i="1"/>
  <c r="C424" i="1"/>
  <c r="D424" i="1"/>
  <c r="E424" i="1"/>
  <c r="F424" i="1"/>
  <c r="I424" i="1"/>
  <c r="N424" i="1"/>
  <c r="A424" i="11"/>
  <c r="N424" i="11"/>
  <c r="A424" i="2"/>
  <c r="C424" i="2"/>
  <c r="D424" i="2"/>
  <c r="E424" i="2"/>
  <c r="F424" i="2"/>
  <c r="H424" i="2"/>
  <c r="L424" i="2" s="1"/>
  <c r="B9" i="18" s="1"/>
  <c r="I424" i="2"/>
  <c r="N424" i="2"/>
  <c r="A424" i="4"/>
  <c r="C424" i="4"/>
  <c r="C424" i="5" s="1"/>
  <c r="D424" i="4"/>
  <c r="D424" i="5" s="1"/>
  <c r="E424" i="4"/>
  <c r="E424" i="5" s="1"/>
  <c r="F424" i="4"/>
  <c r="F424" i="5" s="1"/>
  <c r="H424" i="4"/>
  <c r="L424" i="4" s="1"/>
  <c r="I424" i="4"/>
  <c r="N424" i="4"/>
  <c r="A424" i="5"/>
  <c r="N424" i="5"/>
  <c r="A424" i="12"/>
  <c r="C424" i="12"/>
  <c r="D424" i="12"/>
  <c r="E424" i="12"/>
  <c r="F424" i="12"/>
  <c r="H424" i="12"/>
  <c r="I424" i="12"/>
  <c r="K424" i="12"/>
  <c r="A424" i="6"/>
  <c r="C424" i="6"/>
  <c r="L424" i="6" s="1"/>
  <c r="D424" i="6"/>
  <c r="E424" i="6"/>
  <c r="F424" i="6"/>
  <c r="H424" i="6"/>
  <c r="I424" i="6"/>
  <c r="N424" i="6"/>
  <c r="I135" i="12" l="1"/>
  <c r="G425" i="9"/>
  <c r="G136" i="9" s="1"/>
  <c r="I423" i="5"/>
  <c r="L136" i="5"/>
  <c r="B41" i="18"/>
  <c r="P24" i="15"/>
  <c r="G424" i="10"/>
  <c r="G424" i="2"/>
  <c r="G424" i="6"/>
  <c r="G424" i="7"/>
  <c r="K425" i="16"/>
  <c r="K136" i="16" s="1"/>
  <c r="G424" i="8"/>
  <c r="G425" i="10"/>
  <c r="G136" i="10" s="1"/>
  <c r="G425" i="8"/>
  <c r="G136" i="8" s="1"/>
  <c r="G424" i="1"/>
  <c r="G425" i="1"/>
  <c r="G136" i="1" s="1"/>
  <c r="G425" i="7"/>
  <c r="G136" i="7" s="1"/>
  <c r="G424" i="3"/>
  <c r="G425" i="3"/>
  <c r="G136" i="3" s="1"/>
  <c r="G425" i="12"/>
  <c r="G136" i="12" s="1"/>
  <c r="G425" i="6"/>
  <c r="G136" i="6" s="1"/>
  <c r="I135" i="4"/>
  <c r="G425" i="4"/>
  <c r="G136" i="4" s="1"/>
  <c r="G425" i="2"/>
  <c r="G136" i="2" s="1"/>
  <c r="G424" i="9"/>
  <c r="G424" i="4"/>
  <c r="H424" i="1"/>
  <c r="L424" i="1" s="1"/>
  <c r="B70" i="18" s="1"/>
  <c r="I135" i="2"/>
  <c r="I135" i="9"/>
  <c r="I135" i="7"/>
  <c r="I424" i="5"/>
  <c r="I135" i="6"/>
  <c r="I135" i="8"/>
  <c r="I135" i="1"/>
  <c r="I135" i="10"/>
  <c r="I135" i="3"/>
  <c r="G424" i="12"/>
  <c r="H424" i="5"/>
  <c r="L424" i="5" s="1"/>
  <c r="B40" i="18" s="1"/>
  <c r="C423" i="9"/>
  <c r="C422" i="6"/>
  <c r="C135" i="6" s="1"/>
  <c r="G425" i="5" l="1"/>
  <c r="G136" i="5" s="1"/>
  <c r="K424" i="16"/>
  <c r="G424" i="5"/>
  <c r="I135" i="5"/>
  <c r="A423" i="15"/>
  <c r="L423" i="15"/>
  <c r="A423" i="9"/>
  <c r="L423" i="9"/>
  <c r="N423" i="9"/>
  <c r="A423" i="13"/>
  <c r="G423" i="13"/>
  <c r="K423" i="13"/>
  <c r="A423" i="3"/>
  <c r="L423" i="3"/>
  <c r="N423" i="3"/>
  <c r="A423" i="14"/>
  <c r="N423" i="14"/>
  <c r="A423" i="10"/>
  <c r="L423" i="10"/>
  <c r="N423" i="10"/>
  <c r="A423" i="8"/>
  <c r="L423" i="8"/>
  <c r="N423" i="8"/>
  <c r="A423" i="7"/>
  <c r="L423" i="7"/>
  <c r="N423" i="7"/>
  <c r="A423" i="1"/>
  <c r="L423" i="1"/>
  <c r="B69" i="18" s="1"/>
  <c r="N423" i="1"/>
  <c r="A423" i="11"/>
  <c r="L423" i="11"/>
  <c r="N423" i="11"/>
  <c r="A423" i="2"/>
  <c r="L423" i="2"/>
  <c r="B8" i="18" s="1"/>
  <c r="N423" i="2"/>
  <c r="A423" i="4"/>
  <c r="L423" i="4"/>
  <c r="N423" i="4"/>
  <c r="A423" i="5"/>
  <c r="L423" i="5"/>
  <c r="B39" i="18" s="1"/>
  <c r="N423" i="5"/>
  <c r="A423" i="12"/>
  <c r="K423" i="12"/>
  <c r="A423" i="6"/>
  <c r="L423" i="6"/>
  <c r="N423" i="6"/>
  <c r="K423" i="16" l="1"/>
  <c r="I422" i="9"/>
  <c r="H422" i="9"/>
  <c r="H135" i="9" s="1"/>
  <c r="F422" i="9"/>
  <c r="F135" i="9" s="1"/>
  <c r="E422" i="9"/>
  <c r="E135" i="9" s="1"/>
  <c r="D422" i="9"/>
  <c r="D135" i="9" s="1"/>
  <c r="C422" i="9"/>
  <c r="C135" i="9" s="1"/>
  <c r="I422" i="3"/>
  <c r="H422" i="3"/>
  <c r="H135" i="3" s="1"/>
  <c r="F422" i="3"/>
  <c r="F135" i="3" s="1"/>
  <c r="E422" i="3"/>
  <c r="E135" i="3" s="1"/>
  <c r="D422" i="3"/>
  <c r="D135" i="3" s="1"/>
  <c r="C422" i="3"/>
  <c r="C135" i="3" s="1"/>
  <c r="I422" i="10"/>
  <c r="H422" i="10"/>
  <c r="H135" i="10" s="1"/>
  <c r="F422" i="10"/>
  <c r="F135" i="10" s="1"/>
  <c r="E422" i="10"/>
  <c r="E135" i="10" s="1"/>
  <c r="D422" i="10"/>
  <c r="D135" i="10" s="1"/>
  <c r="C422" i="10"/>
  <c r="C135" i="10" s="1"/>
  <c r="I422" i="8"/>
  <c r="H422" i="8"/>
  <c r="H135" i="8" s="1"/>
  <c r="F422" i="8"/>
  <c r="F135" i="8" s="1"/>
  <c r="E422" i="8"/>
  <c r="E135" i="8" s="1"/>
  <c r="D422" i="8"/>
  <c r="D135" i="8" s="1"/>
  <c r="C422" i="8"/>
  <c r="C135" i="8" s="1"/>
  <c r="I422" i="7"/>
  <c r="H422" i="7"/>
  <c r="H135" i="7" s="1"/>
  <c r="F422" i="7"/>
  <c r="F135" i="7" s="1"/>
  <c r="E422" i="7"/>
  <c r="E135" i="7" s="1"/>
  <c r="D422" i="7"/>
  <c r="D135" i="7" s="1"/>
  <c r="C422" i="7"/>
  <c r="C135" i="7" s="1"/>
  <c r="I422" i="1"/>
  <c r="F422" i="1"/>
  <c r="F135" i="1" s="1"/>
  <c r="E422" i="1"/>
  <c r="E135" i="1" s="1"/>
  <c r="D422" i="1"/>
  <c r="D135" i="1" s="1"/>
  <c r="C422" i="1"/>
  <c r="C135" i="1" s="1"/>
  <c r="H422" i="11"/>
  <c r="H135" i="11" s="1"/>
  <c r="I422" i="2"/>
  <c r="H422" i="2"/>
  <c r="H135" i="2" s="1"/>
  <c r="F422" i="2"/>
  <c r="F135" i="2" s="1"/>
  <c r="E422" i="2"/>
  <c r="E135" i="2" s="1"/>
  <c r="D422" i="2"/>
  <c r="D135" i="2" s="1"/>
  <c r="C422" i="2"/>
  <c r="C135" i="2" s="1"/>
  <c r="I422" i="4"/>
  <c r="H422" i="4"/>
  <c r="F422" i="4"/>
  <c r="E422" i="4"/>
  <c r="D422" i="4"/>
  <c r="C422" i="4"/>
  <c r="I422" i="12"/>
  <c r="G423" i="12" s="1"/>
  <c r="H422" i="12"/>
  <c r="H135" i="12" s="1"/>
  <c r="F422" i="12"/>
  <c r="F135" i="12" s="1"/>
  <c r="E422" i="12"/>
  <c r="E135" i="12" s="1"/>
  <c r="D422" i="12"/>
  <c r="D135" i="12" s="1"/>
  <c r="C422" i="12"/>
  <c r="C135" i="12" s="1"/>
  <c r="I422" i="6"/>
  <c r="H422" i="6"/>
  <c r="H135" i="6" s="1"/>
  <c r="F422" i="6"/>
  <c r="F135" i="6" s="1"/>
  <c r="E422" i="6"/>
  <c r="E135" i="6" s="1"/>
  <c r="D422" i="6"/>
  <c r="D135" i="6" s="1"/>
  <c r="G423" i="7" l="1"/>
  <c r="G423" i="9"/>
  <c r="G423" i="6"/>
  <c r="G423" i="1"/>
  <c r="G423" i="3"/>
  <c r="G423" i="2"/>
  <c r="G423" i="10"/>
  <c r="I422" i="5"/>
  <c r="G423" i="8"/>
  <c r="F422" i="5"/>
  <c r="F135" i="5" s="1"/>
  <c r="F135" i="4"/>
  <c r="H422" i="5"/>
  <c r="H135" i="5" s="1"/>
  <c r="H135" i="4"/>
  <c r="C422" i="5"/>
  <c r="C135" i="5" s="1"/>
  <c r="C135" i="4"/>
  <c r="D422" i="5"/>
  <c r="D135" i="5" s="1"/>
  <c r="D135" i="4"/>
  <c r="H422" i="1"/>
  <c r="H135" i="1" s="1"/>
  <c r="E422" i="5"/>
  <c r="E135" i="5" s="1"/>
  <c r="E135" i="4"/>
  <c r="G423" i="4"/>
  <c r="A422" i="15"/>
  <c r="L422" i="15"/>
  <c r="A422" i="9"/>
  <c r="L422" i="9"/>
  <c r="L135" i="9" s="1"/>
  <c r="N422" i="9"/>
  <c r="A422" i="13"/>
  <c r="G422" i="13"/>
  <c r="K422" i="13"/>
  <c r="A422" i="3"/>
  <c r="L422" i="3"/>
  <c r="L135" i="3" s="1"/>
  <c r="N422" i="3"/>
  <c r="A422" i="14"/>
  <c r="N422" i="14"/>
  <c r="A422" i="10"/>
  <c r="L422" i="10"/>
  <c r="L135" i="10" s="1"/>
  <c r="N422" i="10"/>
  <c r="A422" i="8"/>
  <c r="L422" i="8"/>
  <c r="L135" i="8" s="1"/>
  <c r="N422" i="8"/>
  <c r="A422" i="7"/>
  <c r="L422" i="7"/>
  <c r="L135" i="7" s="1"/>
  <c r="N422" i="7"/>
  <c r="A422" i="1"/>
  <c r="N422" i="1"/>
  <c r="A422" i="11"/>
  <c r="L422" i="11"/>
  <c r="L135" i="11" s="1"/>
  <c r="N422" i="11"/>
  <c r="A422" i="2"/>
  <c r="L422" i="2"/>
  <c r="B7" i="18" s="1"/>
  <c r="N422" i="2"/>
  <c r="A422" i="4"/>
  <c r="L422" i="4"/>
  <c r="L135" i="4" s="1"/>
  <c r="N422" i="4"/>
  <c r="A422" i="5"/>
  <c r="N422" i="5"/>
  <c r="A422" i="12"/>
  <c r="K422" i="12"/>
  <c r="A422" i="6"/>
  <c r="L422" i="6"/>
  <c r="L135" i="6" s="1"/>
  <c r="N422" i="6"/>
  <c r="L422" i="1" l="1"/>
  <c r="B68" i="18" s="1"/>
  <c r="L135" i="2"/>
  <c r="G423" i="5"/>
  <c r="L422" i="5"/>
  <c r="C421" i="8"/>
  <c r="L134" i="14"/>
  <c r="I134" i="14"/>
  <c r="H134" i="14"/>
  <c r="G134" i="14"/>
  <c r="F134" i="14"/>
  <c r="E134" i="14"/>
  <c r="D134" i="14"/>
  <c r="C134" i="14"/>
  <c r="I134" i="11"/>
  <c r="G134" i="11"/>
  <c r="G24" i="11" s="1"/>
  <c r="F134" i="11"/>
  <c r="F24" i="11" s="1"/>
  <c r="E134" i="11"/>
  <c r="E24" i="11" s="1"/>
  <c r="D134" i="11"/>
  <c r="D24" i="11" s="1"/>
  <c r="C134" i="11"/>
  <c r="C24" i="11" s="1"/>
  <c r="G148" i="6"/>
  <c r="G149" i="6"/>
  <c r="G150" i="6"/>
  <c r="G151" i="6"/>
  <c r="G152" i="6"/>
  <c r="G153" i="6"/>
  <c r="G154" i="6"/>
  <c r="G155" i="6"/>
  <c r="G156" i="6"/>
  <c r="I421" i="9"/>
  <c r="H421" i="9"/>
  <c r="F421" i="9"/>
  <c r="E421" i="9"/>
  <c r="D421" i="9"/>
  <c r="C421" i="9"/>
  <c r="I421" i="3"/>
  <c r="H421" i="3"/>
  <c r="F421" i="3"/>
  <c r="E421" i="3"/>
  <c r="D421" i="3"/>
  <c r="C421" i="3"/>
  <c r="I421" i="10"/>
  <c r="H421" i="10"/>
  <c r="F421" i="10"/>
  <c r="E421" i="10"/>
  <c r="D421" i="10"/>
  <c r="C421" i="10"/>
  <c r="I421" i="8"/>
  <c r="H421" i="8"/>
  <c r="F421" i="8"/>
  <c r="E421" i="8"/>
  <c r="D421" i="8"/>
  <c r="I421" i="7"/>
  <c r="H421" i="7"/>
  <c r="F421" i="7"/>
  <c r="E421" i="7"/>
  <c r="D421" i="7"/>
  <c r="C421" i="7"/>
  <c r="I421" i="1"/>
  <c r="F421" i="1"/>
  <c r="E421" i="1"/>
  <c r="D421" i="1"/>
  <c r="C421" i="1"/>
  <c r="H421" i="11"/>
  <c r="I421" i="2"/>
  <c r="H421" i="2"/>
  <c r="F421" i="2"/>
  <c r="E421" i="2"/>
  <c r="D421" i="2"/>
  <c r="C421" i="2"/>
  <c r="I421" i="4"/>
  <c r="H421" i="4"/>
  <c r="F421" i="4"/>
  <c r="E421" i="4"/>
  <c r="D421" i="4"/>
  <c r="C421" i="4"/>
  <c r="I421" i="12"/>
  <c r="H421" i="12"/>
  <c r="F421" i="12"/>
  <c r="E421" i="12"/>
  <c r="D421" i="12"/>
  <c r="C421" i="12"/>
  <c r="I421" i="6"/>
  <c r="H421" i="6"/>
  <c r="F421" i="6"/>
  <c r="E421" i="6"/>
  <c r="D421" i="6"/>
  <c r="C421" i="6"/>
  <c r="A421" i="15"/>
  <c r="L421" i="15"/>
  <c r="A421" i="9"/>
  <c r="N421" i="9"/>
  <c r="A421" i="13"/>
  <c r="G421" i="13"/>
  <c r="K421" i="13"/>
  <c r="A421" i="3"/>
  <c r="N421" i="3"/>
  <c r="A421" i="14"/>
  <c r="N421" i="14"/>
  <c r="A421" i="10"/>
  <c r="N421" i="10"/>
  <c r="A421" i="8"/>
  <c r="N421" i="8"/>
  <c r="A421" i="7"/>
  <c r="N421" i="7"/>
  <c r="A421" i="1"/>
  <c r="N421" i="1"/>
  <c r="A421" i="11"/>
  <c r="N421" i="11"/>
  <c r="A421" i="2"/>
  <c r="N421" i="2"/>
  <c r="A421" i="4"/>
  <c r="N421" i="4"/>
  <c r="A421" i="5"/>
  <c r="N421" i="5"/>
  <c r="A421" i="12"/>
  <c r="K421" i="12"/>
  <c r="A421" i="6"/>
  <c r="N421" i="6"/>
  <c r="G422" i="1" l="1"/>
  <c r="G135" i="1" s="1"/>
  <c r="L421" i="2"/>
  <c r="G422" i="10"/>
  <c r="G135" i="10" s="1"/>
  <c r="L421" i="10"/>
  <c r="F421" i="5"/>
  <c r="G422" i="2"/>
  <c r="G135" i="2" s="1"/>
  <c r="L421" i="8"/>
  <c r="H421" i="5"/>
  <c r="G422" i="8"/>
  <c r="G135" i="8" s="1"/>
  <c r="I421" i="5"/>
  <c r="L421" i="9"/>
  <c r="G422" i="9"/>
  <c r="G135" i="9" s="1"/>
  <c r="G422" i="6"/>
  <c r="G135" i="6" s="1"/>
  <c r="L421" i="6"/>
  <c r="L421" i="3"/>
  <c r="L421" i="11"/>
  <c r="G422" i="12"/>
  <c r="G135" i="12" s="1"/>
  <c r="G422" i="7"/>
  <c r="G135" i="7" s="1"/>
  <c r="C421" i="5"/>
  <c r="G422" i="3"/>
  <c r="G135" i="3" s="1"/>
  <c r="L135" i="5"/>
  <c r="B38" i="18"/>
  <c r="L135" i="1"/>
  <c r="K422" i="16"/>
  <c r="G422" i="4"/>
  <c r="L421" i="4"/>
  <c r="H421" i="1"/>
  <c r="I134" i="4"/>
  <c r="I134" i="2"/>
  <c r="I134" i="1"/>
  <c r="I134" i="7"/>
  <c r="I134" i="8"/>
  <c r="I134" i="10"/>
  <c r="I134" i="3"/>
  <c r="I134" i="9"/>
  <c r="I134" i="12"/>
  <c r="D421" i="5"/>
  <c r="E421" i="5"/>
  <c r="I134" i="6"/>
  <c r="L421" i="7"/>
  <c r="C420" i="2"/>
  <c r="I134" i="5" l="1"/>
  <c r="B6" i="18"/>
  <c r="L421" i="1"/>
  <c r="L421" i="5"/>
  <c r="G422" i="5"/>
  <c r="G135" i="5" s="1"/>
  <c r="G135" i="4"/>
  <c r="K135" i="16"/>
  <c r="G417" i="13"/>
  <c r="G409" i="13"/>
  <c r="G410" i="13"/>
  <c r="G411" i="13"/>
  <c r="G412" i="13"/>
  <c r="G413" i="13"/>
  <c r="G414" i="13"/>
  <c r="G415" i="13"/>
  <c r="G416" i="13"/>
  <c r="G408" i="13"/>
  <c r="G407" i="13"/>
  <c r="G420" i="13"/>
  <c r="G419" i="13"/>
  <c r="K421" i="16" l="1"/>
  <c r="B37" i="18"/>
  <c r="B67" i="18"/>
  <c r="H420" i="7"/>
  <c r="I420" i="7"/>
  <c r="I420" i="9"/>
  <c r="H420" i="9"/>
  <c r="F420" i="9"/>
  <c r="E420" i="9"/>
  <c r="D420" i="9"/>
  <c r="C420" i="9"/>
  <c r="I420" i="3"/>
  <c r="H420" i="3"/>
  <c r="F420" i="3"/>
  <c r="E420" i="3"/>
  <c r="D420" i="3"/>
  <c r="C420" i="3"/>
  <c r="I420" i="10"/>
  <c r="H420" i="10"/>
  <c r="F420" i="10"/>
  <c r="E420" i="10"/>
  <c r="D420" i="10"/>
  <c r="C420" i="10"/>
  <c r="I420" i="8"/>
  <c r="H420" i="8"/>
  <c r="F420" i="8"/>
  <c r="E420" i="8"/>
  <c r="D420" i="8"/>
  <c r="C420" i="8"/>
  <c r="F420" i="7"/>
  <c r="E420" i="7"/>
  <c r="D420" i="7"/>
  <c r="C420" i="7"/>
  <c r="I420" i="1"/>
  <c r="F420" i="1"/>
  <c r="E420" i="1"/>
  <c r="D420" i="1"/>
  <c r="C420" i="1"/>
  <c r="H420" i="11"/>
  <c r="H420" i="1" s="1"/>
  <c r="I420" i="2"/>
  <c r="H420" i="2"/>
  <c r="F420" i="2"/>
  <c r="E420" i="2"/>
  <c r="D420" i="2"/>
  <c r="I420" i="4"/>
  <c r="H420" i="4"/>
  <c r="F420" i="4"/>
  <c r="E420" i="4"/>
  <c r="D420" i="4"/>
  <c r="C420" i="4"/>
  <c r="I420" i="12"/>
  <c r="H420" i="12"/>
  <c r="F420" i="12"/>
  <c r="E420" i="12"/>
  <c r="D420" i="12"/>
  <c r="C420" i="12"/>
  <c r="G421" i="3" l="1"/>
  <c r="G421" i="12"/>
  <c r="G421" i="1"/>
  <c r="G421" i="10"/>
  <c r="G421" i="2"/>
  <c r="G421" i="8"/>
  <c r="G421" i="7"/>
  <c r="G421" i="9"/>
  <c r="C420" i="5"/>
  <c r="F420" i="5"/>
  <c r="H420" i="5"/>
  <c r="D420" i="5"/>
  <c r="I420" i="5"/>
  <c r="G421" i="4"/>
  <c r="E420" i="5"/>
  <c r="F420" i="6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A420" i="15"/>
  <c r="L420" i="15"/>
  <c r="A420" i="9"/>
  <c r="L420" i="9"/>
  <c r="N420" i="9"/>
  <c r="A420" i="13"/>
  <c r="K420" i="13"/>
  <c r="A420" i="3"/>
  <c r="L420" i="3"/>
  <c r="N420" i="3"/>
  <c r="N420" i="14"/>
  <c r="A420" i="14"/>
  <c r="A420" i="10"/>
  <c r="L420" i="10"/>
  <c r="N420" i="10"/>
  <c r="A420" i="8"/>
  <c r="L420" i="8"/>
  <c r="N420" i="8"/>
  <c r="A420" i="7"/>
  <c r="L420" i="7"/>
  <c r="N420" i="7"/>
  <c r="L420" i="1"/>
  <c r="B66" i="18" s="1"/>
  <c r="N420" i="1"/>
  <c r="A420" i="1"/>
  <c r="L420" i="11"/>
  <c r="N420" i="11"/>
  <c r="A420" i="11"/>
  <c r="L420" i="2"/>
  <c r="B5" i="18" s="1"/>
  <c r="N420" i="2"/>
  <c r="A420" i="2"/>
  <c r="L420" i="4"/>
  <c r="N420" i="4"/>
  <c r="A420" i="4"/>
  <c r="N420" i="5"/>
  <c r="A420" i="5"/>
  <c r="K420" i="12"/>
  <c r="A420" i="12"/>
  <c r="I420" i="6"/>
  <c r="H420" i="6"/>
  <c r="E420" i="6"/>
  <c r="D420" i="6"/>
  <c r="C420" i="6"/>
  <c r="N420" i="6"/>
  <c r="A420" i="6"/>
  <c r="G421" i="6" l="1"/>
  <c r="G421" i="5"/>
  <c r="L420" i="6"/>
  <c r="L420" i="5"/>
  <c r="E415" i="1"/>
  <c r="E414" i="1"/>
  <c r="K420" i="16" l="1"/>
  <c r="B36" i="18"/>
  <c r="C417" i="1"/>
  <c r="H408" i="7" l="1"/>
  <c r="I419" i="6" l="1"/>
  <c r="G420" i="6" l="1"/>
  <c r="L24" i="12"/>
  <c r="I419" i="9" l="1"/>
  <c r="H419" i="9"/>
  <c r="H45" i="9" s="1"/>
  <c r="F419" i="9"/>
  <c r="F45" i="9" s="1"/>
  <c r="E419" i="9"/>
  <c r="E45" i="9" s="1"/>
  <c r="D419" i="9"/>
  <c r="D45" i="9" s="1"/>
  <c r="C419" i="9"/>
  <c r="C45" i="9" s="1"/>
  <c r="I419" i="3"/>
  <c r="H419" i="3"/>
  <c r="H45" i="3" s="1"/>
  <c r="F419" i="3"/>
  <c r="F45" i="3" s="1"/>
  <c r="E419" i="3"/>
  <c r="E45" i="3" s="1"/>
  <c r="D419" i="3"/>
  <c r="D45" i="3" s="1"/>
  <c r="C419" i="3"/>
  <c r="C45" i="3" s="1"/>
  <c r="I419" i="10"/>
  <c r="H419" i="10"/>
  <c r="H45" i="10" s="1"/>
  <c r="F419" i="10"/>
  <c r="F45" i="10" s="1"/>
  <c r="E419" i="10"/>
  <c r="E45" i="10" s="1"/>
  <c r="D419" i="10"/>
  <c r="D45" i="10" s="1"/>
  <c r="C419" i="10"/>
  <c r="C45" i="10" s="1"/>
  <c r="I419" i="8"/>
  <c r="H419" i="8"/>
  <c r="H45" i="8" s="1"/>
  <c r="F419" i="8"/>
  <c r="F45" i="8" s="1"/>
  <c r="E419" i="8"/>
  <c r="E45" i="8" s="1"/>
  <c r="D419" i="8"/>
  <c r="D45" i="8" s="1"/>
  <c r="C419" i="8"/>
  <c r="C45" i="8" s="1"/>
  <c r="I419" i="7"/>
  <c r="H419" i="7"/>
  <c r="H45" i="7" s="1"/>
  <c r="F419" i="7"/>
  <c r="F45" i="7" s="1"/>
  <c r="E419" i="7"/>
  <c r="E45" i="7" s="1"/>
  <c r="D419" i="7"/>
  <c r="D45" i="7" s="1"/>
  <c r="C419" i="7"/>
  <c r="C45" i="7" s="1"/>
  <c r="I419" i="1"/>
  <c r="F419" i="1"/>
  <c r="F45" i="1" s="1"/>
  <c r="E419" i="1"/>
  <c r="E45" i="1" s="1"/>
  <c r="D419" i="1"/>
  <c r="D45" i="1" s="1"/>
  <c r="C419" i="1"/>
  <c r="C45" i="1" s="1"/>
  <c r="H419" i="11"/>
  <c r="H45" i="11" s="1"/>
  <c r="I419" i="2"/>
  <c r="H419" i="2"/>
  <c r="H45" i="2" s="1"/>
  <c r="F419" i="2"/>
  <c r="F45" i="2" s="1"/>
  <c r="E419" i="2"/>
  <c r="E45" i="2" s="1"/>
  <c r="D419" i="2"/>
  <c r="D45" i="2" s="1"/>
  <c r="C419" i="2"/>
  <c r="C45" i="2" s="1"/>
  <c r="I419" i="4"/>
  <c r="H419" i="4"/>
  <c r="H45" i="4" s="1"/>
  <c r="F419" i="4"/>
  <c r="F45" i="4" s="1"/>
  <c r="E419" i="4"/>
  <c r="E45" i="4" s="1"/>
  <c r="D419" i="4"/>
  <c r="D45" i="4" s="1"/>
  <c r="C419" i="4"/>
  <c r="C45" i="4" s="1"/>
  <c r="I419" i="12"/>
  <c r="H419" i="12"/>
  <c r="H45" i="12" s="1"/>
  <c r="F419" i="12"/>
  <c r="F45" i="12" s="1"/>
  <c r="E419" i="12"/>
  <c r="E45" i="12" s="1"/>
  <c r="D419" i="12"/>
  <c r="D45" i="12" s="1"/>
  <c r="C419" i="12"/>
  <c r="C45" i="12" s="1"/>
  <c r="G420" i="12" l="1"/>
  <c r="G420" i="7"/>
  <c r="G420" i="9"/>
  <c r="G420" i="1"/>
  <c r="G420" i="3"/>
  <c r="G420" i="2"/>
  <c r="G420" i="10"/>
  <c r="G420" i="8"/>
  <c r="H134" i="2"/>
  <c r="H24" i="2" s="1"/>
  <c r="H419" i="1"/>
  <c r="H45" i="1" s="1"/>
  <c r="D134" i="2"/>
  <c r="D24" i="2" s="1"/>
  <c r="E134" i="1"/>
  <c r="E24" i="1" s="1"/>
  <c r="H134" i="9"/>
  <c r="H24" i="9" s="1"/>
  <c r="D134" i="4"/>
  <c r="D24" i="4" s="1"/>
  <c r="H134" i="7"/>
  <c r="H24" i="7" s="1"/>
  <c r="C134" i="10"/>
  <c r="C24" i="10" s="1"/>
  <c r="E134" i="3"/>
  <c r="E24" i="3" s="1"/>
  <c r="C134" i="4"/>
  <c r="C24" i="4" s="1"/>
  <c r="E134" i="2"/>
  <c r="E24" i="2" s="1"/>
  <c r="F134" i="1"/>
  <c r="F24" i="1" s="1"/>
  <c r="D134" i="10"/>
  <c r="D24" i="10" s="1"/>
  <c r="F134" i="3"/>
  <c r="F24" i="3" s="1"/>
  <c r="H134" i="3"/>
  <c r="H24" i="3" s="1"/>
  <c r="E134" i="4"/>
  <c r="E24" i="4" s="1"/>
  <c r="D134" i="8"/>
  <c r="D24" i="8" s="1"/>
  <c r="F134" i="10"/>
  <c r="F24" i="10" s="1"/>
  <c r="C134" i="12"/>
  <c r="C24" i="12" s="1"/>
  <c r="C134" i="7"/>
  <c r="C24" i="7" s="1"/>
  <c r="E134" i="8"/>
  <c r="E24" i="8" s="1"/>
  <c r="H134" i="10"/>
  <c r="H24" i="10" s="1"/>
  <c r="C134" i="9"/>
  <c r="C24" i="9" s="1"/>
  <c r="C134" i="8"/>
  <c r="C24" i="8" s="1"/>
  <c r="E134" i="12"/>
  <c r="E24" i="12" s="1"/>
  <c r="H134" i="4"/>
  <c r="H24" i="4" s="1"/>
  <c r="H134" i="11"/>
  <c r="H24" i="11" s="1"/>
  <c r="D134" i="7"/>
  <c r="D24" i="7" s="1"/>
  <c r="F134" i="8"/>
  <c r="F24" i="8" s="1"/>
  <c r="D134" i="9"/>
  <c r="D24" i="9" s="1"/>
  <c r="F134" i="4"/>
  <c r="F24" i="4" s="1"/>
  <c r="H134" i="8"/>
  <c r="H24" i="8" s="1"/>
  <c r="C134" i="3"/>
  <c r="C24" i="3" s="1"/>
  <c r="E134" i="9"/>
  <c r="E24" i="9" s="1"/>
  <c r="F134" i="2"/>
  <c r="F24" i="2" s="1"/>
  <c r="E134" i="10"/>
  <c r="E24" i="10" s="1"/>
  <c r="D134" i="12"/>
  <c r="D24" i="12" s="1"/>
  <c r="F134" i="12"/>
  <c r="F24" i="12" s="1"/>
  <c r="C134" i="1"/>
  <c r="C24" i="1" s="1"/>
  <c r="E134" i="7"/>
  <c r="E24" i="7" s="1"/>
  <c r="H134" i="12"/>
  <c r="H24" i="12" s="1"/>
  <c r="C134" i="2"/>
  <c r="C24" i="2" s="1"/>
  <c r="D134" i="1"/>
  <c r="D24" i="1" s="1"/>
  <c r="F134" i="7"/>
  <c r="F24" i="7" s="1"/>
  <c r="D134" i="3"/>
  <c r="D24" i="3" s="1"/>
  <c r="F134" i="9"/>
  <c r="F24" i="9" s="1"/>
  <c r="I419" i="5"/>
  <c r="G420" i="4"/>
  <c r="C419" i="5"/>
  <c r="C45" i="5" s="1"/>
  <c r="H419" i="5"/>
  <c r="H45" i="5" s="1"/>
  <c r="D419" i="5"/>
  <c r="D45" i="5" s="1"/>
  <c r="E419" i="5"/>
  <c r="E45" i="5" s="1"/>
  <c r="F419" i="5"/>
  <c r="F45" i="5" s="1"/>
  <c r="H419" i="6"/>
  <c r="H45" i="6" s="1"/>
  <c r="F419" i="6"/>
  <c r="F45" i="6" s="1"/>
  <c r="E419" i="6"/>
  <c r="E45" i="6" s="1"/>
  <c r="D419" i="6"/>
  <c r="D45" i="6" s="1"/>
  <c r="C419" i="6"/>
  <c r="C45" i="6" s="1"/>
  <c r="A418" i="15"/>
  <c r="A419" i="15"/>
  <c r="L419" i="15"/>
  <c r="A134" i="15"/>
  <c r="L134" i="15"/>
  <c r="A135" i="15"/>
  <c r="A136" i="15"/>
  <c r="A137" i="15"/>
  <c r="L137" i="15"/>
  <c r="A45" i="15"/>
  <c r="A418" i="9"/>
  <c r="N418" i="9"/>
  <c r="A419" i="9"/>
  <c r="L419" i="9"/>
  <c r="L45" i="9" s="1"/>
  <c r="N419" i="9"/>
  <c r="A134" i="9"/>
  <c r="N134" i="9"/>
  <c r="A135" i="9"/>
  <c r="N135" i="9"/>
  <c r="A136" i="9"/>
  <c r="N136" i="9"/>
  <c r="A137" i="9"/>
  <c r="N137" i="9"/>
  <c r="A45" i="9"/>
  <c r="N45" i="9"/>
  <c r="A418" i="13"/>
  <c r="K418" i="13"/>
  <c r="A419" i="13"/>
  <c r="K419" i="13"/>
  <c r="A134" i="13"/>
  <c r="K134" i="13"/>
  <c r="A135" i="13"/>
  <c r="K135" i="13"/>
  <c r="A136" i="13"/>
  <c r="K136" i="13"/>
  <c r="A137" i="13"/>
  <c r="K137" i="13"/>
  <c r="A45" i="13"/>
  <c r="A418" i="3"/>
  <c r="N418" i="3"/>
  <c r="A419" i="3"/>
  <c r="L419" i="3"/>
  <c r="L45" i="3" s="1"/>
  <c r="N419" i="3"/>
  <c r="A134" i="3"/>
  <c r="N134" i="3"/>
  <c r="A135" i="3"/>
  <c r="N135" i="3"/>
  <c r="A136" i="3"/>
  <c r="N136" i="3"/>
  <c r="A137" i="3"/>
  <c r="N137" i="3"/>
  <c r="A45" i="3"/>
  <c r="A418" i="14"/>
  <c r="N418" i="14"/>
  <c r="A419" i="14"/>
  <c r="N419" i="14"/>
  <c r="A134" i="14"/>
  <c r="N134" i="14"/>
  <c r="A135" i="14"/>
  <c r="N135" i="14"/>
  <c r="A136" i="14"/>
  <c r="N136" i="14"/>
  <c r="A137" i="14"/>
  <c r="N137" i="14"/>
  <c r="A45" i="14"/>
  <c r="N45" i="14"/>
  <c r="A27" i="14"/>
  <c r="N27" i="14"/>
  <c r="A28" i="14"/>
  <c r="N28" i="14"/>
  <c r="A29" i="14"/>
  <c r="N29" i="14"/>
  <c r="A30" i="14"/>
  <c r="N30" i="14"/>
  <c r="A31" i="14"/>
  <c r="N31" i="14"/>
  <c r="A32" i="14"/>
  <c r="N32" i="14"/>
  <c r="A33" i="14"/>
  <c r="N33" i="14"/>
  <c r="A34" i="14"/>
  <c r="N34" i="14"/>
  <c r="A35" i="14"/>
  <c r="N35" i="14"/>
  <c r="A36" i="14"/>
  <c r="N36" i="14"/>
  <c r="A37" i="14"/>
  <c r="N37" i="14"/>
  <c r="A38" i="14"/>
  <c r="N38" i="14"/>
  <c r="A418" i="10"/>
  <c r="N418" i="10"/>
  <c r="A419" i="10"/>
  <c r="L419" i="10"/>
  <c r="L45" i="10" s="1"/>
  <c r="N419" i="10"/>
  <c r="A134" i="10"/>
  <c r="N134" i="10"/>
  <c r="A135" i="10"/>
  <c r="N135" i="10"/>
  <c r="A136" i="10"/>
  <c r="N136" i="10"/>
  <c r="A137" i="10"/>
  <c r="N137" i="10"/>
  <c r="A45" i="10"/>
  <c r="N45" i="10"/>
  <c r="A418" i="8"/>
  <c r="N418" i="8"/>
  <c r="A419" i="8"/>
  <c r="L419" i="8"/>
  <c r="L45" i="8" s="1"/>
  <c r="G419" i="8"/>
  <c r="N419" i="8"/>
  <c r="A134" i="8"/>
  <c r="N134" i="8"/>
  <c r="A135" i="8"/>
  <c r="N135" i="8"/>
  <c r="A136" i="8"/>
  <c r="N136" i="8"/>
  <c r="A137" i="8"/>
  <c r="N137" i="8"/>
  <c r="A45" i="8"/>
  <c r="N45" i="8"/>
  <c r="A418" i="7"/>
  <c r="N418" i="7"/>
  <c r="A419" i="7"/>
  <c r="L419" i="7"/>
  <c r="L45" i="7" s="1"/>
  <c r="N419" i="7"/>
  <c r="A134" i="7"/>
  <c r="N134" i="7"/>
  <c r="A135" i="7"/>
  <c r="N135" i="7"/>
  <c r="A136" i="7"/>
  <c r="N136" i="7"/>
  <c r="A137" i="7"/>
  <c r="N137" i="7"/>
  <c r="A45" i="7"/>
  <c r="N45" i="7"/>
  <c r="A418" i="1"/>
  <c r="N418" i="1"/>
  <c r="A419" i="1"/>
  <c r="N419" i="1"/>
  <c r="A134" i="1"/>
  <c r="N134" i="1"/>
  <c r="A135" i="1"/>
  <c r="N135" i="1"/>
  <c r="A136" i="1"/>
  <c r="N136" i="1"/>
  <c r="A137" i="1"/>
  <c r="N137" i="1"/>
  <c r="A45" i="1"/>
  <c r="N45" i="1"/>
  <c r="A418" i="11"/>
  <c r="N418" i="11"/>
  <c r="A419" i="11"/>
  <c r="L419" i="11"/>
  <c r="L45" i="11" s="1"/>
  <c r="N419" i="11"/>
  <c r="A134" i="11"/>
  <c r="N134" i="11"/>
  <c r="A135" i="11"/>
  <c r="N135" i="11"/>
  <c r="A136" i="11"/>
  <c r="N136" i="11"/>
  <c r="A137" i="11"/>
  <c r="N137" i="11"/>
  <c r="A45" i="11"/>
  <c r="N45" i="11"/>
  <c r="A418" i="2"/>
  <c r="N418" i="2"/>
  <c r="A419" i="2"/>
  <c r="L419" i="2"/>
  <c r="L45" i="2" s="1"/>
  <c r="N419" i="2"/>
  <c r="A134" i="2"/>
  <c r="N134" i="2"/>
  <c r="A135" i="2"/>
  <c r="N135" i="2"/>
  <c r="A136" i="2"/>
  <c r="N136" i="2"/>
  <c r="A137" i="2"/>
  <c r="N137" i="2"/>
  <c r="A45" i="2"/>
  <c r="N45" i="2"/>
  <c r="A418" i="4"/>
  <c r="N418" i="4"/>
  <c r="A419" i="4"/>
  <c r="L419" i="4"/>
  <c r="L45" i="4" s="1"/>
  <c r="N419" i="4"/>
  <c r="A134" i="4"/>
  <c r="N134" i="4"/>
  <c r="A135" i="4"/>
  <c r="N135" i="4"/>
  <c r="A136" i="4"/>
  <c r="A137" i="4"/>
  <c r="N137" i="4"/>
  <c r="A45" i="4"/>
  <c r="N45" i="4"/>
  <c r="A27" i="4"/>
  <c r="N27" i="4"/>
  <c r="A28" i="4"/>
  <c r="N28" i="4"/>
  <c r="A29" i="4"/>
  <c r="N29" i="4"/>
  <c r="A30" i="4"/>
  <c r="N30" i="4"/>
  <c r="A31" i="4"/>
  <c r="N31" i="4"/>
  <c r="A32" i="4"/>
  <c r="N32" i="4"/>
  <c r="A33" i="4"/>
  <c r="N33" i="4"/>
  <c r="A34" i="4"/>
  <c r="N34" i="4"/>
  <c r="A35" i="4"/>
  <c r="N35" i="4"/>
  <c r="A36" i="4"/>
  <c r="N36" i="4"/>
  <c r="A37" i="4"/>
  <c r="N37" i="4"/>
  <c r="A38" i="4"/>
  <c r="N38" i="4"/>
  <c r="A418" i="5"/>
  <c r="N418" i="5"/>
  <c r="A419" i="5"/>
  <c r="N419" i="5"/>
  <c r="A134" i="5"/>
  <c r="N134" i="5"/>
  <c r="A135" i="5"/>
  <c r="N135" i="5"/>
  <c r="A136" i="5"/>
  <c r="A137" i="5"/>
  <c r="N137" i="5"/>
  <c r="A45" i="5"/>
  <c r="N45" i="5"/>
  <c r="A418" i="12"/>
  <c r="K418" i="12"/>
  <c r="A419" i="12"/>
  <c r="K419" i="12"/>
  <c r="A134" i="12"/>
  <c r="K134" i="12"/>
  <c r="A135" i="12"/>
  <c r="K135" i="12"/>
  <c r="A136" i="12"/>
  <c r="K136" i="12"/>
  <c r="A137" i="12"/>
  <c r="K137" i="12"/>
  <c r="A45" i="6"/>
  <c r="A45" i="12"/>
  <c r="K45" i="12"/>
  <c r="A134" i="6"/>
  <c r="N134" i="6"/>
  <c r="A135" i="6"/>
  <c r="N135" i="6"/>
  <c r="A136" i="6"/>
  <c r="N136" i="6"/>
  <c r="A137" i="6"/>
  <c r="N137" i="6"/>
  <c r="A418" i="6"/>
  <c r="N418" i="6"/>
  <c r="A419" i="6"/>
  <c r="N419" i="6"/>
  <c r="G45" i="8" l="1"/>
  <c r="B4" i="18"/>
  <c r="L419" i="1"/>
  <c r="L45" i="1" s="1"/>
  <c r="H134" i="1"/>
  <c r="H24" i="1" s="1"/>
  <c r="G134" i="8"/>
  <c r="G24" i="8" s="1"/>
  <c r="L134" i="9"/>
  <c r="L24" i="9" s="1"/>
  <c r="L134" i="11"/>
  <c r="L24" i="11" s="1"/>
  <c r="L134" i="2"/>
  <c r="L24" i="2" s="1"/>
  <c r="L134" i="3"/>
  <c r="L24" i="3" s="1"/>
  <c r="F134" i="5"/>
  <c r="F24" i="5" s="1"/>
  <c r="L134" i="10"/>
  <c r="L24" i="10" s="1"/>
  <c r="L134" i="4"/>
  <c r="L24" i="4" s="1"/>
  <c r="E134" i="5"/>
  <c r="E24" i="5" s="1"/>
  <c r="H134" i="5"/>
  <c r="H24" i="5" s="1"/>
  <c r="D134" i="6"/>
  <c r="D24" i="6" s="1"/>
  <c r="C134" i="6"/>
  <c r="C24" i="6" s="1"/>
  <c r="L134" i="7"/>
  <c r="L24" i="7" s="1"/>
  <c r="L134" i="8"/>
  <c r="L24" i="8" s="1"/>
  <c r="E134" i="6"/>
  <c r="E24" i="6" s="1"/>
  <c r="C134" i="5"/>
  <c r="C24" i="5" s="1"/>
  <c r="F134" i="6"/>
  <c r="F24" i="6" s="1"/>
  <c r="D134" i="5"/>
  <c r="D24" i="5" s="1"/>
  <c r="H134" i="6"/>
  <c r="H24" i="6" s="1"/>
  <c r="G420" i="5"/>
  <c r="L419" i="5"/>
  <c r="L45" i="5" s="1"/>
  <c r="L419" i="6"/>
  <c r="F132" i="11"/>
  <c r="J131" i="15"/>
  <c r="J132" i="15"/>
  <c r="J23" i="15" s="1"/>
  <c r="F132" i="15"/>
  <c r="L132" i="14"/>
  <c r="F132" i="14"/>
  <c r="L45" i="6" l="1"/>
  <c r="B65" i="18"/>
  <c r="B35" i="18"/>
  <c r="D47" i="18" s="1"/>
  <c r="L134" i="1"/>
  <c r="L24" i="1" s="1"/>
  <c r="K419" i="16"/>
  <c r="K45" i="16" s="1"/>
  <c r="L134" i="6"/>
  <c r="L24" i="6" s="1"/>
  <c r="L134" i="5"/>
  <c r="L24" i="5" s="1"/>
  <c r="R132" i="15"/>
  <c r="P132" i="15"/>
  <c r="N132" i="15"/>
  <c r="H132" i="15"/>
  <c r="G132" i="15"/>
  <c r="E132" i="15"/>
  <c r="D132" i="15"/>
  <c r="C132" i="15"/>
  <c r="I132" i="14"/>
  <c r="H132" i="14"/>
  <c r="G132" i="14"/>
  <c r="E132" i="14"/>
  <c r="D132" i="14"/>
  <c r="C132" i="14"/>
  <c r="I132" i="11"/>
  <c r="I23" i="11" s="1"/>
  <c r="G132" i="11"/>
  <c r="E132" i="11"/>
  <c r="D132" i="11"/>
  <c r="C132" i="11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I417" i="9"/>
  <c r="H417" i="9"/>
  <c r="F417" i="9"/>
  <c r="E417" i="9"/>
  <c r="D417" i="9"/>
  <c r="C417" i="9"/>
  <c r="I417" i="3"/>
  <c r="H417" i="3"/>
  <c r="F417" i="3"/>
  <c r="E417" i="3"/>
  <c r="D417" i="3"/>
  <c r="C417" i="3"/>
  <c r="I417" i="10"/>
  <c r="H417" i="10"/>
  <c r="F417" i="10"/>
  <c r="E417" i="10"/>
  <c r="D417" i="10"/>
  <c r="C417" i="10"/>
  <c r="I417" i="8"/>
  <c r="H417" i="8"/>
  <c r="F417" i="8"/>
  <c r="E417" i="8"/>
  <c r="D417" i="8"/>
  <c r="C417" i="8"/>
  <c r="I417" i="7"/>
  <c r="H417" i="7"/>
  <c r="F417" i="7"/>
  <c r="E417" i="7"/>
  <c r="D417" i="7"/>
  <c r="C417" i="7"/>
  <c r="I417" i="1"/>
  <c r="F417" i="1"/>
  <c r="E417" i="1"/>
  <c r="D417" i="1"/>
  <c r="H417" i="11"/>
  <c r="H417" i="1" s="1"/>
  <c r="I417" i="2"/>
  <c r="H417" i="2"/>
  <c r="F417" i="2"/>
  <c r="E417" i="2"/>
  <c r="D417" i="2"/>
  <c r="C417" i="2"/>
  <c r="I417" i="4"/>
  <c r="H417" i="4"/>
  <c r="F417" i="4"/>
  <c r="E417" i="4"/>
  <c r="D417" i="4"/>
  <c r="C417" i="4"/>
  <c r="I417" i="12"/>
  <c r="H417" i="12"/>
  <c r="F417" i="12"/>
  <c r="E417" i="12"/>
  <c r="D417" i="12"/>
  <c r="C417" i="12"/>
  <c r="I417" i="6"/>
  <c r="H417" i="6"/>
  <c r="F417" i="6"/>
  <c r="E417" i="6"/>
  <c r="D417" i="6"/>
  <c r="C417" i="6"/>
  <c r="L417" i="15"/>
  <c r="N417" i="9"/>
  <c r="K417" i="13"/>
  <c r="N417" i="3"/>
  <c r="N417" i="14"/>
  <c r="N417" i="10"/>
  <c r="N417" i="8"/>
  <c r="N417" i="7"/>
  <c r="N417" i="1"/>
  <c r="N417" i="11"/>
  <c r="N417" i="2"/>
  <c r="N417" i="4"/>
  <c r="A417" i="15"/>
  <c r="A417" i="9"/>
  <c r="A417" i="13"/>
  <c r="A417" i="3"/>
  <c r="A417" i="14"/>
  <c r="A417" i="10"/>
  <c r="A417" i="8"/>
  <c r="A417" i="7"/>
  <c r="A417" i="1"/>
  <c r="A417" i="11"/>
  <c r="A417" i="2"/>
  <c r="A417" i="5"/>
  <c r="A417" i="12"/>
  <c r="A417" i="6"/>
  <c r="G419" i="10" l="1"/>
  <c r="G45" i="10" s="1"/>
  <c r="G419" i="2"/>
  <c r="G45" i="2" s="1"/>
  <c r="G419" i="4"/>
  <c r="G45" i="4" s="1"/>
  <c r="G419" i="7"/>
  <c r="G45" i="7" s="1"/>
  <c r="G419" i="9"/>
  <c r="G45" i="9" s="1"/>
  <c r="G419" i="12"/>
  <c r="G45" i="12" s="1"/>
  <c r="G419" i="6"/>
  <c r="G45" i="6" s="1"/>
  <c r="G419" i="1"/>
  <c r="G45" i="1" s="1"/>
  <c r="G419" i="3"/>
  <c r="G45" i="3" s="1"/>
  <c r="K134" i="16"/>
  <c r="I417" i="5"/>
  <c r="D417" i="5"/>
  <c r="E417" i="5"/>
  <c r="L417" i="10"/>
  <c r="F417" i="5"/>
  <c r="L417" i="8"/>
  <c r="L417" i="3"/>
  <c r="L417" i="11"/>
  <c r="L417" i="7"/>
  <c r="C417" i="5"/>
  <c r="H417" i="5"/>
  <c r="L417" i="5" s="1"/>
  <c r="D46" i="18" s="1"/>
  <c r="L417" i="9"/>
  <c r="L417" i="2"/>
  <c r="D15" i="18" s="1"/>
  <c r="L417" i="6"/>
  <c r="I132" i="10"/>
  <c r="I23" i="10" s="1"/>
  <c r="I132" i="4"/>
  <c r="I23" i="4" s="1"/>
  <c r="I132" i="8"/>
  <c r="I23" i="8" s="1"/>
  <c r="I132" i="6"/>
  <c r="I23" i="6" s="1"/>
  <c r="I132" i="7"/>
  <c r="I23" i="7" s="1"/>
  <c r="I132" i="12"/>
  <c r="I23" i="12" s="1"/>
  <c r="I132" i="9"/>
  <c r="I23" i="9" s="1"/>
  <c r="I132" i="2"/>
  <c r="I23" i="2" s="1"/>
  <c r="I132" i="1"/>
  <c r="I23" i="1" s="1"/>
  <c r="I132" i="3"/>
  <c r="I23" i="3" s="1"/>
  <c r="L417" i="4"/>
  <c r="K24" i="16" l="1"/>
  <c r="G134" i="1"/>
  <c r="G24" i="1" s="1"/>
  <c r="G134" i="6"/>
  <c r="G24" i="6" s="1"/>
  <c r="G134" i="4"/>
  <c r="G24" i="4" s="1"/>
  <c r="G419" i="5"/>
  <c r="G45" i="5" s="1"/>
  <c r="G134" i="9"/>
  <c r="G24" i="9" s="1"/>
  <c r="G134" i="12"/>
  <c r="G24" i="12" s="1"/>
  <c r="G134" i="10"/>
  <c r="G24" i="10" s="1"/>
  <c r="G134" i="7"/>
  <c r="G24" i="7" s="1"/>
  <c r="G134" i="2"/>
  <c r="G24" i="2" s="1"/>
  <c r="G134" i="3"/>
  <c r="G24" i="3" s="1"/>
  <c r="I132" i="5"/>
  <c r="I23" i="5" s="1"/>
  <c r="L417" i="1"/>
  <c r="D76" i="18" s="1"/>
  <c r="A27" i="6"/>
  <c r="G134" i="5" l="1"/>
  <c r="G24" i="5" s="1"/>
  <c r="K417" i="16"/>
  <c r="N416" i="11"/>
  <c r="N416" i="1"/>
  <c r="I416" i="7"/>
  <c r="H416" i="7"/>
  <c r="L416" i="7" s="1"/>
  <c r="F416" i="7"/>
  <c r="E416" i="7"/>
  <c r="D416" i="7"/>
  <c r="C416" i="7"/>
  <c r="I416" i="2"/>
  <c r="H416" i="2"/>
  <c r="L416" i="2" s="1"/>
  <c r="D14" i="18" s="1"/>
  <c r="F416" i="2"/>
  <c r="E416" i="2"/>
  <c r="D416" i="2"/>
  <c r="C416" i="2"/>
  <c r="C415" i="2"/>
  <c r="N416" i="2"/>
  <c r="I416" i="4"/>
  <c r="H416" i="4"/>
  <c r="H416" i="5" s="1"/>
  <c r="L416" i="5" s="1"/>
  <c r="D45" i="18" s="1"/>
  <c r="F416" i="4"/>
  <c r="F416" i="5" s="1"/>
  <c r="E416" i="4"/>
  <c r="E416" i="5" s="1"/>
  <c r="D416" i="4"/>
  <c r="D416" i="5" s="1"/>
  <c r="C416" i="4"/>
  <c r="C416" i="5" s="1"/>
  <c r="C415" i="4"/>
  <c r="L416" i="15"/>
  <c r="I416" i="9"/>
  <c r="H416" i="9"/>
  <c r="L416" i="9" s="1"/>
  <c r="F416" i="9"/>
  <c r="E416" i="9"/>
  <c r="D416" i="9"/>
  <c r="C416" i="9"/>
  <c r="N416" i="9"/>
  <c r="K416" i="13"/>
  <c r="I416" i="3"/>
  <c r="H416" i="3"/>
  <c r="L416" i="3" s="1"/>
  <c r="F416" i="3"/>
  <c r="E416" i="3"/>
  <c r="D416" i="3"/>
  <c r="C416" i="3"/>
  <c r="N416" i="3"/>
  <c r="N416" i="14"/>
  <c r="I416" i="10"/>
  <c r="H416" i="10"/>
  <c r="L416" i="10" s="1"/>
  <c r="F416" i="10"/>
  <c r="E416" i="10"/>
  <c r="D416" i="10"/>
  <c r="C416" i="10"/>
  <c r="N416" i="10"/>
  <c r="I416" i="8"/>
  <c r="H416" i="8"/>
  <c r="L416" i="8" s="1"/>
  <c r="F416" i="8"/>
  <c r="E416" i="8"/>
  <c r="D416" i="8"/>
  <c r="C416" i="8"/>
  <c r="N416" i="8"/>
  <c r="I416" i="1"/>
  <c r="F416" i="1"/>
  <c r="E416" i="1"/>
  <c r="D416" i="1"/>
  <c r="C416" i="1"/>
  <c r="H416" i="11"/>
  <c r="G417" i="7" l="1"/>
  <c r="G417" i="4"/>
  <c r="G417" i="10"/>
  <c r="G417" i="3"/>
  <c r="G417" i="8"/>
  <c r="G417" i="1"/>
  <c r="G417" i="9"/>
  <c r="G417" i="2"/>
  <c r="C132" i="4"/>
  <c r="C132" i="2"/>
  <c r="H416" i="1"/>
  <c r="L416" i="1" s="1"/>
  <c r="D75" i="18" s="1"/>
  <c r="L416" i="11"/>
  <c r="I416" i="5"/>
  <c r="L416" i="4"/>
  <c r="N416" i="4"/>
  <c r="G417" i="5" l="1"/>
  <c r="N416" i="7"/>
  <c r="K416" i="16" l="1"/>
  <c r="I416" i="12"/>
  <c r="H416" i="12"/>
  <c r="F416" i="12"/>
  <c r="E416" i="12"/>
  <c r="D416" i="12"/>
  <c r="C416" i="12"/>
  <c r="K415" i="12"/>
  <c r="I416" i="6"/>
  <c r="H416" i="6"/>
  <c r="F416" i="6"/>
  <c r="E416" i="6"/>
  <c r="D416" i="6"/>
  <c r="C416" i="6"/>
  <c r="L416" i="6" s="1"/>
  <c r="A416" i="15"/>
  <c r="A416" i="9"/>
  <c r="A416" i="13"/>
  <c r="A416" i="3"/>
  <c r="A416" i="14"/>
  <c r="A416" i="10"/>
  <c r="A416" i="8"/>
  <c r="A416" i="7"/>
  <c r="A416" i="1"/>
  <c r="A416" i="11"/>
  <c r="A416" i="2"/>
  <c r="A416" i="5"/>
  <c r="A416" i="12"/>
  <c r="A416" i="6"/>
  <c r="G417" i="12" l="1"/>
  <c r="G417" i="6"/>
  <c r="P114" i="15"/>
  <c r="I415" i="12" l="1"/>
  <c r="H415" i="12"/>
  <c r="H132" i="12" s="1"/>
  <c r="F415" i="12"/>
  <c r="F132" i="12" s="1"/>
  <c r="E415" i="12"/>
  <c r="E132" i="12" s="1"/>
  <c r="D415" i="12"/>
  <c r="D132" i="12" s="1"/>
  <c r="C415" i="12"/>
  <c r="C132" i="12" s="1"/>
  <c r="L415" i="15"/>
  <c r="A415" i="15"/>
  <c r="I415" i="9"/>
  <c r="H415" i="9"/>
  <c r="F415" i="9"/>
  <c r="F132" i="9" s="1"/>
  <c r="E415" i="9"/>
  <c r="E132" i="9" s="1"/>
  <c r="D415" i="9"/>
  <c r="D132" i="9" s="1"/>
  <c r="C415" i="9"/>
  <c r="C132" i="9" s="1"/>
  <c r="N415" i="9"/>
  <c r="A415" i="9"/>
  <c r="K415" i="13"/>
  <c r="A415" i="13"/>
  <c r="I415" i="3"/>
  <c r="H415" i="3"/>
  <c r="F415" i="3"/>
  <c r="F132" i="3" s="1"/>
  <c r="E415" i="3"/>
  <c r="E132" i="3" s="1"/>
  <c r="D415" i="3"/>
  <c r="D132" i="3" s="1"/>
  <c r="C415" i="3"/>
  <c r="C132" i="3" s="1"/>
  <c r="N415" i="3"/>
  <c r="A415" i="3"/>
  <c r="N415" i="14"/>
  <c r="A415" i="14"/>
  <c r="I415" i="10"/>
  <c r="H415" i="10"/>
  <c r="F415" i="10"/>
  <c r="F132" i="10" s="1"/>
  <c r="E415" i="10"/>
  <c r="E132" i="10" s="1"/>
  <c r="D415" i="10"/>
  <c r="D132" i="10" s="1"/>
  <c r="C415" i="10"/>
  <c r="C132" i="10" s="1"/>
  <c r="N415" i="10"/>
  <c r="A415" i="10"/>
  <c r="I415" i="8"/>
  <c r="H415" i="8"/>
  <c r="F415" i="8"/>
  <c r="F132" i="8" s="1"/>
  <c r="E415" i="8"/>
  <c r="E132" i="8" s="1"/>
  <c r="D415" i="8"/>
  <c r="D132" i="8" s="1"/>
  <c r="C415" i="8"/>
  <c r="C132" i="8" s="1"/>
  <c r="N415" i="8"/>
  <c r="A415" i="8"/>
  <c r="I415" i="7"/>
  <c r="H415" i="7"/>
  <c r="F415" i="7"/>
  <c r="F132" i="7" s="1"/>
  <c r="E415" i="7"/>
  <c r="E132" i="7" s="1"/>
  <c r="D415" i="7"/>
  <c r="D132" i="7" s="1"/>
  <c r="C415" i="7"/>
  <c r="C132" i="7" s="1"/>
  <c r="N415" i="7"/>
  <c r="A415" i="7"/>
  <c r="I415" i="1"/>
  <c r="F415" i="1"/>
  <c r="F132" i="1" s="1"/>
  <c r="E132" i="1"/>
  <c r="D415" i="1"/>
  <c r="D132" i="1" s="1"/>
  <c r="C415" i="1"/>
  <c r="C132" i="1" s="1"/>
  <c r="N415" i="1"/>
  <c r="A415" i="1"/>
  <c r="G416" i="7" l="1"/>
  <c r="G416" i="12"/>
  <c r="L415" i="10"/>
  <c r="L132" i="10" s="1"/>
  <c r="H132" i="10"/>
  <c r="L415" i="8"/>
  <c r="L132" i="8" s="1"/>
  <c r="H132" i="8"/>
  <c r="L415" i="3"/>
  <c r="L132" i="3" s="1"/>
  <c r="H132" i="3"/>
  <c r="L415" i="7"/>
  <c r="L132" i="7" s="1"/>
  <c r="H132" i="7"/>
  <c r="L415" i="9"/>
  <c r="L132" i="9" s="1"/>
  <c r="H132" i="9"/>
  <c r="G416" i="1"/>
  <c r="G416" i="8"/>
  <c r="G416" i="10"/>
  <c r="G416" i="3"/>
  <c r="G416" i="9"/>
  <c r="H415" i="11"/>
  <c r="N415" i="11"/>
  <c r="A415" i="11"/>
  <c r="H415" i="1" l="1"/>
  <c r="H132" i="11"/>
  <c r="L415" i="11"/>
  <c r="L132" i="11" s="1"/>
  <c r="A415" i="5"/>
  <c r="A415" i="2"/>
  <c r="N415" i="2"/>
  <c r="I415" i="2"/>
  <c r="H415" i="2"/>
  <c r="F415" i="2"/>
  <c r="F132" i="2" s="1"/>
  <c r="E415" i="2"/>
  <c r="E132" i="2" s="1"/>
  <c r="D415" i="2"/>
  <c r="D132" i="2" s="1"/>
  <c r="I415" i="4"/>
  <c r="H415" i="4"/>
  <c r="F415" i="4"/>
  <c r="F132" i="4" s="1"/>
  <c r="E415" i="4"/>
  <c r="E132" i="4" s="1"/>
  <c r="D415" i="4"/>
  <c r="D132" i="4" s="1"/>
  <c r="N415" i="4"/>
  <c r="N415" i="5"/>
  <c r="A414" i="12"/>
  <c r="A415" i="12"/>
  <c r="G416" i="2" l="1"/>
  <c r="L415" i="2"/>
  <c r="D13" i="18" s="1"/>
  <c r="H132" i="2"/>
  <c r="L415" i="4"/>
  <c r="L132" i="4" s="1"/>
  <c r="H132" i="4"/>
  <c r="L415" i="1"/>
  <c r="D74" i="18" s="1"/>
  <c r="H132" i="1"/>
  <c r="G416" i="4"/>
  <c r="I415" i="6"/>
  <c r="H415" i="6"/>
  <c r="H132" i="6" s="1"/>
  <c r="F415" i="6"/>
  <c r="F132" i="6" s="1"/>
  <c r="E415" i="6"/>
  <c r="E132" i="6" s="1"/>
  <c r="D415" i="6"/>
  <c r="D132" i="6" s="1"/>
  <c r="C415" i="6"/>
  <c r="C132" i="6" s="1"/>
  <c r="A415" i="6"/>
  <c r="N415" i="6"/>
  <c r="L132" i="1" l="1"/>
  <c r="L132" i="2"/>
  <c r="L415" i="6"/>
  <c r="L132" i="6" s="1"/>
  <c r="G416" i="6"/>
  <c r="I414" i="9"/>
  <c r="H414" i="9"/>
  <c r="F414" i="9"/>
  <c r="E414" i="9"/>
  <c r="D414" i="9"/>
  <c r="C414" i="9"/>
  <c r="G415" i="9" l="1"/>
  <c r="G132" i="9" s="1"/>
  <c r="I414" i="3"/>
  <c r="H414" i="3"/>
  <c r="F414" i="3"/>
  <c r="E414" i="3"/>
  <c r="D414" i="3"/>
  <c r="C414" i="3"/>
  <c r="I414" i="10"/>
  <c r="H414" i="10"/>
  <c r="F414" i="10"/>
  <c r="E414" i="10"/>
  <c r="D414" i="10"/>
  <c r="C414" i="10"/>
  <c r="I414" i="8"/>
  <c r="H414" i="8"/>
  <c r="F414" i="8"/>
  <c r="E414" i="8"/>
  <c r="D414" i="8"/>
  <c r="C414" i="8"/>
  <c r="I414" i="7"/>
  <c r="H414" i="7"/>
  <c r="F414" i="7"/>
  <c r="E414" i="7"/>
  <c r="D414" i="7"/>
  <c r="C414" i="7"/>
  <c r="I414" i="1"/>
  <c r="F414" i="1"/>
  <c r="D414" i="1"/>
  <c r="C414" i="1"/>
  <c r="H414" i="11"/>
  <c r="I414" i="2"/>
  <c r="H414" i="2"/>
  <c r="F414" i="2"/>
  <c r="E414" i="2"/>
  <c r="D414" i="2"/>
  <c r="C414" i="2"/>
  <c r="I414" i="4"/>
  <c r="H414" i="4"/>
  <c r="F414" i="4"/>
  <c r="E414" i="4"/>
  <c r="D414" i="4"/>
  <c r="C414" i="4"/>
  <c r="I414" i="12"/>
  <c r="H414" i="12"/>
  <c r="F414" i="12"/>
  <c r="E414" i="12"/>
  <c r="D414" i="12"/>
  <c r="C414" i="12"/>
  <c r="I414" i="6"/>
  <c r="H414" i="6"/>
  <c r="F414" i="6"/>
  <c r="E414" i="6"/>
  <c r="D414" i="6"/>
  <c r="C414" i="6"/>
  <c r="R131" i="15"/>
  <c r="P131" i="15"/>
  <c r="N131" i="15"/>
  <c r="H131" i="15"/>
  <c r="G131" i="15"/>
  <c r="F131" i="15"/>
  <c r="E131" i="15"/>
  <c r="D131" i="15"/>
  <c r="C131" i="15"/>
  <c r="L131" i="15"/>
  <c r="I131" i="9"/>
  <c r="L131" i="14"/>
  <c r="I131" i="14"/>
  <c r="H131" i="14"/>
  <c r="G131" i="14"/>
  <c r="F131" i="14"/>
  <c r="E131" i="14"/>
  <c r="D131" i="14"/>
  <c r="C131" i="14"/>
  <c r="I131" i="11"/>
  <c r="G131" i="11"/>
  <c r="F131" i="11"/>
  <c r="E131" i="11"/>
  <c r="D131" i="11"/>
  <c r="C131" i="11"/>
  <c r="A414" i="15"/>
  <c r="L414" i="15"/>
  <c r="A414" i="9"/>
  <c r="L414" i="9"/>
  <c r="N414" i="9"/>
  <c r="A414" i="13"/>
  <c r="K414" i="13"/>
  <c r="A414" i="3"/>
  <c r="N414" i="3"/>
  <c r="A414" i="14"/>
  <c r="N414" i="14"/>
  <c r="A414" i="10"/>
  <c r="N414" i="10"/>
  <c r="A414" i="8"/>
  <c r="N414" i="8"/>
  <c r="A414" i="7"/>
  <c r="N414" i="7"/>
  <c r="A414" i="1"/>
  <c r="N414" i="1"/>
  <c r="A414" i="11"/>
  <c r="N414" i="11"/>
  <c r="A414" i="2"/>
  <c r="N414" i="2"/>
  <c r="A414" i="4"/>
  <c r="N414" i="4"/>
  <c r="A414" i="5"/>
  <c r="N414" i="5"/>
  <c r="K414" i="12"/>
  <c r="A414" i="6"/>
  <c r="N414" i="6"/>
  <c r="G415" i="7" l="1"/>
  <c r="G132" i="7" s="1"/>
  <c r="G415" i="12"/>
  <c r="G132" i="12" s="1"/>
  <c r="G415" i="3"/>
  <c r="G132" i="3" s="1"/>
  <c r="I131" i="6"/>
  <c r="G415" i="10"/>
  <c r="G132" i="10" s="1"/>
  <c r="G415" i="8"/>
  <c r="G132" i="8" s="1"/>
  <c r="F414" i="5"/>
  <c r="H414" i="5"/>
  <c r="L414" i="5" s="1"/>
  <c r="D43" i="18" s="1"/>
  <c r="E414" i="5"/>
  <c r="C414" i="5"/>
  <c r="D414" i="5"/>
  <c r="I131" i="12"/>
  <c r="I131" i="3"/>
  <c r="I131" i="10"/>
  <c r="H414" i="1"/>
  <c r="L414" i="11"/>
  <c r="I131" i="1"/>
  <c r="G415" i="1"/>
  <c r="G132" i="1" s="1"/>
  <c r="I131" i="2"/>
  <c r="G415" i="2"/>
  <c r="G132" i="2" s="1"/>
  <c r="G415" i="4"/>
  <c r="G132" i="4" s="1"/>
  <c r="I414" i="5"/>
  <c r="G415" i="6"/>
  <c r="G132" i="6" s="1"/>
  <c r="I131" i="8"/>
  <c r="I131" i="4"/>
  <c r="L414" i="3"/>
  <c r="L414" i="10"/>
  <c r="L414" i="8"/>
  <c r="L414" i="7"/>
  <c r="I131" i="7"/>
  <c r="L414" i="2"/>
  <c r="D12" i="18" s="1"/>
  <c r="L414" i="4"/>
  <c r="L414" i="6"/>
  <c r="I131" i="5" l="1"/>
  <c r="L414" i="1"/>
  <c r="D73" i="18" s="1"/>
  <c r="A413" i="15"/>
  <c r="L413" i="15"/>
  <c r="I413" i="9"/>
  <c r="H413" i="9"/>
  <c r="L413" i="9" s="1"/>
  <c r="F413" i="9"/>
  <c r="E413" i="9"/>
  <c r="D413" i="9"/>
  <c r="C413" i="9"/>
  <c r="A413" i="9"/>
  <c r="N413" i="9"/>
  <c r="A413" i="13"/>
  <c r="K413" i="13"/>
  <c r="I413" i="3"/>
  <c r="H413" i="3"/>
  <c r="L413" i="3" s="1"/>
  <c r="F413" i="3"/>
  <c r="E413" i="3"/>
  <c r="D413" i="3"/>
  <c r="C413" i="3"/>
  <c r="A413" i="3"/>
  <c r="N413" i="3"/>
  <c r="A413" i="14"/>
  <c r="N413" i="14"/>
  <c r="I413" i="10"/>
  <c r="H413" i="10"/>
  <c r="L413" i="10" s="1"/>
  <c r="F413" i="10"/>
  <c r="E413" i="10"/>
  <c r="D413" i="10"/>
  <c r="C413" i="10"/>
  <c r="A413" i="10"/>
  <c r="N413" i="10"/>
  <c r="I413" i="8"/>
  <c r="H413" i="8"/>
  <c r="L413" i="8" s="1"/>
  <c r="F413" i="8"/>
  <c r="E413" i="8"/>
  <c r="D413" i="8"/>
  <c r="C413" i="8"/>
  <c r="A413" i="8"/>
  <c r="N413" i="8"/>
  <c r="I413" i="7"/>
  <c r="H413" i="7"/>
  <c r="L413" i="7" s="1"/>
  <c r="F413" i="7"/>
  <c r="E413" i="7"/>
  <c r="D413" i="7"/>
  <c r="C413" i="7"/>
  <c r="A413" i="7"/>
  <c r="N413" i="7"/>
  <c r="I413" i="1"/>
  <c r="F413" i="1"/>
  <c r="E413" i="1"/>
  <c r="D413" i="1"/>
  <c r="C413" i="1"/>
  <c r="A413" i="1"/>
  <c r="N413" i="1"/>
  <c r="H413" i="11"/>
  <c r="L413" i="11" s="1"/>
  <c r="A413" i="11"/>
  <c r="N413" i="11"/>
  <c r="I413" i="2"/>
  <c r="H413" i="2"/>
  <c r="L413" i="2" s="1"/>
  <c r="D11" i="18" s="1"/>
  <c r="F413" i="2"/>
  <c r="E413" i="2"/>
  <c r="D413" i="2"/>
  <c r="C413" i="2"/>
  <c r="A413" i="2"/>
  <c r="N413" i="2"/>
  <c r="I413" i="4"/>
  <c r="H413" i="4"/>
  <c r="L413" i="4" s="1"/>
  <c r="F413" i="4"/>
  <c r="F413" i="5" s="1"/>
  <c r="E413" i="4"/>
  <c r="E413" i="5" s="1"/>
  <c r="D413" i="4"/>
  <c r="D413" i="5" s="1"/>
  <c r="C413" i="4"/>
  <c r="C413" i="5" s="1"/>
  <c r="A413" i="4"/>
  <c r="N413" i="4"/>
  <c r="A413" i="5"/>
  <c r="N413" i="5"/>
  <c r="I413" i="12"/>
  <c r="H413" i="12"/>
  <c r="F413" i="12"/>
  <c r="E413" i="12"/>
  <c r="D413" i="12"/>
  <c r="C413" i="12"/>
  <c r="A413" i="12"/>
  <c r="K413" i="12"/>
  <c r="I413" i="6"/>
  <c r="H413" i="6"/>
  <c r="F413" i="6"/>
  <c r="E413" i="6"/>
  <c r="D413" i="6"/>
  <c r="C413" i="6"/>
  <c r="L413" i="6" s="1"/>
  <c r="A413" i="6"/>
  <c r="N413" i="6"/>
  <c r="K414" i="16" l="1"/>
  <c r="G414" i="4"/>
  <c r="G414" i="1"/>
  <c r="G414" i="7"/>
  <c r="G414" i="8"/>
  <c r="G414" i="10"/>
  <c r="G414" i="12"/>
  <c r="G414" i="3"/>
  <c r="G414" i="9"/>
  <c r="G414" i="2"/>
  <c r="G414" i="6"/>
  <c r="I413" i="5"/>
  <c r="H413" i="1"/>
  <c r="L413" i="1" s="1"/>
  <c r="D72" i="18" s="1"/>
  <c r="H413" i="5"/>
  <c r="L413" i="5" s="1"/>
  <c r="D42" i="18" s="1"/>
  <c r="G414" i="5" l="1"/>
  <c r="K413" i="16"/>
  <c r="N28" i="2"/>
  <c r="N29" i="2"/>
  <c r="N30" i="2"/>
  <c r="N31" i="2"/>
  <c r="N32" i="2"/>
  <c r="N33" i="2"/>
  <c r="N34" i="2"/>
  <c r="N35" i="2"/>
  <c r="N36" i="2"/>
  <c r="N37" i="2"/>
  <c r="A412" i="15"/>
  <c r="L412" i="15"/>
  <c r="I412" i="9"/>
  <c r="I44" i="9" s="1"/>
  <c r="H412" i="9"/>
  <c r="F412" i="9"/>
  <c r="F131" i="9" s="1"/>
  <c r="E412" i="9"/>
  <c r="E131" i="9" s="1"/>
  <c r="D412" i="9"/>
  <c r="D131" i="9" s="1"/>
  <c r="C412" i="9"/>
  <c r="C131" i="9" s="1"/>
  <c r="A412" i="9"/>
  <c r="N412" i="9"/>
  <c r="A412" i="13"/>
  <c r="K412" i="13"/>
  <c r="I412" i="3"/>
  <c r="I44" i="3" s="1"/>
  <c r="H412" i="3"/>
  <c r="F412" i="3"/>
  <c r="F131" i="3" s="1"/>
  <c r="E412" i="3"/>
  <c r="E131" i="3" s="1"/>
  <c r="D412" i="3"/>
  <c r="D131" i="3" s="1"/>
  <c r="C412" i="3"/>
  <c r="C131" i="3" s="1"/>
  <c r="A412" i="3"/>
  <c r="N412" i="3"/>
  <c r="A412" i="14"/>
  <c r="N412" i="14"/>
  <c r="I412" i="10"/>
  <c r="I44" i="10" s="1"/>
  <c r="H412" i="10"/>
  <c r="F412" i="10"/>
  <c r="F131" i="10" s="1"/>
  <c r="E412" i="10"/>
  <c r="E131" i="10" s="1"/>
  <c r="D412" i="10"/>
  <c r="D131" i="10" s="1"/>
  <c r="C412" i="10"/>
  <c r="C131" i="10" s="1"/>
  <c r="A412" i="10"/>
  <c r="N412" i="10"/>
  <c r="I412" i="8"/>
  <c r="I44" i="8" s="1"/>
  <c r="H412" i="8"/>
  <c r="F412" i="8"/>
  <c r="F131" i="8" s="1"/>
  <c r="E412" i="8"/>
  <c r="E131" i="8" s="1"/>
  <c r="D412" i="8"/>
  <c r="D131" i="8" s="1"/>
  <c r="C412" i="8"/>
  <c r="C131" i="8" s="1"/>
  <c r="A412" i="8"/>
  <c r="N412" i="8"/>
  <c r="I412" i="7"/>
  <c r="I44" i="7" s="1"/>
  <c r="H412" i="7"/>
  <c r="F412" i="7"/>
  <c r="F131" i="7" s="1"/>
  <c r="E412" i="7"/>
  <c r="E131" i="7" s="1"/>
  <c r="D412" i="7"/>
  <c r="D131" i="7" s="1"/>
  <c r="C412" i="7"/>
  <c r="C131" i="7" s="1"/>
  <c r="A412" i="7"/>
  <c r="N412" i="7"/>
  <c r="I412" i="1"/>
  <c r="I44" i="1" s="1"/>
  <c r="F412" i="1"/>
  <c r="F131" i="1" s="1"/>
  <c r="E412" i="1"/>
  <c r="E131" i="1" s="1"/>
  <c r="D412" i="1"/>
  <c r="D131" i="1" s="1"/>
  <c r="C412" i="1"/>
  <c r="C131" i="1" s="1"/>
  <c r="A412" i="1"/>
  <c r="N412" i="1"/>
  <c r="H412" i="11"/>
  <c r="H412" i="1" s="1"/>
  <c r="A412" i="11"/>
  <c r="N412" i="11"/>
  <c r="I412" i="2"/>
  <c r="I44" i="2" s="1"/>
  <c r="H412" i="2"/>
  <c r="F412" i="2"/>
  <c r="F131" i="2" s="1"/>
  <c r="E412" i="2"/>
  <c r="E131" i="2" s="1"/>
  <c r="D412" i="2"/>
  <c r="D131" i="2" s="1"/>
  <c r="C412" i="2"/>
  <c r="C131" i="2" s="1"/>
  <c r="A412" i="2"/>
  <c r="N412" i="2"/>
  <c r="I412" i="4"/>
  <c r="I44" i="4" s="1"/>
  <c r="H412" i="4"/>
  <c r="F412" i="4"/>
  <c r="E412" i="4"/>
  <c r="D412" i="4"/>
  <c r="D131" i="4" s="1"/>
  <c r="C412" i="4"/>
  <c r="A412" i="4"/>
  <c r="N412" i="4"/>
  <c r="A412" i="5"/>
  <c r="N412" i="5"/>
  <c r="I412" i="12"/>
  <c r="I44" i="12" s="1"/>
  <c r="H412" i="12"/>
  <c r="H131" i="12" s="1"/>
  <c r="F412" i="12"/>
  <c r="F131" i="12" s="1"/>
  <c r="E412" i="12"/>
  <c r="E131" i="12" s="1"/>
  <c r="D412" i="12"/>
  <c r="D131" i="12" s="1"/>
  <c r="C412" i="12"/>
  <c r="C131" i="12" s="1"/>
  <c r="A412" i="12"/>
  <c r="K412" i="12"/>
  <c r="I412" i="6"/>
  <c r="I44" i="6" s="1"/>
  <c r="H412" i="6"/>
  <c r="H131" i="6" s="1"/>
  <c r="F412" i="6"/>
  <c r="F131" i="6" s="1"/>
  <c r="E412" i="6"/>
  <c r="E131" i="6" s="1"/>
  <c r="D412" i="6"/>
  <c r="D131" i="6" s="1"/>
  <c r="C412" i="6"/>
  <c r="C131" i="6" s="1"/>
  <c r="A412" i="6"/>
  <c r="N412" i="6"/>
  <c r="G413" i="6" l="1"/>
  <c r="G413" i="12"/>
  <c r="G413" i="9"/>
  <c r="G413" i="4"/>
  <c r="G413" i="2"/>
  <c r="G413" i="1"/>
  <c r="G413" i="7"/>
  <c r="G413" i="8"/>
  <c r="G413" i="10"/>
  <c r="G413" i="3"/>
  <c r="D412" i="5"/>
  <c r="D131" i="5" s="1"/>
  <c r="L412" i="2"/>
  <c r="D10" i="18" s="1"/>
  <c r="H131" i="2"/>
  <c r="L412" i="9"/>
  <c r="L131" i="9" s="1"/>
  <c r="H131" i="9"/>
  <c r="L412" i="6"/>
  <c r="L131" i="6" s="1"/>
  <c r="L412" i="4"/>
  <c r="L131" i="4" s="1"/>
  <c r="H131" i="4"/>
  <c r="L412" i="8"/>
  <c r="L131" i="8" s="1"/>
  <c r="H131" i="8"/>
  <c r="L412" i="10"/>
  <c r="L131" i="10" s="1"/>
  <c r="H131" i="10"/>
  <c r="L412" i="7"/>
  <c r="L131" i="7" s="1"/>
  <c r="H131" i="7"/>
  <c r="L412" i="11"/>
  <c r="L131" i="11" s="1"/>
  <c r="H131" i="11"/>
  <c r="L412" i="1"/>
  <c r="D71" i="18" s="1"/>
  <c r="H131" i="1"/>
  <c r="L412" i="3"/>
  <c r="L131" i="3" s="1"/>
  <c r="H131" i="3"/>
  <c r="F412" i="5"/>
  <c r="F131" i="5" s="1"/>
  <c r="F131" i="4"/>
  <c r="C412" i="5"/>
  <c r="C131" i="5" s="1"/>
  <c r="C131" i="4"/>
  <c r="E412" i="5"/>
  <c r="E131" i="5" s="1"/>
  <c r="E131" i="4"/>
  <c r="H412" i="5"/>
  <c r="I412" i="5"/>
  <c r="I44" i="5" s="1"/>
  <c r="P130" i="15"/>
  <c r="R130" i="15"/>
  <c r="N130" i="15"/>
  <c r="C129" i="15"/>
  <c r="I411" i="9"/>
  <c r="H411" i="9"/>
  <c r="F411" i="9"/>
  <c r="E411" i="9"/>
  <c r="D411" i="9"/>
  <c r="C411" i="9"/>
  <c r="G413" i="5" l="1"/>
  <c r="G412" i="9"/>
  <c r="G131" i="9" s="1"/>
  <c r="L131" i="1"/>
  <c r="L131" i="2"/>
  <c r="L412" i="5"/>
  <c r="D41" i="18" s="1"/>
  <c r="H131" i="5"/>
  <c r="L130" i="15"/>
  <c r="J130" i="15"/>
  <c r="H130" i="15"/>
  <c r="G130" i="15"/>
  <c r="F130" i="15"/>
  <c r="E130" i="15"/>
  <c r="D130" i="15"/>
  <c r="C130" i="15"/>
  <c r="C23" i="15" s="1"/>
  <c r="L130" i="14"/>
  <c r="I130" i="14"/>
  <c r="H130" i="14"/>
  <c r="G130" i="14"/>
  <c r="F130" i="14"/>
  <c r="E130" i="14"/>
  <c r="D130" i="14"/>
  <c r="C130" i="14"/>
  <c r="I130" i="11"/>
  <c r="G130" i="11"/>
  <c r="F130" i="11"/>
  <c r="E130" i="11"/>
  <c r="D130" i="11"/>
  <c r="C130" i="11"/>
  <c r="A411" i="15"/>
  <c r="L411" i="15"/>
  <c r="A411" i="9"/>
  <c r="L411" i="9"/>
  <c r="N411" i="9"/>
  <c r="A411" i="13"/>
  <c r="K411" i="13"/>
  <c r="I411" i="3"/>
  <c r="H411" i="3"/>
  <c r="F411" i="3"/>
  <c r="E411" i="3"/>
  <c r="D411" i="3"/>
  <c r="C411" i="3"/>
  <c r="A411" i="3"/>
  <c r="N411" i="3"/>
  <c r="A411" i="14"/>
  <c r="N411" i="14"/>
  <c r="I411" i="10"/>
  <c r="H411" i="10"/>
  <c r="F411" i="10"/>
  <c r="E411" i="10"/>
  <c r="D411" i="10"/>
  <c r="C411" i="10"/>
  <c r="A411" i="10"/>
  <c r="N411" i="10"/>
  <c r="I411" i="8"/>
  <c r="H411" i="8"/>
  <c r="F411" i="8"/>
  <c r="E411" i="8"/>
  <c r="D411" i="8"/>
  <c r="C411" i="8"/>
  <c r="A411" i="8"/>
  <c r="N411" i="8"/>
  <c r="I411" i="7"/>
  <c r="H411" i="7"/>
  <c r="F411" i="7"/>
  <c r="E411" i="7"/>
  <c r="D411" i="7"/>
  <c r="C411" i="7"/>
  <c r="A411" i="7"/>
  <c r="N411" i="7"/>
  <c r="I411" i="1"/>
  <c r="F411" i="1"/>
  <c r="E411" i="1"/>
  <c r="D411" i="1"/>
  <c r="C411" i="1"/>
  <c r="A411" i="1"/>
  <c r="N411" i="1"/>
  <c r="H411" i="11"/>
  <c r="A411" i="11"/>
  <c r="N411" i="11"/>
  <c r="I411" i="2"/>
  <c r="H411" i="2"/>
  <c r="F411" i="2"/>
  <c r="E411" i="2"/>
  <c r="D411" i="2"/>
  <c r="C411" i="2"/>
  <c r="A411" i="2"/>
  <c r="N411" i="2"/>
  <c r="I411" i="4"/>
  <c r="H411" i="4"/>
  <c r="F411" i="4"/>
  <c r="E411" i="4"/>
  <c r="D411" i="4"/>
  <c r="C411" i="4"/>
  <c r="A411" i="4"/>
  <c r="N411" i="4"/>
  <c r="A411" i="5"/>
  <c r="N411" i="5"/>
  <c r="I411" i="12"/>
  <c r="H411" i="12"/>
  <c r="F411" i="12"/>
  <c r="E411" i="12"/>
  <c r="D411" i="12"/>
  <c r="C411" i="12"/>
  <c r="A411" i="12"/>
  <c r="K411" i="12"/>
  <c r="I411" i="6"/>
  <c r="H411" i="6"/>
  <c r="F411" i="6"/>
  <c r="E411" i="6"/>
  <c r="D411" i="6"/>
  <c r="C411" i="6"/>
  <c r="N411" i="6"/>
  <c r="A411" i="6"/>
  <c r="G412" i="3" l="1"/>
  <c r="G131" i="3" s="1"/>
  <c r="G412" i="8"/>
  <c r="G131" i="8" s="1"/>
  <c r="G412" i="7"/>
  <c r="G131" i="7" s="1"/>
  <c r="G412" i="10"/>
  <c r="G131" i="10" s="1"/>
  <c r="G412" i="6"/>
  <c r="G131" i="6" s="1"/>
  <c r="G412" i="12"/>
  <c r="G131" i="12" s="1"/>
  <c r="G412" i="1"/>
  <c r="G131" i="1" s="1"/>
  <c r="G412" i="4"/>
  <c r="G131" i="4" s="1"/>
  <c r="G412" i="2"/>
  <c r="G131" i="2" s="1"/>
  <c r="E411" i="5"/>
  <c r="F411" i="5"/>
  <c r="L411" i="4"/>
  <c r="L411" i="7"/>
  <c r="L411" i="10"/>
  <c r="L411" i="8"/>
  <c r="L411" i="3"/>
  <c r="C411" i="5"/>
  <c r="D411" i="5"/>
  <c r="L411" i="2"/>
  <c r="D9" i="18" s="1"/>
  <c r="K412" i="16"/>
  <c r="K131" i="16" s="1"/>
  <c r="L131" i="5"/>
  <c r="I411" i="5"/>
  <c r="L411" i="11"/>
  <c r="H411" i="1"/>
  <c r="I130" i="1"/>
  <c r="I130" i="9"/>
  <c r="I130" i="6"/>
  <c r="I130" i="4"/>
  <c r="I130" i="2"/>
  <c r="I130" i="7"/>
  <c r="I130" i="8"/>
  <c r="I130" i="10"/>
  <c r="I130" i="3"/>
  <c r="I130" i="12"/>
  <c r="H411" i="5"/>
  <c r="L411" i="6"/>
  <c r="A410" i="15"/>
  <c r="L410" i="15"/>
  <c r="I410" i="9"/>
  <c r="H410" i="9"/>
  <c r="L410" i="9" s="1"/>
  <c r="F410" i="9"/>
  <c r="E410" i="9"/>
  <c r="D410" i="9"/>
  <c r="C410" i="9"/>
  <c r="A410" i="9"/>
  <c r="N410" i="9"/>
  <c r="A410" i="13"/>
  <c r="K410" i="13"/>
  <c r="I410" i="3"/>
  <c r="H410" i="3"/>
  <c r="L410" i="3" s="1"/>
  <c r="F410" i="3"/>
  <c r="E410" i="3"/>
  <c r="D410" i="3"/>
  <c r="C410" i="3"/>
  <c r="A410" i="3"/>
  <c r="N410" i="3"/>
  <c r="A410" i="14"/>
  <c r="N410" i="14"/>
  <c r="I410" i="10"/>
  <c r="H410" i="10"/>
  <c r="L410" i="10" s="1"/>
  <c r="F410" i="10"/>
  <c r="E410" i="10"/>
  <c r="D410" i="10"/>
  <c r="C410" i="10"/>
  <c r="A410" i="10"/>
  <c r="N410" i="10"/>
  <c r="I410" i="8"/>
  <c r="H410" i="8"/>
  <c r="L410" i="8" s="1"/>
  <c r="F410" i="8"/>
  <c r="E410" i="8"/>
  <c r="D410" i="8"/>
  <c r="C410" i="8"/>
  <c r="A410" i="8"/>
  <c r="N410" i="8"/>
  <c r="I410" i="7"/>
  <c r="H410" i="7"/>
  <c r="L410" i="7" s="1"/>
  <c r="F410" i="7"/>
  <c r="E410" i="7"/>
  <c r="D410" i="7"/>
  <c r="C410" i="7"/>
  <c r="A410" i="7"/>
  <c r="N410" i="7"/>
  <c r="I410" i="1"/>
  <c r="F410" i="1"/>
  <c r="E410" i="1"/>
  <c r="D410" i="1"/>
  <c r="C410" i="1"/>
  <c r="A410" i="1"/>
  <c r="N410" i="1"/>
  <c r="H410" i="11"/>
  <c r="L410" i="11" s="1"/>
  <c r="A410" i="11"/>
  <c r="N410" i="11"/>
  <c r="I410" i="2"/>
  <c r="H410" i="2"/>
  <c r="L410" i="2" s="1"/>
  <c r="D8" i="18" s="1"/>
  <c r="F410" i="2"/>
  <c r="E410" i="2"/>
  <c r="D410" i="2"/>
  <c r="C410" i="2"/>
  <c r="A410" i="2"/>
  <c r="N410" i="2"/>
  <c r="I410" i="4"/>
  <c r="H410" i="4"/>
  <c r="L410" i="4" s="1"/>
  <c r="F410" i="4"/>
  <c r="F410" i="5" s="1"/>
  <c r="E410" i="4"/>
  <c r="E410" i="5" s="1"/>
  <c r="D410" i="4"/>
  <c r="D410" i="5" s="1"/>
  <c r="C410" i="4"/>
  <c r="C410" i="5" s="1"/>
  <c r="A410" i="4"/>
  <c r="N410" i="4"/>
  <c r="A410" i="5"/>
  <c r="N410" i="5"/>
  <c r="I410" i="12"/>
  <c r="H410" i="12"/>
  <c r="F410" i="12"/>
  <c r="E410" i="12"/>
  <c r="D410" i="12"/>
  <c r="C410" i="12"/>
  <c r="A410" i="12"/>
  <c r="K410" i="12"/>
  <c r="I410" i="6"/>
  <c r="H410" i="6"/>
  <c r="F410" i="6"/>
  <c r="E410" i="6"/>
  <c r="D410" i="6"/>
  <c r="C410" i="6"/>
  <c r="L410" i="6" s="1"/>
  <c r="A410" i="6"/>
  <c r="N410" i="6"/>
  <c r="G412" i="5" l="1"/>
  <c r="G131" i="5" s="1"/>
  <c r="G411" i="4"/>
  <c r="G411" i="2"/>
  <c r="G411" i="1"/>
  <c r="G411" i="7"/>
  <c r="G411" i="8"/>
  <c r="G411" i="10"/>
  <c r="G411" i="3"/>
  <c r="G411" i="6"/>
  <c r="G411" i="12"/>
  <c r="G411" i="9"/>
  <c r="L411" i="1"/>
  <c r="D70" i="18" s="1"/>
  <c r="L411" i="5"/>
  <c r="D40" i="18" s="1"/>
  <c r="I130" i="5"/>
  <c r="I410" i="5"/>
  <c r="H410" i="1"/>
  <c r="L410" i="1" s="1"/>
  <c r="D69" i="18" s="1"/>
  <c r="H410" i="5"/>
  <c r="L410" i="5" s="1"/>
  <c r="D39" i="18" s="1"/>
  <c r="G411" i="5" l="1"/>
  <c r="K411" i="16"/>
  <c r="K410" i="16"/>
  <c r="L409" i="15"/>
  <c r="L408" i="15"/>
  <c r="L407" i="15"/>
  <c r="L406" i="15"/>
  <c r="A409" i="15"/>
  <c r="I409" i="9"/>
  <c r="H409" i="9"/>
  <c r="F409" i="9"/>
  <c r="F130" i="9" s="1"/>
  <c r="E409" i="9"/>
  <c r="E130" i="9" s="1"/>
  <c r="D409" i="9"/>
  <c r="D130" i="9" s="1"/>
  <c r="C409" i="9"/>
  <c r="C130" i="9" s="1"/>
  <c r="A409" i="9"/>
  <c r="N409" i="9"/>
  <c r="A409" i="13"/>
  <c r="K409" i="13"/>
  <c r="I409" i="3"/>
  <c r="H409" i="3"/>
  <c r="F409" i="3"/>
  <c r="F130" i="3" s="1"/>
  <c r="E409" i="3"/>
  <c r="E130" i="3" s="1"/>
  <c r="D409" i="3"/>
  <c r="D130" i="3" s="1"/>
  <c r="C409" i="3"/>
  <c r="C130" i="3" s="1"/>
  <c r="A409" i="3"/>
  <c r="N409" i="3"/>
  <c r="A409" i="14"/>
  <c r="N409" i="14"/>
  <c r="I409" i="10"/>
  <c r="H409" i="10"/>
  <c r="F409" i="10"/>
  <c r="F130" i="10" s="1"/>
  <c r="E409" i="10"/>
  <c r="E130" i="10" s="1"/>
  <c r="D409" i="10"/>
  <c r="D130" i="10" s="1"/>
  <c r="C409" i="10"/>
  <c r="C130" i="10" s="1"/>
  <c r="A409" i="10"/>
  <c r="N409" i="10"/>
  <c r="I409" i="8"/>
  <c r="H409" i="8"/>
  <c r="F409" i="8"/>
  <c r="F130" i="8" s="1"/>
  <c r="E409" i="8"/>
  <c r="E130" i="8" s="1"/>
  <c r="D409" i="8"/>
  <c r="D130" i="8" s="1"/>
  <c r="C409" i="8"/>
  <c r="C130" i="8" s="1"/>
  <c r="A409" i="8"/>
  <c r="N409" i="8"/>
  <c r="I409" i="7"/>
  <c r="H409" i="7"/>
  <c r="F409" i="7"/>
  <c r="F130" i="7" s="1"/>
  <c r="E409" i="7"/>
  <c r="E130" i="7" s="1"/>
  <c r="D409" i="7"/>
  <c r="D130" i="7" s="1"/>
  <c r="C409" i="7"/>
  <c r="C130" i="7" s="1"/>
  <c r="A409" i="7"/>
  <c r="N409" i="7"/>
  <c r="I409" i="1"/>
  <c r="F409" i="1"/>
  <c r="F130" i="1" s="1"/>
  <c r="E409" i="1"/>
  <c r="E130" i="1" s="1"/>
  <c r="D409" i="1"/>
  <c r="D130" i="1" s="1"/>
  <c r="C409" i="1"/>
  <c r="C130" i="1" s="1"/>
  <c r="A409" i="1"/>
  <c r="N409" i="1"/>
  <c r="H409" i="11"/>
  <c r="H409" i="1" s="1"/>
  <c r="A409" i="11"/>
  <c r="N409" i="11"/>
  <c r="I409" i="2"/>
  <c r="H409" i="2"/>
  <c r="F409" i="2"/>
  <c r="F130" i="2" s="1"/>
  <c r="E409" i="2"/>
  <c r="E130" i="2" s="1"/>
  <c r="D409" i="2"/>
  <c r="D130" i="2" s="1"/>
  <c r="C409" i="2"/>
  <c r="C130" i="2" s="1"/>
  <c r="A409" i="2"/>
  <c r="N409" i="2"/>
  <c r="I409" i="4"/>
  <c r="H409" i="4"/>
  <c r="F409" i="4"/>
  <c r="E409" i="4"/>
  <c r="D409" i="4"/>
  <c r="C409" i="4"/>
  <c r="A409" i="4"/>
  <c r="N409" i="4"/>
  <c r="A409" i="5"/>
  <c r="N409" i="5"/>
  <c r="I409" i="12"/>
  <c r="H409" i="12"/>
  <c r="H130" i="12" s="1"/>
  <c r="F409" i="12"/>
  <c r="F130" i="12" s="1"/>
  <c r="E409" i="12"/>
  <c r="E130" i="12" s="1"/>
  <c r="D409" i="12"/>
  <c r="D130" i="12" s="1"/>
  <c r="C409" i="12"/>
  <c r="C130" i="12" s="1"/>
  <c r="A409" i="12"/>
  <c r="K409" i="12"/>
  <c r="I409" i="6"/>
  <c r="H409" i="6"/>
  <c r="H130" i="6" s="1"/>
  <c r="F409" i="6"/>
  <c r="F130" i="6" s="1"/>
  <c r="E409" i="6"/>
  <c r="E130" i="6" s="1"/>
  <c r="D409" i="6"/>
  <c r="D130" i="6" s="1"/>
  <c r="C409" i="6"/>
  <c r="A409" i="6"/>
  <c r="N409" i="6"/>
  <c r="G410" i="3" l="1"/>
  <c r="G410" i="6"/>
  <c r="G410" i="12"/>
  <c r="G410" i="9"/>
  <c r="G410" i="2"/>
  <c r="G410" i="1"/>
  <c r="G410" i="7"/>
  <c r="G410" i="8"/>
  <c r="G410" i="10"/>
  <c r="L409" i="1"/>
  <c r="D68" i="18" s="1"/>
  <c r="H130" i="1"/>
  <c r="L409" i="10"/>
  <c r="L130" i="10" s="1"/>
  <c r="H130" i="10"/>
  <c r="C409" i="5"/>
  <c r="C130" i="5" s="1"/>
  <c r="C130" i="4"/>
  <c r="L409" i="11"/>
  <c r="L130" i="11" s="1"/>
  <c r="H130" i="11"/>
  <c r="L409" i="3"/>
  <c r="L130" i="3" s="1"/>
  <c r="H130" i="3"/>
  <c r="L409" i="8"/>
  <c r="L130" i="8" s="1"/>
  <c r="H130" i="8"/>
  <c r="D409" i="5"/>
  <c r="D130" i="5" s="1"/>
  <c r="D130" i="4"/>
  <c r="E409" i="5"/>
  <c r="E130" i="5" s="1"/>
  <c r="E130" i="4"/>
  <c r="F409" i="5"/>
  <c r="F130" i="5" s="1"/>
  <c r="F130" i="4"/>
  <c r="L409" i="7"/>
  <c r="L130" i="7" s="1"/>
  <c r="H130" i="7"/>
  <c r="L409" i="9"/>
  <c r="L130" i="9" s="1"/>
  <c r="H130" i="9"/>
  <c r="L409" i="4"/>
  <c r="L130" i="4" s="1"/>
  <c r="H130" i="4"/>
  <c r="L409" i="2"/>
  <c r="D7" i="18" s="1"/>
  <c r="H130" i="2"/>
  <c r="L409" i="6"/>
  <c r="L130" i="6" s="1"/>
  <c r="C130" i="6"/>
  <c r="I409" i="5"/>
  <c r="G410" i="4"/>
  <c r="H409" i="5"/>
  <c r="G410" i="5" l="1"/>
  <c r="L130" i="2"/>
  <c r="L130" i="1"/>
  <c r="L409" i="5"/>
  <c r="D38" i="18" s="1"/>
  <c r="H130" i="5"/>
  <c r="R129" i="15"/>
  <c r="R23" i="15" s="1"/>
  <c r="P129" i="15"/>
  <c r="P23" i="15" s="1"/>
  <c r="N129" i="15"/>
  <c r="N23" i="15" s="1"/>
  <c r="J129" i="15"/>
  <c r="J127" i="15"/>
  <c r="J126" i="15"/>
  <c r="J125" i="15"/>
  <c r="J124" i="15"/>
  <c r="J122" i="15"/>
  <c r="J121" i="15"/>
  <c r="J120" i="15"/>
  <c r="J119" i="15"/>
  <c r="J117" i="15"/>
  <c r="J116" i="15"/>
  <c r="J115" i="15"/>
  <c r="J114" i="15"/>
  <c r="J112" i="15"/>
  <c r="J111" i="15"/>
  <c r="J110" i="15"/>
  <c r="J109" i="15"/>
  <c r="J107" i="15"/>
  <c r="J106" i="15"/>
  <c r="J105" i="15"/>
  <c r="J104" i="15"/>
  <c r="J102" i="15"/>
  <c r="J101" i="15"/>
  <c r="J100" i="15"/>
  <c r="J99" i="15"/>
  <c r="J97" i="15"/>
  <c r="J96" i="15"/>
  <c r="J95" i="15"/>
  <c r="J94" i="15"/>
  <c r="H129" i="15"/>
  <c r="H23" i="15" s="1"/>
  <c r="G129" i="15"/>
  <c r="G23" i="15" s="1"/>
  <c r="F129" i="15"/>
  <c r="F23" i="15" s="1"/>
  <c r="E129" i="15"/>
  <c r="E23" i="15" s="1"/>
  <c r="D129" i="15"/>
  <c r="D23" i="15" s="1"/>
  <c r="H127" i="15"/>
  <c r="G127" i="15"/>
  <c r="F127" i="15"/>
  <c r="E127" i="15"/>
  <c r="D127" i="15"/>
  <c r="C127" i="15"/>
  <c r="H126" i="15"/>
  <c r="G126" i="15"/>
  <c r="F126" i="15"/>
  <c r="E126" i="15"/>
  <c r="D126" i="15"/>
  <c r="C126" i="15"/>
  <c r="H125" i="15"/>
  <c r="G125" i="15"/>
  <c r="F125" i="15"/>
  <c r="E125" i="15"/>
  <c r="D125" i="15"/>
  <c r="C125" i="15"/>
  <c r="H124" i="15"/>
  <c r="G124" i="15"/>
  <c r="F124" i="15"/>
  <c r="E124" i="15"/>
  <c r="D124" i="15"/>
  <c r="C124" i="15"/>
  <c r="H122" i="15"/>
  <c r="G122" i="15"/>
  <c r="F122" i="15"/>
  <c r="E122" i="15"/>
  <c r="D122" i="15"/>
  <c r="C122" i="15"/>
  <c r="H121" i="15"/>
  <c r="G121" i="15"/>
  <c r="F121" i="15"/>
  <c r="E121" i="15"/>
  <c r="D121" i="15"/>
  <c r="C121" i="15"/>
  <c r="H120" i="15"/>
  <c r="G120" i="15"/>
  <c r="F120" i="15"/>
  <c r="E120" i="15"/>
  <c r="D120" i="15"/>
  <c r="C120" i="15"/>
  <c r="H119" i="15"/>
  <c r="G119" i="15"/>
  <c r="F119" i="15"/>
  <c r="E119" i="15"/>
  <c r="D119" i="15"/>
  <c r="C119" i="15"/>
  <c r="H117" i="15"/>
  <c r="G117" i="15"/>
  <c r="F117" i="15"/>
  <c r="E117" i="15"/>
  <c r="D117" i="15"/>
  <c r="C117" i="15"/>
  <c r="H116" i="15"/>
  <c r="G116" i="15"/>
  <c r="F116" i="15"/>
  <c r="E116" i="15"/>
  <c r="D116" i="15"/>
  <c r="C116" i="15"/>
  <c r="H115" i="15"/>
  <c r="G115" i="15"/>
  <c r="F115" i="15"/>
  <c r="E115" i="15"/>
  <c r="D115" i="15"/>
  <c r="C115" i="15"/>
  <c r="H114" i="15"/>
  <c r="G114" i="15"/>
  <c r="F114" i="15"/>
  <c r="E114" i="15"/>
  <c r="D114" i="15"/>
  <c r="C114" i="15"/>
  <c r="H112" i="15"/>
  <c r="G112" i="15"/>
  <c r="F112" i="15"/>
  <c r="E112" i="15"/>
  <c r="D112" i="15"/>
  <c r="C112" i="15"/>
  <c r="H111" i="15"/>
  <c r="G111" i="15"/>
  <c r="F111" i="15"/>
  <c r="E111" i="15"/>
  <c r="D111" i="15"/>
  <c r="C111" i="15"/>
  <c r="H110" i="15"/>
  <c r="G110" i="15"/>
  <c r="F110" i="15"/>
  <c r="E110" i="15"/>
  <c r="D110" i="15"/>
  <c r="C110" i="15"/>
  <c r="H109" i="15"/>
  <c r="G109" i="15"/>
  <c r="F109" i="15"/>
  <c r="E109" i="15"/>
  <c r="D109" i="15"/>
  <c r="C109" i="15"/>
  <c r="H107" i="15"/>
  <c r="G107" i="15"/>
  <c r="F107" i="15"/>
  <c r="E107" i="15"/>
  <c r="D107" i="15"/>
  <c r="C107" i="15"/>
  <c r="H106" i="15"/>
  <c r="G106" i="15"/>
  <c r="F106" i="15"/>
  <c r="E106" i="15"/>
  <c r="D106" i="15"/>
  <c r="C106" i="15"/>
  <c r="H105" i="15"/>
  <c r="G105" i="15"/>
  <c r="F105" i="15"/>
  <c r="E105" i="15"/>
  <c r="D105" i="15"/>
  <c r="C105" i="15"/>
  <c r="H104" i="15"/>
  <c r="G104" i="15"/>
  <c r="F104" i="15"/>
  <c r="E104" i="15"/>
  <c r="D104" i="15"/>
  <c r="C104" i="15"/>
  <c r="H102" i="15"/>
  <c r="G102" i="15"/>
  <c r="F102" i="15"/>
  <c r="E102" i="15"/>
  <c r="D102" i="15"/>
  <c r="C102" i="15"/>
  <c r="H101" i="15"/>
  <c r="G101" i="15"/>
  <c r="F101" i="15"/>
  <c r="E101" i="15"/>
  <c r="D101" i="15"/>
  <c r="C101" i="15"/>
  <c r="H100" i="15"/>
  <c r="G100" i="15"/>
  <c r="F100" i="15"/>
  <c r="E100" i="15"/>
  <c r="D100" i="15"/>
  <c r="C100" i="15"/>
  <c r="H99" i="15"/>
  <c r="G99" i="15"/>
  <c r="F99" i="15"/>
  <c r="E99" i="15"/>
  <c r="D99" i="15"/>
  <c r="C99" i="15"/>
  <c r="H97" i="15"/>
  <c r="G97" i="15"/>
  <c r="F97" i="15"/>
  <c r="E97" i="15"/>
  <c r="D97" i="15"/>
  <c r="C97" i="15"/>
  <c r="H96" i="15"/>
  <c r="G96" i="15"/>
  <c r="F96" i="15"/>
  <c r="E96" i="15"/>
  <c r="D96" i="15"/>
  <c r="C96" i="15"/>
  <c r="H95" i="15"/>
  <c r="G95" i="15"/>
  <c r="F95" i="15"/>
  <c r="E95" i="15"/>
  <c r="D95" i="15"/>
  <c r="C95" i="15"/>
  <c r="H94" i="15"/>
  <c r="G94" i="15"/>
  <c r="F94" i="15"/>
  <c r="E94" i="15"/>
  <c r="D94" i="15"/>
  <c r="C94" i="15"/>
  <c r="L129" i="15"/>
  <c r="L129" i="14"/>
  <c r="I129" i="14"/>
  <c r="H129" i="14"/>
  <c r="G129" i="14"/>
  <c r="F129" i="14"/>
  <c r="E129" i="14"/>
  <c r="D129" i="14"/>
  <c r="C129" i="14"/>
  <c r="I129" i="11"/>
  <c r="G129" i="11"/>
  <c r="G23" i="11" s="1"/>
  <c r="F129" i="11"/>
  <c r="F23" i="11" s="1"/>
  <c r="E129" i="11"/>
  <c r="E23" i="11" s="1"/>
  <c r="D129" i="11"/>
  <c r="D23" i="11" s="1"/>
  <c r="C129" i="11"/>
  <c r="C23" i="11" s="1"/>
  <c r="A408" i="15"/>
  <c r="I408" i="9"/>
  <c r="H408" i="9"/>
  <c r="F408" i="9"/>
  <c r="E408" i="9"/>
  <c r="D408" i="9"/>
  <c r="C408" i="9"/>
  <c r="A408" i="9"/>
  <c r="N408" i="9"/>
  <c r="A408" i="13"/>
  <c r="K408" i="13"/>
  <c r="I408" i="3"/>
  <c r="H408" i="3"/>
  <c r="F408" i="3"/>
  <c r="E408" i="3"/>
  <c r="D408" i="3"/>
  <c r="C408" i="3"/>
  <c r="A408" i="3"/>
  <c r="N408" i="3"/>
  <c r="A408" i="14"/>
  <c r="N408" i="14"/>
  <c r="I408" i="10"/>
  <c r="H408" i="10"/>
  <c r="F408" i="10"/>
  <c r="E408" i="10"/>
  <c r="D408" i="10"/>
  <c r="C408" i="10"/>
  <c r="A408" i="10"/>
  <c r="N408" i="10"/>
  <c r="I408" i="8"/>
  <c r="H408" i="8"/>
  <c r="F408" i="8"/>
  <c r="E408" i="8"/>
  <c r="D408" i="8"/>
  <c r="C408" i="8"/>
  <c r="A408" i="8"/>
  <c r="N408" i="8"/>
  <c r="I408" i="7"/>
  <c r="L408" i="7"/>
  <c r="F408" i="7"/>
  <c r="E408" i="7"/>
  <c r="D408" i="7"/>
  <c r="C408" i="7"/>
  <c r="A408" i="7"/>
  <c r="N408" i="7"/>
  <c r="I408" i="1"/>
  <c r="F408" i="1"/>
  <c r="E408" i="1"/>
  <c r="D408" i="1"/>
  <c r="C408" i="1"/>
  <c r="A408" i="1"/>
  <c r="N408" i="1"/>
  <c r="H408" i="11"/>
  <c r="A408" i="11"/>
  <c r="N408" i="11"/>
  <c r="I408" i="2"/>
  <c r="H408" i="2"/>
  <c r="F408" i="2"/>
  <c r="E408" i="2"/>
  <c r="D408" i="2"/>
  <c r="C408" i="2"/>
  <c r="A408" i="2"/>
  <c r="N408" i="2"/>
  <c r="I408" i="4"/>
  <c r="H408" i="4"/>
  <c r="F408" i="4"/>
  <c r="E408" i="4"/>
  <c r="D408" i="4"/>
  <c r="C408" i="4"/>
  <c r="A408" i="4"/>
  <c r="N408" i="4"/>
  <c r="A408" i="5"/>
  <c r="N408" i="5"/>
  <c r="I408" i="12"/>
  <c r="H408" i="12"/>
  <c r="F408" i="12"/>
  <c r="E408" i="12"/>
  <c r="D408" i="12"/>
  <c r="C408" i="12"/>
  <c r="A408" i="12"/>
  <c r="K408" i="12"/>
  <c r="I408" i="6"/>
  <c r="H408" i="6"/>
  <c r="F408" i="6"/>
  <c r="E408" i="6"/>
  <c r="D408" i="6"/>
  <c r="C408" i="6"/>
  <c r="A408" i="6"/>
  <c r="N408" i="6"/>
  <c r="L408" i="3" l="1"/>
  <c r="D408" i="5"/>
  <c r="L408" i="9"/>
  <c r="E408" i="5"/>
  <c r="F408" i="5"/>
  <c r="L408" i="4"/>
  <c r="L408" i="2"/>
  <c r="D6" i="18" s="1"/>
  <c r="L408" i="6"/>
  <c r="L408" i="10"/>
  <c r="C408" i="5"/>
  <c r="L408" i="11"/>
  <c r="L408" i="8"/>
  <c r="G409" i="6"/>
  <c r="G130" i="6" s="1"/>
  <c r="G409" i="3"/>
  <c r="G130" i="3" s="1"/>
  <c r="G409" i="9"/>
  <c r="G130" i="9" s="1"/>
  <c r="G409" i="8"/>
  <c r="G130" i="8" s="1"/>
  <c r="H408" i="1"/>
  <c r="K409" i="16"/>
  <c r="K130" i="16" s="1"/>
  <c r="L130" i="5"/>
  <c r="I129" i="8"/>
  <c r="I129" i="12"/>
  <c r="G409" i="12"/>
  <c r="G130" i="12" s="1"/>
  <c r="I129" i="2"/>
  <c r="G409" i="2"/>
  <c r="G130" i="2" s="1"/>
  <c r="I129" i="4"/>
  <c r="G409" i="4"/>
  <c r="G130" i="4" s="1"/>
  <c r="I129" i="1"/>
  <c r="G409" i="1"/>
  <c r="G130" i="1" s="1"/>
  <c r="I129" i="7"/>
  <c r="G409" i="7"/>
  <c r="G130" i="7" s="1"/>
  <c r="I129" i="10"/>
  <c r="G409" i="10"/>
  <c r="G130" i="10" s="1"/>
  <c r="I129" i="9"/>
  <c r="I408" i="5"/>
  <c r="I129" i="6"/>
  <c r="I129" i="3"/>
  <c r="H408" i="5"/>
  <c r="A407" i="15"/>
  <c r="I407" i="9"/>
  <c r="H407" i="9"/>
  <c r="F407" i="9"/>
  <c r="E407" i="9"/>
  <c r="D407" i="9"/>
  <c r="C407" i="9"/>
  <c r="A407" i="9"/>
  <c r="N407" i="9"/>
  <c r="A407" i="13"/>
  <c r="K407" i="13"/>
  <c r="I407" i="3"/>
  <c r="H407" i="3"/>
  <c r="F407" i="3"/>
  <c r="E407" i="3"/>
  <c r="D407" i="3"/>
  <c r="C407" i="3"/>
  <c r="A407" i="3"/>
  <c r="N407" i="3"/>
  <c r="A407" i="14"/>
  <c r="N407" i="14"/>
  <c r="I407" i="10"/>
  <c r="H407" i="10"/>
  <c r="F407" i="10"/>
  <c r="E407" i="10"/>
  <c r="D407" i="10"/>
  <c r="C407" i="10"/>
  <c r="A407" i="10"/>
  <c r="N407" i="10"/>
  <c r="I407" i="8"/>
  <c r="H407" i="8"/>
  <c r="F407" i="8"/>
  <c r="E407" i="8"/>
  <c r="D407" i="8"/>
  <c r="C407" i="8"/>
  <c r="A407" i="8"/>
  <c r="N407" i="8"/>
  <c r="I407" i="7"/>
  <c r="H407" i="7"/>
  <c r="F407" i="7"/>
  <c r="E407" i="7"/>
  <c r="D407" i="7"/>
  <c r="C407" i="7"/>
  <c r="A407" i="7"/>
  <c r="N407" i="7"/>
  <c r="I407" i="1"/>
  <c r="F407" i="1"/>
  <c r="E407" i="1"/>
  <c r="D407" i="1"/>
  <c r="C407" i="1"/>
  <c r="A407" i="1"/>
  <c r="N407" i="1"/>
  <c r="H407" i="11"/>
  <c r="A407" i="11"/>
  <c r="N407" i="11"/>
  <c r="I407" i="2"/>
  <c r="H407" i="2"/>
  <c r="F407" i="2"/>
  <c r="E407" i="2"/>
  <c r="D407" i="2"/>
  <c r="C407" i="2"/>
  <c r="A407" i="2"/>
  <c r="N407" i="2"/>
  <c r="I407" i="4"/>
  <c r="H407" i="4"/>
  <c r="F407" i="4"/>
  <c r="E407" i="4"/>
  <c r="D407" i="4"/>
  <c r="C407" i="4"/>
  <c r="A407" i="4"/>
  <c r="N407" i="4"/>
  <c r="A407" i="5"/>
  <c r="N407" i="5"/>
  <c r="I407" i="12"/>
  <c r="H407" i="12"/>
  <c r="F407" i="12"/>
  <c r="E407" i="12"/>
  <c r="D407" i="12"/>
  <c r="C407" i="12"/>
  <c r="A407" i="12"/>
  <c r="K407" i="12"/>
  <c r="I407" i="6"/>
  <c r="H407" i="6"/>
  <c r="F407" i="6"/>
  <c r="E407" i="6"/>
  <c r="D407" i="6"/>
  <c r="C407" i="6"/>
  <c r="A407" i="6"/>
  <c r="N407" i="6"/>
  <c r="L408" i="5" l="1"/>
  <c r="D37" i="18" s="1"/>
  <c r="L408" i="1"/>
  <c r="D67" i="18" s="1"/>
  <c r="G408" i="9"/>
  <c r="G408" i="4"/>
  <c r="G408" i="2"/>
  <c r="G408" i="1"/>
  <c r="G408" i="7"/>
  <c r="G408" i="8"/>
  <c r="G408" i="10"/>
  <c r="G408" i="3"/>
  <c r="E407" i="5"/>
  <c r="G408" i="6"/>
  <c r="G408" i="12"/>
  <c r="L407" i="6"/>
  <c r="L407" i="3"/>
  <c r="L407" i="10"/>
  <c r="L407" i="8"/>
  <c r="L407" i="7"/>
  <c r="L407" i="11"/>
  <c r="H407" i="1"/>
  <c r="L407" i="2"/>
  <c r="D5" i="18" s="1"/>
  <c r="C407" i="5"/>
  <c r="L407" i="4"/>
  <c r="D407" i="5"/>
  <c r="F407" i="5"/>
  <c r="I129" i="5"/>
  <c r="G409" i="5"/>
  <c r="G130" i="5" s="1"/>
  <c r="I407" i="5"/>
  <c r="L407" i="9"/>
  <c r="H407" i="5"/>
  <c r="H406" i="8"/>
  <c r="H44" i="8" s="1"/>
  <c r="H404" i="8"/>
  <c r="H403" i="8"/>
  <c r="H402" i="8"/>
  <c r="H401" i="8"/>
  <c r="H400" i="8"/>
  <c r="H399" i="8"/>
  <c r="H398" i="8"/>
  <c r="H397" i="8"/>
  <c r="H396" i="8"/>
  <c r="H395" i="8"/>
  <c r="H394" i="8"/>
  <c r="H393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41" i="8" l="1"/>
  <c r="H43" i="8"/>
  <c r="H40" i="8"/>
  <c r="H42" i="8"/>
  <c r="K408" i="16"/>
  <c r="G408" i="5"/>
  <c r="L407" i="1"/>
  <c r="D66" i="18" s="1"/>
  <c r="L407" i="5"/>
  <c r="D36" i="18" s="1"/>
  <c r="H129" i="8"/>
  <c r="H23" i="8" s="1"/>
  <c r="H404" i="9"/>
  <c r="H403" i="9"/>
  <c r="H402" i="9"/>
  <c r="H401" i="9"/>
  <c r="H400" i="9"/>
  <c r="H399" i="9"/>
  <c r="H398" i="9"/>
  <c r="H397" i="9"/>
  <c r="H396" i="9"/>
  <c r="H395" i="9"/>
  <c r="H394" i="9"/>
  <c r="H393" i="9"/>
  <c r="H406" i="2"/>
  <c r="H44" i="2" s="1"/>
  <c r="H404" i="2"/>
  <c r="H403" i="2"/>
  <c r="H402" i="2"/>
  <c r="H401" i="2"/>
  <c r="H400" i="2"/>
  <c r="H399" i="2"/>
  <c r="H398" i="2"/>
  <c r="H397" i="2"/>
  <c r="H396" i="2"/>
  <c r="H395" i="2"/>
  <c r="H394" i="2"/>
  <c r="H393" i="2"/>
  <c r="H43" i="2" s="1"/>
  <c r="H391" i="2"/>
  <c r="H390" i="2"/>
  <c r="H389" i="2"/>
  <c r="H388" i="2"/>
  <c r="H387" i="2"/>
  <c r="H386" i="2"/>
  <c r="H385" i="2"/>
  <c r="H384" i="2"/>
  <c r="H383" i="2"/>
  <c r="H382" i="2"/>
  <c r="H381" i="2"/>
  <c r="H380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41" i="2" s="1"/>
  <c r="H365" i="2"/>
  <c r="H364" i="2"/>
  <c r="H363" i="2"/>
  <c r="H362" i="2"/>
  <c r="H361" i="2"/>
  <c r="H360" i="2"/>
  <c r="H359" i="2"/>
  <c r="H358" i="2"/>
  <c r="H357" i="2"/>
  <c r="H356" i="2"/>
  <c r="H355" i="2"/>
  <c r="H354" i="2"/>
  <c r="H40" i="2" l="1"/>
  <c r="H42" i="2"/>
  <c r="H43" i="9"/>
  <c r="K407" i="16"/>
  <c r="H129" i="2"/>
  <c r="H23" i="2" s="1"/>
  <c r="H124" i="9"/>
  <c r="P104" i="15" l="1"/>
  <c r="P105" i="15"/>
  <c r="P106" i="15"/>
  <c r="P107" i="15"/>
  <c r="P109" i="15"/>
  <c r="P110" i="15"/>
  <c r="P111" i="15"/>
  <c r="P112" i="15"/>
  <c r="P19" i="15" l="1"/>
  <c r="A405" i="15"/>
  <c r="A406" i="15"/>
  <c r="L132" i="15"/>
  <c r="A132" i="15"/>
  <c r="A131" i="15"/>
  <c r="A130" i="15"/>
  <c r="A129" i="15"/>
  <c r="A44" i="15"/>
  <c r="I406" i="9"/>
  <c r="H406" i="9"/>
  <c r="H44" i="9" s="1"/>
  <c r="F406" i="9"/>
  <c r="F44" i="9" s="1"/>
  <c r="E406" i="9"/>
  <c r="E44" i="9" s="1"/>
  <c r="D406" i="9"/>
  <c r="D44" i="9" s="1"/>
  <c r="C406" i="9"/>
  <c r="C44" i="9" s="1"/>
  <c r="N405" i="9"/>
  <c r="A405" i="9"/>
  <c r="N406" i="9"/>
  <c r="A406" i="9"/>
  <c r="N132" i="9"/>
  <c r="N131" i="9"/>
  <c r="N130" i="9"/>
  <c r="N129" i="9"/>
  <c r="A132" i="9"/>
  <c r="A131" i="9"/>
  <c r="A130" i="9"/>
  <c r="A129" i="9"/>
  <c r="N44" i="9"/>
  <c r="A44" i="9"/>
  <c r="K132" i="13"/>
  <c r="K131" i="13"/>
  <c r="K130" i="13"/>
  <c r="K129" i="13"/>
  <c r="A132" i="13"/>
  <c r="A131" i="13"/>
  <c r="A130" i="13"/>
  <c r="A129" i="13"/>
  <c r="A44" i="13"/>
  <c r="K405" i="13"/>
  <c r="A405" i="13"/>
  <c r="K406" i="13"/>
  <c r="G406" i="13"/>
  <c r="A406" i="13"/>
  <c r="I406" i="3"/>
  <c r="H406" i="3"/>
  <c r="H44" i="3" s="1"/>
  <c r="F406" i="3"/>
  <c r="F44" i="3" s="1"/>
  <c r="E406" i="3"/>
  <c r="E44" i="3" s="1"/>
  <c r="D406" i="3"/>
  <c r="D44" i="3" s="1"/>
  <c r="C406" i="3"/>
  <c r="C44" i="3" s="1"/>
  <c r="N405" i="3"/>
  <c r="A405" i="3"/>
  <c r="N406" i="3"/>
  <c r="A406" i="3"/>
  <c r="N132" i="3"/>
  <c r="N131" i="3"/>
  <c r="N130" i="3"/>
  <c r="N129" i="3"/>
  <c r="A132" i="3"/>
  <c r="A131" i="3"/>
  <c r="A130" i="3"/>
  <c r="A129" i="3"/>
  <c r="A44" i="3"/>
  <c r="N405" i="14"/>
  <c r="A405" i="14"/>
  <c r="N406" i="14"/>
  <c r="A406" i="14"/>
  <c r="N132" i="14"/>
  <c r="N131" i="14"/>
  <c r="N130" i="14"/>
  <c r="N129" i="14"/>
  <c r="A132" i="14"/>
  <c r="A131" i="14"/>
  <c r="A130" i="14"/>
  <c r="A129" i="14"/>
  <c r="N44" i="14"/>
  <c r="A44" i="14"/>
  <c r="I406" i="10"/>
  <c r="H406" i="10"/>
  <c r="H44" i="10" s="1"/>
  <c r="F406" i="10"/>
  <c r="F44" i="10" s="1"/>
  <c r="E406" i="10"/>
  <c r="E44" i="10" s="1"/>
  <c r="D406" i="10"/>
  <c r="D44" i="10" s="1"/>
  <c r="C406" i="10"/>
  <c r="C44" i="10" s="1"/>
  <c r="N405" i="10"/>
  <c r="A405" i="10"/>
  <c r="N406" i="10"/>
  <c r="A406" i="10"/>
  <c r="N132" i="10"/>
  <c r="N131" i="10"/>
  <c r="N130" i="10"/>
  <c r="N129" i="10"/>
  <c r="A132" i="10"/>
  <c r="A131" i="10"/>
  <c r="A130" i="10"/>
  <c r="A129" i="10"/>
  <c r="N44" i="10"/>
  <c r="A44" i="10"/>
  <c r="I406" i="8"/>
  <c r="L406" i="8"/>
  <c r="L44" i="8" s="1"/>
  <c r="F406" i="8"/>
  <c r="F44" i="8" s="1"/>
  <c r="E406" i="8"/>
  <c r="E44" i="8" s="1"/>
  <c r="D406" i="8"/>
  <c r="D44" i="8" s="1"/>
  <c r="C406" i="8"/>
  <c r="C44" i="8" s="1"/>
  <c r="N405" i="8"/>
  <c r="A405" i="8"/>
  <c r="N406" i="8"/>
  <c r="A406" i="8"/>
  <c r="N132" i="8"/>
  <c r="N131" i="8"/>
  <c r="N130" i="8"/>
  <c r="N129" i="8"/>
  <c r="A132" i="8"/>
  <c r="A131" i="8"/>
  <c r="A130" i="8"/>
  <c r="A129" i="8"/>
  <c r="N44" i="8"/>
  <c r="A44" i="8"/>
  <c r="I406" i="7"/>
  <c r="H406" i="7"/>
  <c r="H44" i="7" s="1"/>
  <c r="F406" i="7"/>
  <c r="F44" i="7" s="1"/>
  <c r="E406" i="7"/>
  <c r="E44" i="7" s="1"/>
  <c r="D406" i="7"/>
  <c r="D44" i="7" s="1"/>
  <c r="C406" i="7"/>
  <c r="C44" i="7" s="1"/>
  <c r="N405" i="7"/>
  <c r="A405" i="7"/>
  <c r="N406" i="7"/>
  <c r="A406" i="7"/>
  <c r="N132" i="7"/>
  <c r="N131" i="7"/>
  <c r="N130" i="7"/>
  <c r="N129" i="7"/>
  <c r="A132" i="7"/>
  <c r="A131" i="7"/>
  <c r="A130" i="7"/>
  <c r="A129" i="7"/>
  <c r="N44" i="7"/>
  <c r="A44" i="7"/>
  <c r="I406" i="1"/>
  <c r="F406" i="1"/>
  <c r="F44" i="1" s="1"/>
  <c r="E406" i="1"/>
  <c r="E44" i="1" s="1"/>
  <c r="D406" i="1"/>
  <c r="D44" i="1" s="1"/>
  <c r="C406" i="1"/>
  <c r="C44" i="1" s="1"/>
  <c r="N405" i="1"/>
  <c r="A405" i="1"/>
  <c r="N406" i="1"/>
  <c r="A406" i="1"/>
  <c r="N132" i="1"/>
  <c r="N131" i="1"/>
  <c r="N130" i="1"/>
  <c r="N129" i="1"/>
  <c r="A132" i="1"/>
  <c r="A131" i="1"/>
  <c r="A130" i="1"/>
  <c r="A129" i="1"/>
  <c r="N44" i="1"/>
  <c r="A44" i="1"/>
  <c r="H406" i="11"/>
  <c r="H44" i="11" s="1"/>
  <c r="N405" i="11"/>
  <c r="A405" i="11"/>
  <c r="N406" i="11"/>
  <c r="A406" i="11"/>
  <c r="N132" i="11"/>
  <c r="N131" i="11"/>
  <c r="N130" i="11"/>
  <c r="N129" i="11"/>
  <c r="A132" i="11"/>
  <c r="A131" i="11"/>
  <c r="A130" i="11"/>
  <c r="A129" i="11"/>
  <c r="N44" i="11"/>
  <c r="A44" i="11"/>
  <c r="I406" i="2"/>
  <c r="L406" i="2"/>
  <c r="L44" i="2" s="1"/>
  <c r="F406" i="2"/>
  <c r="F44" i="2" s="1"/>
  <c r="E406" i="2"/>
  <c r="E44" i="2" s="1"/>
  <c r="D406" i="2"/>
  <c r="D44" i="2" s="1"/>
  <c r="C406" i="2"/>
  <c r="C44" i="2" s="1"/>
  <c r="N405" i="2"/>
  <c r="A405" i="2"/>
  <c r="N406" i="2"/>
  <c r="A406" i="2"/>
  <c r="N132" i="2"/>
  <c r="N131" i="2"/>
  <c r="N130" i="2"/>
  <c r="N129" i="2"/>
  <c r="A132" i="2"/>
  <c r="A131" i="2"/>
  <c r="A130" i="2"/>
  <c r="A129" i="2"/>
  <c r="N44" i="2"/>
  <c r="A44" i="2"/>
  <c r="I406" i="4"/>
  <c r="H406" i="4"/>
  <c r="H44" i="4" s="1"/>
  <c r="F406" i="4"/>
  <c r="F44" i="4" s="1"/>
  <c r="E406" i="4"/>
  <c r="E44" i="4" s="1"/>
  <c r="D406" i="4"/>
  <c r="D44" i="4" s="1"/>
  <c r="C406" i="4"/>
  <c r="C44" i="4" s="1"/>
  <c r="N405" i="4"/>
  <c r="A405" i="4"/>
  <c r="N406" i="4"/>
  <c r="A406" i="4"/>
  <c r="N132" i="4"/>
  <c r="N131" i="4"/>
  <c r="N130" i="4"/>
  <c r="N129" i="4"/>
  <c r="A132" i="4"/>
  <c r="A131" i="4"/>
  <c r="A130" i="4"/>
  <c r="A129" i="4"/>
  <c r="N44" i="4"/>
  <c r="A44" i="4"/>
  <c r="N405" i="5"/>
  <c r="A405" i="5"/>
  <c r="N406" i="5"/>
  <c r="A406" i="5"/>
  <c r="N404" i="5"/>
  <c r="A404" i="5"/>
  <c r="N132" i="5"/>
  <c r="N131" i="5"/>
  <c r="N130" i="5"/>
  <c r="N129" i="5"/>
  <c r="A132" i="5"/>
  <c r="A131" i="5"/>
  <c r="A130" i="5"/>
  <c r="A129" i="5"/>
  <c r="N44" i="5"/>
  <c r="A44" i="5"/>
  <c r="K405" i="12"/>
  <c r="A405" i="12"/>
  <c r="N405" i="6"/>
  <c r="A405" i="6"/>
  <c r="I406" i="12"/>
  <c r="H406" i="12"/>
  <c r="H44" i="12" s="1"/>
  <c r="F406" i="12"/>
  <c r="F44" i="12" s="1"/>
  <c r="E406" i="12"/>
  <c r="E44" i="12" s="1"/>
  <c r="D406" i="12"/>
  <c r="D44" i="12" s="1"/>
  <c r="C406" i="12"/>
  <c r="C44" i="12" s="1"/>
  <c r="K406" i="12"/>
  <c r="A406" i="12"/>
  <c r="K132" i="12"/>
  <c r="K131" i="12"/>
  <c r="K130" i="12"/>
  <c r="K129" i="12"/>
  <c r="A132" i="12"/>
  <c r="A131" i="12"/>
  <c r="A130" i="12"/>
  <c r="A129" i="12"/>
  <c r="A44" i="12"/>
  <c r="N132" i="6"/>
  <c r="N131" i="6"/>
  <c r="N130" i="6"/>
  <c r="N129" i="6"/>
  <c r="A132" i="6"/>
  <c r="A131" i="6"/>
  <c r="A130" i="6"/>
  <c r="A129" i="6"/>
  <c r="A44" i="6"/>
  <c r="I406" i="6"/>
  <c r="H406" i="6"/>
  <c r="H44" i="6" s="1"/>
  <c r="F406" i="6"/>
  <c r="F44" i="6" s="1"/>
  <c r="E406" i="6"/>
  <c r="E44" i="6" s="1"/>
  <c r="D406" i="6"/>
  <c r="D44" i="6" s="1"/>
  <c r="C406" i="6"/>
  <c r="C44" i="6" s="1"/>
  <c r="N406" i="6"/>
  <c r="A406" i="6"/>
  <c r="D4" i="18" l="1"/>
  <c r="E129" i="1"/>
  <c r="E23" i="1" s="1"/>
  <c r="G407" i="2"/>
  <c r="G407" i="3"/>
  <c r="G407" i="1"/>
  <c r="G407" i="9"/>
  <c r="G407" i="6"/>
  <c r="G407" i="12"/>
  <c r="G407" i="4"/>
  <c r="G407" i="7"/>
  <c r="G407" i="10"/>
  <c r="G407" i="8"/>
  <c r="G406" i="8"/>
  <c r="H129" i="9"/>
  <c r="H23" i="9" s="1"/>
  <c r="C129" i="9"/>
  <c r="D129" i="9"/>
  <c r="D23" i="9" s="1"/>
  <c r="E129" i="9"/>
  <c r="E23" i="9" s="1"/>
  <c r="F129" i="9"/>
  <c r="F23" i="9" s="1"/>
  <c r="E129" i="12"/>
  <c r="E23" i="12" s="1"/>
  <c r="F129" i="1"/>
  <c r="F23" i="1" s="1"/>
  <c r="L129" i="8"/>
  <c r="L23" i="8" s="1"/>
  <c r="H129" i="4"/>
  <c r="H23" i="4" s="1"/>
  <c r="C129" i="2"/>
  <c r="C23" i="2" s="1"/>
  <c r="E129" i="7"/>
  <c r="E23" i="7" s="1"/>
  <c r="E129" i="10"/>
  <c r="E23" i="10" s="1"/>
  <c r="C129" i="3"/>
  <c r="C23" i="3" s="1"/>
  <c r="F129" i="4"/>
  <c r="F23" i="4" s="1"/>
  <c r="H129" i="12"/>
  <c r="H23" i="12" s="1"/>
  <c r="C129" i="6"/>
  <c r="C23" i="6" s="1"/>
  <c r="D129" i="2"/>
  <c r="D23" i="2" s="1"/>
  <c r="F129" i="7"/>
  <c r="F129" i="10"/>
  <c r="F23" i="10" s="1"/>
  <c r="D129" i="3"/>
  <c r="D23" i="3" s="1"/>
  <c r="H129" i="7"/>
  <c r="H23" i="7" s="1"/>
  <c r="C129" i="8"/>
  <c r="C23" i="8" s="1"/>
  <c r="H129" i="10"/>
  <c r="H23" i="10" s="1"/>
  <c r="E129" i="3"/>
  <c r="E23" i="3" s="1"/>
  <c r="E129" i="4"/>
  <c r="E23" i="4" s="1"/>
  <c r="F129" i="12"/>
  <c r="F23" i="12" s="1"/>
  <c r="D129" i="10"/>
  <c r="D23" i="10" s="1"/>
  <c r="D129" i="6"/>
  <c r="D23" i="6" s="1"/>
  <c r="E129" i="2"/>
  <c r="E23" i="2" s="1"/>
  <c r="E129" i="6"/>
  <c r="E23" i="6" s="1"/>
  <c r="F129" i="2"/>
  <c r="F23" i="2" s="1"/>
  <c r="C129" i="1"/>
  <c r="C23" i="1" s="1"/>
  <c r="D129" i="8"/>
  <c r="D23" i="8" s="1"/>
  <c r="F129" i="3"/>
  <c r="F23" i="3" s="1"/>
  <c r="C129" i="7"/>
  <c r="C23" i="7" s="1"/>
  <c r="C129" i="12"/>
  <c r="C23" i="12" s="1"/>
  <c r="C129" i="4"/>
  <c r="C23" i="4" s="1"/>
  <c r="L129" i="2"/>
  <c r="L23" i="2" s="1"/>
  <c r="D129" i="1"/>
  <c r="D23" i="1" s="1"/>
  <c r="E129" i="8"/>
  <c r="E23" i="8" s="1"/>
  <c r="H129" i="3"/>
  <c r="H23" i="3" s="1"/>
  <c r="C129" i="10"/>
  <c r="D129" i="7"/>
  <c r="D23" i="7" s="1"/>
  <c r="F129" i="6"/>
  <c r="F23" i="6" s="1"/>
  <c r="H129" i="11"/>
  <c r="H23" i="11" s="1"/>
  <c r="H129" i="6"/>
  <c r="H23" i="6" s="1"/>
  <c r="D129" i="12"/>
  <c r="D23" i="12" s="1"/>
  <c r="D129" i="4"/>
  <c r="D23" i="4" s="1"/>
  <c r="F129" i="8"/>
  <c r="F23" i="8" s="1"/>
  <c r="L406" i="6"/>
  <c r="L44" i="6" s="1"/>
  <c r="L406" i="4"/>
  <c r="L44" i="4" s="1"/>
  <c r="L406" i="10"/>
  <c r="L44" i="10" s="1"/>
  <c r="L406" i="7"/>
  <c r="L44" i="7" s="1"/>
  <c r="C406" i="5"/>
  <c r="C44" i="5" s="1"/>
  <c r="L406" i="11"/>
  <c r="L44" i="11" s="1"/>
  <c r="L406" i="3"/>
  <c r="L44" i="3" s="1"/>
  <c r="D406" i="5"/>
  <c r="D44" i="5" s="1"/>
  <c r="L406" i="9"/>
  <c r="L44" i="9" s="1"/>
  <c r="F406" i="5"/>
  <c r="F44" i="5" s="1"/>
  <c r="E406" i="5"/>
  <c r="E44" i="5" s="1"/>
  <c r="H406" i="1"/>
  <c r="H44" i="1" s="1"/>
  <c r="H406" i="5"/>
  <c r="H44" i="5" s="1"/>
  <c r="I406" i="5"/>
  <c r="L404" i="15"/>
  <c r="A404" i="15"/>
  <c r="R127" i="15"/>
  <c r="P127" i="15"/>
  <c r="N127" i="15"/>
  <c r="J22" i="15"/>
  <c r="H22" i="15"/>
  <c r="D22" i="15"/>
  <c r="E22" i="15"/>
  <c r="F22" i="15"/>
  <c r="G22" i="15"/>
  <c r="C22" i="15"/>
  <c r="I404" i="9"/>
  <c r="F404" i="9"/>
  <c r="E404" i="9"/>
  <c r="D404" i="9"/>
  <c r="C404" i="9"/>
  <c r="N404" i="9"/>
  <c r="A404" i="9"/>
  <c r="G404" i="13"/>
  <c r="K404" i="13"/>
  <c r="A404" i="13"/>
  <c r="I404" i="3"/>
  <c r="H404" i="3"/>
  <c r="F404" i="3"/>
  <c r="E404" i="3"/>
  <c r="D404" i="3"/>
  <c r="C404" i="3"/>
  <c r="N404" i="3"/>
  <c r="A404" i="3"/>
  <c r="N404" i="14"/>
  <c r="A404" i="14"/>
  <c r="L127" i="14"/>
  <c r="I127" i="14"/>
  <c r="I22" i="14" s="1"/>
  <c r="D127" i="14"/>
  <c r="E127" i="14"/>
  <c r="F127" i="14"/>
  <c r="G127" i="14"/>
  <c r="H127" i="14"/>
  <c r="C127" i="14"/>
  <c r="I404" i="10"/>
  <c r="H404" i="10"/>
  <c r="L404" i="10" s="1"/>
  <c r="F404" i="10"/>
  <c r="E404" i="10"/>
  <c r="D404" i="10"/>
  <c r="C404" i="10"/>
  <c r="N404" i="10"/>
  <c r="A404" i="10"/>
  <c r="I404" i="8"/>
  <c r="F404" i="8"/>
  <c r="E404" i="8"/>
  <c r="D404" i="8"/>
  <c r="C404" i="8"/>
  <c r="N404" i="8"/>
  <c r="A404" i="8"/>
  <c r="I404" i="7"/>
  <c r="H404" i="7"/>
  <c r="F404" i="7"/>
  <c r="E404" i="7"/>
  <c r="D404" i="7"/>
  <c r="C404" i="7"/>
  <c r="N404" i="7"/>
  <c r="A404" i="7"/>
  <c r="I404" i="1"/>
  <c r="F404" i="1"/>
  <c r="E404" i="1"/>
  <c r="D404" i="1"/>
  <c r="C404" i="1"/>
  <c r="N404" i="1"/>
  <c r="A404" i="1"/>
  <c r="H404" i="11"/>
  <c r="H404" i="1" s="1"/>
  <c r="N404" i="11"/>
  <c r="I127" i="11"/>
  <c r="I22" i="11" s="1"/>
  <c r="D127" i="11"/>
  <c r="E127" i="11"/>
  <c r="F127" i="11"/>
  <c r="G127" i="11"/>
  <c r="C127" i="11"/>
  <c r="I404" i="2"/>
  <c r="L404" i="2"/>
  <c r="F404" i="2"/>
  <c r="E404" i="2"/>
  <c r="D404" i="2"/>
  <c r="C404" i="2"/>
  <c r="N404" i="2"/>
  <c r="A404" i="2"/>
  <c r="I404" i="4"/>
  <c r="H404" i="4"/>
  <c r="F404" i="4"/>
  <c r="F404" i="5" s="1"/>
  <c r="E404" i="4"/>
  <c r="E404" i="5" s="1"/>
  <c r="D404" i="4"/>
  <c r="D404" i="5" s="1"/>
  <c r="C404" i="4"/>
  <c r="C404" i="5" s="1"/>
  <c r="N404" i="4"/>
  <c r="A404" i="4"/>
  <c r="I404" i="12"/>
  <c r="H404" i="12"/>
  <c r="F404" i="12"/>
  <c r="E404" i="12"/>
  <c r="D404" i="12"/>
  <c r="C404" i="12"/>
  <c r="K404" i="12"/>
  <c r="A404" i="12"/>
  <c r="I404" i="6"/>
  <c r="H404" i="6"/>
  <c r="F404" i="6"/>
  <c r="E404" i="6"/>
  <c r="D404" i="6"/>
  <c r="C404" i="6"/>
  <c r="L404" i="6" s="1"/>
  <c r="N404" i="6"/>
  <c r="A404" i="6"/>
  <c r="G44" i="8" l="1"/>
  <c r="G407" i="5"/>
  <c r="I127" i="12"/>
  <c r="I22" i="12" s="1"/>
  <c r="I127" i="6"/>
  <c r="I22" i="6" s="1"/>
  <c r="G406" i="2"/>
  <c r="G44" i="2" s="1"/>
  <c r="G406" i="1"/>
  <c r="G44" i="1" s="1"/>
  <c r="G406" i="7"/>
  <c r="G44" i="7" s="1"/>
  <c r="L129" i="9"/>
  <c r="L23" i="9" s="1"/>
  <c r="L129" i="4"/>
  <c r="L23" i="4" s="1"/>
  <c r="L129" i="10"/>
  <c r="L23" i="10" s="1"/>
  <c r="L129" i="6"/>
  <c r="L23" i="6" s="1"/>
  <c r="L129" i="7"/>
  <c r="L23" i="7" s="1"/>
  <c r="D129" i="5"/>
  <c r="H129" i="5"/>
  <c r="L129" i="3"/>
  <c r="L23" i="3" s="1"/>
  <c r="H129" i="1"/>
  <c r="H23" i="1" s="1"/>
  <c r="L129" i="11"/>
  <c r="L23" i="11" s="1"/>
  <c r="F129" i="5"/>
  <c r="E129" i="5"/>
  <c r="C129" i="5"/>
  <c r="I127" i="9"/>
  <c r="I22" i="9" s="1"/>
  <c r="G406" i="9"/>
  <c r="G44" i="9" s="1"/>
  <c r="G406" i="10"/>
  <c r="G44" i="10" s="1"/>
  <c r="I127" i="3"/>
  <c r="I22" i="3" s="1"/>
  <c r="G406" i="3"/>
  <c r="G44" i="3" s="1"/>
  <c r="L406" i="5"/>
  <c r="L44" i="5" s="1"/>
  <c r="H404" i="5"/>
  <c r="L404" i="5" s="1"/>
  <c r="G406" i="4"/>
  <c r="G44" i="4" s="1"/>
  <c r="I404" i="5"/>
  <c r="G406" i="12"/>
  <c r="G44" i="12" s="1"/>
  <c r="I127" i="1"/>
  <c r="I22" i="1" s="1"/>
  <c r="I127" i="7"/>
  <c r="I22" i="7" s="1"/>
  <c r="I127" i="8"/>
  <c r="I22" i="8" s="1"/>
  <c r="L406" i="1"/>
  <c r="L44" i="1" s="1"/>
  <c r="G406" i="6"/>
  <c r="G44" i="6" s="1"/>
  <c r="I127" i="4"/>
  <c r="I22" i="4" s="1"/>
  <c r="L404" i="7"/>
  <c r="L404" i="11"/>
  <c r="L404" i="9"/>
  <c r="L404" i="3"/>
  <c r="I127" i="10"/>
  <c r="I22" i="10" s="1"/>
  <c r="L404" i="8"/>
  <c r="L404" i="1"/>
  <c r="I127" i="2"/>
  <c r="I22" i="2" s="1"/>
  <c r="L404" i="4"/>
  <c r="I402" i="7"/>
  <c r="H402" i="7"/>
  <c r="F402" i="7"/>
  <c r="E402" i="7"/>
  <c r="D402" i="7"/>
  <c r="C402" i="7"/>
  <c r="A403" i="7"/>
  <c r="C403" i="7"/>
  <c r="D403" i="7"/>
  <c r="E403" i="7"/>
  <c r="F403" i="7"/>
  <c r="H403" i="7"/>
  <c r="L403" i="7" s="1"/>
  <c r="I403" i="7"/>
  <c r="N403" i="7"/>
  <c r="D65" i="18" l="1"/>
  <c r="D35" i="18"/>
  <c r="D88" i="18"/>
  <c r="D58" i="18"/>
  <c r="G129" i="2"/>
  <c r="G23" i="2" s="1"/>
  <c r="G129" i="7"/>
  <c r="G23" i="7" s="1"/>
  <c r="G129" i="1"/>
  <c r="G23" i="1" s="1"/>
  <c r="I127" i="5"/>
  <c r="I22" i="5" s="1"/>
  <c r="G129" i="9"/>
  <c r="G23" i="9" s="1"/>
  <c r="L129" i="1"/>
  <c r="L23" i="1" s="1"/>
  <c r="L129" i="5"/>
  <c r="G129" i="8"/>
  <c r="G23" i="8" s="1"/>
  <c r="G129" i="3"/>
  <c r="G23" i="3" s="1"/>
  <c r="G129" i="6"/>
  <c r="G23" i="6" s="1"/>
  <c r="G129" i="4"/>
  <c r="G23" i="4" s="1"/>
  <c r="G129" i="12"/>
  <c r="G23" i="12" s="1"/>
  <c r="G129" i="10"/>
  <c r="G23" i="10" s="1"/>
  <c r="K406" i="16"/>
  <c r="K44" i="16" s="1"/>
  <c r="H127" i="7"/>
  <c r="G406" i="5"/>
  <c r="G44" i="5" s="1"/>
  <c r="E127" i="7"/>
  <c r="C127" i="7"/>
  <c r="D127" i="7"/>
  <c r="F127" i="7"/>
  <c r="G403" i="7"/>
  <c r="G404" i="7"/>
  <c r="K404" i="16"/>
  <c r="A403" i="15"/>
  <c r="L403" i="15"/>
  <c r="I403" i="9"/>
  <c r="L403" i="9"/>
  <c r="F403" i="9"/>
  <c r="E403" i="9"/>
  <c r="D403" i="9"/>
  <c r="C403" i="9"/>
  <c r="A403" i="9"/>
  <c r="N403" i="9"/>
  <c r="A403" i="13"/>
  <c r="G403" i="13"/>
  <c r="K403" i="13"/>
  <c r="I403" i="3"/>
  <c r="H403" i="3"/>
  <c r="L403" i="3" s="1"/>
  <c r="F403" i="3"/>
  <c r="E403" i="3"/>
  <c r="D403" i="3"/>
  <c r="C403" i="3"/>
  <c r="A403" i="3"/>
  <c r="N403" i="3"/>
  <c r="A403" i="14"/>
  <c r="N403" i="14"/>
  <c r="I403" i="10"/>
  <c r="H403" i="10"/>
  <c r="L403" i="10" s="1"/>
  <c r="F403" i="10"/>
  <c r="E403" i="10"/>
  <c r="D403" i="10"/>
  <c r="C403" i="10"/>
  <c r="A403" i="10"/>
  <c r="N403" i="10"/>
  <c r="I403" i="8"/>
  <c r="L403" i="8"/>
  <c r="F403" i="8"/>
  <c r="E403" i="8"/>
  <c r="D403" i="8"/>
  <c r="C403" i="8"/>
  <c r="A403" i="8"/>
  <c r="N403" i="8"/>
  <c r="I402" i="8"/>
  <c r="F402" i="8"/>
  <c r="E402" i="8"/>
  <c r="D402" i="8"/>
  <c r="C402" i="8"/>
  <c r="I403" i="1"/>
  <c r="F403" i="1"/>
  <c r="E403" i="1"/>
  <c r="D403" i="1"/>
  <c r="C403" i="1"/>
  <c r="A403" i="1"/>
  <c r="N403" i="1"/>
  <c r="H403" i="11"/>
  <c r="L403" i="11" s="1"/>
  <c r="N403" i="11"/>
  <c r="I403" i="2"/>
  <c r="L403" i="2"/>
  <c r="F403" i="2"/>
  <c r="E403" i="2"/>
  <c r="D403" i="2"/>
  <c r="C403" i="2"/>
  <c r="A403" i="2"/>
  <c r="N403" i="2"/>
  <c r="I403" i="4"/>
  <c r="H403" i="4"/>
  <c r="L403" i="4" s="1"/>
  <c r="F403" i="4"/>
  <c r="F403" i="5" s="1"/>
  <c r="E403" i="4"/>
  <c r="E403" i="5" s="1"/>
  <c r="D403" i="4"/>
  <c r="D403" i="5" s="1"/>
  <c r="C403" i="4"/>
  <c r="C403" i="5" s="1"/>
  <c r="A403" i="4"/>
  <c r="N403" i="4"/>
  <c r="A403" i="5"/>
  <c r="N403" i="5"/>
  <c r="I403" i="12"/>
  <c r="H403" i="12"/>
  <c r="F403" i="12"/>
  <c r="E403" i="12"/>
  <c r="D403" i="12"/>
  <c r="C403" i="12"/>
  <c r="A403" i="12"/>
  <c r="K403" i="12"/>
  <c r="I403" i="6"/>
  <c r="H403" i="6"/>
  <c r="F403" i="6"/>
  <c r="C402" i="6"/>
  <c r="I389" i="6"/>
  <c r="H389" i="6"/>
  <c r="F389" i="6"/>
  <c r="E389" i="6"/>
  <c r="D389" i="6"/>
  <c r="C389" i="6"/>
  <c r="I376" i="6"/>
  <c r="H376" i="6"/>
  <c r="F376" i="6"/>
  <c r="E376" i="6"/>
  <c r="D376" i="6"/>
  <c r="C376" i="6"/>
  <c r="I363" i="6"/>
  <c r="H363" i="6"/>
  <c r="F363" i="6"/>
  <c r="E363" i="6"/>
  <c r="D363" i="6"/>
  <c r="C363" i="6"/>
  <c r="E403" i="6"/>
  <c r="D403" i="6"/>
  <c r="C403" i="6"/>
  <c r="L403" i="6" s="1"/>
  <c r="A403" i="6"/>
  <c r="N403" i="6"/>
  <c r="G404" i="6" l="1"/>
  <c r="G404" i="12"/>
  <c r="G404" i="8"/>
  <c r="G404" i="10"/>
  <c r="G404" i="4"/>
  <c r="G404" i="2"/>
  <c r="G404" i="3"/>
  <c r="G404" i="1"/>
  <c r="G404" i="9"/>
  <c r="E127" i="8"/>
  <c r="F127" i="8"/>
  <c r="K129" i="16"/>
  <c r="G129" i="5"/>
  <c r="C127" i="8"/>
  <c r="D127" i="8"/>
  <c r="H127" i="8"/>
  <c r="I403" i="5"/>
  <c r="C127" i="6"/>
  <c r="H403" i="1"/>
  <c r="L403" i="1" s="1"/>
  <c r="H403" i="5"/>
  <c r="L403" i="5" s="1"/>
  <c r="G403" i="8"/>
  <c r="D57" i="18" l="1"/>
  <c r="D87" i="18"/>
  <c r="G404" i="5"/>
  <c r="K403" i="16"/>
  <c r="A402" i="15"/>
  <c r="L402" i="15"/>
  <c r="I402" i="9"/>
  <c r="F402" i="9"/>
  <c r="F127" i="9" s="1"/>
  <c r="E402" i="9"/>
  <c r="E127" i="9" s="1"/>
  <c r="D402" i="9"/>
  <c r="D127" i="9" s="1"/>
  <c r="C402" i="9"/>
  <c r="C127" i="9" s="1"/>
  <c r="A402" i="9"/>
  <c r="N402" i="9"/>
  <c r="A402" i="13"/>
  <c r="G402" i="13"/>
  <c r="K402" i="13"/>
  <c r="I402" i="3"/>
  <c r="H402" i="3"/>
  <c r="F402" i="3"/>
  <c r="F127" i="3" s="1"/>
  <c r="E402" i="3"/>
  <c r="E127" i="3" s="1"/>
  <c r="D402" i="3"/>
  <c r="D127" i="3" s="1"/>
  <c r="C402" i="3"/>
  <c r="C127" i="3" s="1"/>
  <c r="A402" i="3"/>
  <c r="N402" i="3"/>
  <c r="A402" i="14"/>
  <c r="N402" i="14"/>
  <c r="I402" i="10"/>
  <c r="H402" i="10"/>
  <c r="F402" i="10"/>
  <c r="F127" i="10" s="1"/>
  <c r="E402" i="10"/>
  <c r="E127" i="10" s="1"/>
  <c r="D402" i="10"/>
  <c r="D127" i="10" s="1"/>
  <c r="C402" i="10"/>
  <c r="C127" i="10" s="1"/>
  <c r="A402" i="10"/>
  <c r="N402" i="10"/>
  <c r="L402" i="8"/>
  <c r="L127" i="8" s="1"/>
  <c r="A402" i="8"/>
  <c r="N402" i="8"/>
  <c r="L402" i="7"/>
  <c r="L127" i="7" s="1"/>
  <c r="A402" i="7"/>
  <c r="N402" i="7"/>
  <c r="I402" i="1"/>
  <c r="F402" i="1"/>
  <c r="F127" i="1" s="1"/>
  <c r="E402" i="1"/>
  <c r="E127" i="1" s="1"/>
  <c r="D402" i="1"/>
  <c r="D127" i="1" s="1"/>
  <c r="C402" i="1"/>
  <c r="C127" i="1" s="1"/>
  <c r="A402" i="1"/>
  <c r="N402" i="1"/>
  <c r="H402" i="11"/>
  <c r="N402" i="11"/>
  <c r="I402" i="2"/>
  <c r="F402" i="2"/>
  <c r="F127" i="2" s="1"/>
  <c r="E402" i="2"/>
  <c r="E127" i="2" s="1"/>
  <c r="D402" i="2"/>
  <c r="D127" i="2" s="1"/>
  <c r="C402" i="2"/>
  <c r="C127" i="2" s="1"/>
  <c r="A402" i="2"/>
  <c r="N402" i="2"/>
  <c r="I402" i="4"/>
  <c r="H402" i="4"/>
  <c r="F402" i="4"/>
  <c r="E402" i="4"/>
  <c r="D402" i="4"/>
  <c r="C402" i="4"/>
  <c r="A402" i="4"/>
  <c r="N402" i="4"/>
  <c r="A402" i="5"/>
  <c r="N402" i="5"/>
  <c r="I402" i="12"/>
  <c r="H402" i="12"/>
  <c r="H127" i="12" s="1"/>
  <c r="F402" i="12"/>
  <c r="F127" i="12" s="1"/>
  <c r="E402" i="12"/>
  <c r="E127" i="12" s="1"/>
  <c r="D402" i="12"/>
  <c r="D127" i="12" s="1"/>
  <c r="C402" i="12"/>
  <c r="C127" i="12" s="1"/>
  <c r="A402" i="12"/>
  <c r="K402" i="12"/>
  <c r="I402" i="6"/>
  <c r="H402" i="6"/>
  <c r="H127" i="6" s="1"/>
  <c r="F402" i="6"/>
  <c r="F127" i="6" s="1"/>
  <c r="E402" i="6"/>
  <c r="E127" i="6" s="1"/>
  <c r="D402" i="6"/>
  <c r="D127" i="6" s="1"/>
  <c r="L402" i="6"/>
  <c r="L127" i="6" s="1"/>
  <c r="A402" i="6"/>
  <c r="N402" i="6"/>
  <c r="G403" i="6" l="1"/>
  <c r="G403" i="2"/>
  <c r="G403" i="4"/>
  <c r="G403" i="1"/>
  <c r="G403" i="3"/>
  <c r="G403" i="12"/>
  <c r="G403" i="10"/>
  <c r="G403" i="9"/>
  <c r="C402" i="5"/>
  <c r="C127" i="5" s="1"/>
  <c r="C127" i="4"/>
  <c r="D402" i="5"/>
  <c r="D127" i="5" s="1"/>
  <c r="D127" i="4"/>
  <c r="L402" i="9"/>
  <c r="L127" i="9" s="1"/>
  <c r="H127" i="9"/>
  <c r="L402" i="11"/>
  <c r="L127" i="11" s="1"/>
  <c r="H127" i="11"/>
  <c r="E402" i="5"/>
  <c r="E127" i="5" s="1"/>
  <c r="E127" i="4"/>
  <c r="L402" i="10"/>
  <c r="L127" i="10" s="1"/>
  <c r="H127" i="10"/>
  <c r="F402" i="5"/>
  <c r="F127" i="5" s="1"/>
  <c r="F127" i="4"/>
  <c r="L402" i="2"/>
  <c r="H127" i="2"/>
  <c r="L402" i="4"/>
  <c r="L127" i="4" s="1"/>
  <c r="H127" i="4"/>
  <c r="H402" i="1"/>
  <c r="L402" i="3"/>
  <c r="L127" i="3" s="1"/>
  <c r="H127" i="3"/>
  <c r="I402" i="5"/>
  <c r="H402" i="5"/>
  <c r="R126" i="15"/>
  <c r="P126" i="15"/>
  <c r="N126" i="15"/>
  <c r="L126" i="14"/>
  <c r="I126" i="14"/>
  <c r="H126" i="14"/>
  <c r="G126" i="14"/>
  <c r="F126" i="14"/>
  <c r="E126" i="14"/>
  <c r="D126" i="14"/>
  <c r="C126" i="14"/>
  <c r="I126" i="11"/>
  <c r="G126" i="11"/>
  <c r="F126" i="11"/>
  <c r="E126" i="11"/>
  <c r="D126" i="11"/>
  <c r="C126" i="11"/>
  <c r="K126" i="12"/>
  <c r="G403" i="5" l="1"/>
  <c r="L402" i="1"/>
  <c r="H127" i="1"/>
  <c r="L127" i="2"/>
  <c r="L402" i="5"/>
  <c r="H127" i="5"/>
  <c r="A401" i="15"/>
  <c r="L401" i="15"/>
  <c r="I401" i="9"/>
  <c r="L401" i="9"/>
  <c r="F401" i="9"/>
  <c r="E401" i="9"/>
  <c r="D401" i="9"/>
  <c r="C401" i="9"/>
  <c r="A401" i="9"/>
  <c r="N401" i="9"/>
  <c r="A401" i="13"/>
  <c r="G401" i="13"/>
  <c r="K401" i="13"/>
  <c r="I401" i="3"/>
  <c r="H401" i="3"/>
  <c r="F401" i="3"/>
  <c r="E401" i="3"/>
  <c r="D401" i="3"/>
  <c r="C401" i="3"/>
  <c r="A401" i="3"/>
  <c r="N401" i="3"/>
  <c r="A401" i="14"/>
  <c r="N401" i="14"/>
  <c r="I401" i="10"/>
  <c r="H401" i="10"/>
  <c r="F401" i="10"/>
  <c r="E401" i="10"/>
  <c r="D401" i="10"/>
  <c r="C401" i="10"/>
  <c r="A401" i="10"/>
  <c r="N401" i="10"/>
  <c r="I401" i="8"/>
  <c r="L401" i="8"/>
  <c r="F401" i="8"/>
  <c r="E401" i="8"/>
  <c r="D401" i="8"/>
  <c r="C401" i="8"/>
  <c r="A401" i="8"/>
  <c r="N401" i="8"/>
  <c r="I401" i="7"/>
  <c r="H401" i="7"/>
  <c r="F401" i="7"/>
  <c r="E401" i="7"/>
  <c r="D401" i="7"/>
  <c r="C401" i="7"/>
  <c r="A401" i="7"/>
  <c r="N401" i="7"/>
  <c r="I401" i="1"/>
  <c r="F401" i="1"/>
  <c r="E401" i="1"/>
  <c r="D401" i="1"/>
  <c r="C401" i="1"/>
  <c r="A401" i="1"/>
  <c r="N401" i="1"/>
  <c r="H401" i="11"/>
  <c r="N401" i="11"/>
  <c r="I401" i="2"/>
  <c r="F401" i="2"/>
  <c r="E401" i="2"/>
  <c r="D401" i="2"/>
  <c r="C401" i="2"/>
  <c r="A401" i="2"/>
  <c r="N401" i="2"/>
  <c r="I401" i="4"/>
  <c r="H401" i="4"/>
  <c r="H401" i="5" s="1"/>
  <c r="F401" i="4"/>
  <c r="F401" i="5" s="1"/>
  <c r="E401" i="4"/>
  <c r="E401" i="5" s="1"/>
  <c r="D401" i="4"/>
  <c r="D401" i="5" s="1"/>
  <c r="C401" i="4"/>
  <c r="C401" i="5" s="1"/>
  <c r="A401" i="4"/>
  <c r="N401" i="4"/>
  <c r="A401" i="5"/>
  <c r="N401" i="5"/>
  <c r="I401" i="12"/>
  <c r="H401" i="12"/>
  <c r="F401" i="12"/>
  <c r="E401" i="12"/>
  <c r="D401" i="12"/>
  <c r="C401" i="12"/>
  <c r="K401" i="12"/>
  <c r="A401" i="12"/>
  <c r="I401" i="6"/>
  <c r="H401" i="6"/>
  <c r="F401" i="6"/>
  <c r="E401" i="6"/>
  <c r="D401" i="6"/>
  <c r="C401" i="6"/>
  <c r="N401" i="6"/>
  <c r="A401" i="6"/>
  <c r="I401" i="5" l="1"/>
  <c r="D86" i="18"/>
  <c r="G402" i="9"/>
  <c r="G127" i="9" s="1"/>
  <c r="L401" i="10"/>
  <c r="G402" i="4"/>
  <c r="G127" i="4" s="1"/>
  <c r="G402" i="10"/>
  <c r="G127" i="10" s="1"/>
  <c r="L401" i="3"/>
  <c r="L401" i="4"/>
  <c r="L401" i="6"/>
  <c r="L401" i="11"/>
  <c r="G402" i="3"/>
  <c r="G127" i="3" s="1"/>
  <c r="L127" i="1"/>
  <c r="L127" i="5"/>
  <c r="K402" i="16"/>
  <c r="K127" i="16" s="1"/>
  <c r="I126" i="2"/>
  <c r="G402" i="2"/>
  <c r="G127" i="2" s="1"/>
  <c r="I126" i="6"/>
  <c r="G402" i="6"/>
  <c r="G127" i="6" s="1"/>
  <c r="I126" i="12"/>
  <c r="G402" i="12"/>
  <c r="G127" i="12" s="1"/>
  <c r="I126" i="1"/>
  <c r="G402" i="1"/>
  <c r="G127" i="1" s="1"/>
  <c r="I126" i="7"/>
  <c r="G402" i="7"/>
  <c r="G127" i="7" s="1"/>
  <c r="I126" i="8"/>
  <c r="G402" i="8"/>
  <c r="G127" i="8" s="1"/>
  <c r="I126" i="10"/>
  <c r="I126" i="3"/>
  <c r="I126" i="4"/>
  <c r="I126" i="9"/>
  <c r="H401" i="1"/>
  <c r="L401" i="7"/>
  <c r="L401" i="2"/>
  <c r="L401" i="5" l="1"/>
  <c r="G402" i="5"/>
  <c r="G127" i="5" s="1"/>
  <c r="L401" i="1"/>
  <c r="I126" i="5"/>
  <c r="L400" i="15"/>
  <c r="A400" i="15"/>
  <c r="I400" i="9"/>
  <c r="L400" i="9"/>
  <c r="F400" i="9"/>
  <c r="E400" i="9"/>
  <c r="D400" i="9"/>
  <c r="C400" i="9"/>
  <c r="A400" i="9"/>
  <c r="N400" i="9"/>
  <c r="G400" i="13"/>
  <c r="K400" i="13"/>
  <c r="A400" i="13"/>
  <c r="I400" i="3"/>
  <c r="H400" i="3"/>
  <c r="L400" i="3" s="1"/>
  <c r="F400" i="3"/>
  <c r="E400" i="3"/>
  <c r="D400" i="3"/>
  <c r="C400" i="3"/>
  <c r="N400" i="3"/>
  <c r="A400" i="3"/>
  <c r="N400" i="14"/>
  <c r="A400" i="14"/>
  <c r="I400" i="10"/>
  <c r="H400" i="10"/>
  <c r="L400" i="10" s="1"/>
  <c r="F400" i="10"/>
  <c r="E400" i="10"/>
  <c r="D400" i="10"/>
  <c r="C400" i="10"/>
  <c r="N400" i="10"/>
  <c r="A400" i="10"/>
  <c r="I400" i="8"/>
  <c r="L400" i="8"/>
  <c r="F400" i="8"/>
  <c r="E400" i="8"/>
  <c r="D400" i="8"/>
  <c r="C400" i="8"/>
  <c r="A400" i="8"/>
  <c r="N400" i="8"/>
  <c r="I400" i="7"/>
  <c r="H400" i="7"/>
  <c r="L400" i="7" s="1"/>
  <c r="F400" i="7"/>
  <c r="E400" i="7"/>
  <c r="D400" i="7"/>
  <c r="C400" i="7"/>
  <c r="N400" i="7"/>
  <c r="A400" i="7"/>
  <c r="I400" i="1"/>
  <c r="F400" i="1"/>
  <c r="E400" i="1"/>
  <c r="D400" i="1"/>
  <c r="C400" i="1"/>
  <c r="N400" i="1"/>
  <c r="A400" i="1"/>
  <c r="H400" i="11"/>
  <c r="L400" i="11" s="1"/>
  <c r="H399" i="11"/>
  <c r="H386" i="11"/>
  <c r="H373" i="11"/>
  <c r="H360" i="11"/>
  <c r="H347" i="11"/>
  <c r="N400" i="11"/>
  <c r="I400" i="2"/>
  <c r="L400" i="2"/>
  <c r="F400" i="2"/>
  <c r="E400" i="2"/>
  <c r="D400" i="2"/>
  <c r="C400" i="2"/>
  <c r="N400" i="2"/>
  <c r="A400" i="2"/>
  <c r="I400" i="4"/>
  <c r="H400" i="4"/>
  <c r="L400" i="4" s="1"/>
  <c r="F400" i="4"/>
  <c r="E400" i="4"/>
  <c r="D400" i="4"/>
  <c r="C400" i="4"/>
  <c r="N400" i="4"/>
  <c r="A400" i="4"/>
  <c r="D85" i="18" l="1"/>
  <c r="D55" i="18"/>
  <c r="K401" i="16"/>
  <c r="G401" i="2"/>
  <c r="G401" i="9"/>
  <c r="G401" i="3"/>
  <c r="G401" i="4"/>
  <c r="G401" i="1"/>
  <c r="G401" i="7"/>
  <c r="G401" i="8"/>
  <c r="G401" i="10"/>
  <c r="H126" i="11"/>
  <c r="H400" i="1"/>
  <c r="L400" i="1" s="1"/>
  <c r="I400" i="5"/>
  <c r="H400" i="5"/>
  <c r="L400" i="5" s="1"/>
  <c r="F400" i="5"/>
  <c r="E400" i="5"/>
  <c r="D400" i="5"/>
  <c r="C400" i="5"/>
  <c r="N400" i="5"/>
  <c r="A400" i="5"/>
  <c r="I400" i="12"/>
  <c r="H400" i="12"/>
  <c r="F400" i="12"/>
  <c r="E400" i="12"/>
  <c r="D400" i="12"/>
  <c r="C400" i="12"/>
  <c r="K400" i="12"/>
  <c r="A400" i="12"/>
  <c r="I400" i="6"/>
  <c r="H400" i="6"/>
  <c r="F400" i="6"/>
  <c r="E400" i="6"/>
  <c r="D400" i="6"/>
  <c r="C400" i="6"/>
  <c r="L400" i="6" s="1"/>
  <c r="N400" i="6"/>
  <c r="A400" i="6"/>
  <c r="D84" i="18" l="1"/>
  <c r="D54" i="18"/>
  <c r="G401" i="6"/>
  <c r="G401" i="5"/>
  <c r="G401" i="12"/>
  <c r="K400" i="16"/>
  <c r="G393" i="13"/>
  <c r="G394" i="13"/>
  <c r="G395" i="13"/>
  <c r="G396" i="13"/>
  <c r="G397" i="13"/>
  <c r="G398" i="13"/>
  <c r="G399" i="13"/>
  <c r="H393" i="11"/>
  <c r="A399" i="15" l="1"/>
  <c r="L399" i="15"/>
  <c r="I399" i="9"/>
  <c r="I43" i="9" s="1"/>
  <c r="F399" i="9"/>
  <c r="F126" i="9" s="1"/>
  <c r="E399" i="9"/>
  <c r="E126" i="9" s="1"/>
  <c r="D399" i="9"/>
  <c r="D126" i="9" s="1"/>
  <c r="C399" i="9"/>
  <c r="C126" i="9" s="1"/>
  <c r="A399" i="9"/>
  <c r="N399" i="9"/>
  <c r="A399" i="13"/>
  <c r="K399" i="13"/>
  <c r="I399" i="3"/>
  <c r="I43" i="3" s="1"/>
  <c r="H399" i="3"/>
  <c r="F399" i="3"/>
  <c r="F126" i="3" s="1"/>
  <c r="E399" i="3"/>
  <c r="E126" i="3" s="1"/>
  <c r="D399" i="3"/>
  <c r="D126" i="3" s="1"/>
  <c r="C399" i="3"/>
  <c r="C126" i="3" s="1"/>
  <c r="A399" i="3"/>
  <c r="N399" i="3"/>
  <c r="A399" i="14"/>
  <c r="N399" i="14"/>
  <c r="I399" i="10"/>
  <c r="I43" i="10" s="1"/>
  <c r="H399" i="10"/>
  <c r="F399" i="10"/>
  <c r="F126" i="10" s="1"/>
  <c r="E399" i="10"/>
  <c r="E126" i="10" s="1"/>
  <c r="D399" i="10"/>
  <c r="D126" i="10" s="1"/>
  <c r="C399" i="10"/>
  <c r="C126" i="10" s="1"/>
  <c r="A399" i="10"/>
  <c r="N399" i="10"/>
  <c r="I399" i="8"/>
  <c r="I43" i="8" s="1"/>
  <c r="F399" i="8"/>
  <c r="F126" i="8" s="1"/>
  <c r="E399" i="8"/>
  <c r="E126" i="8" s="1"/>
  <c r="D399" i="8"/>
  <c r="D126" i="8" s="1"/>
  <c r="C399" i="8"/>
  <c r="C126" i="8" s="1"/>
  <c r="A399" i="8"/>
  <c r="N399" i="8"/>
  <c r="I399" i="7"/>
  <c r="I43" i="7" s="1"/>
  <c r="H399" i="7"/>
  <c r="F399" i="7"/>
  <c r="F126" i="7" s="1"/>
  <c r="E399" i="7"/>
  <c r="E126" i="7" s="1"/>
  <c r="D399" i="7"/>
  <c r="D126" i="7" s="1"/>
  <c r="C399" i="7"/>
  <c r="C126" i="7" s="1"/>
  <c r="A399" i="7"/>
  <c r="N399" i="7"/>
  <c r="I399" i="1"/>
  <c r="I43" i="1" s="1"/>
  <c r="H399" i="1"/>
  <c r="H126" i="1" s="1"/>
  <c r="F399" i="1"/>
  <c r="F126" i="1" s="1"/>
  <c r="E399" i="1"/>
  <c r="E126" i="1" s="1"/>
  <c r="D399" i="1"/>
  <c r="D126" i="1" s="1"/>
  <c r="C399" i="1"/>
  <c r="C126" i="1" s="1"/>
  <c r="A399" i="1"/>
  <c r="N399" i="1"/>
  <c r="L399" i="11"/>
  <c r="L126" i="11" s="1"/>
  <c r="N399" i="11"/>
  <c r="I399" i="2"/>
  <c r="I43" i="2" s="1"/>
  <c r="F399" i="2"/>
  <c r="F126" i="2" s="1"/>
  <c r="E399" i="2"/>
  <c r="E126" i="2" s="1"/>
  <c r="D399" i="2"/>
  <c r="D126" i="2" s="1"/>
  <c r="C399" i="2"/>
  <c r="C126" i="2" s="1"/>
  <c r="A399" i="2"/>
  <c r="N399" i="2"/>
  <c r="I399" i="4"/>
  <c r="I43" i="4" s="1"/>
  <c r="H399" i="4"/>
  <c r="F399" i="4"/>
  <c r="E399" i="4"/>
  <c r="D399" i="4"/>
  <c r="D126" i="4" s="1"/>
  <c r="C399" i="4"/>
  <c r="C126" i="4" s="1"/>
  <c r="A399" i="4"/>
  <c r="N399" i="4"/>
  <c r="A399" i="5"/>
  <c r="N399" i="5"/>
  <c r="I399" i="12"/>
  <c r="I43" i="12" s="1"/>
  <c r="H399" i="12"/>
  <c r="H126" i="12" s="1"/>
  <c r="F399" i="12"/>
  <c r="F126" i="12" s="1"/>
  <c r="E399" i="12"/>
  <c r="E126" i="12" s="1"/>
  <c r="D399" i="12"/>
  <c r="D126" i="12" s="1"/>
  <c r="C399" i="12"/>
  <c r="C126" i="12" s="1"/>
  <c r="A399" i="12"/>
  <c r="K399" i="12"/>
  <c r="I399" i="6"/>
  <c r="I43" i="6" s="1"/>
  <c r="H399" i="6"/>
  <c r="H126" i="6" s="1"/>
  <c r="F399" i="6"/>
  <c r="F126" i="6" s="1"/>
  <c r="E399" i="6"/>
  <c r="E126" i="6" s="1"/>
  <c r="D399" i="6"/>
  <c r="D126" i="6" s="1"/>
  <c r="C399" i="6"/>
  <c r="N399" i="6"/>
  <c r="N398" i="6"/>
  <c r="N397" i="6"/>
  <c r="N396" i="6"/>
  <c r="N395" i="6"/>
  <c r="N394" i="6"/>
  <c r="N393" i="6"/>
  <c r="A399" i="6"/>
  <c r="G400" i="8" l="1"/>
  <c r="G400" i="10"/>
  <c r="G400" i="4"/>
  <c r="G400" i="1"/>
  <c r="G400" i="7"/>
  <c r="G400" i="3"/>
  <c r="G400" i="2"/>
  <c r="G400" i="9"/>
  <c r="G400" i="6"/>
  <c r="G400" i="12"/>
  <c r="C399" i="5"/>
  <c r="C126" i="5" s="1"/>
  <c r="D399" i="5"/>
  <c r="D126" i="5" s="1"/>
  <c r="L399" i="10"/>
  <c r="L126" i="10" s="1"/>
  <c r="H126" i="10"/>
  <c r="L399" i="7"/>
  <c r="L126" i="7" s="1"/>
  <c r="H126" i="7"/>
  <c r="L399" i="3"/>
  <c r="L126" i="3" s="1"/>
  <c r="H126" i="3"/>
  <c r="L399" i="8"/>
  <c r="L126" i="8" s="1"/>
  <c r="H126" i="8"/>
  <c r="L399" i="6"/>
  <c r="L126" i="6" s="1"/>
  <c r="C126" i="6"/>
  <c r="E399" i="5"/>
  <c r="E126" i="5" s="1"/>
  <c r="E126" i="4"/>
  <c r="L399" i="9"/>
  <c r="L126" i="9" s="1"/>
  <c r="H126" i="9"/>
  <c r="F399" i="5"/>
  <c r="F126" i="5" s="1"/>
  <c r="F126" i="4"/>
  <c r="H399" i="5"/>
  <c r="H126" i="4"/>
  <c r="L399" i="2"/>
  <c r="H126" i="2"/>
  <c r="L399" i="1"/>
  <c r="I399" i="5"/>
  <c r="I43" i="5" s="1"/>
  <c r="L399" i="4"/>
  <c r="L126" i="4" s="1"/>
  <c r="D83" i="18" l="1"/>
  <c r="G400" i="5"/>
  <c r="L126" i="1"/>
  <c r="L126" i="2"/>
  <c r="L399" i="5"/>
  <c r="H126" i="5"/>
  <c r="K399" i="16" l="1"/>
  <c r="K126" i="16" s="1"/>
  <c r="D53" i="18"/>
  <c r="L126" i="5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R125" i="15" l="1"/>
  <c r="P125" i="15"/>
  <c r="N125" i="15"/>
  <c r="L125" i="14"/>
  <c r="I125" i="14"/>
  <c r="H125" i="14"/>
  <c r="G125" i="14"/>
  <c r="F125" i="14"/>
  <c r="E125" i="14"/>
  <c r="D125" i="14"/>
  <c r="C125" i="14"/>
  <c r="I125" i="11"/>
  <c r="G125" i="11"/>
  <c r="F125" i="11"/>
  <c r="E125" i="11"/>
  <c r="D125" i="11"/>
  <c r="C125" i="11"/>
  <c r="A398" i="15"/>
  <c r="L398" i="15"/>
  <c r="I398" i="9"/>
  <c r="L398" i="9"/>
  <c r="F398" i="9"/>
  <c r="E398" i="9"/>
  <c r="D398" i="9"/>
  <c r="C398" i="9"/>
  <c r="A398" i="9"/>
  <c r="N398" i="9"/>
  <c r="A398" i="13"/>
  <c r="K398" i="13"/>
  <c r="I398" i="3"/>
  <c r="H398" i="3"/>
  <c r="L398" i="3" s="1"/>
  <c r="F398" i="3"/>
  <c r="E398" i="3"/>
  <c r="D398" i="3"/>
  <c r="C398" i="3"/>
  <c r="A398" i="3"/>
  <c r="N398" i="3"/>
  <c r="A398" i="14"/>
  <c r="N398" i="14"/>
  <c r="I398" i="10"/>
  <c r="H398" i="10"/>
  <c r="L398" i="10" s="1"/>
  <c r="F398" i="10"/>
  <c r="E398" i="10"/>
  <c r="D398" i="10"/>
  <c r="C398" i="10"/>
  <c r="A398" i="10"/>
  <c r="N398" i="10"/>
  <c r="I398" i="8"/>
  <c r="L398" i="8"/>
  <c r="F398" i="8"/>
  <c r="E398" i="8"/>
  <c r="D398" i="8"/>
  <c r="C398" i="8"/>
  <c r="A398" i="8"/>
  <c r="N398" i="8"/>
  <c r="I398" i="7"/>
  <c r="H398" i="7"/>
  <c r="L398" i="7" s="1"/>
  <c r="F398" i="7"/>
  <c r="E398" i="7"/>
  <c r="D398" i="7"/>
  <c r="C398" i="7"/>
  <c r="A398" i="7"/>
  <c r="N398" i="7"/>
  <c r="I398" i="1"/>
  <c r="F398" i="1"/>
  <c r="E398" i="1"/>
  <c r="D398" i="1"/>
  <c r="C398" i="1"/>
  <c r="A398" i="1"/>
  <c r="N398" i="1"/>
  <c r="H398" i="11"/>
  <c r="L398" i="11" s="1"/>
  <c r="N398" i="11"/>
  <c r="I398" i="2"/>
  <c r="L398" i="2"/>
  <c r="F398" i="2"/>
  <c r="E398" i="2"/>
  <c r="D398" i="2"/>
  <c r="C398" i="2"/>
  <c r="A398" i="2"/>
  <c r="N398" i="2"/>
  <c r="I398" i="4"/>
  <c r="H398" i="4"/>
  <c r="L398" i="4" s="1"/>
  <c r="F398" i="4"/>
  <c r="F398" i="5" s="1"/>
  <c r="E398" i="4"/>
  <c r="E398" i="5" s="1"/>
  <c r="D398" i="4"/>
  <c r="D398" i="5" s="1"/>
  <c r="C398" i="4"/>
  <c r="C398" i="5" s="1"/>
  <c r="A398" i="4"/>
  <c r="N398" i="4"/>
  <c r="A398" i="5"/>
  <c r="N398" i="5"/>
  <c r="I398" i="12"/>
  <c r="H398" i="12"/>
  <c r="F398" i="12"/>
  <c r="E398" i="12"/>
  <c r="D398" i="12"/>
  <c r="C398" i="12"/>
  <c r="A398" i="12"/>
  <c r="K398" i="12"/>
  <c r="I398" i="6"/>
  <c r="H398" i="6"/>
  <c r="F398" i="6"/>
  <c r="E398" i="6"/>
  <c r="D398" i="6"/>
  <c r="C398" i="6"/>
  <c r="L398" i="6" s="1"/>
  <c r="A398" i="6"/>
  <c r="G399" i="6" l="1"/>
  <c r="G126" i="6" s="1"/>
  <c r="H398" i="1"/>
  <c r="L398" i="1" s="1"/>
  <c r="G399" i="1"/>
  <c r="G126" i="1" s="1"/>
  <c r="G399" i="8"/>
  <c r="G126" i="8" s="1"/>
  <c r="G399" i="10"/>
  <c r="G126" i="10" s="1"/>
  <c r="G399" i="3"/>
  <c r="G126" i="3" s="1"/>
  <c r="G399" i="7"/>
  <c r="G126" i="7" s="1"/>
  <c r="G399" i="12"/>
  <c r="G126" i="12" s="1"/>
  <c r="G399" i="9"/>
  <c r="G126" i="9" s="1"/>
  <c r="G399" i="4"/>
  <c r="G126" i="4" s="1"/>
  <c r="G399" i="2"/>
  <c r="G126" i="2" s="1"/>
  <c r="I125" i="6"/>
  <c r="I125" i="1"/>
  <c r="I125" i="7"/>
  <c r="I125" i="8"/>
  <c r="I125" i="10"/>
  <c r="I125" i="3"/>
  <c r="I125" i="12"/>
  <c r="I125" i="4"/>
  <c r="I125" i="2"/>
  <c r="I125" i="9"/>
  <c r="I398" i="5"/>
  <c r="H398" i="5"/>
  <c r="L398" i="5" s="1"/>
  <c r="N397" i="11"/>
  <c r="N396" i="11"/>
  <c r="N395" i="11"/>
  <c r="N394" i="11"/>
  <c r="N393" i="11"/>
  <c r="D82" i="18" l="1"/>
  <c r="D52" i="18"/>
  <c r="G399" i="5"/>
  <c r="G126" i="5" s="1"/>
  <c r="K398" i="16"/>
  <c r="I125" i="5"/>
  <c r="I395" i="12"/>
  <c r="A397" i="15" l="1"/>
  <c r="L397" i="15"/>
  <c r="I397" i="9"/>
  <c r="L397" i="9"/>
  <c r="F397" i="9"/>
  <c r="E397" i="9"/>
  <c r="D397" i="9"/>
  <c r="C397" i="9"/>
  <c r="A397" i="9"/>
  <c r="N397" i="9"/>
  <c r="A397" i="13"/>
  <c r="K397" i="13"/>
  <c r="I397" i="3"/>
  <c r="H397" i="3"/>
  <c r="L397" i="3" s="1"/>
  <c r="F397" i="3"/>
  <c r="E397" i="3"/>
  <c r="D397" i="3"/>
  <c r="C397" i="3"/>
  <c r="A397" i="3"/>
  <c r="N397" i="3"/>
  <c r="A397" i="14"/>
  <c r="N397" i="14"/>
  <c r="I397" i="10"/>
  <c r="H397" i="10"/>
  <c r="L397" i="10" s="1"/>
  <c r="F397" i="10"/>
  <c r="E397" i="10"/>
  <c r="D397" i="10"/>
  <c r="C397" i="10"/>
  <c r="A397" i="10"/>
  <c r="N397" i="10"/>
  <c r="I397" i="8"/>
  <c r="L397" i="8"/>
  <c r="F397" i="8"/>
  <c r="E397" i="8"/>
  <c r="D397" i="8"/>
  <c r="C397" i="8"/>
  <c r="A397" i="8"/>
  <c r="N397" i="8"/>
  <c r="I397" i="7"/>
  <c r="H397" i="7"/>
  <c r="L397" i="7" s="1"/>
  <c r="F397" i="7"/>
  <c r="E397" i="7"/>
  <c r="D397" i="7"/>
  <c r="C397" i="7"/>
  <c r="A397" i="7"/>
  <c r="N397" i="7"/>
  <c r="I397" i="1"/>
  <c r="F397" i="1"/>
  <c r="E397" i="1"/>
  <c r="D397" i="1"/>
  <c r="C397" i="1"/>
  <c r="A397" i="1"/>
  <c r="N397" i="1"/>
  <c r="H397" i="11"/>
  <c r="L397" i="11" s="1"/>
  <c r="I397" i="2"/>
  <c r="L397" i="2"/>
  <c r="F397" i="2"/>
  <c r="E397" i="2"/>
  <c r="D397" i="2"/>
  <c r="C397" i="2"/>
  <c r="A397" i="2"/>
  <c r="N397" i="2"/>
  <c r="I397" i="4"/>
  <c r="H397" i="4"/>
  <c r="L397" i="4" s="1"/>
  <c r="F397" i="4"/>
  <c r="F397" i="5" s="1"/>
  <c r="E397" i="4"/>
  <c r="E397" i="5" s="1"/>
  <c r="D397" i="4"/>
  <c r="D397" i="5" s="1"/>
  <c r="C397" i="4"/>
  <c r="C397" i="5" s="1"/>
  <c r="A397" i="4"/>
  <c r="N397" i="4"/>
  <c r="A397" i="5"/>
  <c r="N397" i="5"/>
  <c r="I397" i="12"/>
  <c r="H397" i="12"/>
  <c r="F397" i="12"/>
  <c r="E397" i="12"/>
  <c r="D397" i="12"/>
  <c r="C397" i="12"/>
  <c r="A397" i="12"/>
  <c r="K397" i="12"/>
  <c r="I397" i="6"/>
  <c r="H397" i="6"/>
  <c r="F397" i="6"/>
  <c r="E397" i="6"/>
  <c r="D397" i="6"/>
  <c r="C397" i="6"/>
  <c r="L397" i="6" s="1"/>
  <c r="A397" i="6"/>
  <c r="H397" i="1" l="1"/>
  <c r="L397" i="1" s="1"/>
  <c r="G398" i="6"/>
  <c r="G398" i="12"/>
  <c r="G398" i="4"/>
  <c r="G398" i="2"/>
  <c r="G398" i="1"/>
  <c r="G398" i="7"/>
  <c r="G398" i="8"/>
  <c r="G398" i="10"/>
  <c r="G398" i="3"/>
  <c r="G398" i="9"/>
  <c r="H397" i="5"/>
  <c r="L397" i="5" s="1"/>
  <c r="I397" i="5"/>
  <c r="A396" i="15"/>
  <c r="L396" i="15"/>
  <c r="I396" i="9"/>
  <c r="F396" i="9"/>
  <c r="F125" i="9" s="1"/>
  <c r="E396" i="9"/>
  <c r="E125" i="9" s="1"/>
  <c r="D396" i="9"/>
  <c r="D125" i="9" s="1"/>
  <c r="C396" i="9"/>
  <c r="C125" i="9" s="1"/>
  <c r="A396" i="9"/>
  <c r="N396" i="9"/>
  <c r="A396" i="13"/>
  <c r="K396" i="13"/>
  <c r="I396" i="3"/>
  <c r="H396" i="3"/>
  <c r="F396" i="3"/>
  <c r="F125" i="3" s="1"/>
  <c r="E396" i="3"/>
  <c r="E125" i="3" s="1"/>
  <c r="D396" i="3"/>
  <c r="D125" i="3" s="1"/>
  <c r="C396" i="3"/>
  <c r="C125" i="3" s="1"/>
  <c r="A396" i="3"/>
  <c r="N396" i="3"/>
  <c r="A396" i="14"/>
  <c r="N396" i="14"/>
  <c r="I396" i="10"/>
  <c r="H396" i="10"/>
  <c r="F396" i="10"/>
  <c r="F125" i="10" s="1"/>
  <c r="E396" i="10"/>
  <c r="E125" i="10" s="1"/>
  <c r="D396" i="10"/>
  <c r="D125" i="10" s="1"/>
  <c r="C396" i="10"/>
  <c r="C125" i="10" s="1"/>
  <c r="A396" i="10"/>
  <c r="N396" i="10"/>
  <c r="I396" i="8"/>
  <c r="F396" i="8"/>
  <c r="F125" i="8" s="1"/>
  <c r="E396" i="8"/>
  <c r="E125" i="8" s="1"/>
  <c r="D396" i="8"/>
  <c r="D125" i="8" s="1"/>
  <c r="C396" i="8"/>
  <c r="C125" i="8" s="1"/>
  <c r="A396" i="8"/>
  <c r="N396" i="8"/>
  <c r="I396" i="7"/>
  <c r="H396" i="7"/>
  <c r="F396" i="7"/>
  <c r="F125" i="7" s="1"/>
  <c r="E396" i="7"/>
  <c r="E125" i="7" s="1"/>
  <c r="D396" i="7"/>
  <c r="D125" i="7" s="1"/>
  <c r="C396" i="7"/>
  <c r="C125" i="7" s="1"/>
  <c r="A396" i="7"/>
  <c r="N396" i="7"/>
  <c r="I396" i="1"/>
  <c r="F396" i="1"/>
  <c r="F125" i="1" s="1"/>
  <c r="E396" i="1"/>
  <c r="E125" i="1" s="1"/>
  <c r="D396" i="1"/>
  <c r="D125" i="1" s="1"/>
  <c r="C396" i="1"/>
  <c r="C125" i="1" s="1"/>
  <c r="A396" i="1"/>
  <c r="N396" i="1"/>
  <c r="H396" i="11"/>
  <c r="H396" i="1" s="1"/>
  <c r="I396" i="2"/>
  <c r="F396" i="2"/>
  <c r="F125" i="2" s="1"/>
  <c r="E396" i="2"/>
  <c r="E125" i="2" s="1"/>
  <c r="D396" i="2"/>
  <c r="D125" i="2" s="1"/>
  <c r="C396" i="2"/>
  <c r="C125" i="2" s="1"/>
  <c r="A396" i="2"/>
  <c r="N396" i="2"/>
  <c r="I396" i="4"/>
  <c r="H396" i="4"/>
  <c r="F396" i="4"/>
  <c r="E396" i="4"/>
  <c r="D396" i="4"/>
  <c r="C396" i="4"/>
  <c r="C125" i="4" s="1"/>
  <c r="A396" i="4"/>
  <c r="N396" i="4"/>
  <c r="A396" i="5"/>
  <c r="N396" i="5"/>
  <c r="I396" i="12"/>
  <c r="H396" i="12"/>
  <c r="H125" i="12" s="1"/>
  <c r="F396" i="12"/>
  <c r="F125" i="12" s="1"/>
  <c r="E396" i="12"/>
  <c r="E125" i="12" s="1"/>
  <c r="D396" i="12"/>
  <c r="D125" i="12" s="1"/>
  <c r="C396" i="12"/>
  <c r="C125" i="12" s="1"/>
  <c r="A396" i="12"/>
  <c r="K396" i="12"/>
  <c r="D51" i="18" l="1"/>
  <c r="D81" i="18"/>
  <c r="G397" i="7"/>
  <c r="G397" i="3"/>
  <c r="G397" i="9"/>
  <c r="G397" i="1"/>
  <c r="G397" i="4"/>
  <c r="G397" i="12"/>
  <c r="G397" i="2"/>
  <c r="G397" i="8"/>
  <c r="G397" i="10"/>
  <c r="C396" i="5"/>
  <c r="C125" i="5" s="1"/>
  <c r="G398" i="5"/>
  <c r="K397" i="16"/>
  <c r="F396" i="5"/>
  <c r="F125" i="5" s="1"/>
  <c r="F125" i="4"/>
  <c r="L396" i="2"/>
  <c r="H125" i="2"/>
  <c r="L396" i="8"/>
  <c r="L125" i="8" s="1"/>
  <c r="H125" i="8"/>
  <c r="L396" i="10"/>
  <c r="L125" i="10" s="1"/>
  <c r="H125" i="10"/>
  <c r="L396" i="7"/>
  <c r="L125" i="7" s="1"/>
  <c r="H125" i="7"/>
  <c r="L396" i="11"/>
  <c r="L125" i="11" s="1"/>
  <c r="H125" i="11"/>
  <c r="L396" i="3"/>
  <c r="L125" i="3" s="1"/>
  <c r="H125" i="3"/>
  <c r="L396" i="1"/>
  <c r="H125" i="1"/>
  <c r="H396" i="5"/>
  <c r="H125" i="4"/>
  <c r="D396" i="5"/>
  <c r="D125" i="5" s="1"/>
  <c r="D125" i="4"/>
  <c r="E396" i="5"/>
  <c r="E125" i="5" s="1"/>
  <c r="E125" i="4"/>
  <c r="L396" i="9"/>
  <c r="L125" i="9" s="1"/>
  <c r="H125" i="9"/>
  <c r="H22" i="9" s="1"/>
  <c r="L396" i="4"/>
  <c r="L125" i="4" s="1"/>
  <c r="I396" i="5"/>
  <c r="D80" i="18" l="1"/>
  <c r="G397" i="5"/>
  <c r="L125" i="2"/>
  <c r="L125" i="1"/>
  <c r="L396" i="5"/>
  <c r="H125" i="5"/>
  <c r="I396" i="6"/>
  <c r="H396" i="6"/>
  <c r="H125" i="6" s="1"/>
  <c r="F396" i="6"/>
  <c r="F125" i="6" s="1"/>
  <c r="E396" i="6"/>
  <c r="E125" i="6" s="1"/>
  <c r="D396" i="6"/>
  <c r="D125" i="6" s="1"/>
  <c r="C396" i="6"/>
  <c r="C125" i="6" s="1"/>
  <c r="A396" i="6"/>
  <c r="D50" i="18" l="1"/>
  <c r="G397" i="6"/>
  <c r="L125" i="5"/>
  <c r="K396" i="16"/>
  <c r="L396" i="6"/>
  <c r="L125" i="6" s="1"/>
  <c r="H395" i="11"/>
  <c r="L395" i="11" s="1"/>
  <c r="H394" i="11"/>
  <c r="H43" i="11" s="1"/>
  <c r="H381" i="11"/>
  <c r="H380" i="11"/>
  <c r="H368" i="11"/>
  <c r="H367" i="11"/>
  <c r="H355" i="11"/>
  <c r="H354" i="11"/>
  <c r="H342" i="11"/>
  <c r="H341" i="11"/>
  <c r="K125" i="16" l="1"/>
  <c r="L394" i="11"/>
  <c r="L393" i="11"/>
  <c r="L43" i="11" s="1"/>
  <c r="R124" i="15"/>
  <c r="R22" i="15" s="1"/>
  <c r="P124" i="15"/>
  <c r="P22" i="15" s="1"/>
  <c r="N124" i="15"/>
  <c r="N22" i="15" s="1"/>
  <c r="L124" i="14"/>
  <c r="L22" i="14" s="1"/>
  <c r="I124" i="14"/>
  <c r="H124" i="14"/>
  <c r="H22" i="14" s="1"/>
  <c r="G124" i="14"/>
  <c r="G22" i="14" s="1"/>
  <c r="F124" i="14"/>
  <c r="F22" i="14" s="1"/>
  <c r="E124" i="14"/>
  <c r="E22" i="14" s="1"/>
  <c r="D124" i="14"/>
  <c r="D22" i="14" s="1"/>
  <c r="C124" i="14"/>
  <c r="C22" i="14" s="1"/>
  <c r="I124" i="11"/>
  <c r="G124" i="11"/>
  <c r="G22" i="11" s="1"/>
  <c r="F124" i="11"/>
  <c r="F22" i="11" s="1"/>
  <c r="E124" i="11"/>
  <c r="E22" i="11" s="1"/>
  <c r="D124" i="11"/>
  <c r="D22" i="11" s="1"/>
  <c r="C124" i="11"/>
  <c r="C22" i="11" s="1"/>
  <c r="K41" i="13"/>
  <c r="A395" i="15" l="1"/>
  <c r="L395" i="15"/>
  <c r="I395" i="9"/>
  <c r="L395" i="9"/>
  <c r="F395" i="9"/>
  <c r="E395" i="9"/>
  <c r="D395" i="9"/>
  <c r="C395" i="9"/>
  <c r="A395" i="9"/>
  <c r="N395" i="9"/>
  <c r="A395" i="13"/>
  <c r="K395" i="13"/>
  <c r="I395" i="3"/>
  <c r="H395" i="3"/>
  <c r="L395" i="3" s="1"/>
  <c r="F395" i="3"/>
  <c r="E395" i="3"/>
  <c r="D395" i="3"/>
  <c r="C395" i="3"/>
  <c r="A395" i="3"/>
  <c r="N395" i="3"/>
  <c r="A395" i="14"/>
  <c r="N395" i="14"/>
  <c r="I395" i="10"/>
  <c r="H395" i="10"/>
  <c r="L395" i="10" s="1"/>
  <c r="F395" i="10"/>
  <c r="E395" i="10"/>
  <c r="D395" i="10"/>
  <c r="C395" i="10"/>
  <c r="A395" i="10"/>
  <c r="N395" i="10"/>
  <c r="I395" i="8"/>
  <c r="L395" i="8"/>
  <c r="F395" i="8"/>
  <c r="E395" i="8"/>
  <c r="D395" i="8"/>
  <c r="C395" i="8"/>
  <c r="A395" i="8"/>
  <c r="N395" i="8"/>
  <c r="I395" i="7"/>
  <c r="H395" i="7"/>
  <c r="L395" i="7" s="1"/>
  <c r="F395" i="7"/>
  <c r="E395" i="7"/>
  <c r="D395" i="7"/>
  <c r="C395" i="7"/>
  <c r="A395" i="7"/>
  <c r="N395" i="7"/>
  <c r="I395" i="1"/>
  <c r="H395" i="1"/>
  <c r="L395" i="1" s="1"/>
  <c r="F395" i="1"/>
  <c r="E395" i="1"/>
  <c r="D395" i="1"/>
  <c r="C395" i="1"/>
  <c r="A395" i="1"/>
  <c r="N395" i="1"/>
  <c r="I395" i="2"/>
  <c r="L395" i="2"/>
  <c r="F395" i="2"/>
  <c r="E395" i="2"/>
  <c r="D395" i="2"/>
  <c r="C395" i="2"/>
  <c r="A395" i="2"/>
  <c r="N395" i="2"/>
  <c r="I395" i="4"/>
  <c r="H395" i="4"/>
  <c r="L395" i="4" s="1"/>
  <c r="F395" i="4"/>
  <c r="F395" i="5" s="1"/>
  <c r="E395" i="4"/>
  <c r="E395" i="5" s="1"/>
  <c r="D395" i="4"/>
  <c r="D395" i="5" s="1"/>
  <c r="C395" i="4"/>
  <c r="C395" i="5" s="1"/>
  <c r="A395" i="4"/>
  <c r="N395" i="4"/>
  <c r="A395" i="5"/>
  <c r="N395" i="5"/>
  <c r="G396" i="12"/>
  <c r="G125" i="12" s="1"/>
  <c r="H395" i="12"/>
  <c r="F395" i="12"/>
  <c r="E395" i="12"/>
  <c r="D395" i="12"/>
  <c r="C395" i="12"/>
  <c r="A395" i="12"/>
  <c r="K395" i="12"/>
  <c r="I395" i="6"/>
  <c r="H395" i="6"/>
  <c r="F395" i="6"/>
  <c r="E395" i="6"/>
  <c r="D395" i="6"/>
  <c r="C395" i="6"/>
  <c r="L395" i="6" s="1"/>
  <c r="A395" i="6"/>
  <c r="D79" i="18" l="1"/>
  <c r="G396" i="4"/>
  <c r="G125" i="4" s="1"/>
  <c r="G396" i="2"/>
  <c r="G125" i="2" s="1"/>
  <c r="G396" i="1"/>
  <c r="G125" i="1" s="1"/>
  <c r="G396" i="7"/>
  <c r="G125" i="7" s="1"/>
  <c r="G396" i="8"/>
  <c r="G125" i="8" s="1"/>
  <c r="G396" i="10"/>
  <c r="G125" i="10" s="1"/>
  <c r="G396" i="3"/>
  <c r="G125" i="3" s="1"/>
  <c r="G396" i="6"/>
  <c r="G125" i="6" s="1"/>
  <c r="G396" i="9"/>
  <c r="G125" i="9" s="1"/>
  <c r="I124" i="2"/>
  <c r="I124" i="1"/>
  <c r="I124" i="7"/>
  <c r="I124" i="8"/>
  <c r="I124" i="10"/>
  <c r="I395" i="5"/>
  <c r="I124" i="4"/>
  <c r="I124" i="3"/>
  <c r="I124" i="12"/>
  <c r="I124" i="6"/>
  <c r="I124" i="9"/>
  <c r="H395" i="5"/>
  <c r="L395" i="5" s="1"/>
  <c r="D49" i="18" l="1"/>
  <c r="G396" i="5"/>
  <c r="G125" i="5" s="1"/>
  <c r="I124" i="5"/>
  <c r="K395" i="16"/>
  <c r="K300" i="16"/>
  <c r="K299" i="16"/>
  <c r="K298" i="16"/>
  <c r="K297" i="16"/>
  <c r="K296" i="16"/>
  <c r="K295" i="16"/>
  <c r="K294" i="16"/>
  <c r="K293" i="16"/>
  <c r="K292" i="16"/>
  <c r="K291" i="16"/>
  <c r="K290" i="16"/>
  <c r="K289" i="16"/>
  <c r="K35" i="16" s="1"/>
  <c r="K326" i="16"/>
  <c r="K325" i="16"/>
  <c r="K324" i="16"/>
  <c r="K323" i="16"/>
  <c r="K322" i="16"/>
  <c r="K321" i="16"/>
  <c r="K320" i="16"/>
  <c r="K319" i="16"/>
  <c r="K318" i="16"/>
  <c r="K317" i="16"/>
  <c r="K316" i="16"/>
  <c r="K315" i="16"/>
  <c r="K37" i="16" s="1"/>
  <c r="K303" i="16"/>
  <c r="K304" i="16"/>
  <c r="K305" i="16"/>
  <c r="K306" i="16"/>
  <c r="K307" i="16"/>
  <c r="K308" i="16"/>
  <c r="K309" i="16"/>
  <c r="K310" i="16"/>
  <c r="K311" i="16"/>
  <c r="K312" i="16"/>
  <c r="K313" i="16"/>
  <c r="K302" i="16"/>
  <c r="K36" i="16" s="1"/>
  <c r="L394" i="15" l="1"/>
  <c r="A394" i="15"/>
  <c r="I394" i="9"/>
  <c r="L394" i="9"/>
  <c r="F394" i="9"/>
  <c r="E394" i="9"/>
  <c r="D394" i="9"/>
  <c r="C394" i="9"/>
  <c r="N394" i="9"/>
  <c r="A394" i="9"/>
  <c r="K394" i="13"/>
  <c r="A394" i="13"/>
  <c r="K119" i="13"/>
  <c r="I394" i="3"/>
  <c r="H394" i="3"/>
  <c r="L394" i="3" s="1"/>
  <c r="F394" i="3"/>
  <c r="E394" i="3"/>
  <c r="D394" i="3"/>
  <c r="C394" i="3"/>
  <c r="N394" i="3"/>
  <c r="A394" i="3"/>
  <c r="A393" i="3"/>
  <c r="C393" i="3"/>
  <c r="C43" i="3" s="1"/>
  <c r="D393" i="3"/>
  <c r="E393" i="3"/>
  <c r="E43" i="3" s="1"/>
  <c r="F393" i="3"/>
  <c r="H393" i="3"/>
  <c r="H43" i="3" s="1"/>
  <c r="I393" i="3"/>
  <c r="N393" i="3"/>
  <c r="N392" i="3"/>
  <c r="A392" i="3"/>
  <c r="N394" i="14"/>
  <c r="A394" i="14"/>
  <c r="I394" i="10"/>
  <c r="H394" i="10"/>
  <c r="L394" i="10" s="1"/>
  <c r="F394" i="10"/>
  <c r="E394" i="10"/>
  <c r="D394" i="10"/>
  <c r="C394" i="10"/>
  <c r="N394" i="10"/>
  <c r="A394" i="10"/>
  <c r="I394" i="8"/>
  <c r="L394" i="8"/>
  <c r="F394" i="8"/>
  <c r="E394" i="8"/>
  <c r="D394" i="8"/>
  <c r="C394" i="8"/>
  <c r="N394" i="8"/>
  <c r="A394" i="8"/>
  <c r="I394" i="7"/>
  <c r="H394" i="7"/>
  <c r="L394" i="7" s="1"/>
  <c r="F394" i="7"/>
  <c r="E394" i="7"/>
  <c r="D394" i="7"/>
  <c r="C394" i="7"/>
  <c r="N394" i="7"/>
  <c r="A394" i="7"/>
  <c r="A393" i="7"/>
  <c r="C393" i="7"/>
  <c r="D393" i="7"/>
  <c r="E393" i="7"/>
  <c r="E43" i="7" s="1"/>
  <c r="F393" i="7"/>
  <c r="F43" i="7" s="1"/>
  <c r="H393" i="7"/>
  <c r="I393" i="7"/>
  <c r="N393" i="7"/>
  <c r="I394" i="1"/>
  <c r="H394" i="1"/>
  <c r="L394" i="1" s="1"/>
  <c r="F394" i="1"/>
  <c r="E394" i="1"/>
  <c r="D394" i="1"/>
  <c r="C394" i="1"/>
  <c r="N394" i="1"/>
  <c r="A394" i="1"/>
  <c r="I394" i="2"/>
  <c r="L394" i="2"/>
  <c r="F394" i="2"/>
  <c r="E394" i="2"/>
  <c r="D394" i="2"/>
  <c r="C394" i="2"/>
  <c r="N394" i="2"/>
  <c r="A394" i="2"/>
  <c r="I394" i="4"/>
  <c r="H394" i="4"/>
  <c r="L394" i="4" s="1"/>
  <c r="F394" i="4"/>
  <c r="F394" i="5" s="1"/>
  <c r="E394" i="4"/>
  <c r="E394" i="5" s="1"/>
  <c r="D394" i="4"/>
  <c r="D394" i="5" s="1"/>
  <c r="C394" i="4"/>
  <c r="C394" i="5" s="1"/>
  <c r="N394" i="4"/>
  <c r="A394" i="4"/>
  <c r="A393" i="4"/>
  <c r="C393" i="4"/>
  <c r="C43" i="4" s="1"/>
  <c r="D393" i="4"/>
  <c r="D43" i="4" s="1"/>
  <c r="E393" i="4"/>
  <c r="E43" i="4" s="1"/>
  <c r="F393" i="4"/>
  <c r="F43" i="4" s="1"/>
  <c r="H393" i="4"/>
  <c r="I393" i="4"/>
  <c r="N393" i="4"/>
  <c r="N394" i="5"/>
  <c r="A394" i="5"/>
  <c r="A393" i="5"/>
  <c r="N393" i="5"/>
  <c r="I394" i="12"/>
  <c r="H394" i="12"/>
  <c r="F394" i="12"/>
  <c r="E394" i="12"/>
  <c r="D394" i="12"/>
  <c r="C394" i="12"/>
  <c r="K394" i="12"/>
  <c r="A394" i="12"/>
  <c r="I394" i="6"/>
  <c r="H394" i="6"/>
  <c r="F394" i="6"/>
  <c r="E394" i="6"/>
  <c r="D394" i="6"/>
  <c r="C394" i="6"/>
  <c r="L394" i="6" s="1"/>
  <c r="A394" i="6"/>
  <c r="H43" i="7" l="1"/>
  <c r="H43" i="4"/>
  <c r="F43" i="3"/>
  <c r="D43" i="3"/>
  <c r="D43" i="7"/>
  <c r="C43" i="7"/>
  <c r="D78" i="18"/>
  <c r="G395" i="4"/>
  <c r="G395" i="3"/>
  <c r="G395" i="12"/>
  <c r="G395" i="6"/>
  <c r="G395" i="9"/>
  <c r="G395" i="2"/>
  <c r="G395" i="7"/>
  <c r="G395" i="10"/>
  <c r="G395" i="1"/>
  <c r="G395" i="8"/>
  <c r="H124" i="7"/>
  <c r="H22" i="7" s="1"/>
  <c r="C124" i="3"/>
  <c r="C22" i="3" s="1"/>
  <c r="F393" i="5"/>
  <c r="F43" i="5" s="1"/>
  <c r="F124" i="4"/>
  <c r="F22" i="4" s="1"/>
  <c r="F124" i="7"/>
  <c r="F22" i="7" s="1"/>
  <c r="E124" i="7"/>
  <c r="E22" i="7" s="1"/>
  <c r="H124" i="4"/>
  <c r="H22" i="4" s="1"/>
  <c r="E124" i="4"/>
  <c r="E22" i="4" s="1"/>
  <c r="D124" i="4"/>
  <c r="D22" i="4" s="1"/>
  <c r="D124" i="7"/>
  <c r="D22" i="7" s="1"/>
  <c r="H124" i="3"/>
  <c r="H22" i="3" s="1"/>
  <c r="C124" i="7"/>
  <c r="C22" i="7" s="1"/>
  <c r="F124" i="3"/>
  <c r="F22" i="3" s="1"/>
  <c r="C124" i="4"/>
  <c r="C22" i="4" s="1"/>
  <c r="E124" i="3"/>
  <c r="E22" i="3" s="1"/>
  <c r="D124" i="3"/>
  <c r="D22" i="3" s="1"/>
  <c r="G394" i="3"/>
  <c r="I393" i="5"/>
  <c r="G394" i="4"/>
  <c r="G394" i="7"/>
  <c r="L393" i="7"/>
  <c r="L43" i="7" s="1"/>
  <c r="L393" i="4"/>
  <c r="L43" i="4" s="1"/>
  <c r="E393" i="5"/>
  <c r="E43" i="5" s="1"/>
  <c r="D393" i="5"/>
  <c r="D43" i="5" s="1"/>
  <c r="C393" i="5"/>
  <c r="C43" i="5" s="1"/>
  <c r="L393" i="3"/>
  <c r="L43" i="3" s="1"/>
  <c r="H394" i="5"/>
  <c r="L394" i="5" s="1"/>
  <c r="I394" i="5"/>
  <c r="H393" i="5"/>
  <c r="L119" i="15"/>
  <c r="L120" i="15"/>
  <c r="L121" i="15"/>
  <c r="L122" i="15"/>
  <c r="L125" i="15"/>
  <c r="L126" i="15"/>
  <c r="L127" i="15"/>
  <c r="L124" i="15"/>
  <c r="N120" i="9"/>
  <c r="N121" i="9"/>
  <c r="N122" i="9"/>
  <c r="N124" i="9"/>
  <c r="N125" i="9"/>
  <c r="N126" i="9"/>
  <c r="N127" i="9"/>
  <c r="N119" i="9"/>
  <c r="A127" i="15"/>
  <c r="A126" i="15"/>
  <c r="A125" i="15"/>
  <c r="A124" i="15"/>
  <c r="A43" i="15"/>
  <c r="A127" i="9"/>
  <c r="A126" i="9"/>
  <c r="A125" i="9"/>
  <c r="A124" i="9"/>
  <c r="A122" i="9"/>
  <c r="A121" i="9"/>
  <c r="A120" i="9"/>
  <c r="A119" i="9"/>
  <c r="N42" i="9"/>
  <c r="N43" i="9"/>
  <c r="A42" i="9"/>
  <c r="A43" i="9"/>
  <c r="K127" i="13"/>
  <c r="K126" i="13"/>
  <c r="K125" i="13"/>
  <c r="K124" i="13"/>
  <c r="A127" i="13"/>
  <c r="A126" i="13"/>
  <c r="A125" i="13"/>
  <c r="A124" i="13"/>
  <c r="A43" i="13"/>
  <c r="N127" i="3"/>
  <c r="N126" i="3"/>
  <c r="N125" i="3"/>
  <c r="N124" i="3"/>
  <c r="A127" i="3"/>
  <c r="A126" i="3"/>
  <c r="A125" i="3"/>
  <c r="A124" i="3"/>
  <c r="A43" i="3"/>
  <c r="A39" i="14"/>
  <c r="A40" i="14"/>
  <c r="A41" i="14"/>
  <c r="A42" i="14"/>
  <c r="A43" i="14"/>
  <c r="N39" i="14"/>
  <c r="N40" i="14"/>
  <c r="N41" i="14"/>
  <c r="N42" i="14"/>
  <c r="N43" i="14"/>
  <c r="N127" i="14"/>
  <c r="N126" i="14"/>
  <c r="N125" i="14"/>
  <c r="N124" i="14"/>
  <c r="A127" i="14"/>
  <c r="A126" i="14"/>
  <c r="A125" i="14"/>
  <c r="A124" i="14"/>
  <c r="N127" i="10"/>
  <c r="N126" i="10"/>
  <c r="N125" i="10"/>
  <c r="N124" i="10"/>
  <c r="A127" i="10"/>
  <c r="A126" i="10"/>
  <c r="A125" i="10"/>
  <c r="A124" i="10"/>
  <c r="N43" i="10"/>
  <c r="A43" i="10"/>
  <c r="N127" i="8"/>
  <c r="N126" i="8"/>
  <c r="N125" i="8"/>
  <c r="N124" i="8"/>
  <c r="A127" i="8"/>
  <c r="A126" i="8"/>
  <c r="A125" i="8"/>
  <c r="A124" i="8"/>
  <c r="N43" i="8"/>
  <c r="A43" i="8"/>
  <c r="N127" i="7"/>
  <c r="N126" i="7"/>
  <c r="N125" i="7"/>
  <c r="N124" i="7"/>
  <c r="A127" i="7"/>
  <c r="A126" i="7"/>
  <c r="A125" i="7"/>
  <c r="A124" i="7"/>
  <c r="A43" i="7"/>
  <c r="N127" i="1"/>
  <c r="N126" i="1"/>
  <c r="N125" i="1"/>
  <c r="N124" i="1"/>
  <c r="A127" i="1"/>
  <c r="A126" i="1"/>
  <c r="A125" i="1"/>
  <c r="A124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N127" i="11"/>
  <c r="N126" i="11"/>
  <c r="N125" i="11"/>
  <c r="N124" i="11"/>
  <c r="A127" i="11"/>
  <c r="A126" i="11"/>
  <c r="A125" i="11"/>
  <c r="A124" i="11"/>
  <c r="N43" i="11"/>
  <c r="A43" i="11"/>
  <c r="N127" i="2"/>
  <c r="N126" i="2"/>
  <c r="N125" i="2"/>
  <c r="N124" i="2"/>
  <c r="A127" i="2"/>
  <c r="A126" i="2"/>
  <c r="A125" i="2"/>
  <c r="A124" i="2"/>
  <c r="N43" i="2"/>
  <c r="A43" i="2"/>
  <c r="N127" i="4"/>
  <c r="N126" i="4"/>
  <c r="N125" i="4"/>
  <c r="N124" i="4"/>
  <c r="A127" i="4"/>
  <c r="A126" i="4"/>
  <c r="A125" i="4"/>
  <c r="A124" i="4"/>
  <c r="N43" i="4"/>
  <c r="A43" i="4"/>
  <c r="N127" i="5"/>
  <c r="N126" i="5"/>
  <c r="N125" i="5"/>
  <c r="N124" i="5"/>
  <c r="A127" i="5"/>
  <c r="A126" i="5"/>
  <c r="A125" i="5"/>
  <c r="A124" i="5"/>
  <c r="N43" i="5"/>
  <c r="A43" i="5"/>
  <c r="K125" i="12"/>
  <c r="K127" i="12"/>
  <c r="K124" i="12"/>
  <c r="A127" i="12"/>
  <c r="A126" i="12"/>
  <c r="A125" i="12"/>
  <c r="A124" i="12"/>
  <c r="A43" i="12"/>
  <c r="A43" i="6"/>
  <c r="N125" i="6"/>
  <c r="N126" i="6"/>
  <c r="N127" i="6"/>
  <c r="N124" i="6"/>
  <c r="A127" i="6"/>
  <c r="A126" i="6"/>
  <c r="A125" i="6"/>
  <c r="A124" i="6"/>
  <c r="H43" i="5" l="1"/>
  <c r="D48" i="18"/>
  <c r="G395" i="5"/>
  <c r="G394" i="5"/>
  <c r="C124" i="5"/>
  <c r="C22" i="5" s="1"/>
  <c r="L124" i="7"/>
  <c r="L22" i="7" s="1"/>
  <c r="L124" i="3"/>
  <c r="L22" i="3" s="1"/>
  <c r="D124" i="5"/>
  <c r="D22" i="5" s="1"/>
  <c r="E124" i="5"/>
  <c r="E22" i="5" s="1"/>
  <c r="F124" i="5"/>
  <c r="F22" i="5" s="1"/>
  <c r="H124" i="5"/>
  <c r="H22" i="5" s="1"/>
  <c r="L124" i="4"/>
  <c r="L22" i="4" s="1"/>
  <c r="K394" i="16"/>
  <c r="L393" i="5"/>
  <c r="L43" i="5" s="1"/>
  <c r="L393" i="15"/>
  <c r="A393" i="15"/>
  <c r="I393" i="9"/>
  <c r="F393" i="9"/>
  <c r="F43" i="9" s="1"/>
  <c r="E393" i="9"/>
  <c r="E43" i="9" s="1"/>
  <c r="D393" i="9"/>
  <c r="D43" i="9" s="1"/>
  <c r="C393" i="9"/>
  <c r="C43" i="9" s="1"/>
  <c r="N393" i="9"/>
  <c r="A393" i="9"/>
  <c r="K393" i="13"/>
  <c r="A393" i="13"/>
  <c r="N393" i="14"/>
  <c r="A393" i="14"/>
  <c r="I393" i="10"/>
  <c r="H393" i="10"/>
  <c r="H43" i="10" s="1"/>
  <c r="F393" i="10"/>
  <c r="F43" i="10" s="1"/>
  <c r="E393" i="10"/>
  <c r="E43" i="10" s="1"/>
  <c r="D393" i="10"/>
  <c r="D43" i="10" s="1"/>
  <c r="C393" i="10"/>
  <c r="C43" i="10" s="1"/>
  <c r="N393" i="10"/>
  <c r="A393" i="10"/>
  <c r="I393" i="8"/>
  <c r="F393" i="8"/>
  <c r="F43" i="8" s="1"/>
  <c r="E393" i="8"/>
  <c r="E43" i="8" s="1"/>
  <c r="D393" i="8"/>
  <c r="D43" i="8" s="1"/>
  <c r="C393" i="8"/>
  <c r="C43" i="8" s="1"/>
  <c r="N393" i="8"/>
  <c r="A393" i="8"/>
  <c r="I393" i="1"/>
  <c r="F393" i="1"/>
  <c r="F43" i="1" s="1"/>
  <c r="E393" i="1"/>
  <c r="E43" i="1" s="1"/>
  <c r="D393" i="1"/>
  <c r="D43" i="1" s="1"/>
  <c r="C393" i="1"/>
  <c r="C43" i="1" s="1"/>
  <c r="N393" i="1"/>
  <c r="A393" i="1"/>
  <c r="A393" i="11"/>
  <c r="I393" i="2"/>
  <c r="F393" i="2"/>
  <c r="F43" i="2" s="1"/>
  <c r="E393" i="2"/>
  <c r="E43" i="2" s="1"/>
  <c r="D393" i="2"/>
  <c r="D43" i="2" s="1"/>
  <c r="C393" i="2"/>
  <c r="C43" i="2" s="1"/>
  <c r="N393" i="2"/>
  <c r="A393" i="2"/>
  <c r="I393" i="12"/>
  <c r="H393" i="12"/>
  <c r="H43" i="12" s="1"/>
  <c r="F393" i="12"/>
  <c r="F43" i="12" s="1"/>
  <c r="E393" i="12"/>
  <c r="E43" i="12" s="1"/>
  <c r="D393" i="12"/>
  <c r="D43" i="12" s="1"/>
  <c r="C393" i="12"/>
  <c r="C43" i="12" s="1"/>
  <c r="K393" i="12"/>
  <c r="A393" i="12"/>
  <c r="I393" i="6"/>
  <c r="H393" i="6"/>
  <c r="H43" i="6" s="1"/>
  <c r="F393" i="6"/>
  <c r="F43" i="6" s="1"/>
  <c r="E393" i="6"/>
  <c r="E43" i="6" s="1"/>
  <c r="D393" i="6"/>
  <c r="D43" i="6" s="1"/>
  <c r="C393" i="6"/>
  <c r="C43" i="6" s="1"/>
  <c r="A393" i="6"/>
  <c r="G394" i="9" l="1"/>
  <c r="G394" i="8"/>
  <c r="G394" i="12"/>
  <c r="G394" i="6"/>
  <c r="G394" i="2"/>
  <c r="G394" i="1"/>
  <c r="G394" i="10"/>
  <c r="C124" i="6"/>
  <c r="C22" i="6" s="1"/>
  <c r="C124" i="12"/>
  <c r="C22" i="12" s="1"/>
  <c r="C124" i="2"/>
  <c r="C22" i="2" s="1"/>
  <c r="H124" i="11"/>
  <c r="H22" i="11" s="1"/>
  <c r="D124" i="9"/>
  <c r="D22" i="9" s="1"/>
  <c r="E124" i="6"/>
  <c r="E22" i="6" s="1"/>
  <c r="H124" i="8"/>
  <c r="H22" i="8" s="1"/>
  <c r="D124" i="6"/>
  <c r="D22" i="6" s="1"/>
  <c r="D124" i="12"/>
  <c r="D22" i="12" s="1"/>
  <c r="D124" i="2"/>
  <c r="D22" i="2" s="1"/>
  <c r="E124" i="9"/>
  <c r="E22" i="9" s="1"/>
  <c r="E124" i="2"/>
  <c r="E22" i="2" s="1"/>
  <c r="C124" i="8"/>
  <c r="C22" i="8" s="1"/>
  <c r="C124" i="10"/>
  <c r="C22" i="10" s="1"/>
  <c r="F124" i="9"/>
  <c r="F22" i="9" s="1"/>
  <c r="F124" i="12"/>
  <c r="F22" i="12" s="1"/>
  <c r="D124" i="10"/>
  <c r="D22" i="10" s="1"/>
  <c r="C124" i="1"/>
  <c r="C22" i="1" s="1"/>
  <c r="H124" i="6"/>
  <c r="H22" i="6" s="1"/>
  <c r="D124" i="1"/>
  <c r="D22" i="1" s="1"/>
  <c r="E124" i="8"/>
  <c r="E22" i="8" s="1"/>
  <c r="E124" i="10"/>
  <c r="E22" i="10" s="1"/>
  <c r="F124" i="6"/>
  <c r="F22" i="6" s="1"/>
  <c r="D124" i="8"/>
  <c r="D22" i="8" s="1"/>
  <c r="H124" i="12"/>
  <c r="H22" i="12" s="1"/>
  <c r="E124" i="1"/>
  <c r="E22" i="1" s="1"/>
  <c r="F124" i="8"/>
  <c r="F22" i="8" s="1"/>
  <c r="F124" i="10"/>
  <c r="F22" i="10" s="1"/>
  <c r="L124" i="5"/>
  <c r="L22" i="5" s="1"/>
  <c r="E124" i="12"/>
  <c r="E22" i="12" s="1"/>
  <c r="F124" i="2"/>
  <c r="F22" i="2" s="1"/>
  <c r="H124" i="10"/>
  <c r="H22" i="10" s="1"/>
  <c r="H124" i="2"/>
  <c r="H22" i="2" s="1"/>
  <c r="F124" i="1"/>
  <c r="F22" i="1" s="1"/>
  <c r="C124" i="9"/>
  <c r="C22" i="9" s="1"/>
  <c r="H393" i="1"/>
  <c r="H43" i="1" s="1"/>
  <c r="L393" i="8"/>
  <c r="L43" i="8" s="1"/>
  <c r="L393" i="10"/>
  <c r="L43" i="10" s="1"/>
  <c r="L393" i="6"/>
  <c r="L43" i="6" s="1"/>
  <c r="L393" i="9"/>
  <c r="L43" i="9" s="1"/>
  <c r="L393" i="2"/>
  <c r="L43" i="2" s="1"/>
  <c r="D16" i="18" l="1"/>
  <c r="L124" i="10"/>
  <c r="L22" i="10" s="1"/>
  <c r="H124" i="1"/>
  <c r="H22" i="1" s="1"/>
  <c r="L124" i="2"/>
  <c r="L22" i="2" s="1"/>
  <c r="L124" i="9"/>
  <c r="L22" i="9" s="1"/>
  <c r="L124" i="6"/>
  <c r="L22" i="6" s="1"/>
  <c r="L124" i="11"/>
  <c r="L22" i="11" s="1"/>
  <c r="L124" i="8"/>
  <c r="L22" i="8" s="1"/>
  <c r="L393" i="1"/>
  <c r="L43" i="1" s="1"/>
  <c r="C21" i="15"/>
  <c r="D21" i="15"/>
  <c r="E21" i="15"/>
  <c r="F21" i="15"/>
  <c r="G21" i="15"/>
  <c r="J21" i="15"/>
  <c r="H21" i="15"/>
  <c r="D77" i="18" l="1"/>
  <c r="L124" i="1"/>
  <c r="L22" i="1" s="1"/>
  <c r="K393" i="16"/>
  <c r="K43" i="16" s="1"/>
  <c r="A391" i="15"/>
  <c r="L391" i="15"/>
  <c r="I391" i="9"/>
  <c r="H391" i="9"/>
  <c r="L391" i="9" s="1"/>
  <c r="F391" i="9"/>
  <c r="E391" i="9"/>
  <c r="D391" i="9"/>
  <c r="C391" i="9"/>
  <c r="A391" i="9"/>
  <c r="N391" i="9"/>
  <c r="A391" i="13"/>
  <c r="G391" i="13"/>
  <c r="K391" i="13"/>
  <c r="I391" i="3"/>
  <c r="H391" i="3"/>
  <c r="L391" i="3" s="1"/>
  <c r="F391" i="3"/>
  <c r="E391" i="3"/>
  <c r="D391" i="3"/>
  <c r="C391" i="3"/>
  <c r="A391" i="3"/>
  <c r="N391" i="3"/>
  <c r="A391" i="14"/>
  <c r="N391" i="14"/>
  <c r="I391" i="10"/>
  <c r="H391" i="10"/>
  <c r="L391" i="10" s="1"/>
  <c r="F391" i="10"/>
  <c r="E391" i="10"/>
  <c r="D391" i="10"/>
  <c r="C391" i="10"/>
  <c r="A391" i="10"/>
  <c r="N391" i="10"/>
  <c r="I391" i="8"/>
  <c r="L391" i="8"/>
  <c r="F391" i="8"/>
  <c r="E391" i="8"/>
  <c r="D391" i="8"/>
  <c r="C391" i="8"/>
  <c r="A391" i="8"/>
  <c r="N391" i="8"/>
  <c r="I391" i="7"/>
  <c r="H391" i="7"/>
  <c r="L391" i="7" s="1"/>
  <c r="F391" i="7"/>
  <c r="E391" i="7"/>
  <c r="D391" i="7"/>
  <c r="C391" i="7"/>
  <c r="A391" i="7"/>
  <c r="N391" i="7"/>
  <c r="I391" i="1"/>
  <c r="F391" i="1"/>
  <c r="E391" i="1"/>
  <c r="D391" i="1"/>
  <c r="C391" i="1"/>
  <c r="A391" i="1"/>
  <c r="N391" i="1"/>
  <c r="H391" i="11"/>
  <c r="L391" i="11" s="1"/>
  <c r="A391" i="11"/>
  <c r="N391" i="11"/>
  <c r="I391" i="2"/>
  <c r="L391" i="2"/>
  <c r="F391" i="2"/>
  <c r="E391" i="2"/>
  <c r="D391" i="2"/>
  <c r="C391" i="2"/>
  <c r="A391" i="2"/>
  <c r="N391" i="2"/>
  <c r="I391" i="4"/>
  <c r="H391" i="4"/>
  <c r="L391" i="4" s="1"/>
  <c r="F391" i="4"/>
  <c r="F391" i="5" s="1"/>
  <c r="E391" i="4"/>
  <c r="E391" i="5" s="1"/>
  <c r="D391" i="4"/>
  <c r="D391" i="5" s="1"/>
  <c r="C391" i="4"/>
  <c r="C391" i="5" s="1"/>
  <c r="A391" i="4"/>
  <c r="N391" i="4"/>
  <c r="A391" i="5"/>
  <c r="N391" i="5"/>
  <c r="I391" i="12"/>
  <c r="H391" i="12"/>
  <c r="F391" i="12"/>
  <c r="E391" i="12"/>
  <c r="D391" i="12"/>
  <c r="C391" i="12"/>
  <c r="A391" i="12"/>
  <c r="K391" i="12"/>
  <c r="R122" i="15"/>
  <c r="P122" i="15"/>
  <c r="N122" i="15"/>
  <c r="L122" i="14"/>
  <c r="I122" i="14"/>
  <c r="I21" i="14" s="1"/>
  <c r="H122" i="14"/>
  <c r="G122" i="14"/>
  <c r="F122" i="14"/>
  <c r="E122" i="14"/>
  <c r="D122" i="14"/>
  <c r="C122" i="14"/>
  <c r="I122" i="11"/>
  <c r="I21" i="11" s="1"/>
  <c r="G122" i="11"/>
  <c r="F122" i="11"/>
  <c r="E122" i="11"/>
  <c r="D122" i="11"/>
  <c r="C122" i="11"/>
  <c r="I391" i="6"/>
  <c r="H391" i="6"/>
  <c r="F391" i="6"/>
  <c r="E391" i="6"/>
  <c r="D391" i="6"/>
  <c r="C391" i="6"/>
  <c r="A391" i="6"/>
  <c r="N391" i="6"/>
  <c r="G393" i="6" l="1"/>
  <c r="G43" i="6" s="1"/>
  <c r="D27" i="18"/>
  <c r="G393" i="4"/>
  <c r="G43" i="4" s="1"/>
  <c r="G393" i="1"/>
  <c r="G43" i="1" s="1"/>
  <c r="G393" i="8"/>
  <c r="G43" i="8" s="1"/>
  <c r="G393" i="10"/>
  <c r="G43" i="10" s="1"/>
  <c r="K124" i="16"/>
  <c r="K22" i="16" s="1"/>
  <c r="G393" i="3"/>
  <c r="G43" i="3" s="1"/>
  <c r="G393" i="7"/>
  <c r="G43" i="7" s="1"/>
  <c r="I122" i="10"/>
  <c r="I21" i="10" s="1"/>
  <c r="I122" i="8"/>
  <c r="I21" i="8" s="1"/>
  <c r="I122" i="12"/>
  <c r="I21" i="12" s="1"/>
  <c r="G393" i="12"/>
  <c r="G43" i="12" s="1"/>
  <c r="I122" i="9"/>
  <c r="I21" i="9" s="1"/>
  <c r="G393" i="9"/>
  <c r="G43" i="9" s="1"/>
  <c r="I122" i="2"/>
  <c r="I21" i="2" s="1"/>
  <c r="G393" i="2"/>
  <c r="G43" i="2" s="1"/>
  <c r="H391" i="5"/>
  <c r="L391" i="5" s="1"/>
  <c r="H391" i="1"/>
  <c r="L391" i="1" s="1"/>
  <c r="I122" i="3"/>
  <c r="I21" i="3" s="1"/>
  <c r="I122" i="7"/>
  <c r="I21" i="7" s="1"/>
  <c r="I122" i="1"/>
  <c r="I21" i="1" s="1"/>
  <c r="I122" i="4"/>
  <c r="I21" i="4" s="1"/>
  <c r="I391" i="5"/>
  <c r="L391" i="6"/>
  <c r="I122" i="6"/>
  <c r="I21" i="6" s="1"/>
  <c r="A390" i="15"/>
  <c r="L390" i="15"/>
  <c r="I390" i="9"/>
  <c r="H390" i="9"/>
  <c r="L390" i="9" s="1"/>
  <c r="F390" i="9"/>
  <c r="E390" i="9"/>
  <c r="D390" i="9"/>
  <c r="C390" i="9"/>
  <c r="A390" i="9"/>
  <c r="N390" i="9"/>
  <c r="A390" i="13"/>
  <c r="G390" i="13"/>
  <c r="K390" i="13"/>
  <c r="I390" i="3"/>
  <c r="H390" i="3"/>
  <c r="L390" i="3" s="1"/>
  <c r="F390" i="3"/>
  <c r="E390" i="3"/>
  <c r="D390" i="3"/>
  <c r="C390" i="3"/>
  <c r="A390" i="3"/>
  <c r="N390" i="3"/>
  <c r="A390" i="14"/>
  <c r="N390" i="14"/>
  <c r="I390" i="10"/>
  <c r="H390" i="10"/>
  <c r="L390" i="10" s="1"/>
  <c r="F390" i="10"/>
  <c r="E390" i="10"/>
  <c r="D390" i="10"/>
  <c r="C390" i="10"/>
  <c r="A390" i="10"/>
  <c r="N390" i="10"/>
  <c r="I390" i="8"/>
  <c r="L390" i="8"/>
  <c r="F390" i="8"/>
  <c r="E390" i="8"/>
  <c r="D390" i="8"/>
  <c r="C390" i="8"/>
  <c r="A390" i="8"/>
  <c r="N390" i="8"/>
  <c r="I390" i="7"/>
  <c r="H390" i="7"/>
  <c r="L390" i="7" s="1"/>
  <c r="F390" i="7"/>
  <c r="E390" i="7"/>
  <c r="D390" i="7"/>
  <c r="C390" i="7"/>
  <c r="A390" i="7"/>
  <c r="N390" i="7"/>
  <c r="I390" i="1"/>
  <c r="F390" i="1"/>
  <c r="E390" i="1"/>
  <c r="D390" i="1"/>
  <c r="C390" i="1"/>
  <c r="A390" i="1"/>
  <c r="N390" i="1"/>
  <c r="H390" i="11"/>
  <c r="L390" i="11" s="1"/>
  <c r="A390" i="11"/>
  <c r="N390" i="11"/>
  <c r="I390" i="2"/>
  <c r="L390" i="2"/>
  <c r="F390" i="2"/>
  <c r="E390" i="2"/>
  <c r="D390" i="2"/>
  <c r="C390" i="2"/>
  <c r="A390" i="2"/>
  <c r="N390" i="2"/>
  <c r="I390" i="4"/>
  <c r="H390" i="4"/>
  <c r="L390" i="4" s="1"/>
  <c r="F390" i="4"/>
  <c r="F390" i="5" s="1"/>
  <c r="E390" i="4"/>
  <c r="E390" i="5" s="1"/>
  <c r="D390" i="4"/>
  <c r="D390" i="5" s="1"/>
  <c r="C390" i="4"/>
  <c r="C390" i="5" s="1"/>
  <c r="A390" i="4"/>
  <c r="N390" i="4"/>
  <c r="A390" i="5"/>
  <c r="N390" i="5"/>
  <c r="I390" i="12"/>
  <c r="H390" i="12"/>
  <c r="F390" i="12"/>
  <c r="E390" i="12"/>
  <c r="D390" i="12"/>
  <c r="C390" i="12"/>
  <c r="A390" i="12"/>
  <c r="K390" i="12"/>
  <c r="I390" i="6"/>
  <c r="H390" i="6"/>
  <c r="F390" i="6"/>
  <c r="E390" i="6"/>
  <c r="D390" i="6"/>
  <c r="C390" i="6"/>
  <c r="L390" i="6" s="1"/>
  <c r="A390" i="6"/>
  <c r="N390" i="6"/>
  <c r="D26" i="18" l="1"/>
  <c r="G124" i="4"/>
  <c r="G22" i="4" s="1"/>
  <c r="G124" i="10"/>
  <c r="G22" i="10" s="1"/>
  <c r="G124" i="1"/>
  <c r="G22" i="1" s="1"/>
  <c r="G124" i="6"/>
  <c r="G22" i="6" s="1"/>
  <c r="G391" i="12"/>
  <c r="G391" i="9"/>
  <c r="G391" i="6"/>
  <c r="I390" i="5"/>
  <c r="G391" i="2"/>
  <c r="G391" i="1"/>
  <c r="G391" i="7"/>
  <c r="G391" i="8"/>
  <c r="G391" i="10"/>
  <c r="G391" i="3"/>
  <c r="G393" i="5"/>
  <c r="G43" i="5" s="1"/>
  <c r="G124" i="2"/>
  <c r="G22" i="2" s="1"/>
  <c r="G124" i="7"/>
  <c r="G22" i="7" s="1"/>
  <c r="G124" i="9"/>
  <c r="G22" i="9" s="1"/>
  <c r="G124" i="3"/>
  <c r="G22" i="3" s="1"/>
  <c r="G124" i="12"/>
  <c r="G22" i="12" s="1"/>
  <c r="G124" i="8"/>
  <c r="G22" i="8" s="1"/>
  <c r="K391" i="16"/>
  <c r="G391" i="4"/>
  <c r="I122" i="5"/>
  <c r="I21" i="5" s="1"/>
  <c r="H390" i="1"/>
  <c r="L390" i="1" s="1"/>
  <c r="H390" i="5"/>
  <c r="G391" i="5" l="1"/>
  <c r="G124" i="5"/>
  <c r="G22" i="5" s="1"/>
  <c r="L390" i="5"/>
  <c r="A389" i="15"/>
  <c r="L389" i="15"/>
  <c r="I389" i="9"/>
  <c r="H389" i="9"/>
  <c r="F389" i="9"/>
  <c r="F122" i="9" s="1"/>
  <c r="E389" i="9"/>
  <c r="E122" i="9" s="1"/>
  <c r="D389" i="9"/>
  <c r="D122" i="9" s="1"/>
  <c r="C389" i="9"/>
  <c r="C122" i="9" s="1"/>
  <c r="A389" i="9"/>
  <c r="N389" i="9"/>
  <c r="A389" i="13"/>
  <c r="G389" i="13"/>
  <c r="K389" i="13"/>
  <c r="I389" i="3"/>
  <c r="H389" i="3"/>
  <c r="F389" i="3"/>
  <c r="F122" i="3" s="1"/>
  <c r="E389" i="3"/>
  <c r="E122" i="3" s="1"/>
  <c r="D389" i="3"/>
  <c r="D122" i="3" s="1"/>
  <c r="C389" i="3"/>
  <c r="C122" i="3" s="1"/>
  <c r="A389" i="3"/>
  <c r="N389" i="3"/>
  <c r="A389" i="14"/>
  <c r="N389" i="14"/>
  <c r="I389" i="10"/>
  <c r="H389" i="10"/>
  <c r="F389" i="10"/>
  <c r="F122" i="10" s="1"/>
  <c r="E389" i="10"/>
  <c r="E122" i="10" s="1"/>
  <c r="D389" i="10"/>
  <c r="D122" i="10" s="1"/>
  <c r="C389" i="10"/>
  <c r="C122" i="10" s="1"/>
  <c r="A389" i="10"/>
  <c r="A388" i="10"/>
  <c r="A387" i="10"/>
  <c r="A386" i="10"/>
  <c r="A385" i="10"/>
  <c r="A384" i="10"/>
  <c r="A383" i="10"/>
  <c r="A382" i="10"/>
  <c r="A381" i="10"/>
  <c r="A380" i="10"/>
  <c r="N389" i="10"/>
  <c r="I389" i="8"/>
  <c r="F389" i="8"/>
  <c r="F122" i="8" s="1"/>
  <c r="E389" i="8"/>
  <c r="E122" i="8" s="1"/>
  <c r="D389" i="8"/>
  <c r="D122" i="8" s="1"/>
  <c r="C389" i="8"/>
  <c r="C122" i="8" s="1"/>
  <c r="A389" i="8"/>
  <c r="N389" i="8"/>
  <c r="I389" i="7"/>
  <c r="H389" i="7"/>
  <c r="F389" i="7"/>
  <c r="F122" i="7" s="1"/>
  <c r="E389" i="7"/>
  <c r="E122" i="7" s="1"/>
  <c r="D389" i="7"/>
  <c r="D122" i="7" s="1"/>
  <c r="C389" i="7"/>
  <c r="C122" i="7" s="1"/>
  <c r="A389" i="7"/>
  <c r="N389" i="7"/>
  <c r="I389" i="1"/>
  <c r="F389" i="1"/>
  <c r="F122" i="1" s="1"/>
  <c r="E389" i="1"/>
  <c r="E122" i="1" s="1"/>
  <c r="D389" i="1"/>
  <c r="D122" i="1" s="1"/>
  <c r="C389" i="1"/>
  <c r="C122" i="1" s="1"/>
  <c r="A389" i="1"/>
  <c r="N389" i="1"/>
  <c r="H389" i="11"/>
  <c r="H389" i="1" s="1"/>
  <c r="A389" i="11"/>
  <c r="N389" i="11"/>
  <c r="I389" i="2"/>
  <c r="F389" i="2"/>
  <c r="F122" i="2" s="1"/>
  <c r="E389" i="2"/>
  <c r="E122" i="2" s="1"/>
  <c r="D389" i="2"/>
  <c r="D122" i="2" s="1"/>
  <c r="C389" i="2"/>
  <c r="C122" i="2" s="1"/>
  <c r="A389" i="2"/>
  <c r="N389" i="2"/>
  <c r="I389" i="4"/>
  <c r="H389" i="4"/>
  <c r="F389" i="4"/>
  <c r="F122" i="4" s="1"/>
  <c r="E389" i="4"/>
  <c r="D389" i="4"/>
  <c r="C389" i="4"/>
  <c r="A389" i="4"/>
  <c r="N389" i="4"/>
  <c r="I389" i="12"/>
  <c r="H389" i="12"/>
  <c r="H122" i="12" s="1"/>
  <c r="F389" i="12"/>
  <c r="F122" i="12" s="1"/>
  <c r="E389" i="12"/>
  <c r="E122" i="12" s="1"/>
  <c r="D389" i="12"/>
  <c r="D122" i="12" s="1"/>
  <c r="C389" i="12"/>
  <c r="C122" i="12" s="1"/>
  <c r="H122" i="6"/>
  <c r="F122" i="6"/>
  <c r="E122" i="6"/>
  <c r="D122" i="6"/>
  <c r="A389" i="6"/>
  <c r="N389" i="6"/>
  <c r="A389" i="12"/>
  <c r="K389" i="12"/>
  <c r="A389" i="5"/>
  <c r="N389" i="5"/>
  <c r="G390" i="4" l="1"/>
  <c r="G390" i="2"/>
  <c r="G390" i="9"/>
  <c r="G390" i="12"/>
  <c r="G390" i="1"/>
  <c r="G390" i="7"/>
  <c r="G390" i="8"/>
  <c r="G390" i="10"/>
  <c r="G390" i="6"/>
  <c r="G390" i="3"/>
  <c r="K390" i="16"/>
  <c r="L389" i="2"/>
  <c r="H122" i="2"/>
  <c r="F389" i="5"/>
  <c r="F122" i="5" s="1"/>
  <c r="L389" i="9"/>
  <c r="L122" i="9" s="1"/>
  <c r="H122" i="9"/>
  <c r="L389" i="4"/>
  <c r="L122" i="4" s="1"/>
  <c r="H122" i="4"/>
  <c r="L389" i="7"/>
  <c r="L122" i="7" s="1"/>
  <c r="H122" i="7"/>
  <c r="L389" i="8"/>
  <c r="L122" i="8" s="1"/>
  <c r="H122" i="8"/>
  <c r="L389" i="10"/>
  <c r="L122" i="10" s="1"/>
  <c r="H122" i="10"/>
  <c r="C389" i="5"/>
  <c r="C122" i="5" s="1"/>
  <c r="C122" i="4"/>
  <c r="L389" i="11"/>
  <c r="L122" i="11" s="1"/>
  <c r="H122" i="11"/>
  <c r="L389" i="6"/>
  <c r="C122" i="6"/>
  <c r="D389" i="5"/>
  <c r="D122" i="5" s="1"/>
  <c r="D122" i="4"/>
  <c r="L389" i="1"/>
  <c r="H122" i="1"/>
  <c r="E389" i="5"/>
  <c r="E122" i="5" s="1"/>
  <c r="E122" i="4"/>
  <c r="L389" i="3"/>
  <c r="L122" i="3" s="1"/>
  <c r="H122" i="3"/>
  <c r="I389" i="5"/>
  <c r="H389" i="5"/>
  <c r="F388" i="12"/>
  <c r="L122" i="6" l="1"/>
  <c r="G390" i="5"/>
  <c r="L122" i="2"/>
  <c r="D25" i="18"/>
  <c r="L122" i="1"/>
  <c r="L389" i="5"/>
  <c r="H122" i="5"/>
  <c r="R121" i="15"/>
  <c r="P121" i="15"/>
  <c r="N121" i="15"/>
  <c r="L121" i="14"/>
  <c r="I121" i="14"/>
  <c r="H121" i="14"/>
  <c r="G121" i="14"/>
  <c r="F121" i="14"/>
  <c r="E121" i="14"/>
  <c r="D121" i="14"/>
  <c r="C121" i="14"/>
  <c r="I121" i="11"/>
  <c r="G121" i="11"/>
  <c r="F121" i="11"/>
  <c r="E121" i="11"/>
  <c r="D121" i="11"/>
  <c r="C121" i="11"/>
  <c r="A388" i="15"/>
  <c r="L388" i="15"/>
  <c r="I388" i="9"/>
  <c r="H388" i="9"/>
  <c r="L388" i="9" s="1"/>
  <c r="F388" i="9"/>
  <c r="E388" i="9"/>
  <c r="D388" i="9"/>
  <c r="C388" i="9"/>
  <c r="A388" i="9"/>
  <c r="N388" i="9"/>
  <c r="A388" i="13"/>
  <c r="G388" i="13"/>
  <c r="K388" i="13"/>
  <c r="A387" i="13"/>
  <c r="G387" i="13"/>
  <c r="K387" i="13"/>
  <c r="I388" i="3"/>
  <c r="H388" i="3"/>
  <c r="L388" i="3" s="1"/>
  <c r="F388" i="3"/>
  <c r="E388" i="3"/>
  <c r="D388" i="3"/>
  <c r="C388" i="3"/>
  <c r="A388" i="3"/>
  <c r="N388" i="3"/>
  <c r="A388" i="14"/>
  <c r="N388" i="14"/>
  <c r="I388" i="10"/>
  <c r="H388" i="10"/>
  <c r="L388" i="10" s="1"/>
  <c r="F388" i="10"/>
  <c r="E388" i="10"/>
  <c r="D388" i="10"/>
  <c r="C388" i="10"/>
  <c r="N388" i="10"/>
  <c r="I388" i="8"/>
  <c r="L388" i="8"/>
  <c r="F388" i="8"/>
  <c r="E388" i="8"/>
  <c r="D388" i="8"/>
  <c r="C388" i="8"/>
  <c r="A388" i="8"/>
  <c r="N388" i="8"/>
  <c r="I388" i="7"/>
  <c r="H388" i="7"/>
  <c r="L388" i="7" s="1"/>
  <c r="F388" i="7"/>
  <c r="E388" i="7"/>
  <c r="D388" i="7"/>
  <c r="C388" i="7"/>
  <c r="A388" i="7"/>
  <c r="N388" i="7"/>
  <c r="I388" i="1"/>
  <c r="F388" i="1"/>
  <c r="E388" i="1"/>
  <c r="D388" i="1"/>
  <c r="C388" i="1"/>
  <c r="A388" i="1"/>
  <c r="N388" i="1"/>
  <c r="H388" i="11"/>
  <c r="L388" i="11" s="1"/>
  <c r="A388" i="11"/>
  <c r="N388" i="11"/>
  <c r="I388" i="2"/>
  <c r="L388" i="2"/>
  <c r="F388" i="2"/>
  <c r="E388" i="2"/>
  <c r="D388" i="2"/>
  <c r="C388" i="2"/>
  <c r="A388" i="2"/>
  <c r="N388" i="2"/>
  <c r="I388" i="4"/>
  <c r="H388" i="4"/>
  <c r="F388" i="4"/>
  <c r="F388" i="5" s="1"/>
  <c r="E388" i="4"/>
  <c r="E388" i="5" s="1"/>
  <c r="D388" i="4"/>
  <c r="D388" i="5" s="1"/>
  <c r="C388" i="4"/>
  <c r="C388" i="5" s="1"/>
  <c r="A388" i="4"/>
  <c r="N388" i="4"/>
  <c r="A388" i="5"/>
  <c r="N388" i="5"/>
  <c r="I388" i="12"/>
  <c r="H388" i="12"/>
  <c r="E388" i="12"/>
  <c r="D388" i="12"/>
  <c r="C388" i="12"/>
  <c r="A388" i="12"/>
  <c r="K388" i="12"/>
  <c r="I388" i="6"/>
  <c r="H388" i="6"/>
  <c r="F388" i="6"/>
  <c r="E388" i="6"/>
  <c r="D388" i="6"/>
  <c r="C388" i="6"/>
  <c r="L388" i="6" s="1"/>
  <c r="A388" i="6"/>
  <c r="N388" i="6"/>
  <c r="I388" i="5" l="1"/>
  <c r="H388" i="5"/>
  <c r="L388" i="5" s="1"/>
  <c r="D24" i="18"/>
  <c r="H388" i="1"/>
  <c r="L388" i="1" s="1"/>
  <c r="K389" i="16"/>
  <c r="K122" i="16" s="1"/>
  <c r="L122" i="5"/>
  <c r="G389" i="4"/>
  <c r="G122" i="4" s="1"/>
  <c r="G389" i="2"/>
  <c r="G122" i="2" s="1"/>
  <c r="I121" i="10"/>
  <c r="G389" i="10"/>
  <c r="G122" i="10" s="1"/>
  <c r="G389" i="9"/>
  <c r="G122" i="9" s="1"/>
  <c r="G389" i="1"/>
  <c r="G122" i="1" s="1"/>
  <c r="G389" i="7"/>
  <c r="G122" i="7" s="1"/>
  <c r="G389" i="8"/>
  <c r="G122" i="8" s="1"/>
  <c r="I121" i="3"/>
  <c r="G389" i="3"/>
  <c r="G122" i="3" s="1"/>
  <c r="G389" i="12"/>
  <c r="G122" i="12" s="1"/>
  <c r="I121" i="6"/>
  <c r="G389" i="6"/>
  <c r="I121" i="4"/>
  <c r="I121" i="2"/>
  <c r="I121" i="1"/>
  <c r="I121" i="7"/>
  <c r="I121" i="8"/>
  <c r="I121" i="9"/>
  <c r="I121" i="12"/>
  <c r="L388" i="4"/>
  <c r="G122" i="6" l="1"/>
  <c r="K388" i="16"/>
  <c r="I121" i="5"/>
  <c r="G389" i="5"/>
  <c r="G122" i="5" s="1"/>
  <c r="L387" i="15"/>
  <c r="A387" i="15"/>
  <c r="I387" i="9"/>
  <c r="H387" i="9"/>
  <c r="L387" i="9" s="1"/>
  <c r="F387" i="9"/>
  <c r="E387" i="9"/>
  <c r="D387" i="9"/>
  <c r="C387" i="9"/>
  <c r="N387" i="9"/>
  <c r="A387" i="9"/>
  <c r="I387" i="3"/>
  <c r="H387" i="3"/>
  <c r="L387" i="3" s="1"/>
  <c r="F387" i="3"/>
  <c r="E387" i="3"/>
  <c r="D387" i="3"/>
  <c r="C387" i="3"/>
  <c r="N387" i="3"/>
  <c r="A387" i="3"/>
  <c r="N387" i="14"/>
  <c r="A387" i="14"/>
  <c r="I387" i="10"/>
  <c r="H387" i="10"/>
  <c r="L387" i="10" s="1"/>
  <c r="F387" i="10"/>
  <c r="E387" i="10"/>
  <c r="D387" i="10"/>
  <c r="C387" i="10"/>
  <c r="N387" i="10"/>
  <c r="I387" i="8"/>
  <c r="L387" i="8"/>
  <c r="F387" i="8"/>
  <c r="E387" i="8"/>
  <c r="D387" i="8"/>
  <c r="C387" i="8"/>
  <c r="N387" i="8"/>
  <c r="A387" i="8"/>
  <c r="I387" i="7"/>
  <c r="H387" i="7"/>
  <c r="L387" i="7" s="1"/>
  <c r="F387" i="7"/>
  <c r="E387" i="7"/>
  <c r="D387" i="7"/>
  <c r="C387" i="7"/>
  <c r="I387" i="1"/>
  <c r="F387" i="1"/>
  <c r="E387" i="1"/>
  <c r="D387" i="1"/>
  <c r="C387" i="1"/>
  <c r="A387" i="1"/>
  <c r="N387" i="1"/>
  <c r="A387" i="7"/>
  <c r="N387" i="7"/>
  <c r="H387" i="11"/>
  <c r="H387" i="1" s="1"/>
  <c r="L387" i="1" s="1"/>
  <c r="N387" i="11"/>
  <c r="A387" i="11"/>
  <c r="I387" i="2"/>
  <c r="L387" i="2"/>
  <c r="F387" i="2"/>
  <c r="E387" i="2"/>
  <c r="D387" i="2"/>
  <c r="C387" i="2"/>
  <c r="N387" i="2"/>
  <c r="A387" i="2"/>
  <c r="I387" i="4"/>
  <c r="H387" i="4"/>
  <c r="L387" i="4" s="1"/>
  <c r="F387" i="4"/>
  <c r="F387" i="5" s="1"/>
  <c r="E387" i="4"/>
  <c r="E387" i="5" s="1"/>
  <c r="D387" i="4"/>
  <c r="C387" i="4"/>
  <c r="C387" i="5" s="1"/>
  <c r="N387" i="4"/>
  <c r="A387" i="4"/>
  <c r="A387" i="5"/>
  <c r="N387" i="5"/>
  <c r="I387" i="12"/>
  <c r="H387" i="12"/>
  <c r="F387" i="12"/>
  <c r="E387" i="12"/>
  <c r="D387" i="12"/>
  <c r="C387" i="12"/>
  <c r="A387" i="12"/>
  <c r="K387" i="12"/>
  <c r="I387" i="6"/>
  <c r="H387" i="6"/>
  <c r="F387" i="6"/>
  <c r="E387" i="6"/>
  <c r="D387" i="6"/>
  <c r="C387" i="6"/>
  <c r="N387" i="6"/>
  <c r="A387" i="6"/>
  <c r="D23" i="18" l="1"/>
  <c r="G388" i="3"/>
  <c r="G388" i="9"/>
  <c r="G388" i="1"/>
  <c r="G388" i="7"/>
  <c r="G388" i="2"/>
  <c r="G388" i="10"/>
  <c r="G388" i="8"/>
  <c r="G388" i="6"/>
  <c r="G388" i="12"/>
  <c r="I387" i="5"/>
  <c r="G388" i="4"/>
  <c r="H387" i="5"/>
  <c r="L387" i="5" s="1"/>
  <c r="L387" i="11"/>
  <c r="D387" i="5"/>
  <c r="L387" i="6"/>
  <c r="C386" i="12"/>
  <c r="C121" i="12" s="1"/>
  <c r="G388" i="5" l="1"/>
  <c r="K387" i="16"/>
  <c r="A386" i="15" l="1"/>
  <c r="L386" i="15"/>
  <c r="I386" i="9"/>
  <c r="I42" i="9" s="1"/>
  <c r="H386" i="9"/>
  <c r="F386" i="9"/>
  <c r="F121" i="9" s="1"/>
  <c r="E386" i="9"/>
  <c r="E121" i="9" s="1"/>
  <c r="D386" i="9"/>
  <c r="D121" i="9" s="1"/>
  <c r="C386" i="9"/>
  <c r="C121" i="9" s="1"/>
  <c r="A386" i="9"/>
  <c r="N386" i="9"/>
  <c r="A386" i="13"/>
  <c r="G386" i="13"/>
  <c r="K386" i="13"/>
  <c r="I386" i="3"/>
  <c r="I42" i="3" s="1"/>
  <c r="H386" i="3"/>
  <c r="F386" i="3"/>
  <c r="F121" i="3" s="1"/>
  <c r="E386" i="3"/>
  <c r="E121" i="3" s="1"/>
  <c r="D386" i="3"/>
  <c r="D121" i="3" s="1"/>
  <c r="C386" i="3"/>
  <c r="C121" i="3" s="1"/>
  <c r="A386" i="3"/>
  <c r="N386" i="3"/>
  <c r="A386" i="14"/>
  <c r="N386" i="14"/>
  <c r="I386" i="10"/>
  <c r="I42" i="10" s="1"/>
  <c r="H386" i="10"/>
  <c r="F386" i="10"/>
  <c r="F121" i="10" s="1"/>
  <c r="E386" i="10"/>
  <c r="E121" i="10" s="1"/>
  <c r="D386" i="10"/>
  <c r="D121" i="10" s="1"/>
  <c r="C386" i="10"/>
  <c r="C121" i="10" s="1"/>
  <c r="N386" i="10"/>
  <c r="I386" i="8"/>
  <c r="I42" i="8" s="1"/>
  <c r="F386" i="8"/>
  <c r="F121" i="8" s="1"/>
  <c r="E386" i="8"/>
  <c r="E121" i="8" s="1"/>
  <c r="D386" i="8"/>
  <c r="D121" i="8" s="1"/>
  <c r="C386" i="8"/>
  <c r="C121" i="8" s="1"/>
  <c r="A386" i="8"/>
  <c r="N386" i="8"/>
  <c r="I386" i="7"/>
  <c r="I42" i="7" s="1"/>
  <c r="H386" i="7"/>
  <c r="F386" i="7"/>
  <c r="F121" i="7" s="1"/>
  <c r="E386" i="7"/>
  <c r="E121" i="7" s="1"/>
  <c r="D386" i="7"/>
  <c r="D121" i="7" s="1"/>
  <c r="C386" i="7"/>
  <c r="C121" i="7" s="1"/>
  <c r="A386" i="7"/>
  <c r="N386" i="7"/>
  <c r="I386" i="1"/>
  <c r="I42" i="1" s="1"/>
  <c r="F386" i="1"/>
  <c r="F121" i="1" s="1"/>
  <c r="E386" i="1"/>
  <c r="E121" i="1" s="1"/>
  <c r="D386" i="1"/>
  <c r="D121" i="1" s="1"/>
  <c r="C386" i="1"/>
  <c r="C121" i="1" s="1"/>
  <c r="A386" i="1"/>
  <c r="N386" i="1"/>
  <c r="A386" i="11"/>
  <c r="N386" i="11"/>
  <c r="I386" i="2"/>
  <c r="I42" i="2" s="1"/>
  <c r="F386" i="2"/>
  <c r="F121" i="2" s="1"/>
  <c r="E386" i="2"/>
  <c r="E121" i="2" s="1"/>
  <c r="D386" i="2"/>
  <c r="D121" i="2" s="1"/>
  <c r="C386" i="2"/>
  <c r="C121" i="2" s="1"/>
  <c r="A386" i="2"/>
  <c r="N386" i="2"/>
  <c r="I386" i="4"/>
  <c r="I42" i="4" s="1"/>
  <c r="H386" i="4"/>
  <c r="F386" i="4"/>
  <c r="E386" i="4"/>
  <c r="D386" i="4"/>
  <c r="C386" i="4"/>
  <c r="A386" i="4"/>
  <c r="N386" i="4"/>
  <c r="A386" i="5"/>
  <c r="N386" i="5"/>
  <c r="I386" i="12"/>
  <c r="I42" i="12" s="1"/>
  <c r="H386" i="12"/>
  <c r="H121" i="12" s="1"/>
  <c r="F386" i="12"/>
  <c r="F121" i="12" s="1"/>
  <c r="E386" i="12"/>
  <c r="E121" i="12" s="1"/>
  <c r="D386" i="12"/>
  <c r="D121" i="12" s="1"/>
  <c r="A386" i="12"/>
  <c r="K386" i="12"/>
  <c r="I386" i="6"/>
  <c r="I42" i="6" s="1"/>
  <c r="H386" i="6"/>
  <c r="H121" i="6" s="1"/>
  <c r="F386" i="6"/>
  <c r="F121" i="6" s="1"/>
  <c r="E386" i="6"/>
  <c r="E121" i="6" s="1"/>
  <c r="D386" i="6"/>
  <c r="D121" i="6" s="1"/>
  <c r="C386" i="6"/>
  <c r="A386" i="6"/>
  <c r="N386" i="6"/>
  <c r="G387" i="10" l="1"/>
  <c r="G387" i="3"/>
  <c r="G387" i="4"/>
  <c r="G387" i="1"/>
  <c r="G387" i="7"/>
  <c r="G387" i="8"/>
  <c r="G387" i="12"/>
  <c r="G387" i="9"/>
  <c r="G387" i="6"/>
  <c r="G387" i="2"/>
  <c r="L386" i="7"/>
  <c r="L121" i="7" s="1"/>
  <c r="H121" i="7"/>
  <c r="L386" i="8"/>
  <c r="L121" i="8" s="1"/>
  <c r="H121" i="8"/>
  <c r="L386" i="2"/>
  <c r="H121" i="2"/>
  <c r="L386" i="3"/>
  <c r="L121" i="3" s="1"/>
  <c r="H121" i="3"/>
  <c r="E386" i="5"/>
  <c r="E121" i="5" s="1"/>
  <c r="E121" i="4"/>
  <c r="C386" i="5"/>
  <c r="C121" i="5" s="1"/>
  <c r="C121" i="4"/>
  <c r="L386" i="11"/>
  <c r="L121" i="11" s="1"/>
  <c r="H121" i="11"/>
  <c r="F386" i="5"/>
  <c r="F121" i="5" s="1"/>
  <c r="F121" i="4"/>
  <c r="L386" i="6"/>
  <c r="L121" i="6" s="1"/>
  <c r="C121" i="6"/>
  <c r="D386" i="5"/>
  <c r="D121" i="5" s="1"/>
  <c r="D121" i="4"/>
  <c r="L386" i="9"/>
  <c r="L121" i="9" s="1"/>
  <c r="H121" i="9"/>
  <c r="L386" i="4"/>
  <c r="L121" i="4" s="1"/>
  <c r="H121" i="4"/>
  <c r="L386" i="10"/>
  <c r="L121" i="10" s="1"/>
  <c r="H121" i="10"/>
  <c r="I386" i="5"/>
  <c r="I42" i="5" s="1"/>
  <c r="H386" i="5"/>
  <c r="H386" i="1"/>
  <c r="R120" i="15"/>
  <c r="P120" i="15"/>
  <c r="N120" i="15"/>
  <c r="G387" i="5" l="1"/>
  <c r="L121" i="2"/>
  <c r="D22" i="18"/>
  <c r="L386" i="5"/>
  <c r="H121" i="5"/>
  <c r="L386" i="1"/>
  <c r="H121" i="1"/>
  <c r="K27" i="13"/>
  <c r="L120" i="14"/>
  <c r="I120" i="14"/>
  <c r="H120" i="14"/>
  <c r="G120" i="14"/>
  <c r="F120" i="14"/>
  <c r="E120" i="14"/>
  <c r="D120" i="14"/>
  <c r="C120" i="14"/>
  <c r="I120" i="11"/>
  <c r="G120" i="11"/>
  <c r="F120" i="11"/>
  <c r="E120" i="11"/>
  <c r="D120" i="11"/>
  <c r="C120" i="11"/>
  <c r="A385" i="15"/>
  <c r="L385" i="15"/>
  <c r="I385" i="9"/>
  <c r="H385" i="9"/>
  <c r="L385" i="9" s="1"/>
  <c r="F385" i="9"/>
  <c r="E385" i="9"/>
  <c r="D385" i="9"/>
  <c r="C385" i="9"/>
  <c r="A385" i="9"/>
  <c r="N385" i="9"/>
  <c r="A385" i="13"/>
  <c r="G385" i="13"/>
  <c r="K385" i="13"/>
  <c r="I385" i="3"/>
  <c r="H385" i="3"/>
  <c r="L385" i="3" s="1"/>
  <c r="F385" i="3"/>
  <c r="E385" i="3"/>
  <c r="D385" i="3"/>
  <c r="C385" i="3"/>
  <c r="A385" i="3"/>
  <c r="N385" i="3"/>
  <c r="A385" i="14"/>
  <c r="N385" i="14"/>
  <c r="I385" i="10"/>
  <c r="H385" i="10"/>
  <c r="L385" i="10" s="1"/>
  <c r="F385" i="10"/>
  <c r="E385" i="10"/>
  <c r="D385" i="10"/>
  <c r="C385" i="10"/>
  <c r="N385" i="10"/>
  <c r="I385" i="8"/>
  <c r="L385" i="8"/>
  <c r="F385" i="8"/>
  <c r="E385" i="8"/>
  <c r="D385" i="8"/>
  <c r="C385" i="8"/>
  <c r="A385" i="8"/>
  <c r="N385" i="8"/>
  <c r="I385" i="7"/>
  <c r="H385" i="7"/>
  <c r="L385" i="7" s="1"/>
  <c r="F385" i="7"/>
  <c r="E385" i="7"/>
  <c r="D385" i="7"/>
  <c r="C385" i="7"/>
  <c r="A385" i="7"/>
  <c r="N385" i="7"/>
  <c r="I385" i="1"/>
  <c r="F385" i="1"/>
  <c r="E385" i="1"/>
  <c r="D385" i="1"/>
  <c r="C385" i="1"/>
  <c r="A385" i="1"/>
  <c r="N385" i="1"/>
  <c r="H385" i="11"/>
  <c r="H385" i="1" s="1"/>
  <c r="L385" i="1" s="1"/>
  <c r="A385" i="11"/>
  <c r="N385" i="11"/>
  <c r="I385" i="2"/>
  <c r="L385" i="2"/>
  <c r="F385" i="2"/>
  <c r="E385" i="2"/>
  <c r="D385" i="2"/>
  <c r="C385" i="2"/>
  <c r="A385" i="2"/>
  <c r="N385" i="2"/>
  <c r="I385" i="4"/>
  <c r="H385" i="4"/>
  <c r="H385" i="5" s="1"/>
  <c r="L385" i="5" s="1"/>
  <c r="F385" i="4"/>
  <c r="F385" i="5" s="1"/>
  <c r="E385" i="4"/>
  <c r="E385" i="5" s="1"/>
  <c r="D385" i="4"/>
  <c r="D385" i="5" s="1"/>
  <c r="C385" i="4"/>
  <c r="C385" i="5" s="1"/>
  <c r="A385" i="4"/>
  <c r="N385" i="4"/>
  <c r="A385" i="5"/>
  <c r="N385" i="5"/>
  <c r="I385" i="12"/>
  <c r="H385" i="12"/>
  <c r="F385" i="12"/>
  <c r="E385" i="12"/>
  <c r="D385" i="12"/>
  <c r="C385" i="12"/>
  <c r="A385" i="12"/>
  <c r="K385" i="12"/>
  <c r="I385" i="6"/>
  <c r="H385" i="6"/>
  <c r="F385" i="6"/>
  <c r="E385" i="6"/>
  <c r="D385" i="6"/>
  <c r="C385" i="6"/>
  <c r="L385" i="6" s="1"/>
  <c r="A385" i="6"/>
  <c r="N385" i="6"/>
  <c r="D21" i="18" l="1"/>
  <c r="L121" i="1"/>
  <c r="L121" i="5"/>
  <c r="G386" i="4"/>
  <c r="G121" i="4" s="1"/>
  <c r="G386" i="7"/>
  <c r="G121" i="7" s="1"/>
  <c r="G386" i="1"/>
  <c r="G121" i="1" s="1"/>
  <c r="G386" i="6"/>
  <c r="G121" i="6" s="1"/>
  <c r="K386" i="16"/>
  <c r="K121" i="16" s="1"/>
  <c r="I120" i="2"/>
  <c r="G386" i="2"/>
  <c r="G121" i="2" s="1"/>
  <c r="I120" i="10"/>
  <c r="G386" i="10"/>
  <c r="G121" i="10" s="1"/>
  <c r="I120" i="12"/>
  <c r="G386" i="12"/>
  <c r="G121" i="12" s="1"/>
  <c r="I120" i="8"/>
  <c r="G386" i="8"/>
  <c r="G121" i="8" s="1"/>
  <c r="I120" i="9"/>
  <c r="G386" i="9"/>
  <c r="G121" i="9" s="1"/>
  <c r="I120" i="3"/>
  <c r="G386" i="3"/>
  <c r="G121" i="3" s="1"/>
  <c r="L385" i="11"/>
  <c r="I120" i="6"/>
  <c r="I120" i="1"/>
  <c r="I120" i="7"/>
  <c r="I120" i="4"/>
  <c r="L385" i="4"/>
  <c r="I385" i="5"/>
  <c r="A384" i="15"/>
  <c r="L384" i="15"/>
  <c r="I384" i="9"/>
  <c r="H384" i="9"/>
  <c r="L384" i="9" s="1"/>
  <c r="F384" i="9"/>
  <c r="E384" i="9"/>
  <c r="D384" i="9"/>
  <c r="C384" i="9"/>
  <c r="A384" i="9"/>
  <c r="N384" i="9"/>
  <c r="A384" i="13"/>
  <c r="G384" i="13"/>
  <c r="K384" i="13"/>
  <c r="I384" i="3"/>
  <c r="H384" i="3"/>
  <c r="L384" i="3" s="1"/>
  <c r="F384" i="3"/>
  <c r="E384" i="3"/>
  <c r="D384" i="3"/>
  <c r="C384" i="3"/>
  <c r="A384" i="3"/>
  <c r="N384" i="3"/>
  <c r="A384" i="14"/>
  <c r="N384" i="14"/>
  <c r="I384" i="10"/>
  <c r="H384" i="10"/>
  <c r="L384" i="10" s="1"/>
  <c r="F384" i="10"/>
  <c r="E384" i="10"/>
  <c r="D384" i="10"/>
  <c r="C384" i="10"/>
  <c r="N384" i="10"/>
  <c r="I384" i="8"/>
  <c r="L384" i="8"/>
  <c r="F384" i="8"/>
  <c r="E384" i="8"/>
  <c r="D384" i="8"/>
  <c r="C384" i="8"/>
  <c r="A384" i="8"/>
  <c r="N384" i="8"/>
  <c r="I384" i="7"/>
  <c r="H384" i="7"/>
  <c r="L384" i="7" s="1"/>
  <c r="F384" i="7"/>
  <c r="E384" i="7"/>
  <c r="D384" i="7"/>
  <c r="C384" i="7"/>
  <c r="A384" i="7"/>
  <c r="N384" i="7"/>
  <c r="I384" i="1"/>
  <c r="F384" i="1"/>
  <c r="E384" i="1"/>
  <c r="D384" i="1"/>
  <c r="C384" i="1"/>
  <c r="A384" i="1"/>
  <c r="N384" i="1"/>
  <c r="H384" i="11"/>
  <c r="L384" i="11" s="1"/>
  <c r="A384" i="11"/>
  <c r="N384" i="11"/>
  <c r="I384" i="2"/>
  <c r="L384" i="2"/>
  <c r="F384" i="2"/>
  <c r="E384" i="2"/>
  <c r="D384" i="2"/>
  <c r="C384" i="2"/>
  <c r="A384" i="2"/>
  <c r="N384" i="2"/>
  <c r="I384" i="4"/>
  <c r="H384" i="4"/>
  <c r="H384" i="5" s="1"/>
  <c r="L384" i="5" s="1"/>
  <c r="F384" i="4"/>
  <c r="F384" i="5" s="1"/>
  <c r="E384" i="4"/>
  <c r="E384" i="5" s="1"/>
  <c r="D384" i="4"/>
  <c r="D384" i="5" s="1"/>
  <c r="C384" i="4"/>
  <c r="C384" i="5" s="1"/>
  <c r="A384" i="4"/>
  <c r="N384" i="4"/>
  <c r="A384" i="5"/>
  <c r="N384" i="5"/>
  <c r="I384" i="12"/>
  <c r="H384" i="12"/>
  <c r="F384" i="12"/>
  <c r="E384" i="12"/>
  <c r="D384" i="12"/>
  <c r="C384" i="12"/>
  <c r="A384" i="12"/>
  <c r="K384" i="12"/>
  <c r="I384" i="6"/>
  <c r="H384" i="6"/>
  <c r="F384" i="6"/>
  <c r="E384" i="6"/>
  <c r="D384" i="6"/>
  <c r="C384" i="6"/>
  <c r="L384" i="6" s="1"/>
  <c r="A384" i="6"/>
  <c r="N384" i="6"/>
  <c r="A383" i="6"/>
  <c r="D20" i="18" l="1"/>
  <c r="G386" i="5"/>
  <c r="G121" i="5" s="1"/>
  <c r="G385" i="2"/>
  <c r="G385" i="10"/>
  <c r="G385" i="1"/>
  <c r="G385" i="7"/>
  <c r="G385" i="8"/>
  <c r="G385" i="3"/>
  <c r="G385" i="4"/>
  <c r="G385" i="6"/>
  <c r="G385" i="12"/>
  <c r="G385" i="9"/>
  <c r="K385" i="16"/>
  <c r="I120" i="5"/>
  <c r="H384" i="1"/>
  <c r="L384" i="1" s="1"/>
  <c r="L384" i="4"/>
  <c r="I384" i="5"/>
  <c r="G385" i="5" l="1"/>
  <c r="K384" i="16"/>
  <c r="A383" i="15"/>
  <c r="L383" i="15"/>
  <c r="I383" i="9"/>
  <c r="H383" i="9"/>
  <c r="F383" i="9"/>
  <c r="F120" i="9" s="1"/>
  <c r="E383" i="9"/>
  <c r="E120" i="9" s="1"/>
  <c r="D383" i="9"/>
  <c r="D120" i="9" s="1"/>
  <c r="C383" i="9"/>
  <c r="C120" i="9" s="1"/>
  <c r="A383" i="9"/>
  <c r="N383" i="9"/>
  <c r="A383" i="13"/>
  <c r="G383" i="13"/>
  <c r="K383" i="13"/>
  <c r="I383" i="3"/>
  <c r="H383" i="3"/>
  <c r="F383" i="3"/>
  <c r="F120" i="3" s="1"/>
  <c r="E383" i="3"/>
  <c r="E120" i="3" s="1"/>
  <c r="D383" i="3"/>
  <c r="D120" i="3" s="1"/>
  <c r="C383" i="3"/>
  <c r="C120" i="3" s="1"/>
  <c r="A383" i="3"/>
  <c r="N383" i="3"/>
  <c r="A383" i="14"/>
  <c r="N383" i="14"/>
  <c r="I383" i="10"/>
  <c r="H383" i="10"/>
  <c r="F383" i="10"/>
  <c r="F120" i="10" s="1"/>
  <c r="E383" i="10"/>
  <c r="E120" i="10" s="1"/>
  <c r="D383" i="10"/>
  <c r="D120" i="10" s="1"/>
  <c r="C383" i="10"/>
  <c r="C120" i="10" s="1"/>
  <c r="N383" i="10"/>
  <c r="I383" i="8"/>
  <c r="F383" i="8"/>
  <c r="F120" i="8" s="1"/>
  <c r="E383" i="8"/>
  <c r="E120" i="8" s="1"/>
  <c r="D383" i="8"/>
  <c r="D120" i="8" s="1"/>
  <c r="C383" i="8"/>
  <c r="C120" i="8" s="1"/>
  <c r="A383" i="8"/>
  <c r="N383" i="8"/>
  <c r="I383" i="7"/>
  <c r="H383" i="7"/>
  <c r="F383" i="7"/>
  <c r="F120" i="7" s="1"/>
  <c r="E383" i="7"/>
  <c r="E120" i="7" s="1"/>
  <c r="D383" i="7"/>
  <c r="D120" i="7" s="1"/>
  <c r="C383" i="7"/>
  <c r="C120" i="7" s="1"/>
  <c r="A383" i="7"/>
  <c r="N383" i="7"/>
  <c r="I383" i="1"/>
  <c r="F383" i="1"/>
  <c r="F120" i="1" s="1"/>
  <c r="E383" i="1"/>
  <c r="E120" i="1" s="1"/>
  <c r="D383" i="1"/>
  <c r="D120" i="1" s="1"/>
  <c r="C383" i="1"/>
  <c r="C120" i="1" s="1"/>
  <c r="A383" i="1"/>
  <c r="N383" i="1"/>
  <c r="H383" i="11"/>
  <c r="A383" i="11"/>
  <c r="N383" i="11"/>
  <c r="I383" i="2"/>
  <c r="F383" i="2"/>
  <c r="F120" i="2" s="1"/>
  <c r="E383" i="2"/>
  <c r="E120" i="2" s="1"/>
  <c r="D383" i="2"/>
  <c r="D120" i="2" s="1"/>
  <c r="C383" i="2"/>
  <c r="C120" i="2" s="1"/>
  <c r="A383" i="2"/>
  <c r="N383" i="2"/>
  <c r="I383" i="4"/>
  <c r="H383" i="4"/>
  <c r="F383" i="4"/>
  <c r="E383" i="4"/>
  <c r="E120" i="4" s="1"/>
  <c r="D383" i="4"/>
  <c r="C383" i="4"/>
  <c r="C120" i="4" s="1"/>
  <c r="A383" i="4"/>
  <c r="N383" i="4"/>
  <c r="A383" i="5"/>
  <c r="N383" i="5"/>
  <c r="I383" i="12"/>
  <c r="H383" i="12"/>
  <c r="H120" i="12" s="1"/>
  <c r="F383" i="12"/>
  <c r="F120" i="12" s="1"/>
  <c r="E383" i="12"/>
  <c r="E120" i="12" s="1"/>
  <c r="D383" i="12"/>
  <c r="D120" i="12" s="1"/>
  <c r="C383" i="12"/>
  <c r="C120" i="12" s="1"/>
  <c r="K383" i="12"/>
  <c r="A383" i="12"/>
  <c r="G384" i="1" l="1"/>
  <c r="G384" i="8"/>
  <c r="G384" i="4"/>
  <c r="G384" i="3"/>
  <c r="G384" i="7"/>
  <c r="G384" i="12"/>
  <c r="G384" i="9"/>
  <c r="G384" i="2"/>
  <c r="G384" i="10"/>
  <c r="L383" i="7"/>
  <c r="L120" i="7" s="1"/>
  <c r="H120" i="7"/>
  <c r="L383" i="8"/>
  <c r="L120" i="8" s="1"/>
  <c r="H120" i="8"/>
  <c r="L383" i="9"/>
  <c r="L120" i="9" s="1"/>
  <c r="H120" i="9"/>
  <c r="F383" i="5"/>
  <c r="F120" i="5" s="1"/>
  <c r="F120" i="4"/>
  <c r="L383" i="3"/>
  <c r="L120" i="3" s="1"/>
  <c r="H120" i="3"/>
  <c r="H383" i="5"/>
  <c r="H120" i="4"/>
  <c r="L383" i="2"/>
  <c r="H120" i="2"/>
  <c r="H383" i="1"/>
  <c r="H120" i="11"/>
  <c r="D383" i="5"/>
  <c r="D120" i="5" s="1"/>
  <c r="D120" i="4"/>
  <c r="L383" i="10"/>
  <c r="L120" i="10" s="1"/>
  <c r="H120" i="10"/>
  <c r="L383" i="4"/>
  <c r="L120" i="4" s="1"/>
  <c r="L383" i="11"/>
  <c r="C383" i="5"/>
  <c r="C120" i="5" s="1"/>
  <c r="I383" i="5"/>
  <c r="E383" i="5"/>
  <c r="E120" i="5" s="1"/>
  <c r="I383" i="6"/>
  <c r="H383" i="6"/>
  <c r="H120" i="6" s="1"/>
  <c r="F383" i="6"/>
  <c r="F120" i="6" s="1"/>
  <c r="E383" i="6"/>
  <c r="E120" i="6" s="1"/>
  <c r="D383" i="6"/>
  <c r="D120" i="6" s="1"/>
  <c r="C383" i="6"/>
  <c r="N383" i="6"/>
  <c r="L120" i="2" l="1"/>
  <c r="D19" i="18"/>
  <c r="G384" i="5"/>
  <c r="G384" i="6"/>
  <c r="L120" i="11"/>
  <c r="L383" i="1"/>
  <c r="H120" i="1"/>
  <c r="L383" i="5"/>
  <c r="H120" i="5"/>
  <c r="L383" i="6"/>
  <c r="L120" i="6" s="1"/>
  <c r="C120" i="6"/>
  <c r="L120" i="5" l="1"/>
  <c r="L120" i="1"/>
  <c r="K383" i="16"/>
  <c r="K120" i="16" s="1"/>
  <c r="R119" i="15" l="1"/>
  <c r="R21" i="15" s="1"/>
  <c r="P119" i="15"/>
  <c r="P21" i="15" s="1"/>
  <c r="N119" i="15"/>
  <c r="N21" i="15" s="1"/>
  <c r="L119" i="14"/>
  <c r="L21" i="14" s="1"/>
  <c r="I119" i="14"/>
  <c r="H119" i="14"/>
  <c r="H21" i="14" s="1"/>
  <c r="G119" i="14"/>
  <c r="G21" i="14" s="1"/>
  <c r="F119" i="14"/>
  <c r="F21" i="14" s="1"/>
  <c r="E119" i="14"/>
  <c r="E21" i="14" s="1"/>
  <c r="D119" i="14"/>
  <c r="D21" i="14" s="1"/>
  <c r="C119" i="14"/>
  <c r="C21" i="14" s="1"/>
  <c r="I119" i="11"/>
  <c r="G119" i="11"/>
  <c r="G21" i="11" s="1"/>
  <c r="F119" i="11"/>
  <c r="F21" i="11" s="1"/>
  <c r="E119" i="11"/>
  <c r="E21" i="11" s="1"/>
  <c r="D119" i="11"/>
  <c r="D21" i="11" s="1"/>
  <c r="C119" i="11"/>
  <c r="C21" i="11" s="1"/>
  <c r="A382" i="15"/>
  <c r="L382" i="15"/>
  <c r="I382" i="9"/>
  <c r="H382" i="9"/>
  <c r="L382" i="9" s="1"/>
  <c r="F382" i="9"/>
  <c r="E382" i="9"/>
  <c r="D382" i="9"/>
  <c r="C382" i="9"/>
  <c r="A382" i="9"/>
  <c r="N382" i="9"/>
  <c r="A382" i="13"/>
  <c r="G382" i="13"/>
  <c r="K382" i="13"/>
  <c r="I382" i="10"/>
  <c r="H382" i="10"/>
  <c r="L382" i="10" s="1"/>
  <c r="F382" i="10"/>
  <c r="E382" i="10"/>
  <c r="D382" i="10"/>
  <c r="C382" i="10"/>
  <c r="N382" i="10"/>
  <c r="I382" i="3"/>
  <c r="H382" i="3"/>
  <c r="L382" i="3" s="1"/>
  <c r="F382" i="3"/>
  <c r="E382" i="3"/>
  <c r="D382" i="3"/>
  <c r="C382" i="3"/>
  <c r="A382" i="3"/>
  <c r="N382" i="3"/>
  <c r="N382" i="14"/>
  <c r="A382" i="14"/>
  <c r="I382" i="8"/>
  <c r="L382" i="8"/>
  <c r="F382" i="8"/>
  <c r="E382" i="8"/>
  <c r="D382" i="8"/>
  <c r="C382" i="8"/>
  <c r="A382" i="8"/>
  <c r="N382" i="8"/>
  <c r="I382" i="7"/>
  <c r="H382" i="7"/>
  <c r="L382" i="7" s="1"/>
  <c r="F382" i="7"/>
  <c r="E382" i="7"/>
  <c r="D382" i="7"/>
  <c r="C382" i="7"/>
  <c r="A382" i="7"/>
  <c r="N382" i="7"/>
  <c r="I382" i="1"/>
  <c r="F382" i="1"/>
  <c r="E382" i="1"/>
  <c r="D382" i="1"/>
  <c r="C382" i="1"/>
  <c r="A382" i="1"/>
  <c r="N382" i="1"/>
  <c r="H382" i="11"/>
  <c r="H42" i="11" s="1"/>
  <c r="A382" i="11"/>
  <c r="N382" i="11"/>
  <c r="I382" i="2"/>
  <c r="L382" i="2"/>
  <c r="F382" i="2"/>
  <c r="E382" i="2"/>
  <c r="D382" i="2"/>
  <c r="C382" i="2"/>
  <c r="A382" i="2"/>
  <c r="N382" i="2"/>
  <c r="I382" i="4"/>
  <c r="H382" i="4"/>
  <c r="L382" i="4" s="1"/>
  <c r="F382" i="4"/>
  <c r="F382" i="5" s="1"/>
  <c r="E382" i="4"/>
  <c r="E382" i="5" s="1"/>
  <c r="D382" i="4"/>
  <c r="D382" i="5" s="1"/>
  <c r="C382" i="4"/>
  <c r="C382" i="5" s="1"/>
  <c r="A382" i="4"/>
  <c r="N382" i="4"/>
  <c r="A382" i="5"/>
  <c r="N382" i="5"/>
  <c r="I382" i="12"/>
  <c r="H382" i="12"/>
  <c r="F382" i="12"/>
  <c r="E382" i="12"/>
  <c r="D382" i="12"/>
  <c r="C382" i="12"/>
  <c r="A382" i="12"/>
  <c r="K382" i="12"/>
  <c r="I382" i="6"/>
  <c r="H382" i="6"/>
  <c r="F382" i="6"/>
  <c r="E382" i="6"/>
  <c r="D382" i="6"/>
  <c r="C382" i="6"/>
  <c r="L382" i="6" s="1"/>
  <c r="N382" i="6"/>
  <c r="A382" i="6"/>
  <c r="D18" i="18" l="1"/>
  <c r="L382" i="11"/>
  <c r="G383" i="1"/>
  <c r="G120" i="1" s="1"/>
  <c r="G383" i="12"/>
  <c r="G120" i="12" s="1"/>
  <c r="G383" i="4"/>
  <c r="G120" i="4" s="1"/>
  <c r="I119" i="10"/>
  <c r="G383" i="10"/>
  <c r="G120" i="10" s="1"/>
  <c r="I119" i="2"/>
  <c r="G383" i="2"/>
  <c r="G120" i="2" s="1"/>
  <c r="I119" i="3"/>
  <c r="G383" i="3"/>
  <c r="G120" i="3" s="1"/>
  <c r="I119" i="7"/>
  <c r="G383" i="7"/>
  <c r="G120" i="7" s="1"/>
  <c r="I119" i="8"/>
  <c r="G383" i="8"/>
  <c r="G120" i="8" s="1"/>
  <c r="I119" i="9"/>
  <c r="G383" i="9"/>
  <c r="G120" i="9" s="1"/>
  <c r="I119" i="6"/>
  <c r="G383" i="6"/>
  <c r="G120" i="6" s="1"/>
  <c r="H382" i="5"/>
  <c r="L382" i="5" s="1"/>
  <c r="I382" i="5"/>
  <c r="I119" i="4"/>
  <c r="I119" i="1"/>
  <c r="I119" i="12"/>
  <c r="H382" i="1"/>
  <c r="L382" i="1" s="1"/>
  <c r="G383" i="5" l="1"/>
  <c r="G120" i="5" s="1"/>
  <c r="K382" i="16"/>
  <c r="I119" i="5"/>
  <c r="A381" i="15" l="1"/>
  <c r="L381" i="15"/>
  <c r="I381" i="9"/>
  <c r="H381" i="9"/>
  <c r="L381" i="9" s="1"/>
  <c r="F381" i="9"/>
  <c r="E381" i="9"/>
  <c r="D381" i="9"/>
  <c r="C381" i="9"/>
  <c r="A381" i="9"/>
  <c r="N381" i="9"/>
  <c r="G381" i="13"/>
  <c r="G368" i="13"/>
  <c r="A381" i="13"/>
  <c r="K381" i="13"/>
  <c r="I381" i="10"/>
  <c r="H381" i="10"/>
  <c r="L381" i="10" s="1"/>
  <c r="F381" i="10"/>
  <c r="E381" i="10"/>
  <c r="D381" i="10"/>
  <c r="C381" i="10"/>
  <c r="N381" i="10"/>
  <c r="I381" i="3"/>
  <c r="H381" i="3"/>
  <c r="L381" i="3" s="1"/>
  <c r="F381" i="3"/>
  <c r="E381" i="3"/>
  <c r="D381" i="3"/>
  <c r="C381" i="3"/>
  <c r="A381" i="3"/>
  <c r="N381" i="3"/>
  <c r="A381" i="14"/>
  <c r="N381" i="14"/>
  <c r="I381" i="8"/>
  <c r="L381" i="8"/>
  <c r="F381" i="8"/>
  <c r="E381" i="8"/>
  <c r="D381" i="8"/>
  <c r="C381" i="8"/>
  <c r="A381" i="8"/>
  <c r="N381" i="8"/>
  <c r="I381" i="7"/>
  <c r="H381" i="7"/>
  <c r="L381" i="7" s="1"/>
  <c r="F381" i="7"/>
  <c r="E381" i="7"/>
  <c r="D381" i="7"/>
  <c r="C381" i="7"/>
  <c r="A381" i="7"/>
  <c r="N381" i="7"/>
  <c r="I381" i="1"/>
  <c r="F381" i="1"/>
  <c r="E381" i="1"/>
  <c r="D381" i="1"/>
  <c r="C381" i="1"/>
  <c r="A381" i="1"/>
  <c r="N381" i="1"/>
  <c r="L381" i="11"/>
  <c r="A381" i="11"/>
  <c r="N381" i="11"/>
  <c r="I381" i="2"/>
  <c r="L381" i="2"/>
  <c r="F381" i="2"/>
  <c r="E381" i="2"/>
  <c r="D381" i="2"/>
  <c r="C381" i="2"/>
  <c r="A381" i="2"/>
  <c r="N381" i="2"/>
  <c r="I381" i="4"/>
  <c r="H381" i="4"/>
  <c r="L381" i="4" s="1"/>
  <c r="F381" i="4"/>
  <c r="F381" i="5" s="1"/>
  <c r="E381" i="4"/>
  <c r="E381" i="5" s="1"/>
  <c r="D381" i="4"/>
  <c r="D381" i="5" s="1"/>
  <c r="C381" i="4"/>
  <c r="C381" i="5" s="1"/>
  <c r="A381" i="4"/>
  <c r="N381" i="4"/>
  <c r="A381" i="5"/>
  <c r="N381" i="5"/>
  <c r="I381" i="12"/>
  <c r="H381" i="12"/>
  <c r="F381" i="12"/>
  <c r="E381" i="12"/>
  <c r="D381" i="12"/>
  <c r="C381" i="12"/>
  <c r="A381" i="12"/>
  <c r="K381" i="12"/>
  <c r="I381" i="6"/>
  <c r="H381" i="6"/>
  <c r="F381" i="6"/>
  <c r="E381" i="6"/>
  <c r="D381" i="6"/>
  <c r="C381" i="6"/>
  <c r="L381" i="6" s="1"/>
  <c r="A381" i="6"/>
  <c r="N381" i="6"/>
  <c r="D17" i="18" l="1"/>
  <c r="G382" i="8"/>
  <c r="G382" i="7"/>
  <c r="G382" i="10"/>
  <c r="G382" i="12"/>
  <c r="G382" i="4"/>
  <c r="G382" i="3"/>
  <c r="G382" i="6"/>
  <c r="G382" i="1"/>
  <c r="G382" i="9"/>
  <c r="G382" i="2"/>
  <c r="H381" i="5"/>
  <c r="L381" i="5" s="1"/>
  <c r="H381" i="1"/>
  <c r="L381" i="1" s="1"/>
  <c r="I381" i="5"/>
  <c r="G382" i="5" l="1"/>
  <c r="K381" i="16"/>
  <c r="H372" i="11" l="1"/>
  <c r="H372" i="1" s="1"/>
  <c r="H371" i="11"/>
  <c r="I372" i="9"/>
  <c r="H372" i="9"/>
  <c r="F372" i="9"/>
  <c r="E372" i="9"/>
  <c r="D372" i="9"/>
  <c r="C372" i="9"/>
  <c r="I372" i="10"/>
  <c r="H372" i="10"/>
  <c r="F372" i="10"/>
  <c r="E372" i="10"/>
  <c r="D372" i="10"/>
  <c r="C372" i="10"/>
  <c r="I372" i="3"/>
  <c r="H372" i="3"/>
  <c r="F372" i="3"/>
  <c r="E372" i="3"/>
  <c r="D372" i="3"/>
  <c r="C372" i="3"/>
  <c r="I372" i="8"/>
  <c r="F372" i="8"/>
  <c r="E372" i="8"/>
  <c r="D372" i="8"/>
  <c r="C372" i="8"/>
  <c r="I372" i="7"/>
  <c r="H372" i="7"/>
  <c r="F372" i="7"/>
  <c r="E372" i="7"/>
  <c r="D372" i="7"/>
  <c r="C372" i="7"/>
  <c r="I372" i="1"/>
  <c r="F372" i="1"/>
  <c r="E372" i="1"/>
  <c r="D372" i="1"/>
  <c r="C372" i="1"/>
  <c r="I372" i="2"/>
  <c r="F372" i="2"/>
  <c r="E372" i="2"/>
  <c r="D372" i="2"/>
  <c r="C372" i="2"/>
  <c r="I372" i="4"/>
  <c r="H372" i="4"/>
  <c r="H372" i="5" s="1"/>
  <c r="F372" i="4"/>
  <c r="F372" i="5" s="1"/>
  <c r="E372" i="4"/>
  <c r="E372" i="5" s="1"/>
  <c r="D372" i="4"/>
  <c r="C372" i="4"/>
  <c r="C372" i="5" s="1"/>
  <c r="I372" i="12"/>
  <c r="H372" i="12"/>
  <c r="F372" i="12"/>
  <c r="E372" i="12"/>
  <c r="D372" i="12"/>
  <c r="C372" i="12"/>
  <c r="I372" i="6"/>
  <c r="H372" i="6"/>
  <c r="F372" i="6"/>
  <c r="E372" i="6"/>
  <c r="D372" i="6"/>
  <c r="C372" i="6"/>
  <c r="H368" i="1"/>
  <c r="I368" i="9"/>
  <c r="H368" i="9"/>
  <c r="F368" i="9"/>
  <c r="E368" i="9"/>
  <c r="D368" i="9"/>
  <c r="C368" i="9"/>
  <c r="I368" i="10"/>
  <c r="H368" i="10"/>
  <c r="F368" i="10"/>
  <c r="E368" i="10"/>
  <c r="D368" i="10"/>
  <c r="C368" i="10"/>
  <c r="I368" i="3"/>
  <c r="H368" i="3"/>
  <c r="F368" i="3"/>
  <c r="E368" i="3"/>
  <c r="D368" i="3"/>
  <c r="C368" i="3"/>
  <c r="I368" i="8"/>
  <c r="F368" i="8"/>
  <c r="E368" i="8"/>
  <c r="D368" i="8"/>
  <c r="C368" i="8"/>
  <c r="I368" i="7"/>
  <c r="H368" i="7"/>
  <c r="F368" i="7"/>
  <c r="E368" i="7"/>
  <c r="D368" i="7"/>
  <c r="C368" i="7"/>
  <c r="I368" i="1"/>
  <c r="F368" i="1"/>
  <c r="E368" i="1"/>
  <c r="D368" i="1"/>
  <c r="C368" i="1"/>
  <c r="I368" i="2"/>
  <c r="F368" i="2"/>
  <c r="E368" i="2"/>
  <c r="D368" i="2"/>
  <c r="C368" i="2"/>
  <c r="I368" i="4"/>
  <c r="H368" i="4"/>
  <c r="H368" i="5" s="1"/>
  <c r="F368" i="4"/>
  <c r="F368" i="5" s="1"/>
  <c r="E368" i="4"/>
  <c r="E368" i="5" s="1"/>
  <c r="D368" i="4"/>
  <c r="D368" i="5" s="1"/>
  <c r="C368" i="4"/>
  <c r="C368" i="5" s="1"/>
  <c r="I368" i="12"/>
  <c r="H368" i="12"/>
  <c r="F368" i="12"/>
  <c r="E368" i="12"/>
  <c r="D368" i="12"/>
  <c r="C368" i="12"/>
  <c r="I368" i="6"/>
  <c r="H368" i="6"/>
  <c r="F368" i="6"/>
  <c r="E368" i="6"/>
  <c r="D368" i="6"/>
  <c r="C368" i="6"/>
  <c r="I372" i="5" l="1"/>
  <c r="I368" i="5"/>
  <c r="H380" i="3"/>
  <c r="H42" i="3" s="1"/>
  <c r="H119" i="3" l="1"/>
  <c r="H21" i="3" s="1"/>
  <c r="E380" i="6"/>
  <c r="E42" i="6" s="1"/>
  <c r="D380" i="6"/>
  <c r="D42" i="6" s="1"/>
  <c r="C380" i="6"/>
  <c r="C42" i="6" s="1"/>
  <c r="D119" i="6" l="1"/>
  <c r="D21" i="6" s="1"/>
  <c r="E119" i="6"/>
  <c r="E21" i="6" s="1"/>
  <c r="C119" i="6"/>
  <c r="C21" i="6" s="1"/>
  <c r="L380" i="15"/>
  <c r="A380" i="15"/>
  <c r="A42" i="15"/>
  <c r="I380" i="9"/>
  <c r="H380" i="9"/>
  <c r="H42" i="9" s="1"/>
  <c r="F380" i="9"/>
  <c r="F42" i="9" s="1"/>
  <c r="E380" i="9"/>
  <c r="E42" i="9" s="1"/>
  <c r="D380" i="9"/>
  <c r="D42" i="9" s="1"/>
  <c r="C380" i="9"/>
  <c r="C42" i="9" s="1"/>
  <c r="N380" i="9"/>
  <c r="A380" i="9"/>
  <c r="K380" i="13"/>
  <c r="G380" i="13"/>
  <c r="A380" i="13"/>
  <c r="K122" i="13"/>
  <c r="A122" i="13"/>
  <c r="K121" i="13"/>
  <c r="A121" i="13"/>
  <c r="K120" i="13"/>
  <c r="A120" i="13"/>
  <c r="A119" i="13"/>
  <c r="A42" i="13"/>
  <c r="I380" i="10"/>
  <c r="H380" i="10"/>
  <c r="H42" i="10" s="1"/>
  <c r="F380" i="10"/>
  <c r="F42" i="10" s="1"/>
  <c r="E380" i="10"/>
  <c r="E42" i="10" s="1"/>
  <c r="D380" i="10"/>
  <c r="D42" i="10" s="1"/>
  <c r="C380" i="10"/>
  <c r="C42" i="10" s="1"/>
  <c r="N380" i="10"/>
  <c r="N122" i="10"/>
  <c r="A122" i="10"/>
  <c r="N121" i="10"/>
  <c r="A121" i="10"/>
  <c r="N120" i="10"/>
  <c r="A120" i="10"/>
  <c r="N119" i="10"/>
  <c r="A119" i="10"/>
  <c r="N42" i="10"/>
  <c r="A42" i="10"/>
  <c r="I380" i="3"/>
  <c r="L380" i="3"/>
  <c r="L42" i="3" s="1"/>
  <c r="F380" i="3"/>
  <c r="F42" i="3" s="1"/>
  <c r="E380" i="3"/>
  <c r="E42" i="3" s="1"/>
  <c r="D380" i="3"/>
  <c r="D42" i="3" s="1"/>
  <c r="C380" i="3"/>
  <c r="C42" i="3" s="1"/>
  <c r="N380" i="3"/>
  <c r="A380" i="3"/>
  <c r="N122" i="3"/>
  <c r="A122" i="3"/>
  <c r="N121" i="3"/>
  <c r="A121" i="3"/>
  <c r="N120" i="3"/>
  <c r="A120" i="3"/>
  <c r="N119" i="3"/>
  <c r="A119" i="3"/>
  <c r="A42" i="3"/>
  <c r="N380" i="14"/>
  <c r="A380" i="14"/>
  <c r="N122" i="14"/>
  <c r="A122" i="14"/>
  <c r="N121" i="14"/>
  <c r="A121" i="14"/>
  <c r="N120" i="14"/>
  <c r="A120" i="14"/>
  <c r="N119" i="14"/>
  <c r="A119" i="14"/>
  <c r="I380" i="8"/>
  <c r="F380" i="8"/>
  <c r="F42" i="8" s="1"/>
  <c r="E380" i="8"/>
  <c r="E42" i="8" s="1"/>
  <c r="D380" i="8"/>
  <c r="D42" i="8" s="1"/>
  <c r="C380" i="8"/>
  <c r="C42" i="8" s="1"/>
  <c r="N380" i="8"/>
  <c r="A380" i="8"/>
  <c r="N122" i="8"/>
  <c r="A122" i="8"/>
  <c r="N121" i="8"/>
  <c r="A121" i="8"/>
  <c r="N120" i="8"/>
  <c r="A120" i="8"/>
  <c r="N119" i="8"/>
  <c r="A119" i="8"/>
  <c r="N42" i="8"/>
  <c r="A42" i="8"/>
  <c r="I380" i="7"/>
  <c r="H380" i="7"/>
  <c r="H42" i="7" s="1"/>
  <c r="F380" i="7"/>
  <c r="F42" i="7" s="1"/>
  <c r="E380" i="7"/>
  <c r="E42" i="7" s="1"/>
  <c r="D380" i="7"/>
  <c r="D42" i="7" s="1"/>
  <c r="C380" i="7"/>
  <c r="C42" i="7" s="1"/>
  <c r="N380" i="7"/>
  <c r="A380" i="7"/>
  <c r="N122" i="7"/>
  <c r="A122" i="7"/>
  <c r="N121" i="7"/>
  <c r="A121" i="7"/>
  <c r="N120" i="7"/>
  <c r="A120" i="7"/>
  <c r="N119" i="7"/>
  <c r="A119" i="7"/>
  <c r="A42" i="7"/>
  <c r="I380" i="1"/>
  <c r="F380" i="1"/>
  <c r="F42" i="1" s="1"/>
  <c r="E380" i="1"/>
  <c r="E42" i="1" s="1"/>
  <c r="D380" i="1"/>
  <c r="D42" i="1" s="1"/>
  <c r="C380" i="1"/>
  <c r="C42" i="1" s="1"/>
  <c r="N380" i="1"/>
  <c r="A380" i="1"/>
  <c r="N122" i="1"/>
  <c r="A122" i="1"/>
  <c r="N121" i="1"/>
  <c r="A121" i="1"/>
  <c r="N120" i="1"/>
  <c r="A120" i="1"/>
  <c r="N119" i="1"/>
  <c r="A119" i="1"/>
  <c r="N380" i="11"/>
  <c r="A380" i="11"/>
  <c r="N122" i="11"/>
  <c r="A122" i="11"/>
  <c r="N121" i="11"/>
  <c r="A121" i="11"/>
  <c r="N120" i="11"/>
  <c r="A120" i="11"/>
  <c r="N119" i="11"/>
  <c r="A119" i="11"/>
  <c r="N42" i="11"/>
  <c r="A42" i="11"/>
  <c r="I380" i="2"/>
  <c r="F380" i="2"/>
  <c r="F42" i="2" s="1"/>
  <c r="E380" i="2"/>
  <c r="E42" i="2" s="1"/>
  <c r="D380" i="2"/>
  <c r="D42" i="2" s="1"/>
  <c r="C380" i="2"/>
  <c r="C42" i="2" s="1"/>
  <c r="N380" i="2"/>
  <c r="A380" i="2"/>
  <c r="N122" i="2"/>
  <c r="A122" i="2"/>
  <c r="N121" i="2"/>
  <c r="A121" i="2"/>
  <c r="N120" i="2"/>
  <c r="A120" i="2"/>
  <c r="N119" i="2"/>
  <c r="A119" i="2"/>
  <c r="N42" i="2"/>
  <c r="A42" i="2"/>
  <c r="I380" i="4"/>
  <c r="H380" i="4"/>
  <c r="H42" i="4" s="1"/>
  <c r="F380" i="4"/>
  <c r="F42" i="4" s="1"/>
  <c r="E380" i="4"/>
  <c r="E42" i="4" s="1"/>
  <c r="D380" i="4"/>
  <c r="D42" i="4" s="1"/>
  <c r="C380" i="4"/>
  <c r="C42" i="4" s="1"/>
  <c r="N380" i="4"/>
  <c r="A380" i="4"/>
  <c r="N122" i="4"/>
  <c r="A122" i="4"/>
  <c r="N121" i="4"/>
  <c r="A121" i="4"/>
  <c r="N120" i="4"/>
  <c r="A120" i="4"/>
  <c r="N119" i="4"/>
  <c r="A119" i="4"/>
  <c r="N42" i="4"/>
  <c r="A42" i="4"/>
  <c r="G381" i="7" l="1"/>
  <c r="G381" i="3"/>
  <c r="G381" i="4"/>
  <c r="G381" i="2"/>
  <c r="G381" i="8"/>
  <c r="G381" i="9"/>
  <c r="G381" i="1"/>
  <c r="G381" i="10"/>
  <c r="H119" i="2"/>
  <c r="H21" i="2" s="1"/>
  <c r="E119" i="7"/>
  <c r="E21" i="7" s="1"/>
  <c r="H119" i="8"/>
  <c r="H21" i="8" s="1"/>
  <c r="E119" i="9"/>
  <c r="E21" i="9" s="1"/>
  <c r="F119" i="4"/>
  <c r="F21" i="4" s="1"/>
  <c r="H119" i="4"/>
  <c r="H21" i="4" s="1"/>
  <c r="H119" i="11"/>
  <c r="H21" i="11" s="1"/>
  <c r="H119" i="7"/>
  <c r="H21" i="7" s="1"/>
  <c r="E119" i="3"/>
  <c r="E21" i="3" s="1"/>
  <c r="D119" i="10"/>
  <c r="D21" i="10" s="1"/>
  <c r="C119" i="9"/>
  <c r="C21" i="9" s="1"/>
  <c r="D119" i="4"/>
  <c r="D21" i="4" s="1"/>
  <c r="F119" i="2"/>
  <c r="F21" i="2" s="1"/>
  <c r="E119" i="1"/>
  <c r="E21" i="1" s="1"/>
  <c r="D119" i="7"/>
  <c r="D21" i="7" s="1"/>
  <c r="F119" i="8"/>
  <c r="F21" i="8" s="1"/>
  <c r="F119" i="3"/>
  <c r="F21" i="3" s="1"/>
  <c r="E119" i="10"/>
  <c r="E21" i="10" s="1"/>
  <c r="D119" i="9"/>
  <c r="D21" i="9" s="1"/>
  <c r="E119" i="4"/>
  <c r="E21" i="4" s="1"/>
  <c r="F119" i="1"/>
  <c r="F21" i="1" s="1"/>
  <c r="C119" i="3"/>
  <c r="C21" i="3" s="1"/>
  <c r="L119" i="3"/>
  <c r="L21" i="3" s="1"/>
  <c r="C119" i="1"/>
  <c r="C21" i="1" s="1"/>
  <c r="D119" i="8"/>
  <c r="D21" i="8" s="1"/>
  <c r="D119" i="3"/>
  <c r="D21" i="3" s="1"/>
  <c r="C119" i="10"/>
  <c r="C21" i="10" s="1"/>
  <c r="H119" i="10"/>
  <c r="H21" i="10" s="1"/>
  <c r="F119" i="9"/>
  <c r="F21" i="9" s="1"/>
  <c r="C119" i="2"/>
  <c r="C21" i="2" s="1"/>
  <c r="C119" i="8"/>
  <c r="C21" i="8" s="1"/>
  <c r="F119" i="10"/>
  <c r="F21" i="10" s="1"/>
  <c r="D119" i="2"/>
  <c r="D21" i="2" s="1"/>
  <c r="F119" i="7"/>
  <c r="F21" i="7" s="1"/>
  <c r="C119" i="4"/>
  <c r="C21" i="4" s="1"/>
  <c r="E119" i="2"/>
  <c r="E21" i="2" s="1"/>
  <c r="D119" i="1"/>
  <c r="D21" i="1" s="1"/>
  <c r="C119" i="7"/>
  <c r="C21" i="7" s="1"/>
  <c r="E119" i="8"/>
  <c r="E21" i="8" s="1"/>
  <c r="H119" i="9"/>
  <c r="H21" i="9" s="1"/>
  <c r="L380" i="2"/>
  <c r="L42" i="2" s="1"/>
  <c r="L380" i="8"/>
  <c r="L42" i="8" s="1"/>
  <c r="L380" i="10"/>
  <c r="L42" i="10" s="1"/>
  <c r="L380" i="4"/>
  <c r="L42" i="4" s="1"/>
  <c r="L380" i="11"/>
  <c r="L42" i="11" s="1"/>
  <c r="L380" i="7"/>
  <c r="L42" i="7" s="1"/>
  <c r="L380" i="9"/>
  <c r="L42" i="9" s="1"/>
  <c r="H380" i="1"/>
  <c r="H42" i="1" s="1"/>
  <c r="I380" i="5"/>
  <c r="H380" i="5"/>
  <c r="H42" i="5" s="1"/>
  <c r="F380" i="5"/>
  <c r="F42" i="5" s="1"/>
  <c r="E380" i="5"/>
  <c r="E42" i="5" s="1"/>
  <c r="D380" i="5"/>
  <c r="D42" i="5" s="1"/>
  <c r="C380" i="5"/>
  <c r="C42" i="5" s="1"/>
  <c r="N380" i="5"/>
  <c r="A380" i="5"/>
  <c r="N120" i="5"/>
  <c r="N121" i="5"/>
  <c r="N122" i="5"/>
  <c r="N119" i="5"/>
  <c r="A120" i="5"/>
  <c r="A121" i="5"/>
  <c r="A122" i="5"/>
  <c r="A119" i="5"/>
  <c r="N42" i="5"/>
  <c r="A42" i="5"/>
  <c r="I380" i="12"/>
  <c r="H380" i="12"/>
  <c r="H42" i="12" s="1"/>
  <c r="F380" i="12"/>
  <c r="F42" i="12" s="1"/>
  <c r="E380" i="12"/>
  <c r="E42" i="12" s="1"/>
  <c r="D380" i="12"/>
  <c r="D42" i="12" s="1"/>
  <c r="C380" i="12"/>
  <c r="C42" i="12" s="1"/>
  <c r="K380" i="12"/>
  <c r="A380" i="12"/>
  <c r="A122" i="12"/>
  <c r="A119" i="12"/>
  <c r="A120" i="12"/>
  <c r="A121" i="12"/>
  <c r="A115" i="12"/>
  <c r="A116" i="12"/>
  <c r="A117" i="12"/>
  <c r="A114" i="12"/>
  <c r="A42" i="12"/>
  <c r="A42" i="6"/>
  <c r="A120" i="6"/>
  <c r="A121" i="6"/>
  <c r="A122" i="6"/>
  <c r="A119" i="6"/>
  <c r="I380" i="6"/>
  <c r="H380" i="6"/>
  <c r="H42" i="6" s="1"/>
  <c r="F380" i="6"/>
  <c r="F42" i="6" s="1"/>
  <c r="N380" i="6"/>
  <c r="L380" i="6"/>
  <c r="L42" i="6" s="1"/>
  <c r="A380" i="6"/>
  <c r="G381" i="6" l="1"/>
  <c r="G381" i="12"/>
  <c r="G381" i="5"/>
  <c r="H119" i="1"/>
  <c r="H21" i="1" s="1"/>
  <c r="F119" i="6"/>
  <c r="F21" i="6" s="1"/>
  <c r="D119" i="12"/>
  <c r="D21" i="12" s="1"/>
  <c r="F119" i="5"/>
  <c r="F21" i="5" s="1"/>
  <c r="L119" i="9"/>
  <c r="L21" i="9" s="1"/>
  <c r="L119" i="10"/>
  <c r="L21" i="10" s="1"/>
  <c r="C119" i="12"/>
  <c r="C21" i="12" s="1"/>
  <c r="H119" i="5"/>
  <c r="H21" i="5" s="1"/>
  <c r="L119" i="7"/>
  <c r="L21" i="7" s="1"/>
  <c r="L119" i="8"/>
  <c r="L21" i="8" s="1"/>
  <c r="H119" i="12"/>
  <c r="H21" i="12" s="1"/>
  <c r="E119" i="5"/>
  <c r="E21" i="5" s="1"/>
  <c r="L119" i="4"/>
  <c r="L21" i="4" s="1"/>
  <c r="H119" i="6"/>
  <c r="H21" i="6" s="1"/>
  <c r="E119" i="12"/>
  <c r="E21" i="12" s="1"/>
  <c r="C119" i="5"/>
  <c r="C21" i="5" s="1"/>
  <c r="L119" i="6"/>
  <c r="L21" i="6" s="1"/>
  <c r="F119" i="12"/>
  <c r="F21" i="12" s="1"/>
  <c r="D119" i="5"/>
  <c r="D21" i="5" s="1"/>
  <c r="L119" i="11"/>
  <c r="L21" i="11" s="1"/>
  <c r="L119" i="2"/>
  <c r="L21" i="2" s="1"/>
  <c r="L380" i="1"/>
  <c r="L42" i="1" s="1"/>
  <c r="L380" i="5"/>
  <c r="L42" i="5" s="1"/>
  <c r="H375" i="11"/>
  <c r="H375" i="1" s="1"/>
  <c r="C375" i="6"/>
  <c r="I375" i="9"/>
  <c r="H375" i="9"/>
  <c r="F375" i="9"/>
  <c r="E375" i="9"/>
  <c r="D375" i="9"/>
  <c r="C375" i="9"/>
  <c r="I375" i="10"/>
  <c r="H375" i="10"/>
  <c r="F375" i="10"/>
  <c r="E375" i="10"/>
  <c r="D375" i="10"/>
  <c r="C375" i="10"/>
  <c r="I375" i="3"/>
  <c r="H375" i="3"/>
  <c r="F375" i="3"/>
  <c r="E375" i="3"/>
  <c r="D375" i="3"/>
  <c r="C375" i="3"/>
  <c r="I375" i="8"/>
  <c r="F375" i="8"/>
  <c r="E375" i="8"/>
  <c r="D375" i="8"/>
  <c r="C375" i="8"/>
  <c r="I375" i="7"/>
  <c r="H375" i="7"/>
  <c r="F375" i="7"/>
  <c r="E375" i="7"/>
  <c r="D375" i="7"/>
  <c r="C375" i="7"/>
  <c r="I375" i="1"/>
  <c r="F375" i="1"/>
  <c r="E375" i="1"/>
  <c r="D375" i="1"/>
  <c r="C375" i="1"/>
  <c r="I375" i="2"/>
  <c r="F375" i="2"/>
  <c r="E375" i="2"/>
  <c r="D375" i="2"/>
  <c r="C375" i="2"/>
  <c r="I375" i="4"/>
  <c r="H375" i="4"/>
  <c r="H375" i="5" s="1"/>
  <c r="F375" i="4"/>
  <c r="F375" i="5" s="1"/>
  <c r="E375" i="4"/>
  <c r="E375" i="5" s="1"/>
  <c r="D375" i="4"/>
  <c r="D377" i="5" s="1"/>
  <c r="C375" i="4"/>
  <c r="C375" i="5" s="1"/>
  <c r="I375" i="12"/>
  <c r="H375" i="12"/>
  <c r="F375" i="12"/>
  <c r="E375" i="12"/>
  <c r="D375" i="12"/>
  <c r="C375" i="12"/>
  <c r="I375" i="6"/>
  <c r="H375" i="6"/>
  <c r="F375" i="6"/>
  <c r="E375" i="6"/>
  <c r="D375" i="6"/>
  <c r="H376" i="11"/>
  <c r="H376" i="1" s="1"/>
  <c r="I376" i="9"/>
  <c r="H376" i="9"/>
  <c r="F376" i="9"/>
  <c r="E376" i="9"/>
  <c r="D376" i="9"/>
  <c r="C376" i="9"/>
  <c r="I376" i="10"/>
  <c r="H376" i="10"/>
  <c r="F376" i="10"/>
  <c r="E376" i="10"/>
  <c r="D376" i="10"/>
  <c r="C376" i="10"/>
  <c r="I376" i="3"/>
  <c r="H376" i="3"/>
  <c r="F376" i="3"/>
  <c r="E376" i="3"/>
  <c r="D376" i="3"/>
  <c r="C376" i="3"/>
  <c r="I376" i="8"/>
  <c r="F376" i="8"/>
  <c r="E376" i="8"/>
  <c r="D376" i="8"/>
  <c r="C376" i="8"/>
  <c r="I376" i="7"/>
  <c r="H376" i="7"/>
  <c r="F376" i="7"/>
  <c r="E376" i="7"/>
  <c r="D376" i="7"/>
  <c r="C376" i="7"/>
  <c r="I376" i="1"/>
  <c r="F376" i="1"/>
  <c r="E376" i="1"/>
  <c r="D376" i="1"/>
  <c r="C376" i="1"/>
  <c r="I376" i="2"/>
  <c r="F376" i="2"/>
  <c r="E376" i="2"/>
  <c r="D376" i="2"/>
  <c r="C376" i="2"/>
  <c r="I376" i="4"/>
  <c r="H376" i="4"/>
  <c r="H376" i="5" s="1"/>
  <c r="F376" i="4"/>
  <c r="F376" i="5" s="1"/>
  <c r="E376" i="4"/>
  <c r="E376" i="5" s="1"/>
  <c r="D376" i="4"/>
  <c r="D378" i="5" s="1"/>
  <c r="C376" i="4"/>
  <c r="C376" i="5" s="1"/>
  <c r="I376" i="12"/>
  <c r="H376" i="12"/>
  <c r="F376" i="12"/>
  <c r="E376" i="12"/>
  <c r="D376" i="12"/>
  <c r="C376" i="12"/>
  <c r="H377" i="11"/>
  <c r="H377" i="1" s="1"/>
  <c r="C377" i="6"/>
  <c r="I377" i="9"/>
  <c r="H377" i="9"/>
  <c r="F377" i="9"/>
  <c r="E377" i="9"/>
  <c r="D377" i="9"/>
  <c r="C377" i="9"/>
  <c r="I377" i="10"/>
  <c r="H377" i="10"/>
  <c r="F377" i="10"/>
  <c r="E377" i="10"/>
  <c r="D377" i="10"/>
  <c r="C377" i="10"/>
  <c r="I377" i="3"/>
  <c r="H377" i="3"/>
  <c r="F377" i="3"/>
  <c r="E377" i="3"/>
  <c r="D377" i="3"/>
  <c r="C377" i="3"/>
  <c r="I377" i="8"/>
  <c r="F377" i="8"/>
  <c r="E377" i="8"/>
  <c r="D377" i="8"/>
  <c r="C377" i="8"/>
  <c r="I377" i="7"/>
  <c r="H377" i="7"/>
  <c r="F377" i="7"/>
  <c r="E377" i="7"/>
  <c r="D377" i="7"/>
  <c r="C377" i="7"/>
  <c r="I377" i="1"/>
  <c r="F377" i="1"/>
  <c r="E377" i="1"/>
  <c r="D377" i="1"/>
  <c r="C377" i="1"/>
  <c r="I377" i="2"/>
  <c r="F377" i="2"/>
  <c r="E377" i="2"/>
  <c r="D377" i="2"/>
  <c r="C377" i="2"/>
  <c r="I377" i="4"/>
  <c r="H377" i="4"/>
  <c r="H377" i="5" s="1"/>
  <c r="F377" i="4"/>
  <c r="F377" i="5" s="1"/>
  <c r="E377" i="4"/>
  <c r="E377" i="5" s="1"/>
  <c r="D377" i="4"/>
  <c r="C377" i="4"/>
  <c r="C377" i="5" s="1"/>
  <c r="I377" i="12"/>
  <c r="H377" i="12"/>
  <c r="F377" i="12"/>
  <c r="E377" i="12"/>
  <c r="D377" i="12"/>
  <c r="C377" i="12"/>
  <c r="I377" i="6"/>
  <c r="H377" i="6"/>
  <c r="F377" i="6"/>
  <c r="E377" i="6"/>
  <c r="D377" i="6"/>
  <c r="H369" i="11"/>
  <c r="C369" i="6"/>
  <c r="I369" i="9"/>
  <c r="H369" i="9"/>
  <c r="F369" i="9"/>
  <c r="E369" i="9"/>
  <c r="D369" i="9"/>
  <c r="C369" i="9"/>
  <c r="I369" i="10"/>
  <c r="H369" i="10"/>
  <c r="F369" i="10"/>
  <c r="E369" i="10"/>
  <c r="D369" i="10"/>
  <c r="C369" i="10"/>
  <c r="I369" i="3"/>
  <c r="H369" i="3"/>
  <c r="F369" i="3"/>
  <c r="E369" i="3"/>
  <c r="D369" i="3"/>
  <c r="C369" i="3"/>
  <c r="I369" i="8"/>
  <c r="F369" i="8"/>
  <c r="E369" i="8"/>
  <c r="D369" i="8"/>
  <c r="C369" i="8"/>
  <c r="I369" i="7"/>
  <c r="H369" i="7"/>
  <c r="F369" i="7"/>
  <c r="E369" i="7"/>
  <c r="D369" i="7"/>
  <c r="C369" i="7"/>
  <c r="I369" i="1"/>
  <c r="F369" i="1"/>
  <c r="E369" i="1"/>
  <c r="D369" i="1"/>
  <c r="C369" i="1"/>
  <c r="I369" i="2"/>
  <c r="F369" i="2"/>
  <c r="E369" i="2"/>
  <c r="D369" i="2"/>
  <c r="C369" i="2"/>
  <c r="I369" i="4"/>
  <c r="H369" i="4"/>
  <c r="H369" i="5" s="1"/>
  <c r="F369" i="4"/>
  <c r="F369" i="5" s="1"/>
  <c r="E369" i="4"/>
  <c r="E369" i="5" s="1"/>
  <c r="D369" i="4"/>
  <c r="D371" i="5" s="1"/>
  <c r="C369" i="4"/>
  <c r="C369" i="5" s="1"/>
  <c r="I369" i="12"/>
  <c r="H369" i="12"/>
  <c r="F369" i="12"/>
  <c r="E369" i="12"/>
  <c r="D369" i="12"/>
  <c r="C369" i="12"/>
  <c r="I369" i="6"/>
  <c r="H369" i="6"/>
  <c r="F369" i="6"/>
  <c r="E369" i="6"/>
  <c r="D369" i="6"/>
  <c r="C371" i="6"/>
  <c r="I371" i="9"/>
  <c r="H371" i="9"/>
  <c r="F371" i="9"/>
  <c r="E371" i="9"/>
  <c r="D371" i="9"/>
  <c r="C371" i="9"/>
  <c r="I371" i="10"/>
  <c r="H371" i="10"/>
  <c r="F371" i="10"/>
  <c r="E371" i="10"/>
  <c r="D371" i="10"/>
  <c r="C371" i="10"/>
  <c r="I371" i="3"/>
  <c r="H371" i="3"/>
  <c r="F371" i="3"/>
  <c r="E371" i="3"/>
  <c r="D371" i="3"/>
  <c r="C371" i="3"/>
  <c r="I371" i="8"/>
  <c r="F371" i="8"/>
  <c r="E371" i="8"/>
  <c r="D371" i="8"/>
  <c r="C371" i="8"/>
  <c r="I371" i="7"/>
  <c r="H371" i="7"/>
  <c r="F371" i="7"/>
  <c r="E371" i="7"/>
  <c r="D371" i="7"/>
  <c r="C371" i="7"/>
  <c r="I371" i="1"/>
  <c r="F371" i="1"/>
  <c r="E371" i="1"/>
  <c r="D371" i="1"/>
  <c r="C371" i="1"/>
  <c r="I371" i="2"/>
  <c r="F371" i="2"/>
  <c r="E371" i="2"/>
  <c r="D371" i="2"/>
  <c r="C371" i="2"/>
  <c r="I371" i="4"/>
  <c r="H371" i="4"/>
  <c r="H371" i="5" s="1"/>
  <c r="F371" i="4"/>
  <c r="F371" i="5" s="1"/>
  <c r="E371" i="4"/>
  <c r="E371" i="5" s="1"/>
  <c r="D371" i="4"/>
  <c r="D373" i="5" s="1"/>
  <c r="C371" i="4"/>
  <c r="C371" i="5" s="1"/>
  <c r="I371" i="12"/>
  <c r="H371" i="12"/>
  <c r="F371" i="12"/>
  <c r="E371" i="12"/>
  <c r="D371" i="12"/>
  <c r="C371" i="12"/>
  <c r="I371" i="6"/>
  <c r="H371" i="6"/>
  <c r="F371" i="6"/>
  <c r="E371" i="6"/>
  <c r="D371" i="6"/>
  <c r="H371" i="1"/>
  <c r="D374" i="5"/>
  <c r="H373" i="1"/>
  <c r="C373" i="6"/>
  <c r="I373" i="9"/>
  <c r="I41" i="9" s="1"/>
  <c r="H373" i="9"/>
  <c r="F373" i="9"/>
  <c r="E373" i="9"/>
  <c r="D373" i="9"/>
  <c r="C373" i="9"/>
  <c r="I373" i="10"/>
  <c r="I41" i="10" s="1"/>
  <c r="H373" i="10"/>
  <c r="F373" i="10"/>
  <c r="E373" i="10"/>
  <c r="D373" i="10"/>
  <c r="C373" i="10"/>
  <c r="I373" i="3"/>
  <c r="I41" i="3" s="1"/>
  <c r="H373" i="3"/>
  <c r="F373" i="3"/>
  <c r="E373" i="3"/>
  <c r="D373" i="3"/>
  <c r="C373" i="3"/>
  <c r="I373" i="8"/>
  <c r="I41" i="8" s="1"/>
  <c r="F373" i="8"/>
  <c r="E373" i="8"/>
  <c r="D373" i="8"/>
  <c r="C373" i="8"/>
  <c r="I373" i="7"/>
  <c r="I41" i="7" s="1"/>
  <c r="H373" i="7"/>
  <c r="F373" i="7"/>
  <c r="E373" i="7"/>
  <c r="D373" i="7"/>
  <c r="C373" i="7"/>
  <c r="I373" i="1"/>
  <c r="I41" i="1" s="1"/>
  <c r="F373" i="1"/>
  <c r="E373" i="1"/>
  <c r="D373" i="1"/>
  <c r="C373" i="1"/>
  <c r="I373" i="2"/>
  <c r="I41" i="2" s="1"/>
  <c r="F373" i="2"/>
  <c r="E373" i="2"/>
  <c r="D373" i="2"/>
  <c r="C373" i="2"/>
  <c r="I373" i="4"/>
  <c r="I41" i="4" s="1"/>
  <c r="H373" i="4"/>
  <c r="H373" i="5" s="1"/>
  <c r="F373" i="4"/>
  <c r="F373" i="5" s="1"/>
  <c r="E373" i="4"/>
  <c r="E373" i="5" s="1"/>
  <c r="D373" i="4"/>
  <c r="D375" i="5" s="1"/>
  <c r="C373" i="4"/>
  <c r="C373" i="5" s="1"/>
  <c r="I373" i="12"/>
  <c r="I41" i="12" s="1"/>
  <c r="H373" i="12"/>
  <c r="F373" i="12"/>
  <c r="E373" i="12"/>
  <c r="D373" i="12"/>
  <c r="C373" i="12"/>
  <c r="I373" i="6"/>
  <c r="I41" i="6" s="1"/>
  <c r="H373" i="6"/>
  <c r="F373" i="6"/>
  <c r="E373" i="6"/>
  <c r="D373" i="6"/>
  <c r="C367" i="6"/>
  <c r="I367" i="9"/>
  <c r="H367" i="9"/>
  <c r="F367" i="9"/>
  <c r="E367" i="9"/>
  <c r="D367" i="9"/>
  <c r="C367" i="9"/>
  <c r="I367" i="10"/>
  <c r="H367" i="10"/>
  <c r="F367" i="10"/>
  <c r="E367" i="10"/>
  <c r="D367" i="10"/>
  <c r="C367" i="10"/>
  <c r="I367" i="3"/>
  <c r="H367" i="3"/>
  <c r="F367" i="3"/>
  <c r="E367" i="3"/>
  <c r="D367" i="3"/>
  <c r="C367" i="3"/>
  <c r="I367" i="8"/>
  <c r="F367" i="8"/>
  <c r="E367" i="8"/>
  <c r="D367" i="8"/>
  <c r="C367" i="8"/>
  <c r="I367" i="7"/>
  <c r="H367" i="7"/>
  <c r="F367" i="7"/>
  <c r="E367" i="7"/>
  <c r="D367" i="7"/>
  <c r="C367" i="7"/>
  <c r="I367" i="1"/>
  <c r="F367" i="1"/>
  <c r="E367" i="1"/>
  <c r="D367" i="1"/>
  <c r="C367" i="1"/>
  <c r="I367" i="2"/>
  <c r="F367" i="2"/>
  <c r="E367" i="2"/>
  <c r="D367" i="2"/>
  <c r="C367" i="2"/>
  <c r="I367" i="4"/>
  <c r="H367" i="4"/>
  <c r="F367" i="4"/>
  <c r="E367" i="4"/>
  <c r="D367" i="4"/>
  <c r="C367" i="4"/>
  <c r="I367" i="12"/>
  <c r="H367" i="12"/>
  <c r="F367" i="12"/>
  <c r="E367" i="12"/>
  <c r="D367" i="12"/>
  <c r="C367" i="12"/>
  <c r="I367" i="6"/>
  <c r="H367" i="6"/>
  <c r="F367" i="6"/>
  <c r="E367" i="6"/>
  <c r="D367" i="6"/>
  <c r="D370" i="5"/>
  <c r="H378" i="11"/>
  <c r="H378" i="1" s="1"/>
  <c r="C378" i="6"/>
  <c r="I378" i="9"/>
  <c r="H378" i="9"/>
  <c r="F378" i="9"/>
  <c r="E378" i="9"/>
  <c r="D378" i="9"/>
  <c r="C378" i="9"/>
  <c r="I378" i="10"/>
  <c r="H378" i="10"/>
  <c r="F378" i="10"/>
  <c r="E378" i="10"/>
  <c r="D378" i="10"/>
  <c r="C378" i="10"/>
  <c r="I378" i="3"/>
  <c r="H378" i="3"/>
  <c r="F378" i="3"/>
  <c r="E378" i="3"/>
  <c r="D378" i="3"/>
  <c r="C378" i="3"/>
  <c r="I378" i="8"/>
  <c r="F378" i="8"/>
  <c r="E378" i="8"/>
  <c r="D378" i="8"/>
  <c r="C378" i="8"/>
  <c r="I378" i="7"/>
  <c r="H378" i="7"/>
  <c r="F378" i="7"/>
  <c r="E378" i="7"/>
  <c r="D378" i="7"/>
  <c r="C378" i="7"/>
  <c r="I378" i="1"/>
  <c r="F378" i="1"/>
  <c r="E378" i="1"/>
  <c r="D378" i="1"/>
  <c r="C378" i="1"/>
  <c r="I378" i="2"/>
  <c r="F378" i="2"/>
  <c r="E378" i="2"/>
  <c r="D378" i="2"/>
  <c r="C378" i="2"/>
  <c r="I378" i="4"/>
  <c r="H378" i="4"/>
  <c r="H378" i="5" s="1"/>
  <c r="F378" i="4"/>
  <c r="F378" i="5" s="1"/>
  <c r="E378" i="4"/>
  <c r="E378" i="5" s="1"/>
  <c r="D378" i="4"/>
  <c r="C378" i="4"/>
  <c r="C378" i="5" s="1"/>
  <c r="I378" i="12"/>
  <c r="H378" i="12"/>
  <c r="F378" i="12"/>
  <c r="E378" i="12"/>
  <c r="D378" i="12"/>
  <c r="C378" i="12"/>
  <c r="I378" i="6"/>
  <c r="H378" i="6"/>
  <c r="F378" i="6"/>
  <c r="E378" i="6"/>
  <c r="D378" i="6"/>
  <c r="H374" i="11"/>
  <c r="H374" i="1" s="1"/>
  <c r="I374" i="9"/>
  <c r="H374" i="9"/>
  <c r="F374" i="9"/>
  <c r="E374" i="9"/>
  <c r="D374" i="9"/>
  <c r="C374" i="9"/>
  <c r="I374" i="10"/>
  <c r="H374" i="10"/>
  <c r="F374" i="10"/>
  <c r="E374" i="10"/>
  <c r="D374" i="10"/>
  <c r="C374" i="10"/>
  <c r="I374" i="3"/>
  <c r="H374" i="3"/>
  <c r="F374" i="3"/>
  <c r="E374" i="3"/>
  <c r="D374" i="3"/>
  <c r="C374" i="3"/>
  <c r="I374" i="8"/>
  <c r="F374" i="8"/>
  <c r="E374" i="8"/>
  <c r="D374" i="8"/>
  <c r="C374" i="8"/>
  <c r="I374" i="7"/>
  <c r="H374" i="7"/>
  <c r="F374" i="7"/>
  <c r="E374" i="7"/>
  <c r="D374" i="7"/>
  <c r="C374" i="7"/>
  <c r="I374" i="1"/>
  <c r="F374" i="1"/>
  <c r="E374" i="1"/>
  <c r="D374" i="1"/>
  <c r="C374" i="1"/>
  <c r="I374" i="2"/>
  <c r="F374" i="2"/>
  <c r="E374" i="2"/>
  <c r="D374" i="2"/>
  <c r="C374" i="2"/>
  <c r="I374" i="4"/>
  <c r="H374" i="4"/>
  <c r="H374" i="5" s="1"/>
  <c r="F374" i="4"/>
  <c r="F374" i="5" s="1"/>
  <c r="E374" i="4"/>
  <c r="E374" i="5" s="1"/>
  <c r="D374" i="4"/>
  <c r="D376" i="5" s="1"/>
  <c r="C374" i="4"/>
  <c r="C374" i="5" s="1"/>
  <c r="I374" i="12"/>
  <c r="H374" i="12"/>
  <c r="F374" i="12"/>
  <c r="E374" i="12"/>
  <c r="D374" i="12"/>
  <c r="C374" i="12"/>
  <c r="I374" i="6"/>
  <c r="H374" i="6"/>
  <c r="F374" i="6"/>
  <c r="E374" i="6"/>
  <c r="D374" i="6"/>
  <c r="C374" i="6"/>
  <c r="H370" i="11"/>
  <c r="H370" i="1" s="1"/>
  <c r="C370" i="6"/>
  <c r="I370" i="9"/>
  <c r="H370" i="9"/>
  <c r="F370" i="9"/>
  <c r="E370" i="9"/>
  <c r="D370" i="9"/>
  <c r="C370" i="9"/>
  <c r="I370" i="10"/>
  <c r="H370" i="10"/>
  <c r="F370" i="10"/>
  <c r="E370" i="10"/>
  <c r="D370" i="10"/>
  <c r="C370" i="10"/>
  <c r="I370" i="3"/>
  <c r="H370" i="3"/>
  <c r="F370" i="3"/>
  <c r="E370" i="3"/>
  <c r="D370" i="3"/>
  <c r="C370" i="3"/>
  <c r="I370" i="8"/>
  <c r="F370" i="8"/>
  <c r="E370" i="8"/>
  <c r="D370" i="8"/>
  <c r="C370" i="8"/>
  <c r="I370" i="7"/>
  <c r="H370" i="7"/>
  <c r="F370" i="7"/>
  <c r="E370" i="7"/>
  <c r="D370" i="7"/>
  <c r="C370" i="7"/>
  <c r="I370" i="1"/>
  <c r="F370" i="1"/>
  <c r="E370" i="1"/>
  <c r="D370" i="1"/>
  <c r="C370" i="1"/>
  <c r="I370" i="2"/>
  <c r="F370" i="2"/>
  <c r="E370" i="2"/>
  <c r="D370" i="2"/>
  <c r="C370" i="2"/>
  <c r="I370" i="4"/>
  <c r="H370" i="4"/>
  <c r="H370" i="5" s="1"/>
  <c r="F370" i="4"/>
  <c r="F370" i="5" s="1"/>
  <c r="E370" i="4"/>
  <c r="E370" i="5" s="1"/>
  <c r="D370" i="4"/>
  <c r="D372" i="5" s="1"/>
  <c r="C370" i="4"/>
  <c r="C370" i="5" s="1"/>
  <c r="I370" i="12"/>
  <c r="H370" i="12"/>
  <c r="F370" i="12"/>
  <c r="E370" i="12"/>
  <c r="D370" i="12"/>
  <c r="C370" i="12"/>
  <c r="I370" i="6"/>
  <c r="H370" i="6"/>
  <c r="F370" i="6"/>
  <c r="E370" i="6"/>
  <c r="D370" i="6"/>
  <c r="H362" i="11"/>
  <c r="H362" i="1" s="1"/>
  <c r="I362" i="9"/>
  <c r="H362" i="9"/>
  <c r="F362" i="9"/>
  <c r="E362" i="9"/>
  <c r="D362" i="9"/>
  <c r="C362" i="9"/>
  <c r="I362" i="10"/>
  <c r="H362" i="10"/>
  <c r="F362" i="10"/>
  <c r="E362" i="10"/>
  <c r="D362" i="10"/>
  <c r="C362" i="10"/>
  <c r="I362" i="3"/>
  <c r="H362" i="3"/>
  <c r="F362" i="3"/>
  <c r="E362" i="3"/>
  <c r="D362" i="3"/>
  <c r="C362" i="3"/>
  <c r="I362" i="8"/>
  <c r="F362" i="8"/>
  <c r="E362" i="8"/>
  <c r="D362" i="8"/>
  <c r="C362" i="8"/>
  <c r="I362" i="7"/>
  <c r="H362" i="7"/>
  <c r="F362" i="7"/>
  <c r="E362" i="7"/>
  <c r="D362" i="7"/>
  <c r="C362" i="7"/>
  <c r="I362" i="1"/>
  <c r="F362" i="1"/>
  <c r="E362" i="1"/>
  <c r="D362" i="1"/>
  <c r="C362" i="1"/>
  <c r="I362" i="2"/>
  <c r="F362" i="2"/>
  <c r="E362" i="2"/>
  <c r="D362" i="2"/>
  <c r="C362" i="2"/>
  <c r="I362" i="4"/>
  <c r="H362" i="4"/>
  <c r="H362" i="5" s="1"/>
  <c r="F362" i="4"/>
  <c r="F362" i="5" s="1"/>
  <c r="E362" i="4"/>
  <c r="E362" i="5" s="1"/>
  <c r="D362" i="4"/>
  <c r="D362" i="5" s="1"/>
  <c r="C362" i="4"/>
  <c r="C362" i="5" s="1"/>
  <c r="I362" i="12"/>
  <c r="H362" i="12"/>
  <c r="F362" i="12"/>
  <c r="E362" i="12"/>
  <c r="D362" i="12"/>
  <c r="C362" i="12"/>
  <c r="I362" i="6"/>
  <c r="H362" i="6"/>
  <c r="F362" i="6"/>
  <c r="E362" i="6"/>
  <c r="D362" i="6"/>
  <c r="C362" i="6"/>
  <c r="H363" i="11"/>
  <c r="H363" i="1" s="1"/>
  <c r="I363" i="9"/>
  <c r="H363" i="9"/>
  <c r="F363" i="9"/>
  <c r="E363" i="9"/>
  <c r="D363" i="9"/>
  <c r="C363" i="9"/>
  <c r="I363" i="10"/>
  <c r="H363" i="10"/>
  <c r="F363" i="10"/>
  <c r="E363" i="10"/>
  <c r="D363" i="10"/>
  <c r="C363" i="10"/>
  <c r="I363" i="3"/>
  <c r="H363" i="3"/>
  <c r="F363" i="3"/>
  <c r="E363" i="3"/>
  <c r="D363" i="3"/>
  <c r="C363" i="3"/>
  <c r="I363" i="8"/>
  <c r="F363" i="8"/>
  <c r="E363" i="8"/>
  <c r="D363" i="8"/>
  <c r="C363" i="8"/>
  <c r="I363" i="7"/>
  <c r="H363" i="7"/>
  <c r="F363" i="7"/>
  <c r="E363" i="7"/>
  <c r="D363" i="7"/>
  <c r="C363" i="7"/>
  <c r="I363" i="1"/>
  <c r="F363" i="1"/>
  <c r="E363" i="1"/>
  <c r="D363" i="1"/>
  <c r="C363" i="1"/>
  <c r="I363" i="2"/>
  <c r="F363" i="2"/>
  <c r="E363" i="2"/>
  <c r="D363" i="2"/>
  <c r="C363" i="2"/>
  <c r="I363" i="4"/>
  <c r="H363" i="4"/>
  <c r="H363" i="5" s="1"/>
  <c r="F363" i="4"/>
  <c r="F363" i="5" s="1"/>
  <c r="E363" i="4"/>
  <c r="E363" i="5" s="1"/>
  <c r="D363" i="4"/>
  <c r="D363" i="5" s="1"/>
  <c r="C363" i="4"/>
  <c r="C363" i="5" s="1"/>
  <c r="I363" i="12"/>
  <c r="H363" i="12"/>
  <c r="F363" i="12"/>
  <c r="E363" i="12"/>
  <c r="D363" i="12"/>
  <c r="C363" i="12"/>
  <c r="H364" i="11"/>
  <c r="H364" i="1" s="1"/>
  <c r="I364" i="9"/>
  <c r="H364" i="9"/>
  <c r="F364" i="9"/>
  <c r="E364" i="9"/>
  <c r="D364" i="9"/>
  <c r="C364" i="9"/>
  <c r="I364" i="10"/>
  <c r="H364" i="10"/>
  <c r="F364" i="10"/>
  <c r="E364" i="10"/>
  <c r="D364" i="10"/>
  <c r="C364" i="10"/>
  <c r="I364" i="3"/>
  <c r="H364" i="3"/>
  <c r="F364" i="3"/>
  <c r="E364" i="3"/>
  <c r="D364" i="3"/>
  <c r="C364" i="3"/>
  <c r="I364" i="8"/>
  <c r="F364" i="8"/>
  <c r="E364" i="8"/>
  <c r="D364" i="8"/>
  <c r="C364" i="8"/>
  <c r="I364" i="7"/>
  <c r="H364" i="7"/>
  <c r="F364" i="7"/>
  <c r="E364" i="7"/>
  <c r="D364" i="7"/>
  <c r="C364" i="7"/>
  <c r="I364" i="1"/>
  <c r="F364" i="1"/>
  <c r="E364" i="1"/>
  <c r="D364" i="1"/>
  <c r="C364" i="1"/>
  <c r="I364" i="2"/>
  <c r="F364" i="2"/>
  <c r="E364" i="2"/>
  <c r="D364" i="2"/>
  <c r="C364" i="2"/>
  <c r="I364" i="4"/>
  <c r="H364" i="4"/>
  <c r="H364" i="5" s="1"/>
  <c r="F364" i="4"/>
  <c r="F364" i="5" s="1"/>
  <c r="E364" i="4"/>
  <c r="E364" i="5" s="1"/>
  <c r="D364" i="4"/>
  <c r="D364" i="5" s="1"/>
  <c r="C364" i="4"/>
  <c r="C364" i="5" s="1"/>
  <c r="I364" i="12"/>
  <c r="H364" i="12"/>
  <c r="F364" i="12"/>
  <c r="E364" i="12"/>
  <c r="D364" i="12"/>
  <c r="C364" i="12"/>
  <c r="I364" i="6"/>
  <c r="H364" i="6"/>
  <c r="F364" i="6"/>
  <c r="E364" i="6"/>
  <c r="D364" i="6"/>
  <c r="C364" i="6"/>
  <c r="H356" i="11"/>
  <c r="I356" i="9"/>
  <c r="H356" i="9"/>
  <c r="F356" i="9"/>
  <c r="E356" i="9"/>
  <c r="D356" i="9"/>
  <c r="C356" i="9"/>
  <c r="I356" i="10"/>
  <c r="H356" i="10"/>
  <c r="F356" i="10"/>
  <c r="E356" i="10"/>
  <c r="D356" i="10"/>
  <c r="C356" i="10"/>
  <c r="I356" i="3"/>
  <c r="H356" i="3"/>
  <c r="F356" i="3"/>
  <c r="E356" i="3"/>
  <c r="D356" i="3"/>
  <c r="C356" i="3"/>
  <c r="I356" i="8"/>
  <c r="F356" i="8"/>
  <c r="E356" i="8"/>
  <c r="D356" i="8"/>
  <c r="C356" i="8"/>
  <c r="I356" i="7"/>
  <c r="H356" i="7"/>
  <c r="F356" i="7"/>
  <c r="E356" i="7"/>
  <c r="D356" i="7"/>
  <c r="C356" i="7"/>
  <c r="I356" i="1"/>
  <c r="F356" i="1"/>
  <c r="E356" i="1"/>
  <c r="D356" i="1"/>
  <c r="C356" i="1"/>
  <c r="I356" i="2"/>
  <c r="F356" i="2"/>
  <c r="E356" i="2"/>
  <c r="D356" i="2"/>
  <c r="C356" i="2"/>
  <c r="I356" i="4"/>
  <c r="H356" i="4"/>
  <c r="H356" i="5" s="1"/>
  <c r="F356" i="4"/>
  <c r="F356" i="5" s="1"/>
  <c r="E356" i="4"/>
  <c r="E356" i="5" s="1"/>
  <c r="D356" i="4"/>
  <c r="D356" i="5" s="1"/>
  <c r="C356" i="4"/>
  <c r="C356" i="5" s="1"/>
  <c r="I356" i="12"/>
  <c r="H356" i="12"/>
  <c r="F356" i="12"/>
  <c r="E356" i="12"/>
  <c r="D356" i="12"/>
  <c r="C356" i="12"/>
  <c r="I356" i="6"/>
  <c r="H356" i="6"/>
  <c r="F356" i="6"/>
  <c r="E356" i="6"/>
  <c r="D356" i="6"/>
  <c r="C356" i="6"/>
  <c r="H358" i="11"/>
  <c r="H358" i="1" s="1"/>
  <c r="I358" i="9"/>
  <c r="H358" i="9"/>
  <c r="F358" i="9"/>
  <c r="E358" i="9"/>
  <c r="D358" i="9"/>
  <c r="C358" i="9"/>
  <c r="I358" i="10"/>
  <c r="H358" i="10"/>
  <c r="F358" i="10"/>
  <c r="E358" i="10"/>
  <c r="D358" i="10"/>
  <c r="C358" i="10"/>
  <c r="I358" i="3"/>
  <c r="H358" i="3"/>
  <c r="F358" i="3"/>
  <c r="E358" i="3"/>
  <c r="D358" i="3"/>
  <c r="C358" i="3"/>
  <c r="I358" i="8"/>
  <c r="F358" i="8"/>
  <c r="E358" i="8"/>
  <c r="D358" i="8"/>
  <c r="C358" i="8"/>
  <c r="I358" i="7"/>
  <c r="H358" i="7"/>
  <c r="F358" i="7"/>
  <c r="E358" i="7"/>
  <c r="D358" i="7"/>
  <c r="C358" i="7"/>
  <c r="I358" i="1"/>
  <c r="F358" i="1"/>
  <c r="E358" i="1"/>
  <c r="D358" i="1"/>
  <c r="C358" i="1"/>
  <c r="I358" i="2"/>
  <c r="F358" i="2"/>
  <c r="E358" i="2"/>
  <c r="D358" i="2"/>
  <c r="C358" i="2"/>
  <c r="I358" i="4"/>
  <c r="H358" i="4"/>
  <c r="H358" i="5" s="1"/>
  <c r="F358" i="4"/>
  <c r="F358" i="5" s="1"/>
  <c r="E358" i="4"/>
  <c r="E358" i="5" s="1"/>
  <c r="D358" i="4"/>
  <c r="D358" i="5" s="1"/>
  <c r="C358" i="4"/>
  <c r="C358" i="5" s="1"/>
  <c r="I358" i="12"/>
  <c r="H358" i="12"/>
  <c r="F358" i="12"/>
  <c r="E358" i="12"/>
  <c r="D358" i="12"/>
  <c r="C358" i="12"/>
  <c r="I358" i="6"/>
  <c r="H358" i="6"/>
  <c r="F358" i="6"/>
  <c r="E358" i="6"/>
  <c r="D358" i="6"/>
  <c r="C358" i="6"/>
  <c r="H359" i="11"/>
  <c r="H359" i="1" s="1"/>
  <c r="I359" i="9"/>
  <c r="H359" i="9"/>
  <c r="F359" i="9"/>
  <c r="E359" i="9"/>
  <c r="D359" i="9"/>
  <c r="C359" i="9"/>
  <c r="I359" i="10"/>
  <c r="H359" i="10"/>
  <c r="F359" i="10"/>
  <c r="E359" i="10"/>
  <c r="D359" i="10"/>
  <c r="C359" i="10"/>
  <c r="I359" i="3"/>
  <c r="H359" i="3"/>
  <c r="F359" i="3"/>
  <c r="E359" i="3"/>
  <c r="D359" i="3"/>
  <c r="C359" i="3"/>
  <c r="I359" i="8"/>
  <c r="F359" i="8"/>
  <c r="E359" i="8"/>
  <c r="D359" i="8"/>
  <c r="C359" i="8"/>
  <c r="I359" i="7"/>
  <c r="H359" i="7"/>
  <c r="F359" i="7"/>
  <c r="E359" i="7"/>
  <c r="D359" i="7"/>
  <c r="C359" i="7"/>
  <c r="I359" i="1"/>
  <c r="F359" i="1"/>
  <c r="E359" i="1"/>
  <c r="D359" i="1"/>
  <c r="C359" i="1"/>
  <c r="I359" i="2"/>
  <c r="F359" i="2"/>
  <c r="E359" i="2"/>
  <c r="D359" i="2"/>
  <c r="C359" i="2"/>
  <c r="I359" i="4"/>
  <c r="H359" i="4"/>
  <c r="H359" i="5" s="1"/>
  <c r="F359" i="4"/>
  <c r="F359" i="5" s="1"/>
  <c r="E359" i="4"/>
  <c r="E359" i="5" s="1"/>
  <c r="D359" i="4"/>
  <c r="D359" i="5" s="1"/>
  <c r="C359" i="4"/>
  <c r="C359" i="5" s="1"/>
  <c r="I359" i="12"/>
  <c r="H359" i="12"/>
  <c r="F359" i="12"/>
  <c r="E359" i="12"/>
  <c r="D359" i="12"/>
  <c r="C359" i="12"/>
  <c r="I359" i="6"/>
  <c r="H359" i="6"/>
  <c r="F359" i="6"/>
  <c r="E359" i="6"/>
  <c r="D359" i="6"/>
  <c r="C359" i="6"/>
  <c r="H360" i="1"/>
  <c r="I360" i="9"/>
  <c r="I40" i="9" s="1"/>
  <c r="H360" i="9"/>
  <c r="F360" i="9"/>
  <c r="E360" i="9"/>
  <c r="D360" i="9"/>
  <c r="C360" i="9"/>
  <c r="I360" i="10"/>
  <c r="I40" i="10" s="1"/>
  <c r="H360" i="10"/>
  <c r="F360" i="10"/>
  <c r="E360" i="10"/>
  <c r="D360" i="10"/>
  <c r="C360" i="10"/>
  <c r="I360" i="3"/>
  <c r="I40" i="3" s="1"/>
  <c r="H360" i="3"/>
  <c r="F360" i="3"/>
  <c r="E360" i="3"/>
  <c r="D360" i="3"/>
  <c r="C360" i="3"/>
  <c r="I360" i="8"/>
  <c r="I40" i="8" s="1"/>
  <c r="F360" i="8"/>
  <c r="E360" i="8"/>
  <c r="D360" i="8"/>
  <c r="C360" i="8"/>
  <c r="I360" i="7"/>
  <c r="I40" i="7" s="1"/>
  <c r="H360" i="7"/>
  <c r="F360" i="7"/>
  <c r="E360" i="7"/>
  <c r="D360" i="7"/>
  <c r="C360" i="7"/>
  <c r="I360" i="1"/>
  <c r="I40" i="1" s="1"/>
  <c r="F360" i="1"/>
  <c r="E360" i="1"/>
  <c r="D360" i="1"/>
  <c r="C360" i="1"/>
  <c r="I360" i="2"/>
  <c r="I40" i="2" s="1"/>
  <c r="F360" i="2"/>
  <c r="E360" i="2"/>
  <c r="D360" i="2"/>
  <c r="C360" i="2"/>
  <c r="I360" i="4"/>
  <c r="I40" i="4" s="1"/>
  <c r="H360" i="4"/>
  <c r="H360" i="5" s="1"/>
  <c r="F360" i="4"/>
  <c r="F360" i="5" s="1"/>
  <c r="E360" i="4"/>
  <c r="E360" i="5" s="1"/>
  <c r="D360" i="4"/>
  <c r="D360" i="5" s="1"/>
  <c r="C360" i="4"/>
  <c r="C360" i="5" s="1"/>
  <c r="I360" i="12"/>
  <c r="I40" i="12" s="1"/>
  <c r="H360" i="12"/>
  <c r="F360" i="12"/>
  <c r="E360" i="12"/>
  <c r="D360" i="12"/>
  <c r="C360" i="12"/>
  <c r="I360" i="6"/>
  <c r="I40" i="6" s="1"/>
  <c r="H360" i="6"/>
  <c r="F360" i="6"/>
  <c r="E360" i="6"/>
  <c r="D360" i="6"/>
  <c r="C360" i="6"/>
  <c r="I354" i="9"/>
  <c r="H354" i="9"/>
  <c r="F354" i="9"/>
  <c r="E354" i="9"/>
  <c r="D354" i="9"/>
  <c r="C354" i="9"/>
  <c r="I354" i="10"/>
  <c r="H354" i="10"/>
  <c r="F354" i="10"/>
  <c r="E354" i="10"/>
  <c r="D354" i="10"/>
  <c r="C354" i="10"/>
  <c r="I354" i="3"/>
  <c r="H354" i="3"/>
  <c r="F354" i="3"/>
  <c r="E354" i="3"/>
  <c r="D354" i="3"/>
  <c r="C354" i="3"/>
  <c r="I354" i="8"/>
  <c r="F354" i="8"/>
  <c r="E354" i="8"/>
  <c r="D354" i="8"/>
  <c r="C354" i="8"/>
  <c r="I354" i="7"/>
  <c r="H354" i="7"/>
  <c r="F354" i="7"/>
  <c r="E354" i="7"/>
  <c r="D354" i="7"/>
  <c r="C354" i="7"/>
  <c r="I354" i="1"/>
  <c r="F354" i="1"/>
  <c r="E354" i="1"/>
  <c r="D354" i="1"/>
  <c r="C354" i="1"/>
  <c r="I354" i="2"/>
  <c r="F354" i="2"/>
  <c r="E354" i="2"/>
  <c r="D354" i="2"/>
  <c r="C354" i="2"/>
  <c r="I354" i="4"/>
  <c r="H354" i="4"/>
  <c r="F354" i="4"/>
  <c r="E354" i="4"/>
  <c r="D354" i="4"/>
  <c r="C354" i="4"/>
  <c r="I354" i="12"/>
  <c r="H354" i="12"/>
  <c r="F354" i="12"/>
  <c r="E354" i="12"/>
  <c r="D354" i="12"/>
  <c r="C354" i="12"/>
  <c r="I354" i="6"/>
  <c r="H354" i="6"/>
  <c r="F354" i="6"/>
  <c r="E354" i="6"/>
  <c r="D354" i="6"/>
  <c r="C354" i="6"/>
  <c r="H355" i="1"/>
  <c r="I355" i="9"/>
  <c r="H355" i="9"/>
  <c r="F355" i="9"/>
  <c r="E355" i="9"/>
  <c r="D355" i="9"/>
  <c r="C355" i="9"/>
  <c r="I355" i="10"/>
  <c r="H355" i="10"/>
  <c r="F355" i="10"/>
  <c r="E355" i="10"/>
  <c r="D355" i="10"/>
  <c r="C355" i="10"/>
  <c r="I355" i="3"/>
  <c r="H355" i="3"/>
  <c r="F355" i="3"/>
  <c r="E355" i="3"/>
  <c r="D355" i="3"/>
  <c r="C355" i="3"/>
  <c r="I355" i="8"/>
  <c r="F355" i="8"/>
  <c r="E355" i="8"/>
  <c r="D355" i="8"/>
  <c r="C355" i="8"/>
  <c r="I355" i="7"/>
  <c r="H355" i="7"/>
  <c r="F355" i="7"/>
  <c r="E355" i="7"/>
  <c r="D355" i="7"/>
  <c r="C355" i="7"/>
  <c r="I355" i="1"/>
  <c r="F355" i="1"/>
  <c r="E355" i="1"/>
  <c r="D355" i="1"/>
  <c r="C355" i="1"/>
  <c r="I355" i="2"/>
  <c r="F355" i="2"/>
  <c r="E355" i="2"/>
  <c r="D355" i="2"/>
  <c r="C355" i="2"/>
  <c r="I355" i="4"/>
  <c r="H355" i="4"/>
  <c r="H355" i="5" s="1"/>
  <c r="F355" i="4"/>
  <c r="F355" i="5" s="1"/>
  <c r="E355" i="4"/>
  <c r="E355" i="5" s="1"/>
  <c r="D355" i="4"/>
  <c r="D355" i="5" s="1"/>
  <c r="C355" i="4"/>
  <c r="C355" i="5" s="1"/>
  <c r="I355" i="12"/>
  <c r="H355" i="12"/>
  <c r="F355" i="12"/>
  <c r="E355" i="12"/>
  <c r="D355" i="12"/>
  <c r="C355" i="12"/>
  <c r="I355" i="6"/>
  <c r="H355" i="6"/>
  <c r="F355" i="6"/>
  <c r="E355" i="6"/>
  <c r="D355" i="6"/>
  <c r="C355" i="6"/>
  <c r="H365" i="11"/>
  <c r="H365" i="1" s="1"/>
  <c r="I365" i="9"/>
  <c r="H365" i="9"/>
  <c r="F365" i="9"/>
  <c r="E365" i="9"/>
  <c r="D365" i="9"/>
  <c r="C365" i="9"/>
  <c r="I365" i="10"/>
  <c r="H365" i="10"/>
  <c r="F365" i="10"/>
  <c r="E365" i="10"/>
  <c r="D365" i="10"/>
  <c r="C365" i="10"/>
  <c r="I365" i="3"/>
  <c r="H365" i="3"/>
  <c r="F365" i="3"/>
  <c r="E365" i="3"/>
  <c r="D365" i="3"/>
  <c r="C365" i="3"/>
  <c r="I365" i="8"/>
  <c r="F365" i="8"/>
  <c r="E365" i="8"/>
  <c r="D365" i="8"/>
  <c r="C365" i="8"/>
  <c r="I365" i="7"/>
  <c r="H365" i="7"/>
  <c r="F365" i="7"/>
  <c r="E365" i="7"/>
  <c r="D365" i="7"/>
  <c r="C365" i="7"/>
  <c r="I365" i="1"/>
  <c r="F365" i="1"/>
  <c r="E365" i="1"/>
  <c r="D365" i="1"/>
  <c r="C365" i="1"/>
  <c r="I365" i="2"/>
  <c r="F365" i="2"/>
  <c r="E365" i="2"/>
  <c r="D365" i="2"/>
  <c r="C365" i="2"/>
  <c r="I365" i="4"/>
  <c r="H365" i="4"/>
  <c r="H365" i="5" s="1"/>
  <c r="F365" i="4"/>
  <c r="F365" i="5" s="1"/>
  <c r="E365" i="4"/>
  <c r="E365" i="5" s="1"/>
  <c r="D365" i="4"/>
  <c r="D365" i="5" s="1"/>
  <c r="C365" i="4"/>
  <c r="C365" i="5" s="1"/>
  <c r="I365" i="12"/>
  <c r="H365" i="12"/>
  <c r="F365" i="12"/>
  <c r="E365" i="12"/>
  <c r="D365" i="12"/>
  <c r="C365" i="12"/>
  <c r="I365" i="6"/>
  <c r="H365" i="6"/>
  <c r="F365" i="6"/>
  <c r="E365" i="6"/>
  <c r="D365" i="6"/>
  <c r="C365" i="6"/>
  <c r="H361" i="11"/>
  <c r="H361" i="1" s="1"/>
  <c r="I361" i="9"/>
  <c r="H361" i="9"/>
  <c r="F361" i="9"/>
  <c r="E361" i="9"/>
  <c r="D361" i="9"/>
  <c r="C361" i="9"/>
  <c r="I361" i="10"/>
  <c r="H361" i="10"/>
  <c r="F361" i="10"/>
  <c r="E361" i="10"/>
  <c r="D361" i="10"/>
  <c r="C361" i="10"/>
  <c r="I361" i="3"/>
  <c r="H361" i="3"/>
  <c r="F361" i="3"/>
  <c r="E361" i="3"/>
  <c r="D361" i="3"/>
  <c r="C361" i="3"/>
  <c r="I361" i="8"/>
  <c r="F361" i="8"/>
  <c r="E361" i="8"/>
  <c r="D361" i="8"/>
  <c r="C361" i="8"/>
  <c r="I361" i="7"/>
  <c r="H361" i="7"/>
  <c r="F361" i="7"/>
  <c r="E361" i="7"/>
  <c r="D361" i="7"/>
  <c r="C361" i="7"/>
  <c r="I361" i="1"/>
  <c r="F361" i="1"/>
  <c r="E361" i="1"/>
  <c r="D361" i="1"/>
  <c r="C361" i="1"/>
  <c r="I361" i="2"/>
  <c r="F361" i="2"/>
  <c r="E361" i="2"/>
  <c r="D361" i="2"/>
  <c r="C361" i="2"/>
  <c r="I361" i="4"/>
  <c r="H361" i="4"/>
  <c r="H361" i="5" s="1"/>
  <c r="F361" i="4"/>
  <c r="F361" i="5" s="1"/>
  <c r="E361" i="4"/>
  <c r="E361" i="5" s="1"/>
  <c r="D361" i="4"/>
  <c r="D361" i="5" s="1"/>
  <c r="C361" i="4"/>
  <c r="C361" i="5" s="1"/>
  <c r="I361" i="12"/>
  <c r="H361" i="12"/>
  <c r="F361" i="12"/>
  <c r="E361" i="12"/>
  <c r="D361" i="12"/>
  <c r="C361" i="12"/>
  <c r="I361" i="6"/>
  <c r="H361" i="6"/>
  <c r="F361" i="6"/>
  <c r="E361" i="6"/>
  <c r="D361" i="6"/>
  <c r="C361" i="6"/>
  <c r="H350" i="11"/>
  <c r="H351" i="11"/>
  <c r="H343" i="11"/>
  <c r="H346" i="11"/>
  <c r="H352" i="11"/>
  <c r="H348" i="11"/>
  <c r="H345" i="11"/>
  <c r="H349" i="11"/>
  <c r="H357" i="11"/>
  <c r="H357" i="1" s="1"/>
  <c r="I357" i="9"/>
  <c r="H357" i="9"/>
  <c r="F357" i="9"/>
  <c r="E357" i="9"/>
  <c r="D357" i="9"/>
  <c r="C357" i="9"/>
  <c r="I357" i="10"/>
  <c r="H357" i="10"/>
  <c r="F357" i="10"/>
  <c r="E357" i="10"/>
  <c r="D357" i="10"/>
  <c r="C357" i="10"/>
  <c r="I357" i="3"/>
  <c r="H357" i="3"/>
  <c r="F357" i="3"/>
  <c r="E357" i="3"/>
  <c r="D357" i="3"/>
  <c r="C357" i="3"/>
  <c r="I357" i="8"/>
  <c r="F357" i="8"/>
  <c r="E357" i="8"/>
  <c r="D357" i="8"/>
  <c r="C357" i="8"/>
  <c r="I357" i="7"/>
  <c r="H357" i="7"/>
  <c r="F357" i="7"/>
  <c r="E357" i="7"/>
  <c r="D357" i="7"/>
  <c r="C357" i="7"/>
  <c r="I357" i="1"/>
  <c r="F357" i="1"/>
  <c r="E357" i="1"/>
  <c r="D357" i="1"/>
  <c r="C357" i="1"/>
  <c r="I357" i="2"/>
  <c r="F357" i="2"/>
  <c r="E357" i="2"/>
  <c r="D357" i="2"/>
  <c r="C357" i="2"/>
  <c r="I357" i="4"/>
  <c r="H357" i="4"/>
  <c r="H357" i="5" s="1"/>
  <c r="F357" i="4"/>
  <c r="F357" i="5" s="1"/>
  <c r="E357" i="4"/>
  <c r="E357" i="5" s="1"/>
  <c r="D357" i="4"/>
  <c r="D357" i="5" s="1"/>
  <c r="C357" i="4"/>
  <c r="C357" i="5" s="1"/>
  <c r="I357" i="12"/>
  <c r="H357" i="12"/>
  <c r="F357" i="12"/>
  <c r="E357" i="12"/>
  <c r="D357" i="12"/>
  <c r="C357" i="12"/>
  <c r="I357" i="6"/>
  <c r="H357" i="6"/>
  <c r="F357" i="6"/>
  <c r="E357" i="6"/>
  <c r="D357" i="6"/>
  <c r="C357" i="6"/>
  <c r="H344" i="11"/>
  <c r="C40" i="12" l="1"/>
  <c r="E40" i="4"/>
  <c r="E40" i="7"/>
  <c r="D40" i="10"/>
  <c r="F40" i="9"/>
  <c r="H40" i="11"/>
  <c r="D41" i="4"/>
  <c r="F41" i="2"/>
  <c r="D41" i="7"/>
  <c r="F41" i="8"/>
  <c r="C41" i="10"/>
  <c r="E41" i="9"/>
  <c r="D40" i="12"/>
  <c r="F40" i="4"/>
  <c r="C40" i="1"/>
  <c r="F40" i="7"/>
  <c r="C40" i="3"/>
  <c r="E40" i="10"/>
  <c r="H40" i="9"/>
  <c r="C41" i="12"/>
  <c r="E41" i="4"/>
  <c r="E41" i="7"/>
  <c r="D41" i="10"/>
  <c r="F41" i="9"/>
  <c r="C40" i="6"/>
  <c r="E40" i="12"/>
  <c r="H40" i="4"/>
  <c r="D40" i="1"/>
  <c r="H40" i="7"/>
  <c r="D40" i="3"/>
  <c r="F40" i="10"/>
  <c r="D41" i="12"/>
  <c r="F41" i="4"/>
  <c r="C41" i="1"/>
  <c r="F41" i="7"/>
  <c r="C41" i="3"/>
  <c r="E41" i="10"/>
  <c r="H41" i="9"/>
  <c r="C41" i="6"/>
  <c r="F40" i="12"/>
  <c r="E40" i="3"/>
  <c r="H40" i="10"/>
  <c r="E41" i="12"/>
  <c r="H41" i="4"/>
  <c r="D41" i="1"/>
  <c r="H41" i="7"/>
  <c r="D41" i="3"/>
  <c r="F41" i="10"/>
  <c r="H41" i="11"/>
  <c r="E40" i="1"/>
  <c r="E40" i="6"/>
  <c r="H40" i="12"/>
  <c r="C40" i="2"/>
  <c r="F40" i="1"/>
  <c r="C40" i="8"/>
  <c r="F40" i="3"/>
  <c r="D41" i="6"/>
  <c r="F41" i="12"/>
  <c r="E41" i="1"/>
  <c r="E41" i="3"/>
  <c r="H41" i="10"/>
  <c r="H39" i="11"/>
  <c r="F40" i="6"/>
  <c r="D40" i="2"/>
  <c r="D40" i="8"/>
  <c r="H40" i="3"/>
  <c r="C40" i="9"/>
  <c r="E41" i="6"/>
  <c r="H41" i="12"/>
  <c r="C41" i="2"/>
  <c r="F41" i="1"/>
  <c r="C41" i="8"/>
  <c r="F41" i="3"/>
  <c r="H40" i="6"/>
  <c r="C40" i="4"/>
  <c r="E40" i="2"/>
  <c r="C40" i="7"/>
  <c r="E40" i="8"/>
  <c r="D40" i="9"/>
  <c r="F41" i="6"/>
  <c r="D41" i="2"/>
  <c r="D41" i="8"/>
  <c r="H41" i="3"/>
  <c r="C41" i="9"/>
  <c r="D40" i="6"/>
  <c r="D40" i="4"/>
  <c r="F40" i="2"/>
  <c r="D40" i="7"/>
  <c r="F40" i="8"/>
  <c r="C40" i="10"/>
  <c r="E40" i="9"/>
  <c r="H41" i="6"/>
  <c r="C41" i="4"/>
  <c r="E41" i="2"/>
  <c r="C41" i="7"/>
  <c r="E41" i="8"/>
  <c r="D41" i="9"/>
  <c r="I362" i="5"/>
  <c r="I375" i="5"/>
  <c r="G380" i="7"/>
  <c r="G42" i="7" s="1"/>
  <c r="H356" i="1"/>
  <c r="H369" i="1"/>
  <c r="I365" i="5"/>
  <c r="G380" i="9"/>
  <c r="G42" i="9" s="1"/>
  <c r="G380" i="12"/>
  <c r="G42" i="12" s="1"/>
  <c r="G380" i="1"/>
  <c r="G42" i="1" s="1"/>
  <c r="G380" i="10"/>
  <c r="G42" i="10" s="1"/>
  <c r="G380" i="6"/>
  <c r="G42" i="6" s="1"/>
  <c r="G380" i="3"/>
  <c r="G42" i="3" s="1"/>
  <c r="G380" i="2"/>
  <c r="G42" i="2" s="1"/>
  <c r="G380" i="8"/>
  <c r="G42" i="8" s="1"/>
  <c r="I377" i="5"/>
  <c r="I364" i="5"/>
  <c r="I363" i="5"/>
  <c r="I376" i="5"/>
  <c r="I374" i="5"/>
  <c r="I361" i="5"/>
  <c r="I373" i="5"/>
  <c r="I41" i="5" s="1"/>
  <c r="I360" i="5"/>
  <c r="I40" i="5" s="1"/>
  <c r="I359" i="5"/>
  <c r="E367" i="5"/>
  <c r="E41" i="5" s="1"/>
  <c r="I371" i="5"/>
  <c r="I358" i="5"/>
  <c r="F367" i="5"/>
  <c r="F41" i="5" s="1"/>
  <c r="I370" i="5"/>
  <c r="I357" i="5"/>
  <c r="I356" i="5"/>
  <c r="L119" i="1"/>
  <c r="L21" i="1" s="1"/>
  <c r="I369" i="5"/>
  <c r="L119" i="5"/>
  <c r="L21" i="5" s="1"/>
  <c r="I355" i="5"/>
  <c r="K380" i="16"/>
  <c r="K42" i="16" s="1"/>
  <c r="F354" i="5"/>
  <c r="F40" i="5" s="1"/>
  <c r="C354" i="5"/>
  <c r="C40" i="5" s="1"/>
  <c r="H354" i="5"/>
  <c r="H40" i="5" s="1"/>
  <c r="C367" i="5"/>
  <c r="C41" i="5" s="1"/>
  <c r="H367" i="5"/>
  <c r="H41" i="5" s="1"/>
  <c r="D354" i="5"/>
  <c r="D40" i="5" s="1"/>
  <c r="I354" i="5"/>
  <c r="H354" i="1"/>
  <c r="H40" i="1" s="1"/>
  <c r="D367" i="5"/>
  <c r="I367" i="5"/>
  <c r="E354" i="5"/>
  <c r="E40" i="5" s="1"/>
  <c r="H367" i="1"/>
  <c r="I378" i="5"/>
  <c r="G380" i="4"/>
  <c r="G42" i="4" s="1"/>
  <c r="D369" i="5"/>
  <c r="R117" i="15"/>
  <c r="P117" i="15"/>
  <c r="N117" i="15"/>
  <c r="J20" i="15"/>
  <c r="I117" i="13"/>
  <c r="H117" i="13"/>
  <c r="F117" i="13"/>
  <c r="E117" i="13"/>
  <c r="D117" i="13"/>
  <c r="C117" i="13"/>
  <c r="L117" i="14"/>
  <c r="I117" i="14"/>
  <c r="I20" i="14" s="1"/>
  <c r="H117" i="14"/>
  <c r="G117" i="14"/>
  <c r="F117" i="14"/>
  <c r="E117" i="14"/>
  <c r="D117" i="14"/>
  <c r="C117" i="14"/>
  <c r="I117" i="11"/>
  <c r="I20" i="11" s="1"/>
  <c r="G117" i="11"/>
  <c r="F117" i="11"/>
  <c r="E117" i="11"/>
  <c r="D117" i="11"/>
  <c r="C117" i="11"/>
  <c r="A378" i="15"/>
  <c r="L378" i="15"/>
  <c r="L378" i="9"/>
  <c r="A378" i="9"/>
  <c r="N378" i="9"/>
  <c r="A378" i="13"/>
  <c r="G378" i="13"/>
  <c r="K378" i="13"/>
  <c r="I117" i="10"/>
  <c r="I20" i="10" s="1"/>
  <c r="L378" i="10"/>
  <c r="N378" i="10"/>
  <c r="I117" i="3"/>
  <c r="I20" i="3" s="1"/>
  <c r="L378" i="3"/>
  <c r="A378" i="3"/>
  <c r="N378" i="3"/>
  <c r="A378" i="14"/>
  <c r="N378" i="14"/>
  <c r="L378" i="8"/>
  <c r="A378" i="8"/>
  <c r="N378" i="8"/>
  <c r="L378" i="7"/>
  <c r="A378" i="7"/>
  <c r="N378" i="7"/>
  <c r="A378" i="1"/>
  <c r="N378" i="1"/>
  <c r="L378" i="11"/>
  <c r="A378" i="11"/>
  <c r="N378" i="11"/>
  <c r="L378" i="2"/>
  <c r="F27" i="18" s="1"/>
  <c r="A378" i="2"/>
  <c r="N378" i="2"/>
  <c r="L378" i="4"/>
  <c r="A378" i="4"/>
  <c r="N378" i="4"/>
  <c r="A378" i="5"/>
  <c r="N378" i="5"/>
  <c r="A378" i="12"/>
  <c r="K378" i="12"/>
  <c r="L378" i="6"/>
  <c r="A378" i="6"/>
  <c r="N378" i="6"/>
  <c r="D41" i="5" l="1"/>
  <c r="H41" i="1"/>
  <c r="G119" i="7"/>
  <c r="G21" i="7" s="1"/>
  <c r="G119" i="8"/>
  <c r="G21" i="8" s="1"/>
  <c r="G119" i="2"/>
  <c r="G21" i="2" s="1"/>
  <c r="G119" i="9"/>
  <c r="G21" i="9" s="1"/>
  <c r="G119" i="3"/>
  <c r="G21" i="3" s="1"/>
  <c r="G119" i="10"/>
  <c r="G21" i="10" s="1"/>
  <c r="G119" i="1"/>
  <c r="G21" i="1" s="1"/>
  <c r="G119" i="12"/>
  <c r="G21" i="12" s="1"/>
  <c r="G119" i="6"/>
  <c r="G21" i="6" s="1"/>
  <c r="K119" i="16"/>
  <c r="K21" i="16" s="1"/>
  <c r="G119" i="4"/>
  <c r="G21" i="4" s="1"/>
  <c r="G380" i="5"/>
  <c r="G42" i="5" s="1"/>
  <c r="L378" i="5"/>
  <c r="F58" i="18" s="1"/>
  <c r="I117" i="1"/>
  <c r="I20" i="1" s="1"/>
  <c r="I117" i="4"/>
  <c r="I20" i="4" s="1"/>
  <c r="L378" i="1"/>
  <c r="F88" i="18" s="1"/>
  <c r="I117" i="7"/>
  <c r="I20" i="7" s="1"/>
  <c r="I117" i="8"/>
  <c r="I20" i="8" s="1"/>
  <c r="I117" i="2"/>
  <c r="I20" i="2" s="1"/>
  <c r="I117" i="12"/>
  <c r="I20" i="12" s="1"/>
  <c r="I117" i="9"/>
  <c r="I20" i="9" s="1"/>
  <c r="I117" i="6"/>
  <c r="I20" i="6" s="1"/>
  <c r="N377" i="14"/>
  <c r="A377" i="14"/>
  <c r="G119" i="5" l="1"/>
  <c r="G21" i="5" s="1"/>
  <c r="K378" i="16"/>
  <c r="I117" i="5"/>
  <c r="I20" i="5" s="1"/>
  <c r="A377" i="15"/>
  <c r="L377" i="15"/>
  <c r="G378" i="9"/>
  <c r="L377" i="9"/>
  <c r="A377" i="9"/>
  <c r="N377" i="9"/>
  <c r="A377" i="13"/>
  <c r="G377" i="13"/>
  <c r="K377" i="13"/>
  <c r="G378" i="10"/>
  <c r="L377" i="10"/>
  <c r="N377" i="10"/>
  <c r="G378" i="3"/>
  <c r="L377" i="3"/>
  <c r="A377" i="3"/>
  <c r="N377" i="3"/>
  <c r="G378" i="8"/>
  <c r="L377" i="8"/>
  <c r="A377" i="8"/>
  <c r="N377" i="8"/>
  <c r="G378" i="7"/>
  <c r="L377" i="7"/>
  <c r="A377" i="7"/>
  <c r="N377" i="7"/>
  <c r="G378" i="1"/>
  <c r="A377" i="1"/>
  <c r="N377" i="1"/>
  <c r="L377" i="11"/>
  <c r="A377" i="11"/>
  <c r="N377" i="11"/>
  <c r="G378" i="2"/>
  <c r="L377" i="2"/>
  <c r="F26" i="18" s="1"/>
  <c r="A377" i="2"/>
  <c r="N377" i="2"/>
  <c r="G378" i="4"/>
  <c r="L377" i="4"/>
  <c r="A377" i="4"/>
  <c r="N377" i="4"/>
  <c r="A377" i="5"/>
  <c r="N377" i="5"/>
  <c r="G378" i="12"/>
  <c r="A377" i="12"/>
  <c r="K377" i="12"/>
  <c r="L377" i="6"/>
  <c r="A377" i="6"/>
  <c r="N377" i="6"/>
  <c r="G378" i="6" l="1"/>
  <c r="G378" i="5"/>
  <c r="L377" i="1"/>
  <c r="F87" i="18" s="1"/>
  <c r="L377" i="5" l="1"/>
  <c r="F57" i="18" s="1"/>
  <c r="K377" i="16" l="1"/>
  <c r="A376" i="15"/>
  <c r="L376" i="15"/>
  <c r="G377" i="9"/>
  <c r="F117" i="9"/>
  <c r="E117" i="9"/>
  <c r="D117" i="9"/>
  <c r="C117" i="9"/>
  <c r="A376" i="9"/>
  <c r="N376" i="9"/>
  <c r="A376" i="13"/>
  <c r="G376" i="13"/>
  <c r="G117" i="13" s="1"/>
  <c r="K376" i="13"/>
  <c r="G377" i="10"/>
  <c r="F117" i="10"/>
  <c r="E117" i="10"/>
  <c r="D117" i="10"/>
  <c r="C117" i="10"/>
  <c r="N376" i="10"/>
  <c r="G377" i="3"/>
  <c r="F117" i="3"/>
  <c r="E117" i="3"/>
  <c r="D117" i="3"/>
  <c r="C117" i="3"/>
  <c r="A376" i="3"/>
  <c r="N376" i="3"/>
  <c r="A376" i="14"/>
  <c r="N376" i="14"/>
  <c r="G377" i="8"/>
  <c r="F117" i="8"/>
  <c r="E117" i="8"/>
  <c r="D117" i="8"/>
  <c r="C117" i="8"/>
  <c r="A376" i="8"/>
  <c r="N376" i="8"/>
  <c r="G377" i="7"/>
  <c r="F117" i="7"/>
  <c r="E117" i="7"/>
  <c r="D117" i="7"/>
  <c r="C117" i="7"/>
  <c r="A376" i="7"/>
  <c r="N376" i="7"/>
  <c r="G377" i="1"/>
  <c r="F117" i="1"/>
  <c r="E117" i="1"/>
  <c r="D117" i="1"/>
  <c r="C117" i="1"/>
  <c r="A376" i="1"/>
  <c r="N376" i="1"/>
  <c r="A376" i="11"/>
  <c r="N376" i="11"/>
  <c r="G377" i="2"/>
  <c r="F117" i="2"/>
  <c r="E117" i="2"/>
  <c r="D117" i="2"/>
  <c r="C117" i="2"/>
  <c r="A376" i="2"/>
  <c r="N376" i="2"/>
  <c r="A376" i="4"/>
  <c r="N376" i="4"/>
  <c r="A376" i="5"/>
  <c r="N376" i="5"/>
  <c r="K376" i="12"/>
  <c r="G377" i="12"/>
  <c r="H117" i="12"/>
  <c r="F117" i="12"/>
  <c r="E117" i="12"/>
  <c r="D117" i="12"/>
  <c r="C117" i="12"/>
  <c r="A376" i="12"/>
  <c r="L376" i="1" l="1"/>
  <c r="F86" i="18" s="1"/>
  <c r="H117" i="1"/>
  <c r="L376" i="8"/>
  <c r="L117" i="8" s="1"/>
  <c r="H117" i="8"/>
  <c r="D117" i="4"/>
  <c r="L376" i="3"/>
  <c r="L117" i="3" s="1"/>
  <c r="H117" i="3"/>
  <c r="E117" i="5"/>
  <c r="E117" i="4"/>
  <c r="F117" i="5"/>
  <c r="F117" i="4"/>
  <c r="L376" i="7"/>
  <c r="L117" i="7" s="1"/>
  <c r="H117" i="7"/>
  <c r="L376" i="9"/>
  <c r="L117" i="9" s="1"/>
  <c r="H117" i="9"/>
  <c r="C117" i="5"/>
  <c r="C117" i="4"/>
  <c r="L376" i="4"/>
  <c r="L117" i="4" s="1"/>
  <c r="H117" i="4"/>
  <c r="L376" i="2"/>
  <c r="F25" i="18" s="1"/>
  <c r="H117" i="2"/>
  <c r="L376" i="11"/>
  <c r="L117" i="11" s="1"/>
  <c r="H117" i="11"/>
  <c r="L376" i="10"/>
  <c r="L117" i="10" s="1"/>
  <c r="H117" i="10"/>
  <c r="G377" i="4"/>
  <c r="G377" i="6"/>
  <c r="H117" i="6"/>
  <c r="F117" i="6"/>
  <c r="E117" i="6"/>
  <c r="D117" i="6"/>
  <c r="N376" i="6"/>
  <c r="A376" i="6"/>
  <c r="L117" i="1" l="1"/>
  <c r="L117" i="2"/>
  <c r="L376" i="5"/>
  <c r="H117" i="5"/>
  <c r="L376" i="6"/>
  <c r="C117" i="6"/>
  <c r="G377" i="5"/>
  <c r="R115" i="15"/>
  <c r="P115" i="15"/>
  <c r="N115" i="15"/>
  <c r="R116" i="15"/>
  <c r="P116" i="15"/>
  <c r="N116" i="15"/>
  <c r="A375" i="15"/>
  <c r="L375" i="15"/>
  <c r="G376" i="9"/>
  <c r="G117" i="9" s="1"/>
  <c r="L375" i="9"/>
  <c r="A375" i="9"/>
  <c r="N375" i="9"/>
  <c r="I116" i="13"/>
  <c r="D116" i="13"/>
  <c r="E116" i="13"/>
  <c r="F116" i="13"/>
  <c r="H116" i="13"/>
  <c r="C116" i="13"/>
  <c r="A375" i="13"/>
  <c r="G375" i="13"/>
  <c r="K375" i="13"/>
  <c r="G376" i="10"/>
  <c r="G117" i="10" s="1"/>
  <c r="L375" i="10"/>
  <c r="N375" i="10"/>
  <c r="G376" i="3"/>
  <c r="G117" i="3" s="1"/>
  <c r="L375" i="3"/>
  <c r="A375" i="3"/>
  <c r="N375" i="3"/>
  <c r="L116" i="14"/>
  <c r="I116" i="14"/>
  <c r="D116" i="14"/>
  <c r="E116" i="14"/>
  <c r="F116" i="14"/>
  <c r="G116" i="14"/>
  <c r="H116" i="14"/>
  <c r="C116" i="14"/>
  <c r="A375" i="14"/>
  <c r="N375" i="14"/>
  <c r="I115" i="14"/>
  <c r="G376" i="8"/>
  <c r="G117" i="8" s="1"/>
  <c r="L375" i="8"/>
  <c r="A375" i="8"/>
  <c r="N375" i="8"/>
  <c r="G376" i="7"/>
  <c r="G117" i="7" s="1"/>
  <c r="L375" i="7"/>
  <c r="A375" i="7"/>
  <c r="N375" i="7"/>
  <c r="G376" i="1"/>
  <c r="G117" i="1" s="1"/>
  <c r="A375" i="1"/>
  <c r="N375" i="1"/>
  <c r="I116" i="11"/>
  <c r="D116" i="11"/>
  <c r="E116" i="11"/>
  <c r="F116" i="11"/>
  <c r="G116" i="11"/>
  <c r="C116" i="11"/>
  <c r="L375" i="11"/>
  <c r="A375" i="11"/>
  <c r="N375" i="11"/>
  <c r="G376" i="2"/>
  <c r="G117" i="2" s="1"/>
  <c r="L375" i="2"/>
  <c r="F24" i="18" s="1"/>
  <c r="A375" i="2"/>
  <c r="N375" i="2"/>
  <c r="G376" i="4"/>
  <c r="G117" i="4" s="1"/>
  <c r="L375" i="4"/>
  <c r="A375" i="4"/>
  <c r="N375" i="4"/>
  <c r="P20" i="15" l="1"/>
  <c r="L117" i="6"/>
  <c r="L117" i="5"/>
  <c r="K376" i="16"/>
  <c r="K117" i="16" s="1"/>
  <c r="G375" i="8"/>
  <c r="I116" i="9"/>
  <c r="I116" i="4"/>
  <c r="I116" i="7"/>
  <c r="I116" i="10"/>
  <c r="I116" i="8"/>
  <c r="I116" i="1"/>
  <c r="I116" i="3"/>
  <c r="I116" i="2"/>
  <c r="L375" i="1"/>
  <c r="F85" i="18" s="1"/>
  <c r="G376" i="5"/>
  <c r="G117" i="5" s="1"/>
  <c r="A375" i="5"/>
  <c r="N375" i="5"/>
  <c r="G376" i="6"/>
  <c r="L375" i="6"/>
  <c r="K375" i="12"/>
  <c r="A375" i="12"/>
  <c r="N375" i="6"/>
  <c r="A375" i="6"/>
  <c r="G117" i="6" l="1"/>
  <c r="I116" i="12"/>
  <c r="G376" i="12"/>
  <c r="G117" i="12" s="1"/>
  <c r="I116" i="6"/>
  <c r="L375" i="5"/>
  <c r="F55" i="18" s="1"/>
  <c r="I116" i="5"/>
  <c r="A374" i="15"/>
  <c r="L374" i="15"/>
  <c r="G375" i="9"/>
  <c r="L374" i="9"/>
  <c r="A374" i="9"/>
  <c r="N374" i="9"/>
  <c r="A374" i="13"/>
  <c r="G374" i="13"/>
  <c r="K374" i="13"/>
  <c r="G375" i="10"/>
  <c r="L374" i="10"/>
  <c r="N374" i="10"/>
  <c r="G375" i="3"/>
  <c r="L374" i="3"/>
  <c r="A374" i="3"/>
  <c r="N374" i="3"/>
  <c r="A374" i="14"/>
  <c r="N374" i="14"/>
  <c r="L374" i="8"/>
  <c r="A374" i="8"/>
  <c r="N374" i="8"/>
  <c r="G375" i="7"/>
  <c r="L374" i="7"/>
  <c r="A374" i="7"/>
  <c r="N374" i="7"/>
  <c r="G375" i="1"/>
  <c r="A374" i="1"/>
  <c r="N374" i="1"/>
  <c r="A374" i="11"/>
  <c r="L374" i="1"/>
  <c r="F84" i="18" s="1"/>
  <c r="L374" i="11"/>
  <c r="N374" i="11"/>
  <c r="G375" i="2"/>
  <c r="L374" i="2"/>
  <c r="F23" i="18" s="1"/>
  <c r="A374" i="2"/>
  <c r="N374" i="2"/>
  <c r="G375" i="4"/>
  <c r="L374" i="4"/>
  <c r="D117" i="5"/>
  <c r="A374" i="4"/>
  <c r="N374" i="4"/>
  <c r="A374" i="5"/>
  <c r="N374" i="5"/>
  <c r="G375" i="12"/>
  <c r="A374" i="12"/>
  <c r="K374" i="12"/>
  <c r="G375" i="6"/>
  <c r="L374" i="6"/>
  <c r="N374" i="6"/>
  <c r="A374" i="6"/>
  <c r="C116" i="6"/>
  <c r="K375" i="16" l="1"/>
  <c r="G375" i="5"/>
  <c r="L374" i="5" l="1"/>
  <c r="F54" i="18" s="1"/>
  <c r="A373" i="15"/>
  <c r="L373" i="15"/>
  <c r="G374" i="9"/>
  <c r="F116" i="9"/>
  <c r="E116" i="9"/>
  <c r="D116" i="9"/>
  <c r="C116" i="9"/>
  <c r="A373" i="9"/>
  <c r="N373" i="9"/>
  <c r="A373" i="13"/>
  <c r="G373" i="13"/>
  <c r="G116" i="13" s="1"/>
  <c r="K373" i="13"/>
  <c r="G374" i="10"/>
  <c r="F116" i="10"/>
  <c r="E116" i="10"/>
  <c r="D116" i="10"/>
  <c r="C116" i="10"/>
  <c r="N373" i="10"/>
  <c r="G374" i="3"/>
  <c r="F116" i="3"/>
  <c r="E116" i="3"/>
  <c r="D116" i="3"/>
  <c r="C116" i="3"/>
  <c r="A373" i="3"/>
  <c r="N373" i="3"/>
  <c r="A373" i="14"/>
  <c r="N373" i="14"/>
  <c r="G374" i="8"/>
  <c r="F116" i="8"/>
  <c r="E116" i="8"/>
  <c r="D116" i="8"/>
  <c r="C116" i="8"/>
  <c r="A373" i="8"/>
  <c r="N373" i="8"/>
  <c r="G374" i="7"/>
  <c r="F116" i="7"/>
  <c r="E116" i="7"/>
  <c r="D116" i="7"/>
  <c r="C116" i="7"/>
  <c r="A373" i="7"/>
  <c r="N373" i="7"/>
  <c r="G374" i="1"/>
  <c r="F116" i="1"/>
  <c r="E116" i="1"/>
  <c r="D116" i="1"/>
  <c r="C116" i="1"/>
  <c r="A373" i="1"/>
  <c r="N373" i="1"/>
  <c r="A373" i="11"/>
  <c r="N373" i="11"/>
  <c r="G374" i="2"/>
  <c r="F116" i="2"/>
  <c r="E116" i="2"/>
  <c r="D116" i="2"/>
  <c r="C116" i="2"/>
  <c r="A373" i="2"/>
  <c r="N373" i="2"/>
  <c r="G374" i="4"/>
  <c r="H116" i="4"/>
  <c r="A373" i="4"/>
  <c r="N373" i="4"/>
  <c r="A373" i="5"/>
  <c r="N373" i="5"/>
  <c r="G374" i="12"/>
  <c r="H116" i="12"/>
  <c r="F116" i="12"/>
  <c r="E116" i="12"/>
  <c r="D116" i="12"/>
  <c r="C116" i="12"/>
  <c r="A373" i="12"/>
  <c r="K373" i="12"/>
  <c r="G374" i="6"/>
  <c r="H116" i="6"/>
  <c r="F116" i="6"/>
  <c r="E116" i="6"/>
  <c r="D116" i="6"/>
  <c r="L373" i="6"/>
  <c r="L116" i="6" s="1"/>
  <c r="A373" i="6"/>
  <c r="N373" i="6"/>
  <c r="K374" i="16" l="1"/>
  <c r="F116" i="5"/>
  <c r="F116" i="4"/>
  <c r="L373" i="10"/>
  <c r="L116" i="10" s="1"/>
  <c r="H116" i="10"/>
  <c r="C116" i="5"/>
  <c r="C116" i="4"/>
  <c r="L373" i="2"/>
  <c r="F22" i="18" s="1"/>
  <c r="H116" i="2"/>
  <c r="L373" i="11"/>
  <c r="L116" i="11" s="1"/>
  <c r="H116" i="11"/>
  <c r="L373" i="3"/>
  <c r="L116" i="3" s="1"/>
  <c r="H116" i="3"/>
  <c r="D116" i="4"/>
  <c r="E116" i="5"/>
  <c r="E116" i="4"/>
  <c r="L373" i="7"/>
  <c r="L116" i="7" s="1"/>
  <c r="H116" i="7"/>
  <c r="L373" i="8"/>
  <c r="L116" i="8" s="1"/>
  <c r="H116" i="8"/>
  <c r="L373" i="9"/>
  <c r="L116" i="9" s="1"/>
  <c r="H116" i="9"/>
  <c r="L373" i="4"/>
  <c r="L116" i="4" s="1"/>
  <c r="G374" i="5"/>
  <c r="L116" i="2" l="1"/>
  <c r="L373" i="5"/>
  <c r="F53" i="18" s="1"/>
  <c r="H116" i="5"/>
  <c r="L373" i="1"/>
  <c r="F83" i="18" s="1"/>
  <c r="H116" i="1"/>
  <c r="A372" i="15"/>
  <c r="L372" i="15"/>
  <c r="L372" i="9"/>
  <c r="A372" i="9"/>
  <c r="N372" i="9"/>
  <c r="D115" i="13"/>
  <c r="E115" i="13"/>
  <c r="F115" i="13"/>
  <c r="H115" i="13"/>
  <c r="I115" i="13"/>
  <c r="C115" i="13"/>
  <c r="A372" i="13"/>
  <c r="G372" i="13"/>
  <c r="K372" i="13"/>
  <c r="L372" i="10"/>
  <c r="N372" i="10"/>
  <c r="L372" i="3"/>
  <c r="A372" i="3"/>
  <c r="N372" i="3"/>
  <c r="D115" i="14"/>
  <c r="E115" i="14"/>
  <c r="F115" i="14"/>
  <c r="G115" i="14"/>
  <c r="H115" i="14"/>
  <c r="L115" i="14"/>
  <c r="C115" i="14"/>
  <c r="A372" i="14"/>
  <c r="N372" i="14"/>
  <c r="L372" i="8"/>
  <c r="A372" i="8"/>
  <c r="N372" i="8"/>
  <c r="L372" i="7"/>
  <c r="A372" i="7"/>
  <c r="N372" i="7"/>
  <c r="A372" i="1"/>
  <c r="N372" i="1"/>
  <c r="D115" i="11"/>
  <c r="E115" i="11"/>
  <c r="F115" i="11"/>
  <c r="G115" i="11"/>
  <c r="I115" i="11"/>
  <c r="C115" i="11"/>
  <c r="L372" i="11"/>
  <c r="A372" i="11"/>
  <c r="N372" i="11"/>
  <c r="L372" i="2"/>
  <c r="F21" i="18" s="1"/>
  <c r="A372" i="2"/>
  <c r="N372" i="2"/>
  <c r="G373" i="4"/>
  <c r="G116" i="4" s="1"/>
  <c r="A372" i="4"/>
  <c r="N372" i="4"/>
  <c r="I115" i="5"/>
  <c r="A372" i="5"/>
  <c r="N372" i="5"/>
  <c r="K372" i="12"/>
  <c r="A372" i="12"/>
  <c r="L372" i="6"/>
  <c r="N372" i="6"/>
  <c r="A372" i="6"/>
  <c r="L116" i="1" l="1"/>
  <c r="L116" i="5"/>
  <c r="K373" i="16"/>
  <c r="K116" i="16" s="1"/>
  <c r="G373" i="2"/>
  <c r="G116" i="2" s="1"/>
  <c r="I115" i="2"/>
  <c r="G373" i="12"/>
  <c r="G116" i="12" s="1"/>
  <c r="I115" i="12"/>
  <c r="G373" i="7"/>
  <c r="G116" i="7" s="1"/>
  <c r="I115" i="7"/>
  <c r="G373" i="8"/>
  <c r="G116" i="8" s="1"/>
  <c r="I115" i="8"/>
  <c r="G373" i="3"/>
  <c r="G116" i="3" s="1"/>
  <c r="I115" i="3"/>
  <c r="G373" i="9"/>
  <c r="G116" i="9" s="1"/>
  <c r="I115" i="9"/>
  <c r="G373" i="6"/>
  <c r="G116" i="6" s="1"/>
  <c r="I115" i="6"/>
  <c r="G373" i="1"/>
  <c r="G116" i="1" s="1"/>
  <c r="I115" i="1"/>
  <c r="G373" i="10"/>
  <c r="G116" i="10" s="1"/>
  <c r="I115" i="10"/>
  <c r="L372" i="5"/>
  <c r="F52" i="18" s="1"/>
  <c r="L372" i="4"/>
  <c r="L372" i="1"/>
  <c r="F82" i="18" s="1"/>
  <c r="A371" i="15"/>
  <c r="L371" i="15"/>
  <c r="G372" i="9"/>
  <c r="L371" i="9"/>
  <c r="A371" i="9"/>
  <c r="N371" i="9"/>
  <c r="A371" i="13"/>
  <c r="G371" i="13"/>
  <c r="K371" i="13"/>
  <c r="G372" i="10"/>
  <c r="L371" i="10"/>
  <c r="N371" i="10"/>
  <c r="G372" i="3"/>
  <c r="L371" i="3"/>
  <c r="A371" i="3"/>
  <c r="N371" i="3"/>
  <c r="A371" i="14"/>
  <c r="N371" i="14"/>
  <c r="G372" i="8"/>
  <c r="L371" i="8"/>
  <c r="A371" i="8"/>
  <c r="N371" i="8"/>
  <c r="G372" i="7"/>
  <c r="L371" i="7"/>
  <c r="A371" i="7"/>
  <c r="N371" i="7"/>
  <c r="G372" i="1"/>
  <c r="A371" i="1"/>
  <c r="N371" i="1"/>
  <c r="L371" i="11"/>
  <c r="A371" i="11"/>
  <c r="N371" i="11"/>
  <c r="G372" i="2"/>
  <c r="L371" i="2"/>
  <c r="F20" i="18" s="1"/>
  <c r="A371" i="2"/>
  <c r="N371" i="2"/>
  <c r="K372" i="16" l="1"/>
  <c r="L371" i="1"/>
  <c r="F81" i="18" s="1"/>
  <c r="L371" i="5"/>
  <c r="F51" i="18" s="1"/>
  <c r="D116" i="5"/>
  <c r="A371" i="4"/>
  <c r="N371" i="4"/>
  <c r="A371" i="5"/>
  <c r="N371" i="5"/>
  <c r="N370" i="5"/>
  <c r="G372" i="12"/>
  <c r="A371" i="12"/>
  <c r="K371" i="12"/>
  <c r="G372" i="6"/>
  <c r="L371" i="6"/>
  <c r="N371" i="6"/>
  <c r="A371" i="6"/>
  <c r="G373" i="5" l="1"/>
  <c r="G116" i="5" s="1"/>
  <c r="G372" i="4"/>
  <c r="C115" i="6"/>
  <c r="L371" i="4"/>
  <c r="K371" i="16" s="1"/>
  <c r="A370" i="15" l="1"/>
  <c r="L370" i="15"/>
  <c r="F115" i="9"/>
  <c r="E115" i="9"/>
  <c r="D115" i="9"/>
  <c r="C115" i="9"/>
  <c r="A370" i="9"/>
  <c r="N370" i="9"/>
  <c r="A370" i="13"/>
  <c r="G370" i="13"/>
  <c r="G115" i="13" s="1"/>
  <c r="K370" i="13"/>
  <c r="F115" i="10"/>
  <c r="E115" i="10"/>
  <c r="D115" i="10"/>
  <c r="C115" i="10"/>
  <c r="N370" i="10"/>
  <c r="F115" i="3"/>
  <c r="E115" i="3"/>
  <c r="D115" i="3"/>
  <c r="C115" i="3"/>
  <c r="A370" i="3"/>
  <c r="N370" i="3"/>
  <c r="A370" i="14"/>
  <c r="N370" i="14"/>
  <c r="F115" i="8"/>
  <c r="E115" i="8"/>
  <c r="D115" i="8"/>
  <c r="C115" i="8"/>
  <c r="A370" i="8"/>
  <c r="N370" i="8"/>
  <c r="F115" i="7"/>
  <c r="E115" i="7"/>
  <c r="D115" i="7"/>
  <c r="C115" i="7"/>
  <c r="A370" i="7"/>
  <c r="N370" i="7"/>
  <c r="F115" i="1"/>
  <c r="E115" i="1"/>
  <c r="D115" i="1"/>
  <c r="C115" i="1"/>
  <c r="A370" i="1"/>
  <c r="N370" i="1"/>
  <c r="A370" i="11"/>
  <c r="N370" i="11"/>
  <c r="F115" i="2"/>
  <c r="E115" i="2"/>
  <c r="D115" i="2"/>
  <c r="C115" i="2"/>
  <c r="A370" i="2"/>
  <c r="N370" i="2"/>
  <c r="G371" i="4"/>
  <c r="H115" i="4"/>
  <c r="F115" i="4"/>
  <c r="E115" i="4"/>
  <c r="C115" i="4"/>
  <c r="A370" i="4"/>
  <c r="N370" i="4"/>
  <c r="A370" i="5"/>
  <c r="H115" i="12"/>
  <c r="F115" i="12"/>
  <c r="E115" i="12"/>
  <c r="D115" i="12"/>
  <c r="C115" i="12"/>
  <c r="A370" i="12"/>
  <c r="K370" i="12"/>
  <c r="L370" i="9" l="1"/>
  <c r="L115" i="9" s="1"/>
  <c r="H115" i="9"/>
  <c r="G371" i="12"/>
  <c r="G371" i="1"/>
  <c r="G371" i="7"/>
  <c r="G371" i="8"/>
  <c r="L370" i="10"/>
  <c r="L115" i="10" s="1"/>
  <c r="H115" i="10"/>
  <c r="G371" i="9"/>
  <c r="E115" i="5"/>
  <c r="L370" i="8"/>
  <c r="L115" i="8" s="1"/>
  <c r="H115" i="8"/>
  <c r="H115" i="1"/>
  <c r="H115" i="11"/>
  <c r="L370" i="3"/>
  <c r="L115" i="3" s="1"/>
  <c r="H115" i="3"/>
  <c r="G371" i="10"/>
  <c r="L370" i="7"/>
  <c r="L115" i="7" s="1"/>
  <c r="H115" i="7"/>
  <c r="L370" i="2"/>
  <c r="F19" i="18" s="1"/>
  <c r="H115" i="2"/>
  <c r="D115" i="4"/>
  <c r="G372" i="5"/>
  <c r="I115" i="4"/>
  <c r="G371" i="2"/>
  <c r="G371" i="3"/>
  <c r="L370" i="11"/>
  <c r="L115" i="11" s="1"/>
  <c r="H115" i="5"/>
  <c r="L370" i="4"/>
  <c r="L115" i="4" s="1"/>
  <c r="C115" i="5"/>
  <c r="F115" i="5"/>
  <c r="H115" i="6"/>
  <c r="F115" i="6"/>
  <c r="E115" i="6"/>
  <c r="D115" i="6"/>
  <c r="A370" i="6"/>
  <c r="N370" i="6"/>
  <c r="L115" i="2" l="1"/>
  <c r="L370" i="1"/>
  <c r="F80" i="18" s="1"/>
  <c r="G371" i="6"/>
  <c r="L370" i="5"/>
  <c r="F50" i="18" s="1"/>
  <c r="L370" i="6"/>
  <c r="L115" i="6" s="1"/>
  <c r="R97" i="15"/>
  <c r="R96" i="15"/>
  <c r="R95" i="15"/>
  <c r="R94" i="15"/>
  <c r="P97" i="15"/>
  <c r="P96" i="15"/>
  <c r="P95" i="15"/>
  <c r="P94" i="15"/>
  <c r="P102" i="15"/>
  <c r="P101" i="15"/>
  <c r="P100" i="15"/>
  <c r="P99" i="15"/>
  <c r="K370" i="16" l="1"/>
  <c r="K115" i="16" s="1"/>
  <c r="L115" i="1"/>
  <c r="L115" i="5"/>
  <c r="I114" i="13"/>
  <c r="I114" i="14"/>
  <c r="I114" i="11"/>
  <c r="R114" i="15" l="1"/>
  <c r="R20" i="15" s="1"/>
  <c r="N114" i="15"/>
  <c r="N20" i="15" s="1"/>
  <c r="N112" i="15"/>
  <c r="H20" i="15"/>
  <c r="G20" i="15"/>
  <c r="F20" i="15"/>
  <c r="E20" i="15"/>
  <c r="D20" i="15"/>
  <c r="C20" i="15"/>
  <c r="A369" i="15"/>
  <c r="L369" i="15"/>
  <c r="L369" i="9"/>
  <c r="A369" i="9"/>
  <c r="N369" i="9"/>
  <c r="H114" i="13"/>
  <c r="F114" i="13"/>
  <c r="E114" i="13"/>
  <c r="D114" i="13"/>
  <c r="C114" i="13"/>
  <c r="A369" i="13"/>
  <c r="G369" i="13"/>
  <c r="K369" i="13"/>
  <c r="D104" i="10"/>
  <c r="L369" i="10"/>
  <c r="N369" i="10"/>
  <c r="G370" i="3"/>
  <c r="G115" i="3" s="1"/>
  <c r="L369" i="3"/>
  <c r="A369" i="3"/>
  <c r="N369" i="3"/>
  <c r="A369" i="14"/>
  <c r="N369" i="14"/>
  <c r="L114" i="14"/>
  <c r="L20" i="14" s="1"/>
  <c r="H114" i="14"/>
  <c r="H20" i="14" s="1"/>
  <c r="G114" i="14"/>
  <c r="G20" i="14" s="1"/>
  <c r="F114" i="14"/>
  <c r="F20" i="14" s="1"/>
  <c r="E114" i="14"/>
  <c r="E20" i="14" s="1"/>
  <c r="D114" i="14"/>
  <c r="D20" i="14" s="1"/>
  <c r="C114" i="14"/>
  <c r="C20" i="14" s="1"/>
  <c r="L369" i="8"/>
  <c r="A369" i="8"/>
  <c r="N369" i="8"/>
  <c r="G370" i="7"/>
  <c r="G115" i="7" s="1"/>
  <c r="L369" i="7"/>
  <c r="A369" i="7"/>
  <c r="N369" i="7"/>
  <c r="G370" i="1"/>
  <c r="G115" i="1" s="1"/>
  <c r="A369" i="1"/>
  <c r="N369" i="1"/>
  <c r="G114" i="11"/>
  <c r="G20" i="11" s="1"/>
  <c r="F114" i="11"/>
  <c r="F20" i="11" s="1"/>
  <c r="E114" i="11"/>
  <c r="E20" i="11" s="1"/>
  <c r="D114" i="11"/>
  <c r="D20" i="11" s="1"/>
  <c r="C114" i="11"/>
  <c r="C20" i="11" s="1"/>
  <c r="L369" i="11"/>
  <c r="A369" i="11"/>
  <c r="N369" i="11"/>
  <c r="G370" i="2"/>
  <c r="G115" i="2" s="1"/>
  <c r="L369" i="2"/>
  <c r="F18" i="18" s="1"/>
  <c r="A369" i="2"/>
  <c r="N369" i="2"/>
  <c r="L369" i="4"/>
  <c r="A369" i="4"/>
  <c r="N369" i="4"/>
  <c r="A369" i="5"/>
  <c r="N369" i="5"/>
  <c r="G370" i="12"/>
  <c r="G115" i="12" s="1"/>
  <c r="A369" i="12"/>
  <c r="K369" i="12"/>
  <c r="L369" i="6"/>
  <c r="G370" i="6"/>
  <c r="G115" i="6" s="1"/>
  <c r="A369" i="6"/>
  <c r="N369" i="6"/>
  <c r="G370" i="8" l="1"/>
  <c r="G115" i="8" s="1"/>
  <c r="I114" i="8"/>
  <c r="G370" i="10"/>
  <c r="G115" i="10" s="1"/>
  <c r="I114" i="10"/>
  <c r="G370" i="9"/>
  <c r="G115" i="9" s="1"/>
  <c r="I114" i="9"/>
  <c r="G369" i="4"/>
  <c r="G368" i="4"/>
  <c r="G371" i="5"/>
  <c r="G370" i="4"/>
  <c r="G115" i="4" s="1"/>
  <c r="D115" i="5"/>
  <c r="L369" i="1"/>
  <c r="F79" i="18" s="1"/>
  <c r="I114" i="3"/>
  <c r="I114" i="2"/>
  <c r="I114" i="6"/>
  <c r="I114" i="12"/>
  <c r="I114" i="5"/>
  <c r="I114" i="4"/>
  <c r="I114" i="1"/>
  <c r="I114" i="7"/>
  <c r="L369" i="5"/>
  <c r="F49" i="18" s="1"/>
  <c r="K369" i="16" l="1"/>
  <c r="G370" i="5"/>
  <c r="G115" i="5" s="1"/>
  <c r="A368" i="15"/>
  <c r="L368" i="15"/>
  <c r="L368" i="9"/>
  <c r="A368" i="9"/>
  <c r="N368" i="9"/>
  <c r="A368" i="13"/>
  <c r="K368" i="13"/>
  <c r="G369" i="10"/>
  <c r="L368" i="10"/>
  <c r="N368" i="10"/>
  <c r="G369" i="3"/>
  <c r="L368" i="3"/>
  <c r="A368" i="3"/>
  <c r="N368" i="3"/>
  <c r="A368" i="14"/>
  <c r="N368" i="14"/>
  <c r="G369" i="8"/>
  <c r="L368" i="8"/>
  <c r="A368" i="8"/>
  <c r="N368" i="8"/>
  <c r="G369" i="7"/>
  <c r="L368" i="7"/>
  <c r="A368" i="7"/>
  <c r="N368" i="7"/>
  <c r="G369" i="1"/>
  <c r="A368" i="1"/>
  <c r="N368" i="1"/>
  <c r="L368" i="11"/>
  <c r="A368" i="11"/>
  <c r="N368" i="11"/>
  <c r="G369" i="2"/>
  <c r="L368" i="2"/>
  <c r="F17" i="18" s="1"/>
  <c r="A368" i="2"/>
  <c r="N368" i="2"/>
  <c r="A368" i="4"/>
  <c r="N368" i="4"/>
  <c r="A368" i="5"/>
  <c r="N368" i="5"/>
  <c r="A368" i="12"/>
  <c r="K368" i="12"/>
  <c r="A368" i="6"/>
  <c r="N368" i="6"/>
  <c r="G369" i="9" l="1"/>
  <c r="L368" i="6"/>
  <c r="G369" i="12"/>
  <c r="G369" i="6"/>
  <c r="L368" i="4"/>
  <c r="L368" i="1"/>
  <c r="F78" i="18" s="1"/>
  <c r="G368" i="6"/>
  <c r="D114" i="1" l="1"/>
  <c r="D20" i="1" s="1"/>
  <c r="C114" i="1"/>
  <c r="C20" i="1" s="1"/>
  <c r="D114" i="12"/>
  <c r="D20" i="12" s="1"/>
  <c r="E114" i="12"/>
  <c r="E20" i="12" s="1"/>
  <c r="E114" i="6"/>
  <c r="E20" i="6" s="1"/>
  <c r="H114" i="12"/>
  <c r="H20" i="12" s="1"/>
  <c r="F114" i="12"/>
  <c r="F20" i="12" s="1"/>
  <c r="C114" i="12"/>
  <c r="C20" i="12" s="1"/>
  <c r="C114" i="4"/>
  <c r="C20" i="4" s="1"/>
  <c r="F114" i="7"/>
  <c r="F20" i="7" s="1"/>
  <c r="D114" i="10"/>
  <c r="D20" i="10" s="1"/>
  <c r="D114" i="6"/>
  <c r="D20" i="6" s="1"/>
  <c r="C114" i="6"/>
  <c r="C20" i="6" s="1"/>
  <c r="C114" i="7"/>
  <c r="C20" i="7" s="1"/>
  <c r="E114" i="4"/>
  <c r="E20" i="4" s="1"/>
  <c r="C114" i="2"/>
  <c r="C20" i="2" s="1"/>
  <c r="E114" i="1"/>
  <c r="E20" i="1" s="1"/>
  <c r="D114" i="7"/>
  <c r="D20" i="7" s="1"/>
  <c r="F114" i="8"/>
  <c r="F20" i="8" s="1"/>
  <c r="D114" i="3"/>
  <c r="D20" i="3" s="1"/>
  <c r="F114" i="10"/>
  <c r="F20" i="10" s="1"/>
  <c r="D114" i="9"/>
  <c r="D20" i="9" s="1"/>
  <c r="H114" i="6"/>
  <c r="H20" i="6" s="1"/>
  <c r="F114" i="6"/>
  <c r="F20" i="6" s="1"/>
  <c r="H114" i="4"/>
  <c r="H20" i="4" s="1"/>
  <c r="F114" i="4"/>
  <c r="F20" i="4" s="1"/>
  <c r="F114" i="1"/>
  <c r="F20" i="1" s="1"/>
  <c r="E114" i="7"/>
  <c r="E20" i="7" s="1"/>
  <c r="C114" i="8"/>
  <c r="C20" i="8" s="1"/>
  <c r="H114" i="8"/>
  <c r="H20" i="8" s="1"/>
  <c r="E114" i="3"/>
  <c r="E20" i="3" s="1"/>
  <c r="C114" i="10"/>
  <c r="C20" i="10" s="1"/>
  <c r="H114" i="10"/>
  <c r="H20" i="10" s="1"/>
  <c r="E114" i="9"/>
  <c r="E20" i="9" s="1"/>
  <c r="D114" i="8"/>
  <c r="D20" i="8" s="1"/>
  <c r="F114" i="3"/>
  <c r="F20" i="3" s="1"/>
  <c r="F114" i="9"/>
  <c r="F20" i="9" s="1"/>
  <c r="H114" i="7"/>
  <c r="H20" i="7" s="1"/>
  <c r="E114" i="8"/>
  <c r="E20" i="8" s="1"/>
  <c r="C114" i="3"/>
  <c r="C20" i="3" s="1"/>
  <c r="H114" i="3"/>
  <c r="H20" i="3" s="1"/>
  <c r="E114" i="10"/>
  <c r="E20" i="10" s="1"/>
  <c r="C114" i="9"/>
  <c r="C20" i="9" s="1"/>
  <c r="H114" i="9"/>
  <c r="H20" i="9" s="1"/>
  <c r="H114" i="11"/>
  <c r="H20" i="11" s="1"/>
  <c r="G368" i="9"/>
  <c r="G368" i="10"/>
  <c r="G368" i="3"/>
  <c r="G368" i="8"/>
  <c r="G368" i="7"/>
  <c r="G368" i="1"/>
  <c r="H114" i="2"/>
  <c r="H20" i="2" s="1"/>
  <c r="F114" i="2"/>
  <c r="F20" i="2" s="1"/>
  <c r="D114" i="2"/>
  <c r="D20" i="2" s="1"/>
  <c r="G368" i="2"/>
  <c r="E114" i="2"/>
  <c r="E20" i="2" s="1"/>
  <c r="D114" i="4"/>
  <c r="D20" i="4" s="1"/>
  <c r="G369" i="5"/>
  <c r="L368" i="5"/>
  <c r="F48" i="18" s="1"/>
  <c r="G368" i="12"/>
  <c r="A41" i="15"/>
  <c r="L367" i="15"/>
  <c r="A367" i="15"/>
  <c r="A41" i="9"/>
  <c r="N41" i="9"/>
  <c r="L367" i="9"/>
  <c r="L41" i="9" s="1"/>
  <c r="N367" i="9"/>
  <c r="A367" i="9"/>
  <c r="K367" i="13"/>
  <c r="G367" i="13"/>
  <c r="A367" i="13"/>
  <c r="A41" i="13"/>
  <c r="N41" i="10"/>
  <c r="A41" i="10"/>
  <c r="L114" i="9" l="1"/>
  <c r="L20" i="9" s="1"/>
  <c r="K368" i="16"/>
  <c r="H114" i="5"/>
  <c r="H20" i="5" s="1"/>
  <c r="G114" i="13"/>
  <c r="H114" i="1"/>
  <c r="H20" i="1" s="1"/>
  <c r="G368" i="5"/>
  <c r="F114" i="5"/>
  <c r="F20" i="5" s="1"/>
  <c r="C114" i="5"/>
  <c r="C20" i="5" s="1"/>
  <c r="E114" i="5"/>
  <c r="E20" i="5" s="1"/>
  <c r="D114" i="5"/>
  <c r="D20" i="5" s="1"/>
  <c r="L367" i="10"/>
  <c r="L41" i="10" s="1"/>
  <c r="N367" i="10"/>
  <c r="L367" i="3"/>
  <c r="L41" i="3" s="1"/>
  <c r="N365" i="10"/>
  <c r="N367" i="3"/>
  <c r="A367" i="3"/>
  <c r="A41" i="3"/>
  <c r="N367" i="14"/>
  <c r="A367" i="14"/>
  <c r="L114" i="10" l="1"/>
  <c r="L20" i="10" s="1"/>
  <c r="L114" i="3"/>
  <c r="L20" i="3" s="1"/>
  <c r="L367" i="8"/>
  <c r="L41" i="8" s="1"/>
  <c r="N367" i="8"/>
  <c r="A367" i="8"/>
  <c r="A41" i="8"/>
  <c r="N41" i="8"/>
  <c r="L114" i="8" l="1"/>
  <c r="L20" i="8" s="1"/>
  <c r="L367" i="7"/>
  <c r="L41" i="7" s="1"/>
  <c r="A365" i="7"/>
  <c r="L365" i="7"/>
  <c r="N365" i="7"/>
  <c r="N367" i="7"/>
  <c r="A367" i="7"/>
  <c r="A41" i="7"/>
  <c r="N367" i="1"/>
  <c r="A367" i="1"/>
  <c r="L367" i="11"/>
  <c r="L41" i="11" s="1"/>
  <c r="N367" i="11"/>
  <c r="A367" i="11"/>
  <c r="A41" i="11"/>
  <c r="N41" i="11"/>
  <c r="N367" i="2"/>
  <c r="A367" i="2"/>
  <c r="A41" i="2"/>
  <c r="N41" i="2"/>
  <c r="L367" i="4"/>
  <c r="L41" i="4" s="1"/>
  <c r="N367" i="4"/>
  <c r="A367" i="4"/>
  <c r="A41" i="4"/>
  <c r="N41" i="4"/>
  <c r="N367" i="5"/>
  <c r="A367" i="5"/>
  <c r="A41" i="5"/>
  <c r="N41" i="5"/>
  <c r="K367" i="12"/>
  <c r="A367" i="12"/>
  <c r="A41" i="12"/>
  <c r="A41" i="6"/>
  <c r="L367" i="6"/>
  <c r="L41" i="6" s="1"/>
  <c r="N367" i="6"/>
  <c r="A367" i="6"/>
  <c r="L114" i="6" l="1"/>
  <c r="L20" i="6" s="1"/>
  <c r="L114" i="7"/>
  <c r="L20" i="7" s="1"/>
  <c r="L114" i="11"/>
  <c r="L20" i="11" s="1"/>
  <c r="L114" i="4"/>
  <c r="L20" i="4" s="1"/>
  <c r="L367" i="2"/>
  <c r="L41" i="2" s="1"/>
  <c r="L367" i="1"/>
  <c r="L41" i="1" s="1"/>
  <c r="G367" i="7"/>
  <c r="G41" i="7" s="1"/>
  <c r="L367" i="5"/>
  <c r="L41" i="5" s="1"/>
  <c r="G354" i="6"/>
  <c r="F77" i="18" l="1"/>
  <c r="F16" i="18"/>
  <c r="F47" i="18"/>
  <c r="K367" i="16"/>
  <c r="K41" i="16" s="1"/>
  <c r="G367" i="6"/>
  <c r="G41" i="6" s="1"/>
  <c r="G367" i="1"/>
  <c r="G41" i="1" s="1"/>
  <c r="G367" i="3"/>
  <c r="G41" i="3" s="1"/>
  <c r="G367" i="9"/>
  <c r="G41" i="9" s="1"/>
  <c r="G367" i="12"/>
  <c r="G41" i="12" s="1"/>
  <c r="G367" i="2"/>
  <c r="G41" i="2" s="1"/>
  <c r="G367" i="8"/>
  <c r="G41" i="8" s="1"/>
  <c r="G367" i="10"/>
  <c r="G41" i="10" s="1"/>
  <c r="G365" i="7"/>
  <c r="G367" i="4"/>
  <c r="G41" i="4" s="1"/>
  <c r="L114" i="5"/>
  <c r="D110" i="10"/>
  <c r="I112" i="6"/>
  <c r="G114" i="7"/>
  <c r="G20" i="7" s="1"/>
  <c r="L114" i="1"/>
  <c r="L20" i="1" s="1"/>
  <c r="L114" i="2"/>
  <c r="L20" i="2" s="1"/>
  <c r="G363" i="4"/>
  <c r="G114" i="12" l="1"/>
  <c r="G20" i="12" s="1"/>
  <c r="K114" i="16"/>
  <c r="K20" i="16" s="1"/>
  <c r="L20" i="5"/>
  <c r="G114" i="3"/>
  <c r="G20" i="3" s="1"/>
  <c r="G114" i="1"/>
  <c r="G20" i="1" s="1"/>
  <c r="G114" i="9"/>
  <c r="G20" i="9" s="1"/>
  <c r="G114" i="8"/>
  <c r="G20" i="8" s="1"/>
  <c r="G114" i="2"/>
  <c r="G20" i="2" s="1"/>
  <c r="G114" i="10"/>
  <c r="G20" i="10" s="1"/>
  <c r="G114" i="6"/>
  <c r="G20" i="6" s="1"/>
  <c r="G367" i="5"/>
  <c r="G41" i="5" s="1"/>
  <c r="G114" i="4"/>
  <c r="G20" i="4" s="1"/>
  <c r="R112" i="15"/>
  <c r="J19" i="15"/>
  <c r="A365" i="15"/>
  <c r="L365" i="15"/>
  <c r="L365" i="9"/>
  <c r="A365" i="9"/>
  <c r="N365" i="9"/>
  <c r="I112" i="13"/>
  <c r="H112" i="13"/>
  <c r="F112" i="13"/>
  <c r="E112" i="13"/>
  <c r="D112" i="13"/>
  <c r="C112" i="13"/>
  <c r="A365" i="13"/>
  <c r="G365" i="13"/>
  <c r="K365" i="13"/>
  <c r="L365" i="10"/>
  <c r="G114" i="5" l="1"/>
  <c r="G20" i="5" s="1"/>
  <c r="I112" i="10"/>
  <c r="I19" i="10" s="1"/>
  <c r="I112" i="9"/>
  <c r="I19" i="9" s="1"/>
  <c r="L365" i="3"/>
  <c r="A365" i="3"/>
  <c r="L112" i="14"/>
  <c r="I112" i="14"/>
  <c r="I19" i="14" s="1"/>
  <c r="H112" i="14"/>
  <c r="G112" i="14"/>
  <c r="F112" i="14"/>
  <c r="E112" i="14"/>
  <c r="D112" i="14"/>
  <c r="C112" i="14"/>
  <c r="A365" i="14"/>
  <c r="N365" i="14"/>
  <c r="L365" i="8"/>
  <c r="A365" i="8"/>
  <c r="N365" i="8"/>
  <c r="I112" i="1"/>
  <c r="I19" i="1" s="1"/>
  <c r="A365" i="1"/>
  <c r="N365" i="1"/>
  <c r="I112" i="11"/>
  <c r="I19" i="11" s="1"/>
  <c r="G112" i="11"/>
  <c r="F112" i="11"/>
  <c r="E112" i="11"/>
  <c r="D112" i="11"/>
  <c r="C112" i="11"/>
  <c r="L365" i="11"/>
  <c r="A365" i="11"/>
  <c r="N365" i="11"/>
  <c r="L365" i="2"/>
  <c r="F15" i="18" s="1"/>
  <c r="A365" i="2"/>
  <c r="N365" i="2"/>
  <c r="L365" i="4"/>
  <c r="A365" i="4"/>
  <c r="N365" i="4"/>
  <c r="A365" i="5"/>
  <c r="N365" i="5"/>
  <c r="I112" i="12"/>
  <c r="I19" i="12" s="1"/>
  <c r="A365" i="12"/>
  <c r="K365" i="12"/>
  <c r="I19" i="6"/>
  <c r="L365" i="6"/>
  <c r="A365" i="6"/>
  <c r="N365" i="6"/>
  <c r="L365" i="5" l="1"/>
  <c r="F46" i="18" s="1"/>
  <c r="I112" i="3"/>
  <c r="I19" i="3" s="1"/>
  <c r="I112" i="4"/>
  <c r="I19" i="4" s="1"/>
  <c r="I112" i="2"/>
  <c r="I19" i="2" s="1"/>
  <c r="I112" i="7"/>
  <c r="I19" i="7" s="1"/>
  <c r="I112" i="8"/>
  <c r="I19" i="8" s="1"/>
  <c r="L365" i="1"/>
  <c r="F76" i="18" s="1"/>
  <c r="I112" i="5"/>
  <c r="I19" i="5" s="1"/>
  <c r="A364" i="15"/>
  <c r="L364" i="15"/>
  <c r="G365" i="9"/>
  <c r="L364" i="9"/>
  <c r="A364" i="9"/>
  <c r="N364" i="9"/>
  <c r="A364" i="13"/>
  <c r="G364" i="13"/>
  <c r="K364" i="13"/>
  <c r="G365" i="10"/>
  <c r="L364" i="10"/>
  <c r="N364" i="10"/>
  <c r="G365" i="3"/>
  <c r="A364" i="3"/>
  <c r="A364" i="14"/>
  <c r="N364" i="14"/>
  <c r="G365" i="8"/>
  <c r="L364" i="8"/>
  <c r="A364" i="8"/>
  <c r="N364" i="8"/>
  <c r="L364" i="7"/>
  <c r="A364" i="7"/>
  <c r="N364" i="7"/>
  <c r="K365" i="16" l="1"/>
  <c r="L364" i="3"/>
  <c r="G365" i="1"/>
  <c r="A364" i="1"/>
  <c r="N364" i="1"/>
  <c r="L364" i="11"/>
  <c r="A364" i="11"/>
  <c r="N364" i="11"/>
  <c r="G365" i="2"/>
  <c r="L364" i="2"/>
  <c r="F14" i="18" s="1"/>
  <c r="A364" i="2"/>
  <c r="N364" i="2"/>
  <c r="G365" i="4"/>
  <c r="A364" i="4"/>
  <c r="N364" i="4"/>
  <c r="A364" i="5"/>
  <c r="N364" i="5"/>
  <c r="G365" i="12"/>
  <c r="A364" i="12"/>
  <c r="K364" i="12"/>
  <c r="G365" i="6"/>
  <c r="L364" i="6"/>
  <c r="A364" i="6"/>
  <c r="N364" i="6"/>
  <c r="L364" i="1" l="1"/>
  <c r="G365" i="5"/>
  <c r="L364" i="4"/>
  <c r="L364" i="5"/>
  <c r="F45" i="18" s="1"/>
  <c r="F75" i="18" l="1"/>
  <c r="K364" i="16"/>
  <c r="A363" i="15"/>
  <c r="L363" i="15"/>
  <c r="G364" i="9"/>
  <c r="F112" i="9"/>
  <c r="E112" i="9"/>
  <c r="D112" i="9"/>
  <c r="C112" i="9"/>
  <c r="A363" i="9"/>
  <c r="N363" i="9"/>
  <c r="D111" i="13"/>
  <c r="E111" i="13"/>
  <c r="F111" i="13"/>
  <c r="H111" i="13"/>
  <c r="C111" i="13"/>
  <c r="A363" i="13"/>
  <c r="G363" i="13"/>
  <c r="G112" i="13" s="1"/>
  <c r="K363" i="13"/>
  <c r="G364" i="10"/>
  <c r="F112" i="10"/>
  <c r="E112" i="10"/>
  <c r="D112" i="10"/>
  <c r="C112" i="10"/>
  <c r="N363" i="10"/>
  <c r="G364" i="3"/>
  <c r="F112" i="3"/>
  <c r="E112" i="3"/>
  <c r="D112" i="3"/>
  <c r="C112" i="3"/>
  <c r="A363" i="3"/>
  <c r="A363" i="14"/>
  <c r="N363" i="14"/>
  <c r="G364" i="8"/>
  <c r="F112" i="8"/>
  <c r="E112" i="8"/>
  <c r="D112" i="8"/>
  <c r="C112" i="8"/>
  <c r="A363" i="8"/>
  <c r="N363" i="8"/>
  <c r="G364" i="7"/>
  <c r="F112" i="7"/>
  <c r="E112" i="7"/>
  <c r="D112" i="7"/>
  <c r="C112" i="7"/>
  <c r="A363" i="7"/>
  <c r="N363" i="7"/>
  <c r="G364" i="1"/>
  <c r="F112" i="1"/>
  <c r="E112" i="1"/>
  <c r="D112" i="1"/>
  <c r="C112" i="1"/>
  <c r="A363" i="1"/>
  <c r="N363" i="1"/>
  <c r="A363" i="11"/>
  <c r="N363" i="11"/>
  <c r="G364" i="2"/>
  <c r="F112" i="2"/>
  <c r="E112" i="2"/>
  <c r="D112" i="2"/>
  <c r="C112" i="2"/>
  <c r="A363" i="2"/>
  <c r="N363" i="2"/>
  <c r="G364" i="4"/>
  <c r="D112" i="4"/>
  <c r="C112" i="4"/>
  <c r="A363" i="4"/>
  <c r="N363" i="4"/>
  <c r="D112" i="5"/>
  <c r="C112" i="5"/>
  <c r="A363" i="5"/>
  <c r="N363" i="5"/>
  <c r="G364" i="12"/>
  <c r="H112" i="12"/>
  <c r="F112" i="12"/>
  <c r="E112" i="12"/>
  <c r="D112" i="12"/>
  <c r="C112" i="12"/>
  <c r="A363" i="12"/>
  <c r="K363" i="12"/>
  <c r="G364" i="6"/>
  <c r="H112" i="6"/>
  <c r="F112" i="6"/>
  <c r="E112" i="6"/>
  <c r="D112" i="6"/>
  <c r="A363" i="6"/>
  <c r="N363" i="6"/>
  <c r="E112" i="5" l="1"/>
  <c r="E112" i="4"/>
  <c r="L363" i="7"/>
  <c r="L112" i="7" s="1"/>
  <c r="H112" i="7"/>
  <c r="L363" i="8"/>
  <c r="L112" i="8" s="1"/>
  <c r="H112" i="8"/>
  <c r="L363" i="10"/>
  <c r="L112" i="10" s="1"/>
  <c r="H112" i="10"/>
  <c r="L363" i="9"/>
  <c r="L112" i="9" s="1"/>
  <c r="H112" i="9"/>
  <c r="F112" i="5"/>
  <c r="F112" i="4"/>
  <c r="L363" i="3"/>
  <c r="L112" i="3" s="1"/>
  <c r="H112" i="3"/>
  <c r="L363" i="6"/>
  <c r="C112" i="6"/>
  <c r="L363" i="4"/>
  <c r="L112" i="4" s="1"/>
  <c r="H112" i="4"/>
  <c r="L363" i="2"/>
  <c r="F13" i="18" s="1"/>
  <c r="H112" i="2"/>
  <c r="L363" i="11"/>
  <c r="L112" i="11" s="1"/>
  <c r="H112" i="11"/>
  <c r="G364" i="5"/>
  <c r="R111" i="15"/>
  <c r="N111" i="15"/>
  <c r="I111" i="13"/>
  <c r="L111" i="14"/>
  <c r="I111" i="14"/>
  <c r="H111" i="14"/>
  <c r="G111" i="14"/>
  <c r="F111" i="14"/>
  <c r="E111" i="14"/>
  <c r="D111" i="14"/>
  <c r="C111" i="14"/>
  <c r="I111" i="11"/>
  <c r="G111" i="11"/>
  <c r="F111" i="11"/>
  <c r="E111" i="11"/>
  <c r="D111" i="11"/>
  <c r="C111" i="11"/>
  <c r="L112" i="6" l="1"/>
  <c r="L112" i="2"/>
  <c r="L363" i="5"/>
  <c r="H112" i="5"/>
  <c r="L363" i="1"/>
  <c r="H112" i="1"/>
  <c r="L355" i="9"/>
  <c r="L356" i="9"/>
  <c r="L357" i="9"/>
  <c r="L359" i="9"/>
  <c r="L360" i="9"/>
  <c r="L362" i="9"/>
  <c r="G363" i="9"/>
  <c r="G112" i="9" s="1"/>
  <c r="I110" i="9"/>
  <c r="I106" i="9"/>
  <c r="L356" i="10"/>
  <c r="L357" i="10"/>
  <c r="L358" i="10"/>
  <c r="L359" i="10"/>
  <c r="L360" i="10"/>
  <c r="L362" i="10"/>
  <c r="G363" i="10"/>
  <c r="G112" i="10" s="1"/>
  <c r="I110" i="10"/>
  <c r="I106" i="10"/>
  <c r="I104" i="10"/>
  <c r="I105" i="10"/>
  <c r="L355" i="3"/>
  <c r="L356" i="3"/>
  <c r="L357" i="3"/>
  <c r="L358" i="3"/>
  <c r="L359" i="3"/>
  <c r="L360" i="3"/>
  <c r="L362" i="3"/>
  <c r="G363" i="3"/>
  <c r="G112" i="3" s="1"/>
  <c r="I109" i="3"/>
  <c r="I110" i="3"/>
  <c r="I106" i="3"/>
  <c r="I104" i="3"/>
  <c r="I105" i="3"/>
  <c r="L355" i="8"/>
  <c r="L356" i="8"/>
  <c r="L357" i="8"/>
  <c r="L358" i="8"/>
  <c r="L359" i="8"/>
  <c r="L360" i="8"/>
  <c r="L362" i="8"/>
  <c r="G363" i="8"/>
  <c r="G112" i="8" s="1"/>
  <c r="I109" i="8"/>
  <c r="I110" i="8"/>
  <c r="I106" i="8"/>
  <c r="I105" i="8"/>
  <c r="L356" i="7"/>
  <c r="L357" i="7"/>
  <c r="L358" i="7"/>
  <c r="L359" i="7"/>
  <c r="L360" i="7"/>
  <c r="L362" i="7"/>
  <c r="I109" i="7"/>
  <c r="I110" i="7"/>
  <c r="I104" i="7"/>
  <c r="L359" i="1"/>
  <c r="L360" i="1"/>
  <c r="I109" i="1"/>
  <c r="I110" i="1"/>
  <c r="L343" i="11"/>
  <c r="K343" i="16" s="1"/>
  <c r="I106" i="1"/>
  <c r="I104" i="1"/>
  <c r="I105" i="1"/>
  <c r="L355" i="2"/>
  <c r="F5" i="18" s="1"/>
  <c r="L356" i="2"/>
  <c r="F6" i="18" s="1"/>
  <c r="L357" i="2"/>
  <c r="F7" i="18" s="1"/>
  <c r="L359" i="2"/>
  <c r="F9" i="18" s="1"/>
  <c r="L360" i="2"/>
  <c r="F10" i="18" s="1"/>
  <c r="L362" i="2"/>
  <c r="F12" i="18" s="1"/>
  <c r="G363" i="2"/>
  <c r="G112" i="2" s="1"/>
  <c r="I104" i="2"/>
  <c r="I105" i="2"/>
  <c r="I106" i="4"/>
  <c r="I109" i="12"/>
  <c r="I110" i="12"/>
  <c r="I106" i="12"/>
  <c r="A362" i="15"/>
  <c r="L362" i="15"/>
  <c r="A362" i="9"/>
  <c r="N362" i="9"/>
  <c r="A362" i="13"/>
  <c r="G362" i="13"/>
  <c r="K362" i="13"/>
  <c r="N362" i="10"/>
  <c r="A362" i="3"/>
  <c r="A362" i="14"/>
  <c r="N362" i="14"/>
  <c r="A362" i="8"/>
  <c r="N362" i="8"/>
  <c r="A362" i="7"/>
  <c r="N362" i="7"/>
  <c r="A362" i="1"/>
  <c r="N362" i="1"/>
  <c r="A362" i="11"/>
  <c r="N362" i="11"/>
  <c r="A362" i="2"/>
  <c r="N362" i="2"/>
  <c r="A362" i="4"/>
  <c r="N362" i="4"/>
  <c r="A362" i="5"/>
  <c r="N362" i="5"/>
  <c r="A362" i="12"/>
  <c r="K362" i="12"/>
  <c r="G363" i="6"/>
  <c r="L362" i="6"/>
  <c r="L355" i="6"/>
  <c r="L356" i="6"/>
  <c r="L357" i="6"/>
  <c r="L358" i="6"/>
  <c r="L359" i="6"/>
  <c r="L360" i="6"/>
  <c r="I110" i="6"/>
  <c r="N362" i="6"/>
  <c r="A362" i="6"/>
  <c r="I104" i="6"/>
  <c r="I105" i="6"/>
  <c r="A361" i="15"/>
  <c r="L361" i="15"/>
  <c r="A361" i="9"/>
  <c r="N361" i="9"/>
  <c r="A361" i="13"/>
  <c r="G361" i="13"/>
  <c r="K361" i="13"/>
  <c r="N361" i="10"/>
  <c r="A361" i="3"/>
  <c r="A361" i="14"/>
  <c r="N361" i="14"/>
  <c r="A361" i="8"/>
  <c r="N361" i="8"/>
  <c r="A361" i="7"/>
  <c r="N361" i="7"/>
  <c r="A361" i="1"/>
  <c r="N361" i="1"/>
  <c r="A361" i="11"/>
  <c r="N361" i="11"/>
  <c r="A361" i="2"/>
  <c r="N361" i="2"/>
  <c r="A361" i="4"/>
  <c r="N361" i="4"/>
  <c r="A361" i="5"/>
  <c r="N361" i="5"/>
  <c r="A361" i="12"/>
  <c r="K361" i="12"/>
  <c r="A361" i="6"/>
  <c r="N361" i="6"/>
  <c r="A360" i="15"/>
  <c r="L360" i="15"/>
  <c r="A360" i="9"/>
  <c r="N360" i="9"/>
  <c r="A360" i="13"/>
  <c r="G360" i="13"/>
  <c r="K360" i="13"/>
  <c r="N360" i="10"/>
  <c r="A360" i="3"/>
  <c r="A360" i="14"/>
  <c r="N360" i="14"/>
  <c r="A360" i="7"/>
  <c r="N360" i="7"/>
  <c r="A360" i="8"/>
  <c r="N360" i="8"/>
  <c r="A360" i="1"/>
  <c r="N360" i="1"/>
  <c r="A360" i="11"/>
  <c r="N360" i="11"/>
  <c r="A360" i="2"/>
  <c r="N360" i="2"/>
  <c r="A360" i="4"/>
  <c r="N360" i="4"/>
  <c r="A360" i="5"/>
  <c r="N360" i="5"/>
  <c r="A360" i="12"/>
  <c r="K360" i="12"/>
  <c r="A360" i="6"/>
  <c r="N360" i="6"/>
  <c r="R110" i="15"/>
  <c r="N110" i="15"/>
  <c r="A359" i="15"/>
  <c r="L359" i="15"/>
  <c r="A359" i="9"/>
  <c r="N359" i="9"/>
  <c r="I110" i="13"/>
  <c r="H110" i="13"/>
  <c r="F110" i="13"/>
  <c r="E110" i="13"/>
  <c r="D110" i="13"/>
  <c r="C110" i="13"/>
  <c r="A359" i="13"/>
  <c r="G359" i="13"/>
  <c r="K359" i="13"/>
  <c r="N359" i="10"/>
  <c r="A359" i="3"/>
  <c r="L110" i="14"/>
  <c r="I110" i="14"/>
  <c r="H110" i="14"/>
  <c r="G110" i="14"/>
  <c r="F110" i="14"/>
  <c r="E110" i="14"/>
  <c r="D110" i="14"/>
  <c r="C110" i="14"/>
  <c r="A359" i="14"/>
  <c r="N359" i="14"/>
  <c r="A359" i="8"/>
  <c r="N359" i="8"/>
  <c r="A359" i="7"/>
  <c r="N359" i="7"/>
  <c r="A359" i="1"/>
  <c r="N359" i="1"/>
  <c r="I110" i="11"/>
  <c r="G110" i="11"/>
  <c r="F110" i="11"/>
  <c r="E110" i="11"/>
  <c r="D110" i="11"/>
  <c r="C110" i="11"/>
  <c r="A359" i="11"/>
  <c r="N359" i="11"/>
  <c r="A359" i="2"/>
  <c r="N359" i="2"/>
  <c r="A359" i="4"/>
  <c r="N359" i="4"/>
  <c r="A359" i="5"/>
  <c r="N359" i="5"/>
  <c r="A359" i="12"/>
  <c r="K359" i="12"/>
  <c r="A359" i="6"/>
  <c r="N359" i="6"/>
  <c r="A358" i="15"/>
  <c r="L358" i="15"/>
  <c r="A358" i="9"/>
  <c r="N358" i="9"/>
  <c r="A358" i="13"/>
  <c r="G358" i="13"/>
  <c r="K358" i="13"/>
  <c r="N358" i="10"/>
  <c r="A358" i="3"/>
  <c r="A358" i="14"/>
  <c r="N358" i="14"/>
  <c r="A358" i="8"/>
  <c r="N358" i="8"/>
  <c r="A358" i="7"/>
  <c r="N358" i="7"/>
  <c r="A358" i="1"/>
  <c r="N358" i="1"/>
  <c r="A358" i="11"/>
  <c r="N358" i="11"/>
  <c r="A358" i="2"/>
  <c r="N358" i="2"/>
  <c r="A358" i="4"/>
  <c r="N358" i="4"/>
  <c r="A358" i="5"/>
  <c r="N358" i="5"/>
  <c r="A358" i="12"/>
  <c r="K358" i="12"/>
  <c r="A358" i="6"/>
  <c r="N358" i="6"/>
  <c r="A357" i="3"/>
  <c r="A357" i="9"/>
  <c r="N357" i="9"/>
  <c r="A357" i="15"/>
  <c r="L357" i="15"/>
  <c r="A357" i="13"/>
  <c r="G357" i="13"/>
  <c r="K357" i="13"/>
  <c r="N357" i="10"/>
  <c r="A357" i="14"/>
  <c r="N357" i="14"/>
  <c r="A357" i="8"/>
  <c r="N357" i="8"/>
  <c r="A357" i="7"/>
  <c r="N357" i="7"/>
  <c r="A357" i="1"/>
  <c r="N357" i="1"/>
  <c r="A357" i="11"/>
  <c r="N357" i="11"/>
  <c r="A357" i="2"/>
  <c r="N357" i="2"/>
  <c r="A357" i="4"/>
  <c r="N357" i="4"/>
  <c r="A357" i="5"/>
  <c r="N357" i="5"/>
  <c r="A357" i="12"/>
  <c r="K357" i="12"/>
  <c r="A357" i="6"/>
  <c r="N357" i="6"/>
  <c r="A356" i="15"/>
  <c r="L356" i="15"/>
  <c r="R109" i="15"/>
  <c r="N109" i="15"/>
  <c r="D19" i="15"/>
  <c r="F19" i="15"/>
  <c r="H19" i="15"/>
  <c r="C19" i="15"/>
  <c r="A356" i="9"/>
  <c r="N356" i="9"/>
  <c r="A356" i="13"/>
  <c r="G356" i="13"/>
  <c r="K356" i="13"/>
  <c r="I109" i="13"/>
  <c r="D109" i="13"/>
  <c r="E109" i="13"/>
  <c r="F109" i="13"/>
  <c r="H109" i="13"/>
  <c r="C109" i="13"/>
  <c r="N355" i="10"/>
  <c r="N356" i="10"/>
  <c r="N354" i="10"/>
  <c r="A356" i="3"/>
  <c r="N356" i="3"/>
  <c r="L107" i="14"/>
  <c r="L106" i="14"/>
  <c r="L105" i="14"/>
  <c r="L104" i="14"/>
  <c r="L109" i="14"/>
  <c r="L19" i="14" s="1"/>
  <c r="I109" i="14"/>
  <c r="D109" i="14"/>
  <c r="E109" i="14"/>
  <c r="F109" i="14"/>
  <c r="G109" i="14"/>
  <c r="H109" i="14"/>
  <c r="C109" i="14"/>
  <c r="A356" i="14"/>
  <c r="N356" i="14"/>
  <c r="A356" i="8"/>
  <c r="N356" i="8"/>
  <c r="A356" i="7"/>
  <c r="N356" i="7"/>
  <c r="A356" i="1"/>
  <c r="N356" i="1"/>
  <c r="A356" i="11"/>
  <c r="N356" i="11"/>
  <c r="I109" i="11"/>
  <c r="D109" i="11"/>
  <c r="E109" i="11"/>
  <c r="F109" i="11"/>
  <c r="G109" i="11"/>
  <c r="C109" i="11"/>
  <c r="A356" i="2"/>
  <c r="N356" i="2"/>
  <c r="A356" i="4"/>
  <c r="N356" i="4"/>
  <c r="A356" i="5"/>
  <c r="N356" i="5"/>
  <c r="A356" i="12"/>
  <c r="K356" i="12"/>
  <c r="N356" i="6"/>
  <c r="A356" i="6"/>
  <c r="G355" i="13"/>
  <c r="A355" i="15"/>
  <c r="L355" i="15"/>
  <c r="A355" i="9"/>
  <c r="N355" i="9"/>
  <c r="A355" i="13"/>
  <c r="K355" i="13"/>
  <c r="A355" i="3"/>
  <c r="N355" i="3"/>
  <c r="A355" i="14"/>
  <c r="N355" i="14"/>
  <c r="A355" i="8"/>
  <c r="N355" i="8"/>
  <c r="A355" i="7"/>
  <c r="N355" i="7"/>
  <c r="A355" i="1"/>
  <c r="N355" i="1"/>
  <c r="A355" i="11"/>
  <c r="N355" i="11"/>
  <c r="A355" i="2"/>
  <c r="N355" i="2"/>
  <c r="A355" i="4"/>
  <c r="N355" i="4"/>
  <c r="A355" i="5"/>
  <c r="N355" i="5"/>
  <c r="A355" i="12"/>
  <c r="K355" i="12"/>
  <c r="N355" i="6"/>
  <c r="A355" i="6"/>
  <c r="A40" i="15"/>
  <c r="L354" i="15"/>
  <c r="A354" i="15"/>
  <c r="N354" i="9"/>
  <c r="A354" i="9"/>
  <c r="N39" i="9"/>
  <c r="N40" i="9"/>
  <c r="A39" i="9"/>
  <c r="A40" i="9"/>
  <c r="G354" i="13"/>
  <c r="K354" i="13"/>
  <c r="A354" i="13"/>
  <c r="A39" i="13"/>
  <c r="A40" i="13"/>
  <c r="N40" i="10"/>
  <c r="A40" i="10"/>
  <c r="A40" i="3"/>
  <c r="N354" i="3"/>
  <c r="A354" i="3"/>
  <c r="N354" i="14"/>
  <c r="A354" i="14"/>
  <c r="N40" i="8"/>
  <c r="A40" i="8"/>
  <c r="N354" i="8"/>
  <c r="A354" i="8"/>
  <c r="A39" i="7"/>
  <c r="A40" i="7"/>
  <c r="N354" i="7"/>
  <c r="A354" i="7"/>
  <c r="N354" i="1"/>
  <c r="A354" i="1"/>
  <c r="N354" i="11"/>
  <c r="A354" i="11"/>
  <c r="N40" i="11"/>
  <c r="A40" i="11"/>
  <c r="N354" i="2"/>
  <c r="A354" i="2"/>
  <c r="N40" i="2"/>
  <c r="A39" i="2"/>
  <c r="A40" i="2"/>
  <c r="N39" i="4"/>
  <c r="N40" i="4"/>
  <c r="A39" i="4"/>
  <c r="A40" i="4"/>
  <c r="N40" i="5"/>
  <c r="A40" i="5"/>
  <c r="A39" i="12"/>
  <c r="A40" i="12"/>
  <c r="A40" i="6"/>
  <c r="A354" i="4"/>
  <c r="N354" i="4"/>
  <c r="N354" i="5"/>
  <c r="A354" i="5"/>
  <c r="K354" i="12"/>
  <c r="A354" i="12"/>
  <c r="A354" i="6"/>
  <c r="N354" i="6"/>
  <c r="R107" i="15"/>
  <c r="N107" i="15"/>
  <c r="J18" i="15"/>
  <c r="A352" i="15"/>
  <c r="L352" i="15"/>
  <c r="A352" i="9"/>
  <c r="N352" i="9"/>
  <c r="I107" i="13"/>
  <c r="D107" i="13"/>
  <c r="E107" i="13"/>
  <c r="F107" i="13"/>
  <c r="H107" i="13"/>
  <c r="C107" i="13"/>
  <c r="A352" i="13"/>
  <c r="K352" i="13"/>
  <c r="A352" i="10"/>
  <c r="N352" i="10"/>
  <c r="A352" i="3"/>
  <c r="N352" i="3"/>
  <c r="A352" i="14"/>
  <c r="N352" i="14"/>
  <c r="A352" i="8"/>
  <c r="N352" i="8"/>
  <c r="A352" i="7"/>
  <c r="N352" i="7"/>
  <c r="A352" i="1"/>
  <c r="N352" i="1"/>
  <c r="I107" i="11"/>
  <c r="I18" i="11" s="1"/>
  <c r="D107" i="11"/>
  <c r="E107" i="11"/>
  <c r="F107" i="11"/>
  <c r="G107" i="11"/>
  <c r="C107" i="11"/>
  <c r="A352" i="11"/>
  <c r="N352" i="11"/>
  <c r="A352" i="2"/>
  <c r="N352" i="2"/>
  <c r="A352" i="4"/>
  <c r="N352" i="4"/>
  <c r="A352" i="5"/>
  <c r="N352" i="5"/>
  <c r="A352" i="12"/>
  <c r="K352" i="12"/>
  <c r="A352" i="6"/>
  <c r="N352" i="6"/>
  <c r="I107" i="7"/>
  <c r="I18" i="7" s="1"/>
  <c r="A351" i="15"/>
  <c r="L351" i="15"/>
  <c r="A351" i="9"/>
  <c r="N351" i="9"/>
  <c r="A351" i="13"/>
  <c r="K351" i="13"/>
  <c r="A351" i="10"/>
  <c r="N351" i="10"/>
  <c r="A351" i="3"/>
  <c r="N351" i="3"/>
  <c r="A351" i="14"/>
  <c r="N351" i="14"/>
  <c r="A351" i="8"/>
  <c r="N351" i="8"/>
  <c r="A351" i="7"/>
  <c r="N351" i="7"/>
  <c r="A351" i="1"/>
  <c r="N351" i="1"/>
  <c r="A351" i="11"/>
  <c r="N351" i="11"/>
  <c r="A351" i="2"/>
  <c r="N351" i="2"/>
  <c r="A351" i="4"/>
  <c r="N351" i="4"/>
  <c r="N351" i="5"/>
  <c r="A351" i="5"/>
  <c r="K351" i="12"/>
  <c r="A351" i="12"/>
  <c r="N351" i="6"/>
  <c r="A351" i="6"/>
  <c r="A341" i="6"/>
  <c r="A350" i="15"/>
  <c r="L350" i="15"/>
  <c r="A350" i="9"/>
  <c r="N350" i="9"/>
  <c r="A350" i="13"/>
  <c r="K350" i="13"/>
  <c r="A350" i="10"/>
  <c r="N350" i="10"/>
  <c r="A350" i="3"/>
  <c r="N350" i="3"/>
  <c r="A350" i="14"/>
  <c r="N350" i="14"/>
  <c r="A350" i="8"/>
  <c r="N350" i="8"/>
  <c r="A350" i="7"/>
  <c r="N350" i="7"/>
  <c r="A350" i="1"/>
  <c r="N350" i="1"/>
  <c r="A350" i="11"/>
  <c r="N350" i="11"/>
  <c r="A350" i="2"/>
  <c r="N350" i="2"/>
  <c r="A350" i="4"/>
  <c r="N350" i="4"/>
  <c r="A350" i="5"/>
  <c r="N350" i="5"/>
  <c r="A350" i="12"/>
  <c r="K350" i="12"/>
  <c r="A350" i="6"/>
  <c r="N350" i="6"/>
  <c r="F107" i="14"/>
  <c r="C107" i="14"/>
  <c r="H107" i="14"/>
  <c r="E107" i="14"/>
  <c r="D107" i="14"/>
  <c r="I107" i="14"/>
  <c r="I18" i="14" s="1"/>
  <c r="A349" i="8"/>
  <c r="N349" i="8"/>
  <c r="R106" i="15"/>
  <c r="N106" i="15"/>
  <c r="A349" i="15"/>
  <c r="L349" i="15"/>
  <c r="A349" i="9"/>
  <c r="N349" i="9"/>
  <c r="A349" i="13"/>
  <c r="K349" i="13"/>
  <c r="I106" i="13"/>
  <c r="D106" i="13"/>
  <c r="E106" i="13"/>
  <c r="F106" i="13"/>
  <c r="H106" i="13"/>
  <c r="C106" i="13"/>
  <c r="A349" i="10"/>
  <c r="N349" i="10"/>
  <c r="A349" i="3"/>
  <c r="N349" i="3"/>
  <c r="I106" i="14"/>
  <c r="A349" i="14"/>
  <c r="N349" i="14"/>
  <c r="A349" i="7"/>
  <c r="N349" i="7"/>
  <c r="A349" i="1"/>
  <c r="N349" i="1"/>
  <c r="I106" i="11"/>
  <c r="D106" i="11"/>
  <c r="E106" i="11"/>
  <c r="F106" i="11"/>
  <c r="G106" i="11"/>
  <c r="C106" i="11"/>
  <c r="A349" i="11"/>
  <c r="N349" i="11"/>
  <c r="A349" i="2"/>
  <c r="N349" i="2"/>
  <c r="A349" i="4"/>
  <c r="N349" i="4"/>
  <c r="A349" i="5"/>
  <c r="N349" i="5"/>
  <c r="A349" i="12"/>
  <c r="K349" i="12"/>
  <c r="N349" i="6"/>
  <c r="A349" i="6"/>
  <c r="L348" i="15"/>
  <c r="A348" i="15"/>
  <c r="N348" i="9"/>
  <c r="A348" i="9"/>
  <c r="K348" i="13"/>
  <c r="A348" i="13"/>
  <c r="N348" i="10"/>
  <c r="A348" i="10"/>
  <c r="N348" i="3"/>
  <c r="A348" i="3"/>
  <c r="N348" i="14"/>
  <c r="A348" i="14"/>
  <c r="N348" i="8"/>
  <c r="A348" i="8"/>
  <c r="N348" i="7"/>
  <c r="A348" i="7"/>
  <c r="N348" i="1"/>
  <c r="A348" i="1"/>
  <c r="N348" i="11"/>
  <c r="A348" i="11"/>
  <c r="N348" i="2"/>
  <c r="A348" i="2"/>
  <c r="N348" i="4"/>
  <c r="A348" i="4"/>
  <c r="N348" i="5"/>
  <c r="A348" i="5"/>
  <c r="K348" i="12"/>
  <c r="A348" i="12"/>
  <c r="N348" i="6"/>
  <c r="A348" i="6"/>
  <c r="A347" i="15"/>
  <c r="L347" i="15"/>
  <c r="A347" i="9"/>
  <c r="N347" i="9"/>
  <c r="A347" i="13"/>
  <c r="K347" i="13"/>
  <c r="A347" i="10"/>
  <c r="N347" i="10"/>
  <c r="A347" i="3"/>
  <c r="N347" i="3"/>
  <c r="H106" i="14"/>
  <c r="F106" i="14"/>
  <c r="E106" i="14"/>
  <c r="D106" i="14"/>
  <c r="C106" i="14"/>
  <c r="A347" i="14"/>
  <c r="N347" i="14"/>
  <c r="A347" i="8"/>
  <c r="N347" i="8"/>
  <c r="A347" i="7"/>
  <c r="N347" i="7"/>
  <c r="A347" i="1"/>
  <c r="N347" i="1"/>
  <c r="A347" i="11"/>
  <c r="N347" i="11"/>
  <c r="A347" i="2"/>
  <c r="N347" i="2"/>
  <c r="A347" i="4"/>
  <c r="N347" i="4"/>
  <c r="A347" i="5"/>
  <c r="N347" i="5"/>
  <c r="A347" i="12"/>
  <c r="K347" i="12"/>
  <c r="A347" i="6"/>
  <c r="N347" i="6"/>
  <c r="R105" i="15"/>
  <c r="N105" i="15"/>
  <c r="A346" i="15"/>
  <c r="L346" i="15"/>
  <c r="A346" i="9"/>
  <c r="N346" i="9"/>
  <c r="I105" i="13"/>
  <c r="D105" i="13"/>
  <c r="E105" i="13"/>
  <c r="F105" i="13"/>
  <c r="H105" i="13"/>
  <c r="C105" i="13"/>
  <c r="A346" i="13"/>
  <c r="K346" i="13"/>
  <c r="A346" i="10"/>
  <c r="N346" i="10"/>
  <c r="A346" i="3"/>
  <c r="N346" i="3"/>
  <c r="A346" i="14"/>
  <c r="N346" i="14"/>
  <c r="I105" i="14"/>
  <c r="A346" i="8"/>
  <c r="N346" i="8"/>
  <c r="A346" i="7"/>
  <c r="N346" i="7"/>
  <c r="A346" i="1"/>
  <c r="N346" i="1"/>
  <c r="I105" i="11"/>
  <c r="D105" i="11"/>
  <c r="E105" i="11"/>
  <c r="F105" i="11"/>
  <c r="G105" i="11"/>
  <c r="C105" i="11"/>
  <c r="A346" i="11"/>
  <c r="N346" i="11"/>
  <c r="A346" i="2"/>
  <c r="N346" i="2"/>
  <c r="A346" i="4"/>
  <c r="N346" i="4"/>
  <c r="A346" i="5"/>
  <c r="N346" i="5"/>
  <c r="A346" i="12"/>
  <c r="K346" i="12"/>
  <c r="N346" i="6"/>
  <c r="A346" i="6"/>
  <c r="I105" i="7"/>
  <c r="A345" i="15"/>
  <c r="L345" i="15"/>
  <c r="A345" i="9"/>
  <c r="N345" i="9"/>
  <c r="A345" i="13"/>
  <c r="K345" i="13"/>
  <c r="A345" i="10"/>
  <c r="N345" i="10"/>
  <c r="A345" i="3"/>
  <c r="N345" i="3"/>
  <c r="A345" i="14"/>
  <c r="N345" i="14"/>
  <c r="A345" i="8"/>
  <c r="N345" i="8"/>
  <c r="A345" i="7"/>
  <c r="N345" i="7"/>
  <c r="A345" i="1"/>
  <c r="N345" i="1"/>
  <c r="N345" i="11"/>
  <c r="A345" i="11"/>
  <c r="A345" i="2"/>
  <c r="N345" i="2"/>
  <c r="A345" i="4"/>
  <c r="N345" i="4"/>
  <c r="A345" i="5"/>
  <c r="N345" i="5"/>
  <c r="A345" i="12"/>
  <c r="K345" i="12"/>
  <c r="A345" i="6"/>
  <c r="N345" i="6"/>
  <c r="H105" i="14"/>
  <c r="F105" i="14"/>
  <c r="E105" i="14"/>
  <c r="D105" i="14"/>
  <c r="C105" i="14"/>
  <c r="A344" i="15"/>
  <c r="L344" i="15"/>
  <c r="A344" i="9"/>
  <c r="N344" i="9"/>
  <c r="A344" i="13"/>
  <c r="K344" i="13"/>
  <c r="A344" i="10"/>
  <c r="N344" i="10"/>
  <c r="A344" i="3"/>
  <c r="N344" i="3"/>
  <c r="A344" i="14"/>
  <c r="N344" i="14"/>
  <c r="A344" i="8"/>
  <c r="N344" i="8"/>
  <c r="A344" i="7"/>
  <c r="N344" i="7"/>
  <c r="A344" i="1"/>
  <c r="N344" i="1"/>
  <c r="A344" i="11"/>
  <c r="N344" i="11"/>
  <c r="A344" i="2"/>
  <c r="N344" i="2"/>
  <c r="A344" i="4"/>
  <c r="N344" i="4"/>
  <c r="A344" i="5"/>
  <c r="N344" i="5"/>
  <c r="A344" i="12"/>
  <c r="K344" i="12"/>
  <c r="N344" i="6"/>
  <c r="A344" i="6"/>
  <c r="R104" i="15"/>
  <c r="N104" i="15"/>
  <c r="A343" i="15"/>
  <c r="L343" i="15"/>
  <c r="A343" i="9"/>
  <c r="N343" i="9"/>
  <c r="I104" i="13"/>
  <c r="D104" i="13"/>
  <c r="E104" i="13"/>
  <c r="F104" i="13"/>
  <c r="H104" i="13"/>
  <c r="C104" i="13"/>
  <c r="A343" i="13"/>
  <c r="K343" i="13"/>
  <c r="A343" i="10"/>
  <c r="N343" i="10"/>
  <c r="A343" i="3"/>
  <c r="N343" i="3"/>
  <c r="A343" i="14"/>
  <c r="N343" i="14"/>
  <c r="A343" i="8"/>
  <c r="N343" i="8"/>
  <c r="A343" i="7"/>
  <c r="N343" i="7"/>
  <c r="A343" i="1"/>
  <c r="N343" i="1"/>
  <c r="I104" i="11"/>
  <c r="C104" i="11"/>
  <c r="D104" i="11"/>
  <c r="E104" i="11"/>
  <c r="F104" i="11"/>
  <c r="G104" i="11"/>
  <c r="A343" i="11"/>
  <c r="N343" i="11"/>
  <c r="N343" i="2"/>
  <c r="A343" i="2"/>
  <c r="N343" i="4"/>
  <c r="A343" i="4"/>
  <c r="N343" i="5"/>
  <c r="A343" i="5"/>
  <c r="K343" i="12"/>
  <c r="A343" i="12"/>
  <c r="N343" i="6"/>
  <c r="A343" i="6"/>
  <c r="I104" i="8"/>
  <c r="I104" i="14"/>
  <c r="A342" i="15"/>
  <c r="L342" i="15"/>
  <c r="A342" i="9"/>
  <c r="N342" i="9"/>
  <c r="A342" i="13"/>
  <c r="K342" i="13"/>
  <c r="A342" i="10"/>
  <c r="N342" i="10"/>
  <c r="A342" i="3"/>
  <c r="N342" i="3"/>
  <c r="A342" i="14"/>
  <c r="N342" i="14"/>
  <c r="A342" i="8"/>
  <c r="N342" i="8"/>
  <c r="A342" i="7"/>
  <c r="N342" i="7"/>
  <c r="A342" i="1"/>
  <c r="N342" i="1"/>
  <c r="A342" i="11"/>
  <c r="N342" i="11"/>
  <c r="A342" i="2"/>
  <c r="N342" i="2"/>
  <c r="A342" i="4"/>
  <c r="N342" i="4"/>
  <c r="N342" i="5"/>
  <c r="A342" i="5"/>
  <c r="A342" i="12"/>
  <c r="K342" i="12"/>
  <c r="A342" i="6"/>
  <c r="N342" i="6"/>
  <c r="A39" i="15"/>
  <c r="A39" i="10"/>
  <c r="N39" i="10"/>
  <c r="A39" i="3"/>
  <c r="N39" i="8"/>
  <c r="A39" i="8"/>
  <c r="N39" i="11"/>
  <c r="A39" i="11"/>
  <c r="N39" i="2"/>
  <c r="N39" i="5"/>
  <c r="A39" i="5"/>
  <c r="A39" i="6"/>
  <c r="L341" i="15"/>
  <c r="A341" i="15"/>
  <c r="N341" i="9"/>
  <c r="A341" i="9"/>
  <c r="K341" i="13"/>
  <c r="A341" i="13"/>
  <c r="N341" i="10"/>
  <c r="A341" i="10"/>
  <c r="N340" i="10"/>
  <c r="A340" i="10"/>
  <c r="N341" i="3"/>
  <c r="A341" i="3"/>
  <c r="N341" i="14"/>
  <c r="A341" i="14"/>
  <c r="N341" i="8"/>
  <c r="A341" i="8"/>
  <c r="N341" i="7"/>
  <c r="A341" i="7"/>
  <c r="N341" i="1"/>
  <c r="A341" i="1"/>
  <c r="N341" i="11"/>
  <c r="A341" i="11"/>
  <c r="N341" i="2"/>
  <c r="A341" i="2"/>
  <c r="N341" i="4"/>
  <c r="A341" i="4"/>
  <c r="N340" i="4"/>
  <c r="A340" i="4"/>
  <c r="N341" i="5"/>
  <c r="A341" i="5"/>
  <c r="N340" i="5"/>
  <c r="A340" i="5"/>
  <c r="F104" i="14"/>
  <c r="C104" i="14"/>
  <c r="H104" i="14"/>
  <c r="D104" i="14"/>
  <c r="E104" i="14"/>
  <c r="K341" i="12"/>
  <c r="A341" i="12"/>
  <c r="K340" i="12"/>
  <c r="A340" i="12"/>
  <c r="N341" i="6"/>
  <c r="R102" i="15"/>
  <c r="N102" i="15"/>
  <c r="J17" i="15"/>
  <c r="I102" i="13"/>
  <c r="D102" i="13"/>
  <c r="E102" i="13"/>
  <c r="F102" i="13"/>
  <c r="G102" i="13"/>
  <c r="H102" i="13"/>
  <c r="V102" i="13"/>
  <c r="C102" i="13"/>
  <c r="I102" i="11"/>
  <c r="I17" i="11" s="1"/>
  <c r="G102" i="11"/>
  <c r="F102" i="11"/>
  <c r="E102" i="11"/>
  <c r="D102" i="11"/>
  <c r="C102" i="11"/>
  <c r="A339" i="15"/>
  <c r="L339" i="15"/>
  <c r="L339" i="9"/>
  <c r="A339" i="9"/>
  <c r="N339" i="9"/>
  <c r="G339" i="13"/>
  <c r="A339" i="13"/>
  <c r="K339" i="13"/>
  <c r="L339" i="10"/>
  <c r="A339" i="10"/>
  <c r="L339" i="3"/>
  <c r="A339" i="3"/>
  <c r="N339" i="3"/>
  <c r="L339" i="14"/>
  <c r="A339" i="14"/>
  <c r="N339" i="14"/>
  <c r="L339" i="8"/>
  <c r="A339" i="8"/>
  <c r="N339" i="8"/>
  <c r="L339" i="7"/>
  <c r="A339" i="7"/>
  <c r="N339" i="7"/>
  <c r="A339" i="1"/>
  <c r="N339" i="1"/>
  <c r="L339" i="11"/>
  <c r="A339" i="11"/>
  <c r="N339" i="11"/>
  <c r="L339" i="2"/>
  <c r="A339" i="2"/>
  <c r="N339" i="2"/>
  <c r="L339" i="4"/>
  <c r="A339" i="4"/>
  <c r="N339" i="4"/>
  <c r="A339" i="5"/>
  <c r="N339" i="5"/>
  <c r="A339" i="12"/>
  <c r="K339" i="12"/>
  <c r="I102" i="6"/>
  <c r="I17" i="6" s="1"/>
  <c r="L339" i="6"/>
  <c r="A339" i="6"/>
  <c r="N339" i="6"/>
  <c r="I102" i="9"/>
  <c r="I17" i="9" s="1"/>
  <c r="I102" i="10"/>
  <c r="I17" i="10" s="1"/>
  <c r="I102" i="3"/>
  <c r="I17" i="3" s="1"/>
  <c r="I102" i="14"/>
  <c r="I17" i="14" s="1"/>
  <c r="I102" i="8"/>
  <c r="I17" i="8" s="1"/>
  <c r="I102" i="7"/>
  <c r="I17" i="7" s="1"/>
  <c r="I102" i="1"/>
  <c r="I17" i="1" s="1"/>
  <c r="I102" i="2"/>
  <c r="I17" i="2" s="1"/>
  <c r="I102" i="5"/>
  <c r="I17" i="5" s="1"/>
  <c r="I102" i="4"/>
  <c r="I17" i="4" s="1"/>
  <c r="I102" i="12"/>
  <c r="I17" i="12" s="1"/>
  <c r="L339" i="5"/>
  <c r="A337" i="15"/>
  <c r="L337" i="15"/>
  <c r="A338" i="15"/>
  <c r="L338" i="15"/>
  <c r="L338" i="9"/>
  <c r="A337" i="9"/>
  <c r="N337" i="9"/>
  <c r="A338" i="9"/>
  <c r="N338" i="9"/>
  <c r="G337" i="13"/>
  <c r="G338" i="13"/>
  <c r="A337" i="13"/>
  <c r="K337" i="13"/>
  <c r="A338" i="13"/>
  <c r="K338" i="13"/>
  <c r="L338" i="10"/>
  <c r="A337" i="10"/>
  <c r="A338" i="10"/>
  <c r="L338" i="3"/>
  <c r="A337" i="3"/>
  <c r="N337" i="3"/>
  <c r="A338" i="3"/>
  <c r="N338" i="3"/>
  <c r="L338" i="14"/>
  <c r="A337" i="14"/>
  <c r="N337" i="14"/>
  <c r="A338" i="14"/>
  <c r="N338" i="14"/>
  <c r="L338" i="8"/>
  <c r="A337" i="8"/>
  <c r="L337" i="8"/>
  <c r="N337" i="8"/>
  <c r="A338" i="8"/>
  <c r="N338" i="8"/>
  <c r="L338" i="7"/>
  <c r="F102" i="7"/>
  <c r="E102" i="7"/>
  <c r="A337" i="7"/>
  <c r="N337" i="7"/>
  <c r="A338" i="7"/>
  <c r="N338" i="7"/>
  <c r="G339" i="1"/>
  <c r="A337" i="1"/>
  <c r="N337" i="1"/>
  <c r="A338" i="1"/>
  <c r="N338" i="1"/>
  <c r="L338" i="11"/>
  <c r="A337" i="11"/>
  <c r="N337" i="11"/>
  <c r="A338" i="11"/>
  <c r="N338" i="11"/>
  <c r="L338" i="2"/>
  <c r="A337" i="2"/>
  <c r="N337" i="2"/>
  <c r="A338" i="2"/>
  <c r="N338" i="2"/>
  <c r="L338" i="4"/>
  <c r="E102" i="4"/>
  <c r="A337" i="4"/>
  <c r="N337" i="4"/>
  <c r="A338" i="4"/>
  <c r="N338" i="4"/>
  <c r="F102" i="9"/>
  <c r="F102" i="10"/>
  <c r="D102" i="3"/>
  <c r="G338" i="3"/>
  <c r="H102" i="3"/>
  <c r="C102" i="14"/>
  <c r="D102" i="14"/>
  <c r="H102" i="8"/>
  <c r="G338" i="1"/>
  <c r="D102" i="1"/>
  <c r="D102" i="4"/>
  <c r="G338" i="4"/>
  <c r="G338" i="5" s="1"/>
  <c r="F102" i="8"/>
  <c r="C102" i="3"/>
  <c r="E102" i="10"/>
  <c r="E102" i="9"/>
  <c r="F102" i="2"/>
  <c r="C102" i="1"/>
  <c r="C102" i="2"/>
  <c r="C102" i="8"/>
  <c r="F102" i="4"/>
  <c r="D102" i="2"/>
  <c r="G338" i="2"/>
  <c r="E102" i="1"/>
  <c r="C102" i="7"/>
  <c r="D102" i="8"/>
  <c r="E102" i="14"/>
  <c r="E102" i="3"/>
  <c r="C102" i="10"/>
  <c r="C102" i="9"/>
  <c r="C102" i="4"/>
  <c r="E102" i="2"/>
  <c r="F102" i="1"/>
  <c r="D102" i="7"/>
  <c r="G338" i="7"/>
  <c r="E102" i="8"/>
  <c r="F102" i="14"/>
  <c r="F102" i="3"/>
  <c r="D102" i="10"/>
  <c r="D102" i="9"/>
  <c r="L102" i="1"/>
  <c r="H102" i="1"/>
  <c r="G338" i="8"/>
  <c r="L337" i="14"/>
  <c r="H102" i="14"/>
  <c r="L337" i="3"/>
  <c r="L337" i="10"/>
  <c r="H102" i="10"/>
  <c r="L337" i="9"/>
  <c r="H102" i="9"/>
  <c r="L337" i="7"/>
  <c r="H102" i="7"/>
  <c r="L337" i="2"/>
  <c r="H102" i="2"/>
  <c r="L337" i="4"/>
  <c r="H102" i="4"/>
  <c r="L337" i="11"/>
  <c r="H102" i="11"/>
  <c r="G338" i="10"/>
  <c r="G339" i="9"/>
  <c r="G338" i="9"/>
  <c r="G339" i="10"/>
  <c r="G339" i="3"/>
  <c r="G338" i="14"/>
  <c r="G339" i="14"/>
  <c r="G339" i="8"/>
  <c r="G339" i="7"/>
  <c r="G339" i="2"/>
  <c r="G339" i="4"/>
  <c r="G339" i="5" s="1"/>
  <c r="L338" i="5"/>
  <c r="A337" i="5"/>
  <c r="N337" i="5"/>
  <c r="A338" i="5"/>
  <c r="N338" i="5"/>
  <c r="K337" i="12"/>
  <c r="K338" i="12"/>
  <c r="A337" i="12"/>
  <c r="A338" i="12"/>
  <c r="G339" i="6"/>
  <c r="L338" i="6"/>
  <c r="A337" i="6"/>
  <c r="N337" i="6"/>
  <c r="A338" i="6"/>
  <c r="N338" i="6"/>
  <c r="G338" i="12"/>
  <c r="F102" i="6"/>
  <c r="D102" i="12"/>
  <c r="H102" i="6"/>
  <c r="E102" i="12"/>
  <c r="E102" i="6"/>
  <c r="D102" i="6"/>
  <c r="F102" i="12"/>
  <c r="C102" i="12"/>
  <c r="H102" i="12"/>
  <c r="L337" i="6"/>
  <c r="C102" i="6"/>
  <c r="C102" i="5"/>
  <c r="D102" i="5"/>
  <c r="L337" i="5"/>
  <c r="H102" i="5"/>
  <c r="E102" i="5"/>
  <c r="F102" i="5"/>
  <c r="G339" i="12"/>
  <c r="G338" i="6"/>
  <c r="R101" i="15"/>
  <c r="N101" i="15"/>
  <c r="L336" i="15"/>
  <c r="A336" i="15"/>
  <c r="L336" i="9"/>
  <c r="N336" i="9"/>
  <c r="A336" i="9"/>
  <c r="I101" i="13"/>
  <c r="D101" i="13"/>
  <c r="E101" i="13"/>
  <c r="F101" i="13"/>
  <c r="H101" i="13"/>
  <c r="C101" i="13"/>
  <c r="G336" i="13"/>
  <c r="K336" i="13"/>
  <c r="A336" i="13"/>
  <c r="L336" i="10"/>
  <c r="A336" i="10"/>
  <c r="I101" i="3"/>
  <c r="L336" i="3"/>
  <c r="N336" i="3"/>
  <c r="A336" i="3"/>
  <c r="I101" i="14"/>
  <c r="N336" i="14"/>
  <c r="A336" i="14"/>
  <c r="G337" i="9"/>
  <c r="G337" i="10"/>
  <c r="G337" i="3"/>
  <c r="G337" i="14"/>
  <c r="L336" i="14"/>
  <c r="I101" i="9"/>
  <c r="I101" i="10"/>
  <c r="L336" i="8"/>
  <c r="N336" i="8"/>
  <c r="A336" i="8"/>
  <c r="I101" i="7"/>
  <c r="L336" i="7"/>
  <c r="N336" i="7"/>
  <c r="A336" i="7"/>
  <c r="G337" i="8"/>
  <c r="G337" i="7"/>
  <c r="I101" i="8"/>
  <c r="N336" i="1"/>
  <c r="A336" i="1"/>
  <c r="I101" i="11"/>
  <c r="D101" i="11"/>
  <c r="E101" i="11"/>
  <c r="F101" i="11"/>
  <c r="G101" i="11"/>
  <c r="C101" i="11"/>
  <c r="L336" i="11"/>
  <c r="N336" i="11"/>
  <c r="A336" i="11"/>
  <c r="N336" i="2"/>
  <c r="A336" i="2"/>
  <c r="L336" i="5"/>
  <c r="N336" i="4"/>
  <c r="A336" i="4"/>
  <c r="N336" i="5"/>
  <c r="A336" i="5"/>
  <c r="K336" i="12"/>
  <c r="A336" i="12"/>
  <c r="I101" i="6"/>
  <c r="L336" i="6"/>
  <c r="N336" i="6"/>
  <c r="A336" i="6"/>
  <c r="G337" i="1"/>
  <c r="I101" i="2"/>
  <c r="G337" i="2"/>
  <c r="G336" i="4"/>
  <c r="G336" i="5" s="1"/>
  <c r="G337" i="4"/>
  <c r="G337" i="5" s="1"/>
  <c r="G337" i="12"/>
  <c r="I101" i="12"/>
  <c r="H101" i="4"/>
  <c r="I101" i="4"/>
  <c r="L336" i="2"/>
  <c r="I101" i="1"/>
  <c r="G337" i="6"/>
  <c r="L336" i="4"/>
  <c r="I101" i="5"/>
  <c r="A335" i="15"/>
  <c r="L335" i="15"/>
  <c r="G336" i="9"/>
  <c r="L335" i="9"/>
  <c r="A335" i="9"/>
  <c r="N335" i="9"/>
  <c r="G335" i="13"/>
  <c r="A335" i="13"/>
  <c r="K335" i="13"/>
  <c r="G336" i="10"/>
  <c r="L335" i="10"/>
  <c r="A335" i="10"/>
  <c r="G336" i="3"/>
  <c r="L335" i="3"/>
  <c r="A335" i="3"/>
  <c r="N335" i="3"/>
  <c r="G336" i="14"/>
  <c r="L335" i="14"/>
  <c r="A335" i="14"/>
  <c r="N335" i="14"/>
  <c r="G336" i="8"/>
  <c r="L335" i="8"/>
  <c r="A335" i="8"/>
  <c r="N335" i="8"/>
  <c r="G336" i="7"/>
  <c r="L335" i="7"/>
  <c r="A335" i="7"/>
  <c r="N335" i="7"/>
  <c r="G336" i="1"/>
  <c r="A335" i="1"/>
  <c r="N335" i="1"/>
  <c r="L335" i="11"/>
  <c r="A335" i="11"/>
  <c r="N335" i="11"/>
  <c r="G336" i="2"/>
  <c r="L335" i="2"/>
  <c r="A335" i="2"/>
  <c r="N335" i="2"/>
  <c r="L335" i="4"/>
  <c r="A335" i="4"/>
  <c r="N335" i="4"/>
  <c r="A335" i="5"/>
  <c r="N335" i="5"/>
  <c r="G336" i="12"/>
  <c r="A335" i="12"/>
  <c r="K335" i="12"/>
  <c r="G336" i="6"/>
  <c r="L335" i="6"/>
  <c r="A335" i="6"/>
  <c r="N335" i="6"/>
  <c r="L335" i="5"/>
  <c r="A334" i="15"/>
  <c r="L334" i="15"/>
  <c r="G335" i="9"/>
  <c r="H101" i="9"/>
  <c r="F101" i="9"/>
  <c r="E101" i="9"/>
  <c r="D101" i="9"/>
  <c r="C101" i="9"/>
  <c r="A334" i="9"/>
  <c r="N334" i="9"/>
  <c r="A334" i="13"/>
  <c r="G334" i="13"/>
  <c r="K334" i="13"/>
  <c r="C101" i="10"/>
  <c r="F101" i="10"/>
  <c r="E101" i="10"/>
  <c r="D101" i="10"/>
  <c r="A334" i="10"/>
  <c r="F101" i="3"/>
  <c r="E101" i="3"/>
  <c r="D101" i="3"/>
  <c r="C101" i="3"/>
  <c r="A334" i="3"/>
  <c r="N334" i="3"/>
  <c r="G335" i="14"/>
  <c r="F101" i="14"/>
  <c r="E101" i="14"/>
  <c r="D101" i="14"/>
  <c r="C101" i="14"/>
  <c r="A334" i="14"/>
  <c r="N334" i="14"/>
  <c r="H101" i="8"/>
  <c r="F101" i="8"/>
  <c r="E101" i="8"/>
  <c r="D101" i="8"/>
  <c r="C101" i="8"/>
  <c r="N334" i="8"/>
  <c r="A334" i="8"/>
  <c r="F101" i="7"/>
  <c r="E101" i="7"/>
  <c r="D101" i="7"/>
  <c r="C101" i="7"/>
  <c r="A334" i="7"/>
  <c r="N334" i="7"/>
  <c r="H101" i="1"/>
  <c r="F101" i="1"/>
  <c r="E101" i="1"/>
  <c r="D101" i="1"/>
  <c r="C101" i="1"/>
  <c r="A334" i="1"/>
  <c r="N334" i="1"/>
  <c r="N334" i="11"/>
  <c r="A334" i="11"/>
  <c r="G335" i="2"/>
  <c r="H101" i="2"/>
  <c r="F101" i="2"/>
  <c r="E101" i="2"/>
  <c r="D101" i="2"/>
  <c r="C101" i="2"/>
  <c r="N334" i="2"/>
  <c r="A334" i="2"/>
  <c r="L334" i="5"/>
  <c r="F101" i="4"/>
  <c r="E101" i="4"/>
  <c r="D101" i="4"/>
  <c r="C101" i="4"/>
  <c r="N333" i="6"/>
  <c r="N334" i="6"/>
  <c r="A334" i="6"/>
  <c r="K334" i="12"/>
  <c r="A334" i="12"/>
  <c r="N334" i="5"/>
  <c r="A334" i="5"/>
  <c r="N334" i="4"/>
  <c r="A334" i="4"/>
  <c r="H101" i="12"/>
  <c r="F101" i="12"/>
  <c r="E101" i="12"/>
  <c r="D101" i="12"/>
  <c r="C101" i="12"/>
  <c r="H101" i="6"/>
  <c r="F101" i="6"/>
  <c r="E101" i="6"/>
  <c r="D101" i="6"/>
  <c r="C101" i="6"/>
  <c r="E101" i="5"/>
  <c r="F101" i="5"/>
  <c r="G334" i="14"/>
  <c r="L334" i="9"/>
  <c r="L334" i="10"/>
  <c r="H101" i="10"/>
  <c r="G335" i="10"/>
  <c r="G335" i="3"/>
  <c r="L334" i="3"/>
  <c r="H101" i="3"/>
  <c r="L334" i="14"/>
  <c r="H101" i="14"/>
  <c r="G335" i="8"/>
  <c r="L334" i="8"/>
  <c r="G335" i="7"/>
  <c r="L334" i="7"/>
  <c r="H101" i="7"/>
  <c r="G335" i="1"/>
  <c r="L101" i="1"/>
  <c r="L334" i="11"/>
  <c r="H101" i="11"/>
  <c r="C101" i="5"/>
  <c r="G335" i="4"/>
  <c r="G335" i="5" s="1"/>
  <c r="D101" i="5"/>
  <c r="G335" i="12"/>
  <c r="L334" i="6"/>
  <c r="G335" i="6"/>
  <c r="H101" i="5"/>
  <c r="L334" i="2"/>
  <c r="L334" i="4"/>
  <c r="G333" i="13"/>
  <c r="G332" i="13"/>
  <c r="G331" i="13"/>
  <c r="G330" i="13"/>
  <c r="G329" i="13"/>
  <c r="R100" i="15"/>
  <c r="R99" i="15"/>
  <c r="N100" i="15"/>
  <c r="N99" i="15"/>
  <c r="I100" i="13"/>
  <c r="H100" i="13"/>
  <c r="F100" i="13"/>
  <c r="E100" i="13"/>
  <c r="D100" i="13"/>
  <c r="C100" i="13"/>
  <c r="I99" i="13"/>
  <c r="H99" i="13"/>
  <c r="F99" i="13"/>
  <c r="E99" i="13"/>
  <c r="D99" i="13"/>
  <c r="C99" i="13"/>
  <c r="I100" i="11"/>
  <c r="G100" i="11"/>
  <c r="F100" i="11"/>
  <c r="E100" i="11"/>
  <c r="D100" i="11"/>
  <c r="C100" i="11"/>
  <c r="I99" i="11"/>
  <c r="G99" i="11"/>
  <c r="F99" i="11"/>
  <c r="E99" i="11"/>
  <c r="D99" i="11"/>
  <c r="C99" i="11"/>
  <c r="A333" i="15"/>
  <c r="L333" i="15"/>
  <c r="L333" i="9"/>
  <c r="A333" i="9"/>
  <c r="N333" i="9"/>
  <c r="A333" i="13"/>
  <c r="K333" i="13"/>
  <c r="G334" i="10"/>
  <c r="L333" i="10"/>
  <c r="A333" i="10"/>
  <c r="G334" i="3"/>
  <c r="L333" i="3"/>
  <c r="A333" i="3"/>
  <c r="N333" i="3"/>
  <c r="A333" i="14"/>
  <c r="L333" i="14"/>
  <c r="I100" i="14"/>
  <c r="N333" i="14"/>
  <c r="G334" i="8"/>
  <c r="L333" i="8"/>
  <c r="A333" i="8"/>
  <c r="N333" i="8"/>
  <c r="G334" i="7"/>
  <c r="L333" i="7"/>
  <c r="A333" i="7"/>
  <c r="N333" i="7"/>
  <c r="G334" i="1"/>
  <c r="A333" i="1"/>
  <c r="N333" i="1"/>
  <c r="L333" i="11"/>
  <c r="N331" i="11"/>
  <c r="N332" i="11"/>
  <c r="N333" i="11"/>
  <c r="G334" i="2"/>
  <c r="L333" i="2"/>
  <c r="A333" i="2"/>
  <c r="N333" i="2"/>
  <c r="G334" i="4"/>
  <c r="A333" i="4"/>
  <c r="N333" i="4"/>
  <c r="A333" i="5"/>
  <c r="N333" i="5"/>
  <c r="G334" i="12"/>
  <c r="A333" i="12"/>
  <c r="K333" i="12"/>
  <c r="G334" i="6"/>
  <c r="A333" i="6"/>
  <c r="I100" i="9"/>
  <c r="G334" i="9"/>
  <c r="I100" i="2"/>
  <c r="I100" i="7"/>
  <c r="I100" i="6"/>
  <c r="I100" i="3"/>
  <c r="I100" i="12"/>
  <c r="I100" i="5"/>
  <c r="I100" i="1"/>
  <c r="I100" i="8"/>
  <c r="I100" i="10"/>
  <c r="I100" i="4"/>
  <c r="L333" i="4"/>
  <c r="L333" i="5"/>
  <c r="L333" i="6"/>
  <c r="A331" i="11"/>
  <c r="A332" i="11"/>
  <c r="A333" i="11"/>
  <c r="A331" i="15"/>
  <c r="L331" i="15"/>
  <c r="A332" i="15"/>
  <c r="L332" i="15"/>
  <c r="G333" i="9"/>
  <c r="L332" i="9"/>
  <c r="I99" i="9"/>
  <c r="G328" i="9"/>
  <c r="N331" i="9"/>
  <c r="N332" i="9"/>
  <c r="A331" i="9"/>
  <c r="A332" i="9"/>
  <c r="K331" i="13"/>
  <c r="K332" i="13"/>
  <c r="A331" i="13"/>
  <c r="A332" i="13"/>
  <c r="A331" i="10"/>
  <c r="A332" i="10"/>
  <c r="G333" i="10"/>
  <c r="L332" i="10"/>
  <c r="I99" i="10"/>
  <c r="L332" i="3"/>
  <c r="L331" i="3"/>
  <c r="G333" i="3"/>
  <c r="I99" i="3"/>
  <c r="A331" i="3"/>
  <c r="A332" i="3"/>
  <c r="N331" i="3"/>
  <c r="N332" i="3"/>
  <c r="F100" i="14"/>
  <c r="L332" i="14"/>
  <c r="G333" i="14"/>
  <c r="L331" i="14"/>
  <c r="N331" i="14"/>
  <c r="N332" i="14"/>
  <c r="A331" i="14"/>
  <c r="A332" i="14"/>
  <c r="A331" i="8"/>
  <c r="A332" i="8"/>
  <c r="N331" i="8"/>
  <c r="N332" i="8"/>
  <c r="L332" i="8"/>
  <c r="G333" i="8"/>
  <c r="I99" i="8"/>
  <c r="A331" i="7"/>
  <c r="A332" i="7"/>
  <c r="N331" i="7"/>
  <c r="N332" i="7"/>
  <c r="G333" i="7"/>
  <c r="L332" i="7"/>
  <c r="I99" i="7"/>
  <c r="G328" i="7"/>
  <c r="A331" i="1"/>
  <c r="A332" i="1"/>
  <c r="N331" i="1"/>
  <c r="N332" i="1"/>
  <c r="G333" i="1"/>
  <c r="G328" i="1"/>
  <c r="C100" i="10"/>
  <c r="H100" i="10"/>
  <c r="G328" i="3"/>
  <c r="G328" i="8"/>
  <c r="D100" i="8"/>
  <c r="H100" i="8"/>
  <c r="F100" i="10"/>
  <c r="D100" i="9"/>
  <c r="G332" i="9"/>
  <c r="E100" i="9"/>
  <c r="C100" i="3"/>
  <c r="G332" i="3"/>
  <c r="C100" i="7"/>
  <c r="H100" i="7"/>
  <c r="C100" i="1"/>
  <c r="H100" i="1"/>
  <c r="F100" i="7"/>
  <c r="D100" i="3"/>
  <c r="H100" i="3"/>
  <c r="F100" i="1"/>
  <c r="E100" i="8"/>
  <c r="G329" i="9"/>
  <c r="H100" i="14"/>
  <c r="C100" i="14"/>
  <c r="D99" i="7"/>
  <c r="D99" i="10"/>
  <c r="D99" i="1"/>
  <c r="D99" i="8"/>
  <c r="G331" i="10"/>
  <c r="E99" i="10"/>
  <c r="C99" i="9"/>
  <c r="G332" i="1"/>
  <c r="F99" i="1"/>
  <c r="E100" i="1"/>
  <c r="H99" i="1"/>
  <c r="C99" i="7"/>
  <c r="H99" i="7"/>
  <c r="E100" i="7"/>
  <c r="G332" i="8"/>
  <c r="F99" i="8"/>
  <c r="C100" i="8"/>
  <c r="L331" i="8"/>
  <c r="D100" i="14"/>
  <c r="E99" i="3"/>
  <c r="F100" i="3"/>
  <c r="C99" i="10"/>
  <c r="H99" i="10"/>
  <c r="E100" i="10"/>
  <c r="G330" i="9"/>
  <c r="E99" i="9"/>
  <c r="C100" i="9"/>
  <c r="L331" i="9"/>
  <c r="H100" i="9"/>
  <c r="C99" i="1"/>
  <c r="G331" i="1"/>
  <c r="I99" i="1"/>
  <c r="C99" i="8"/>
  <c r="F99" i="3"/>
  <c r="F99" i="9"/>
  <c r="G331" i="7"/>
  <c r="E99" i="7"/>
  <c r="H99" i="8"/>
  <c r="C99" i="3"/>
  <c r="H99" i="9"/>
  <c r="E99" i="1"/>
  <c r="D100" i="1"/>
  <c r="G332" i="7"/>
  <c r="F99" i="7"/>
  <c r="G330" i="7"/>
  <c r="D100" i="7"/>
  <c r="L331" i="7"/>
  <c r="E99" i="8"/>
  <c r="F100" i="8"/>
  <c r="E100" i="14"/>
  <c r="D99" i="3"/>
  <c r="G330" i="3"/>
  <c r="E100" i="3"/>
  <c r="H99" i="3"/>
  <c r="G332" i="10"/>
  <c r="F99" i="10"/>
  <c r="G330" i="10"/>
  <c r="D100" i="10"/>
  <c r="L331" i="10"/>
  <c r="D99" i="9"/>
  <c r="F100" i="9"/>
  <c r="G332" i="14"/>
  <c r="G331" i="9"/>
  <c r="G329" i="10"/>
  <c r="G328" i="10"/>
  <c r="G329" i="8"/>
  <c r="G331" i="3"/>
  <c r="G329" i="3"/>
  <c r="G330" i="8"/>
  <c r="G331" i="8"/>
  <c r="G329" i="7"/>
  <c r="G330" i="1"/>
  <c r="G329" i="1"/>
  <c r="L100" i="1"/>
  <c r="L332" i="11"/>
  <c r="A331" i="2"/>
  <c r="A332" i="2"/>
  <c r="N331" i="2"/>
  <c r="N332" i="2"/>
  <c r="G333" i="2"/>
  <c r="I99" i="2"/>
  <c r="G328" i="2"/>
  <c r="L332" i="2"/>
  <c r="H100" i="2"/>
  <c r="F100" i="2"/>
  <c r="C100" i="2"/>
  <c r="D100" i="2"/>
  <c r="F99" i="2"/>
  <c r="L331" i="2"/>
  <c r="C99" i="2"/>
  <c r="H99" i="2"/>
  <c r="H99" i="11"/>
  <c r="E99" i="2"/>
  <c r="L331" i="11"/>
  <c r="H100" i="11"/>
  <c r="D99" i="2"/>
  <c r="E100" i="2"/>
  <c r="G329" i="2"/>
  <c r="G332" i="2"/>
  <c r="G331" i="2"/>
  <c r="G330" i="2"/>
  <c r="L330" i="4"/>
  <c r="L332" i="4"/>
  <c r="L332" i="5"/>
  <c r="H100" i="4"/>
  <c r="L331" i="4"/>
  <c r="L328" i="4"/>
  <c r="H99" i="4"/>
  <c r="L329" i="5"/>
  <c r="L329" i="4"/>
  <c r="L330" i="5"/>
  <c r="N331" i="4"/>
  <c r="N332" i="4"/>
  <c r="A331" i="4"/>
  <c r="A332" i="4"/>
  <c r="H100" i="5"/>
  <c r="G329" i="4"/>
  <c r="G329" i="5" s="1"/>
  <c r="G333" i="4"/>
  <c r="G333" i="5" s="1"/>
  <c r="G330" i="4"/>
  <c r="G330" i="5" s="1"/>
  <c r="E100" i="4"/>
  <c r="L331" i="5"/>
  <c r="I99" i="4"/>
  <c r="G331" i="4"/>
  <c r="G331" i="5" s="1"/>
  <c r="I99" i="5"/>
  <c r="C100" i="4"/>
  <c r="G332" i="4"/>
  <c r="H99" i="5"/>
  <c r="F99" i="4"/>
  <c r="C99" i="4"/>
  <c r="D100" i="5"/>
  <c r="D100" i="4"/>
  <c r="F100" i="5"/>
  <c r="D99" i="4"/>
  <c r="E100" i="5"/>
  <c r="E99" i="4"/>
  <c r="F100" i="4"/>
  <c r="G328" i="4"/>
  <c r="C99" i="5"/>
  <c r="D99" i="5"/>
  <c r="C100" i="5"/>
  <c r="E99" i="5"/>
  <c r="F99" i="5"/>
  <c r="N331" i="5"/>
  <c r="N332" i="5"/>
  <c r="A331" i="5"/>
  <c r="A332" i="5"/>
  <c r="G333" i="12"/>
  <c r="K332" i="12"/>
  <c r="A332" i="12"/>
  <c r="K331" i="12"/>
  <c r="A331" i="12"/>
  <c r="K330" i="12"/>
  <c r="A330" i="12"/>
  <c r="K329" i="12"/>
  <c r="A329" i="12"/>
  <c r="K328" i="12"/>
  <c r="A328" i="12"/>
  <c r="G333" i="6"/>
  <c r="L332" i="6"/>
  <c r="N331" i="6"/>
  <c r="N332" i="6"/>
  <c r="A331" i="6"/>
  <c r="A332" i="6"/>
  <c r="L329" i="6"/>
  <c r="G330" i="6"/>
  <c r="G332" i="6"/>
  <c r="L328" i="6"/>
  <c r="F100" i="12"/>
  <c r="C100" i="12"/>
  <c r="H100" i="12"/>
  <c r="G331" i="6"/>
  <c r="F100" i="6"/>
  <c r="H100" i="6"/>
  <c r="C99" i="6"/>
  <c r="H99" i="6"/>
  <c r="L331" i="6"/>
  <c r="C100" i="6"/>
  <c r="D100" i="6"/>
  <c r="F99" i="12"/>
  <c r="G330" i="12"/>
  <c r="D100" i="12"/>
  <c r="G332" i="12"/>
  <c r="I99" i="6"/>
  <c r="D99" i="12"/>
  <c r="G331" i="12"/>
  <c r="I99" i="12"/>
  <c r="E99" i="6"/>
  <c r="E99" i="12"/>
  <c r="D99" i="6"/>
  <c r="F99" i="6"/>
  <c r="E100" i="6"/>
  <c r="C99" i="12"/>
  <c r="H99" i="12"/>
  <c r="E100" i="12"/>
  <c r="G329" i="12"/>
  <c r="G328" i="12"/>
  <c r="G329" i="6"/>
  <c r="G328" i="6"/>
  <c r="C99" i="14"/>
  <c r="F99" i="14"/>
  <c r="G331" i="14"/>
  <c r="I99" i="14"/>
  <c r="E99" i="14"/>
  <c r="D99" i="14"/>
  <c r="H99" i="14"/>
  <c r="A38" i="15"/>
  <c r="A37" i="15"/>
  <c r="A36" i="15"/>
  <c r="A35" i="15"/>
  <c r="A34" i="15"/>
  <c r="A33" i="15"/>
  <c r="A32" i="15"/>
  <c r="A31" i="15"/>
  <c r="A30" i="15"/>
  <c r="A29" i="15"/>
  <c r="A28" i="15"/>
  <c r="N38" i="9"/>
  <c r="A38" i="9"/>
  <c r="N37" i="9"/>
  <c r="A37" i="9"/>
  <c r="N36" i="9"/>
  <c r="A36" i="9"/>
  <c r="N35" i="9"/>
  <c r="A35" i="9"/>
  <c r="N34" i="9"/>
  <c r="A34" i="9"/>
  <c r="N33" i="9"/>
  <c r="A33" i="9"/>
  <c r="N32" i="9"/>
  <c r="A32" i="9"/>
  <c r="N31" i="9"/>
  <c r="A31" i="9"/>
  <c r="N30" i="9"/>
  <c r="A30" i="9"/>
  <c r="N29" i="9"/>
  <c r="A29" i="9"/>
  <c r="N28" i="9"/>
  <c r="A28" i="9"/>
  <c r="A38" i="13"/>
  <c r="A37" i="13"/>
  <c r="A36" i="13"/>
  <c r="A35" i="13"/>
  <c r="A34" i="13"/>
  <c r="A33" i="13"/>
  <c r="A32" i="13"/>
  <c r="A31" i="13"/>
  <c r="A30" i="13"/>
  <c r="A29" i="13"/>
  <c r="A28" i="13"/>
  <c r="N38" i="10"/>
  <c r="A38" i="10"/>
  <c r="N37" i="10"/>
  <c r="A37" i="10"/>
  <c r="N36" i="10"/>
  <c r="A36" i="10"/>
  <c r="N35" i="10"/>
  <c r="A35" i="10"/>
  <c r="N34" i="10"/>
  <c r="A34" i="10"/>
  <c r="N33" i="10"/>
  <c r="A33" i="10"/>
  <c r="N32" i="10"/>
  <c r="A32" i="10"/>
  <c r="N31" i="10"/>
  <c r="A31" i="10"/>
  <c r="N30" i="10"/>
  <c r="A30" i="10"/>
  <c r="N29" i="10"/>
  <c r="A29" i="10"/>
  <c r="N28" i="10"/>
  <c r="A28" i="10"/>
  <c r="A38" i="3"/>
  <c r="A37" i="3"/>
  <c r="A36" i="3"/>
  <c r="A35" i="3"/>
  <c r="A34" i="3"/>
  <c r="A33" i="3"/>
  <c r="A32" i="3"/>
  <c r="A31" i="3"/>
  <c r="A30" i="3"/>
  <c r="A29" i="3"/>
  <c r="A28" i="3"/>
  <c r="N38" i="8"/>
  <c r="A38" i="8"/>
  <c r="N37" i="8"/>
  <c r="A37" i="8"/>
  <c r="N36" i="8"/>
  <c r="A36" i="8"/>
  <c r="N35" i="8"/>
  <c r="A35" i="8"/>
  <c r="N34" i="8"/>
  <c r="A34" i="8"/>
  <c r="N33" i="8"/>
  <c r="A33" i="8"/>
  <c r="N32" i="8"/>
  <c r="A32" i="8"/>
  <c r="N31" i="8"/>
  <c r="A31" i="8"/>
  <c r="N30" i="8"/>
  <c r="A30" i="8"/>
  <c r="N29" i="8"/>
  <c r="A29" i="8"/>
  <c r="N28" i="8"/>
  <c r="A28" i="8"/>
  <c r="A38" i="7"/>
  <c r="A37" i="7"/>
  <c r="A36" i="7"/>
  <c r="A35" i="7"/>
  <c r="A34" i="7"/>
  <c r="A33" i="7"/>
  <c r="A32" i="7"/>
  <c r="A31" i="7"/>
  <c r="A30" i="7"/>
  <c r="A29" i="7"/>
  <c r="A28" i="7"/>
  <c r="N28" i="1"/>
  <c r="N38" i="11"/>
  <c r="A38" i="11"/>
  <c r="N37" i="11"/>
  <c r="A37" i="11"/>
  <c r="N36" i="11"/>
  <c r="A36" i="11"/>
  <c r="N35" i="11"/>
  <c r="A35" i="11"/>
  <c r="N34" i="11"/>
  <c r="A34" i="11"/>
  <c r="N33" i="11"/>
  <c r="A33" i="11"/>
  <c r="N32" i="11"/>
  <c r="A32" i="11"/>
  <c r="N31" i="11"/>
  <c r="A31" i="11"/>
  <c r="N30" i="11"/>
  <c r="A30" i="11"/>
  <c r="N29" i="11"/>
  <c r="A29" i="11"/>
  <c r="N28" i="11"/>
  <c r="A28" i="11"/>
  <c r="N38" i="2"/>
  <c r="A38" i="2"/>
  <c r="A37" i="2"/>
  <c r="A36" i="2"/>
  <c r="A35" i="2"/>
  <c r="A34" i="2"/>
  <c r="A33" i="2"/>
  <c r="A32" i="2"/>
  <c r="A31" i="2"/>
  <c r="A30" i="2"/>
  <c r="A29" i="2"/>
  <c r="A28" i="2"/>
  <c r="A330" i="15"/>
  <c r="L330" i="15"/>
  <c r="A330" i="9"/>
  <c r="N330" i="9"/>
  <c r="A330" i="13"/>
  <c r="K330" i="13"/>
  <c r="A330" i="10"/>
  <c r="A330" i="3"/>
  <c r="N330" i="3"/>
  <c r="A330" i="14"/>
  <c r="N330" i="14"/>
  <c r="A330" i="8"/>
  <c r="N330" i="8"/>
  <c r="A330" i="7"/>
  <c r="N330" i="7"/>
  <c r="A330" i="1"/>
  <c r="N330" i="1"/>
  <c r="A330" i="11"/>
  <c r="N330" i="11"/>
  <c r="A330" i="2"/>
  <c r="N330" i="2"/>
  <c r="A330" i="4"/>
  <c r="N330" i="4"/>
  <c r="A330" i="5"/>
  <c r="N330" i="5"/>
  <c r="A330" i="6"/>
  <c r="N330" i="6"/>
  <c r="A329" i="15"/>
  <c r="L329" i="15"/>
  <c r="A329" i="9"/>
  <c r="L329" i="9"/>
  <c r="N329" i="9"/>
  <c r="A329" i="13"/>
  <c r="K329" i="13"/>
  <c r="A329" i="10"/>
  <c r="L329" i="10"/>
  <c r="A329" i="3"/>
  <c r="L329" i="3"/>
  <c r="N329" i="3"/>
  <c r="A329" i="14"/>
  <c r="L329" i="14"/>
  <c r="N329" i="14"/>
  <c r="A329" i="8"/>
  <c r="L329" i="8"/>
  <c r="N329" i="8"/>
  <c r="A329" i="7"/>
  <c r="L329" i="7"/>
  <c r="N329" i="7"/>
  <c r="A329" i="2"/>
  <c r="L329" i="2"/>
  <c r="N329" i="2"/>
  <c r="A329" i="1"/>
  <c r="N329" i="1"/>
  <c r="A329" i="11"/>
  <c r="L329" i="11"/>
  <c r="N329" i="11"/>
  <c r="A329" i="4"/>
  <c r="N329" i="4"/>
  <c r="A329" i="5"/>
  <c r="N329" i="5"/>
  <c r="A329" i="6"/>
  <c r="N329" i="6"/>
  <c r="A27" i="13"/>
  <c r="N38" i="5"/>
  <c r="A38" i="5"/>
  <c r="N37" i="5"/>
  <c r="A37" i="5"/>
  <c r="N36" i="5"/>
  <c r="A36" i="5"/>
  <c r="N35" i="5"/>
  <c r="A35" i="5"/>
  <c r="N34" i="5"/>
  <c r="A34" i="5"/>
  <c r="N33" i="5"/>
  <c r="A33" i="5"/>
  <c r="N32" i="5"/>
  <c r="A32" i="5"/>
  <c r="N31" i="5"/>
  <c r="A31" i="5"/>
  <c r="N30" i="5"/>
  <c r="A30" i="5"/>
  <c r="N29" i="5"/>
  <c r="A29" i="5"/>
  <c r="N28" i="5"/>
  <c r="A28" i="5"/>
  <c r="A38" i="12"/>
  <c r="A37" i="12"/>
  <c r="A36" i="12"/>
  <c r="A35" i="12"/>
  <c r="A34" i="12"/>
  <c r="A33" i="12"/>
  <c r="A32" i="12"/>
  <c r="A31" i="12"/>
  <c r="A30" i="12"/>
  <c r="A29" i="12"/>
  <c r="A28" i="12"/>
  <c r="A37" i="6"/>
  <c r="A38" i="6"/>
  <c r="L328" i="15"/>
  <c r="A328" i="15"/>
  <c r="L327" i="15"/>
  <c r="A327" i="15"/>
  <c r="N328" i="9"/>
  <c r="A328" i="9"/>
  <c r="N327" i="9"/>
  <c r="A327" i="9"/>
  <c r="K328" i="13"/>
  <c r="G328" i="13"/>
  <c r="A328" i="13"/>
  <c r="K327" i="13"/>
  <c r="A327" i="13"/>
  <c r="A328" i="10"/>
  <c r="N327" i="10"/>
  <c r="A327" i="10"/>
  <c r="N328" i="3"/>
  <c r="A328" i="3"/>
  <c r="N327" i="3"/>
  <c r="A327" i="3"/>
  <c r="N328" i="14"/>
  <c r="G329" i="14"/>
  <c r="A328" i="14"/>
  <c r="N327" i="14"/>
  <c r="A327" i="14"/>
  <c r="N328" i="8"/>
  <c r="A328" i="8"/>
  <c r="N327" i="8"/>
  <c r="A327" i="8"/>
  <c r="N328" i="7"/>
  <c r="A328" i="7"/>
  <c r="N327" i="7"/>
  <c r="A327" i="7"/>
  <c r="N328" i="1"/>
  <c r="A328" i="1"/>
  <c r="N327" i="1"/>
  <c r="A327" i="1"/>
  <c r="N328" i="11"/>
  <c r="A328" i="11"/>
  <c r="N327" i="11"/>
  <c r="A327" i="11"/>
  <c r="N328" i="2"/>
  <c r="A328" i="2"/>
  <c r="N327" i="2"/>
  <c r="A327" i="2"/>
  <c r="N328" i="4"/>
  <c r="A328" i="4"/>
  <c r="N327" i="4"/>
  <c r="A327" i="4"/>
  <c r="N327" i="6"/>
  <c r="A327" i="6"/>
  <c r="K327" i="12"/>
  <c r="A327" i="12"/>
  <c r="N328" i="5"/>
  <c r="A328" i="5"/>
  <c r="N327" i="5"/>
  <c r="A327" i="5"/>
  <c r="N328" i="6"/>
  <c r="A328" i="6"/>
  <c r="L328" i="10"/>
  <c r="L328" i="8"/>
  <c r="L328" i="3"/>
  <c r="L328" i="2"/>
  <c r="L328" i="9"/>
  <c r="L328" i="11"/>
  <c r="L328" i="7"/>
  <c r="L328" i="14"/>
  <c r="L27" i="15"/>
  <c r="N97" i="15"/>
  <c r="N96" i="15"/>
  <c r="N95" i="15"/>
  <c r="N94" i="15"/>
  <c r="I97" i="13"/>
  <c r="H97" i="13"/>
  <c r="F97" i="13"/>
  <c r="E97" i="13"/>
  <c r="D97" i="13"/>
  <c r="C97" i="13"/>
  <c r="A27" i="7"/>
  <c r="I97" i="11"/>
  <c r="I16" i="11" s="1"/>
  <c r="G97" i="11"/>
  <c r="F97" i="11"/>
  <c r="E97" i="11"/>
  <c r="D97" i="11"/>
  <c r="C97" i="11"/>
  <c r="G97" i="13"/>
  <c r="G328" i="14"/>
  <c r="I97" i="5"/>
  <c r="I16" i="5" s="1"/>
  <c r="I97" i="6"/>
  <c r="I16" i="6" s="1"/>
  <c r="I97" i="4"/>
  <c r="I16" i="4" s="1"/>
  <c r="I97" i="7"/>
  <c r="I16" i="7" s="1"/>
  <c r="I97" i="9"/>
  <c r="I16" i="9" s="1"/>
  <c r="I97" i="8"/>
  <c r="I16" i="8" s="1"/>
  <c r="I97" i="14"/>
  <c r="I16" i="14" s="1"/>
  <c r="I97" i="3"/>
  <c r="I16" i="3" s="1"/>
  <c r="I97" i="2"/>
  <c r="I16" i="2" s="1"/>
  <c r="I97" i="12"/>
  <c r="I16" i="12" s="1"/>
  <c r="I97" i="1"/>
  <c r="I16" i="1" s="1"/>
  <c r="J16" i="15"/>
  <c r="I97" i="10"/>
  <c r="I16" i="10" s="1"/>
  <c r="D97" i="7"/>
  <c r="L97" i="7"/>
  <c r="E97" i="2"/>
  <c r="E97" i="5"/>
  <c r="E97" i="12"/>
  <c r="C97" i="6"/>
  <c r="C97" i="5"/>
  <c r="L97" i="4"/>
  <c r="H97" i="4"/>
  <c r="C97" i="4"/>
  <c r="L97" i="2"/>
  <c r="H97" i="2"/>
  <c r="C97" i="2"/>
  <c r="E97" i="1"/>
  <c r="F97" i="7"/>
  <c r="F97" i="8"/>
  <c r="F97" i="14"/>
  <c r="D97" i="6"/>
  <c r="E97" i="4"/>
  <c r="C97" i="1"/>
  <c r="H97" i="6"/>
  <c r="F97" i="6"/>
  <c r="H97" i="12"/>
  <c r="C97" i="12"/>
  <c r="L97" i="5"/>
  <c r="H97" i="5"/>
  <c r="E97" i="6"/>
  <c r="F97" i="12"/>
  <c r="F97" i="5"/>
  <c r="F97" i="4"/>
  <c r="F97" i="2"/>
  <c r="D97" i="1"/>
  <c r="E97" i="7"/>
  <c r="E97" i="8"/>
  <c r="L97" i="1"/>
  <c r="H97" i="1"/>
  <c r="D97" i="8"/>
  <c r="L97" i="6"/>
  <c r="D97" i="12"/>
  <c r="D97" i="5"/>
  <c r="D97" i="4"/>
  <c r="D97" i="2"/>
  <c r="F97" i="1"/>
  <c r="H97" i="7"/>
  <c r="C97" i="7"/>
  <c r="L97" i="8"/>
  <c r="H97" i="8"/>
  <c r="C97" i="8"/>
  <c r="H97" i="3"/>
  <c r="C97" i="3"/>
  <c r="L97" i="9"/>
  <c r="H97" i="9"/>
  <c r="F97" i="9"/>
  <c r="D97" i="9"/>
  <c r="C97" i="9"/>
  <c r="E97" i="9"/>
  <c r="L97" i="10"/>
  <c r="H97" i="10"/>
  <c r="E97" i="10"/>
  <c r="C97" i="10"/>
  <c r="F97" i="10"/>
  <c r="D97" i="10"/>
  <c r="F97" i="3"/>
  <c r="L97" i="3"/>
  <c r="E97" i="3"/>
  <c r="D97" i="3"/>
  <c r="D97" i="14"/>
  <c r="H97" i="14"/>
  <c r="C97" i="14"/>
  <c r="L97" i="14"/>
  <c r="E97" i="14"/>
  <c r="L97" i="11"/>
  <c r="H97" i="11"/>
  <c r="I96" i="13"/>
  <c r="H96" i="13"/>
  <c r="G96" i="13"/>
  <c r="F96" i="13"/>
  <c r="E96" i="13"/>
  <c r="D96" i="13"/>
  <c r="C96" i="13"/>
  <c r="I95" i="13"/>
  <c r="H95" i="13"/>
  <c r="G95" i="13"/>
  <c r="F95" i="13"/>
  <c r="E95" i="13"/>
  <c r="D95" i="13"/>
  <c r="C95" i="13"/>
  <c r="I94" i="13"/>
  <c r="H94" i="13"/>
  <c r="F94" i="13"/>
  <c r="E94" i="13"/>
  <c r="D94" i="13"/>
  <c r="C94" i="13"/>
  <c r="I96" i="10"/>
  <c r="I96" i="8"/>
  <c r="G97" i="14"/>
  <c r="G97" i="3"/>
  <c r="G97" i="9"/>
  <c r="G97" i="10"/>
  <c r="G97" i="8"/>
  <c r="I96" i="14"/>
  <c r="I96" i="3"/>
  <c r="I96" i="9"/>
  <c r="G97" i="7"/>
  <c r="G97" i="1"/>
  <c r="I96" i="11"/>
  <c r="G96" i="11"/>
  <c r="F96" i="11"/>
  <c r="E96" i="11"/>
  <c r="D96" i="11"/>
  <c r="C96" i="11"/>
  <c r="I95" i="11"/>
  <c r="G95" i="11"/>
  <c r="F95" i="11"/>
  <c r="E95" i="11"/>
  <c r="D95" i="11"/>
  <c r="C95" i="11"/>
  <c r="I94" i="11"/>
  <c r="G94" i="11"/>
  <c r="F94" i="11"/>
  <c r="E94" i="11"/>
  <c r="D94" i="11"/>
  <c r="C94" i="11"/>
  <c r="I96" i="1"/>
  <c r="I96" i="7"/>
  <c r="G97" i="2"/>
  <c r="I96" i="2"/>
  <c r="I96" i="4"/>
  <c r="G97" i="4"/>
  <c r="G97" i="5"/>
  <c r="G97" i="12"/>
  <c r="I96" i="5"/>
  <c r="I96" i="12"/>
  <c r="G97" i="6"/>
  <c r="I96" i="6"/>
  <c r="L96" i="11"/>
  <c r="H96" i="11"/>
  <c r="I95" i="7"/>
  <c r="I95" i="1"/>
  <c r="I95" i="6"/>
  <c r="I95" i="8"/>
  <c r="I95" i="14"/>
  <c r="I95" i="3"/>
  <c r="I95" i="10"/>
  <c r="I95" i="9"/>
  <c r="I95" i="12"/>
  <c r="I95" i="5"/>
  <c r="I95" i="2"/>
  <c r="I95" i="4"/>
  <c r="H95" i="11"/>
  <c r="L95" i="11"/>
  <c r="I94" i="9"/>
  <c r="I94" i="8"/>
  <c r="I94" i="14"/>
  <c r="I94" i="3"/>
  <c r="I94" i="10"/>
  <c r="I94" i="1"/>
  <c r="I94" i="7"/>
  <c r="I94" i="5"/>
  <c r="I94" i="12"/>
  <c r="I94" i="4"/>
  <c r="I94" i="2"/>
  <c r="I94" i="6"/>
  <c r="L314" i="15"/>
  <c r="A314" i="15"/>
  <c r="N314" i="9"/>
  <c r="A314" i="9"/>
  <c r="K314" i="13"/>
  <c r="A314" i="13"/>
  <c r="N314" i="10"/>
  <c r="A314" i="10"/>
  <c r="N314" i="3"/>
  <c r="A314" i="3"/>
  <c r="N314" i="14"/>
  <c r="A314" i="14"/>
  <c r="N314" i="8"/>
  <c r="A314" i="8"/>
  <c r="N314" i="7"/>
  <c r="A314" i="7"/>
  <c r="N314" i="1"/>
  <c r="A314" i="1"/>
  <c r="N314" i="11"/>
  <c r="A314" i="11"/>
  <c r="N314" i="2"/>
  <c r="A314" i="2"/>
  <c r="N314" i="4"/>
  <c r="A314" i="4"/>
  <c r="N314" i="5"/>
  <c r="A314" i="5"/>
  <c r="G94" i="13"/>
  <c r="F94" i="8"/>
  <c r="D94" i="14"/>
  <c r="H94" i="8"/>
  <c r="C94" i="3"/>
  <c r="E94" i="10"/>
  <c r="C94" i="9"/>
  <c r="H94" i="9"/>
  <c r="D94" i="8"/>
  <c r="F94" i="14"/>
  <c r="D94" i="3"/>
  <c r="F94" i="10"/>
  <c r="D94" i="9"/>
  <c r="F94" i="3"/>
  <c r="D94" i="10"/>
  <c r="F94" i="9"/>
  <c r="C94" i="8"/>
  <c r="E94" i="14"/>
  <c r="H94" i="3"/>
  <c r="E94" i="8"/>
  <c r="C94" i="14"/>
  <c r="H94" i="14"/>
  <c r="E94" i="3"/>
  <c r="C94" i="10"/>
  <c r="H94" i="10"/>
  <c r="E94" i="9"/>
  <c r="C94" i="1"/>
  <c r="E94" i="7"/>
  <c r="D94" i="1"/>
  <c r="F94" i="7"/>
  <c r="E94" i="1"/>
  <c r="C94" i="7"/>
  <c r="H94" i="7"/>
  <c r="H94" i="1"/>
  <c r="H94" i="11"/>
  <c r="F94" i="1"/>
  <c r="D94" i="7"/>
  <c r="D94" i="5"/>
  <c r="F94" i="5"/>
  <c r="C94" i="5"/>
  <c r="H94" i="5"/>
  <c r="E94" i="5"/>
  <c r="F94" i="2"/>
  <c r="D94" i="2"/>
  <c r="C94" i="2"/>
  <c r="H94" i="2"/>
  <c r="E94" i="2"/>
  <c r="D94" i="4"/>
  <c r="E94" i="4"/>
  <c r="F94" i="4"/>
  <c r="C94" i="4"/>
  <c r="H94" i="4"/>
  <c r="K314" i="12"/>
  <c r="A314" i="12"/>
  <c r="L94" i="9"/>
  <c r="L94" i="3"/>
  <c r="L94" i="14"/>
  <c r="L94" i="10"/>
  <c r="L94" i="8"/>
  <c r="L94" i="7"/>
  <c r="L94" i="1"/>
  <c r="L94" i="11"/>
  <c r="L94" i="5"/>
  <c r="L94" i="2"/>
  <c r="L94" i="4"/>
  <c r="D94" i="12"/>
  <c r="E94" i="12"/>
  <c r="F94" i="12"/>
  <c r="C94" i="12"/>
  <c r="H94" i="12"/>
  <c r="A314" i="6"/>
  <c r="E94" i="6"/>
  <c r="C94" i="6"/>
  <c r="H94" i="6"/>
  <c r="D94" i="6"/>
  <c r="F94" i="6"/>
  <c r="L94" i="6"/>
  <c r="A27" i="15"/>
  <c r="N27" i="9"/>
  <c r="A27" i="9"/>
  <c r="I92" i="13"/>
  <c r="H92" i="13"/>
  <c r="F92" i="13"/>
  <c r="E92" i="13"/>
  <c r="D92" i="13"/>
  <c r="C92" i="13"/>
  <c r="N27" i="10"/>
  <c r="A27" i="10"/>
  <c r="N27" i="3"/>
  <c r="A27" i="3"/>
  <c r="N27" i="8"/>
  <c r="A27" i="8"/>
  <c r="N27" i="7"/>
  <c r="N27" i="1"/>
  <c r="A27" i="1"/>
  <c r="N27" i="11"/>
  <c r="A27" i="11"/>
  <c r="N27" i="2"/>
  <c r="A27" i="2"/>
  <c r="A27" i="12"/>
  <c r="K27" i="12"/>
  <c r="G94" i="9"/>
  <c r="G94" i="1"/>
  <c r="G94" i="14"/>
  <c r="G94" i="12"/>
  <c r="G94" i="3"/>
  <c r="G94" i="8"/>
  <c r="G94" i="7"/>
  <c r="G94" i="4"/>
  <c r="G94" i="5"/>
  <c r="G94" i="6"/>
  <c r="G94" i="2"/>
  <c r="G94" i="10"/>
  <c r="G92" i="13"/>
  <c r="I91" i="13"/>
  <c r="D91" i="13"/>
  <c r="E91" i="13"/>
  <c r="F91" i="13"/>
  <c r="H91" i="13"/>
  <c r="C91" i="13"/>
  <c r="G91" i="13"/>
  <c r="I90" i="13"/>
  <c r="D90" i="13"/>
  <c r="E90" i="13"/>
  <c r="F90" i="13"/>
  <c r="H90" i="13"/>
  <c r="C90" i="13"/>
  <c r="G90" i="13"/>
  <c r="I89" i="13"/>
  <c r="H89" i="13"/>
  <c r="F89" i="13"/>
  <c r="E89" i="13"/>
  <c r="D89" i="13"/>
  <c r="C89" i="13"/>
  <c r="G89" i="13"/>
  <c r="I51" i="13"/>
  <c r="H51" i="13"/>
  <c r="G51" i="13"/>
  <c r="F51" i="13"/>
  <c r="E51" i="13"/>
  <c r="D51" i="13"/>
  <c r="C51" i="13"/>
  <c r="I87" i="13"/>
  <c r="D87" i="13"/>
  <c r="E87" i="13"/>
  <c r="F87" i="13"/>
  <c r="H87" i="13"/>
  <c r="C87" i="13"/>
  <c r="I86" i="13"/>
  <c r="D86" i="13"/>
  <c r="E86" i="13"/>
  <c r="F86" i="13"/>
  <c r="H86" i="13"/>
  <c r="C86" i="13"/>
  <c r="C85" i="13"/>
  <c r="I85" i="13"/>
  <c r="H85" i="13"/>
  <c r="F85" i="13"/>
  <c r="E85" i="13"/>
  <c r="D85" i="13"/>
  <c r="G87" i="13"/>
  <c r="G86" i="13"/>
  <c r="G85" i="13"/>
  <c r="I84" i="13"/>
  <c r="D84" i="13"/>
  <c r="E84" i="13"/>
  <c r="F84" i="13"/>
  <c r="H84" i="13"/>
  <c r="C84" i="13"/>
  <c r="I82" i="13"/>
  <c r="D82" i="13"/>
  <c r="E82" i="13"/>
  <c r="F82" i="13"/>
  <c r="H82" i="13"/>
  <c r="C82" i="13"/>
  <c r="C81" i="13"/>
  <c r="G84" i="13"/>
  <c r="H81" i="13"/>
  <c r="F81" i="13"/>
  <c r="E81" i="13"/>
  <c r="D81" i="13"/>
  <c r="I81" i="13"/>
  <c r="G81" i="13"/>
  <c r="G82" i="13"/>
  <c r="I80" i="13"/>
  <c r="I79" i="13"/>
  <c r="H80" i="13"/>
  <c r="F80" i="13"/>
  <c r="E80" i="13"/>
  <c r="D80" i="13"/>
  <c r="C80" i="13"/>
  <c r="D79" i="13"/>
  <c r="E79" i="13"/>
  <c r="F79" i="13"/>
  <c r="H79" i="13"/>
  <c r="C79" i="13"/>
  <c r="I77" i="13"/>
  <c r="D77" i="13"/>
  <c r="E77" i="13"/>
  <c r="F77" i="13"/>
  <c r="H77" i="13"/>
  <c r="C77" i="13"/>
  <c r="I76" i="13"/>
  <c r="H76" i="13"/>
  <c r="F76" i="13"/>
  <c r="E76" i="13"/>
  <c r="D76" i="13"/>
  <c r="C76" i="13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D75" i="13"/>
  <c r="E75" i="13"/>
  <c r="F75" i="13"/>
  <c r="H75" i="13"/>
  <c r="I75" i="13"/>
  <c r="C75" i="13"/>
  <c r="I74" i="13"/>
  <c r="H74" i="13"/>
  <c r="F74" i="13"/>
  <c r="E74" i="13"/>
  <c r="D74" i="13"/>
  <c r="C74" i="13"/>
  <c r="I72" i="13"/>
  <c r="I71" i="13"/>
  <c r="I70" i="13"/>
  <c r="I69" i="13"/>
  <c r="I67" i="13"/>
  <c r="I66" i="13"/>
  <c r="I65" i="13"/>
  <c r="I64" i="13"/>
  <c r="I62" i="13"/>
  <c r="I61" i="13"/>
  <c r="I60" i="13"/>
  <c r="I59" i="13"/>
  <c r="I57" i="13"/>
  <c r="I56" i="13"/>
  <c r="I55" i="13"/>
  <c r="I54" i="13"/>
  <c r="I52" i="13"/>
  <c r="I50" i="13"/>
  <c r="I49" i="13"/>
  <c r="H72" i="13"/>
  <c r="F72" i="13"/>
  <c r="E72" i="13"/>
  <c r="D72" i="13"/>
  <c r="C72" i="13"/>
  <c r="H71" i="13"/>
  <c r="F71" i="13"/>
  <c r="E71" i="13"/>
  <c r="D71" i="13"/>
  <c r="C71" i="13"/>
  <c r="H70" i="13"/>
  <c r="F70" i="13"/>
  <c r="E70" i="13"/>
  <c r="D70" i="13"/>
  <c r="C70" i="13"/>
  <c r="H69" i="13"/>
  <c r="F69" i="13"/>
  <c r="E69" i="13"/>
  <c r="D69" i="13"/>
  <c r="C69" i="13"/>
  <c r="H67" i="13"/>
  <c r="F67" i="13"/>
  <c r="E67" i="13"/>
  <c r="D67" i="13"/>
  <c r="C67" i="13"/>
  <c r="H66" i="13"/>
  <c r="F66" i="13"/>
  <c r="E66" i="13"/>
  <c r="D66" i="13"/>
  <c r="C66" i="13"/>
  <c r="H65" i="13"/>
  <c r="F65" i="13"/>
  <c r="E65" i="13"/>
  <c r="D65" i="13"/>
  <c r="C65" i="13"/>
  <c r="H64" i="13"/>
  <c r="F64" i="13"/>
  <c r="E64" i="13"/>
  <c r="D64" i="13"/>
  <c r="C64" i="13"/>
  <c r="H62" i="13"/>
  <c r="G62" i="13"/>
  <c r="F62" i="13"/>
  <c r="E62" i="13"/>
  <c r="D62" i="13"/>
  <c r="C62" i="13"/>
  <c r="H61" i="13"/>
  <c r="G61" i="13"/>
  <c r="F61" i="13"/>
  <c r="E61" i="13"/>
  <c r="D61" i="13"/>
  <c r="C61" i="13"/>
  <c r="H60" i="13"/>
  <c r="G60" i="13"/>
  <c r="F60" i="13"/>
  <c r="E60" i="13"/>
  <c r="D60" i="13"/>
  <c r="C60" i="13"/>
  <c r="H59" i="13"/>
  <c r="G59" i="13"/>
  <c r="F59" i="13"/>
  <c r="E59" i="13"/>
  <c r="D59" i="13"/>
  <c r="C59" i="13"/>
  <c r="H57" i="13"/>
  <c r="G57" i="13"/>
  <c r="F57" i="13"/>
  <c r="E57" i="13"/>
  <c r="D57" i="13"/>
  <c r="C57" i="13"/>
  <c r="H56" i="13"/>
  <c r="G56" i="13"/>
  <c r="F56" i="13"/>
  <c r="E56" i="13"/>
  <c r="D56" i="13"/>
  <c r="C56" i="13"/>
  <c r="H55" i="13"/>
  <c r="G55" i="13"/>
  <c r="F55" i="13"/>
  <c r="E55" i="13"/>
  <c r="D55" i="13"/>
  <c r="C55" i="13"/>
  <c r="H54" i="13"/>
  <c r="G54" i="13"/>
  <c r="F54" i="13"/>
  <c r="E54" i="13"/>
  <c r="D54" i="13"/>
  <c r="C54" i="13"/>
  <c r="H52" i="13"/>
  <c r="G52" i="13"/>
  <c r="F52" i="13"/>
  <c r="E52" i="13"/>
  <c r="D52" i="13"/>
  <c r="C52" i="13"/>
  <c r="H50" i="13"/>
  <c r="G50" i="13"/>
  <c r="F50" i="13"/>
  <c r="E50" i="13"/>
  <c r="D50" i="13"/>
  <c r="C50" i="13"/>
  <c r="H49" i="13"/>
  <c r="G49" i="13"/>
  <c r="F49" i="13"/>
  <c r="E49" i="13"/>
  <c r="D49" i="13"/>
  <c r="C49" i="13"/>
  <c r="N27" i="5"/>
  <c r="A27" i="5"/>
  <c r="N27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G157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L199" i="6"/>
  <c r="L200" i="6"/>
  <c r="L201" i="6"/>
  <c r="L202" i="6"/>
  <c r="L203" i="6"/>
  <c r="L204" i="6"/>
  <c r="L205" i="6"/>
  <c r="L206" i="6"/>
  <c r="L207" i="6"/>
  <c r="L208" i="6"/>
  <c r="L209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198" i="6"/>
  <c r="G77" i="13"/>
  <c r="G80" i="13"/>
  <c r="G76" i="13"/>
  <c r="G71" i="13"/>
  <c r="G66" i="13"/>
  <c r="G67" i="13"/>
  <c r="G65" i="13"/>
  <c r="G64" i="13"/>
  <c r="G74" i="13"/>
  <c r="G72" i="13"/>
  <c r="G70" i="13"/>
  <c r="G75" i="13"/>
  <c r="G69" i="13"/>
  <c r="G79" i="13"/>
  <c r="A36" i="6"/>
  <c r="A34" i="6"/>
  <c r="A32" i="6"/>
  <c r="A30" i="6"/>
  <c r="A28" i="6"/>
  <c r="A35" i="6"/>
  <c r="A33" i="6"/>
  <c r="A31" i="6"/>
  <c r="A29" i="6"/>
  <c r="D95" i="6"/>
  <c r="E95" i="6"/>
  <c r="C95" i="6"/>
  <c r="H95" i="6"/>
  <c r="F95" i="6"/>
  <c r="E95" i="8"/>
  <c r="H95" i="3"/>
  <c r="E95" i="14"/>
  <c r="C95" i="10"/>
  <c r="E95" i="9"/>
  <c r="F95" i="14"/>
  <c r="D95" i="10"/>
  <c r="F95" i="9"/>
  <c r="C95" i="8"/>
  <c r="H95" i="8"/>
  <c r="E95" i="3"/>
  <c r="C95" i="14"/>
  <c r="H95" i="14"/>
  <c r="E95" i="10"/>
  <c r="C95" i="9"/>
  <c r="H95" i="9"/>
  <c r="C95" i="3"/>
  <c r="H95" i="10"/>
  <c r="F95" i="8"/>
  <c r="D95" i="3"/>
  <c r="D95" i="8"/>
  <c r="F95" i="3"/>
  <c r="D95" i="14"/>
  <c r="F95" i="10"/>
  <c r="D95" i="9"/>
  <c r="E95" i="1"/>
  <c r="H95" i="7"/>
  <c r="C95" i="1"/>
  <c r="H95" i="1"/>
  <c r="E95" i="7"/>
  <c r="C95" i="7"/>
  <c r="F95" i="1"/>
  <c r="D95" i="7"/>
  <c r="D95" i="1"/>
  <c r="F95" i="7"/>
  <c r="D95" i="12"/>
  <c r="F95" i="4"/>
  <c r="E95" i="2"/>
  <c r="E95" i="12"/>
  <c r="E95" i="5"/>
  <c r="F95" i="2"/>
  <c r="F95" i="12"/>
  <c r="F95" i="5"/>
  <c r="C95" i="2"/>
  <c r="H95" i="2"/>
  <c r="C95" i="12"/>
  <c r="H95" i="12"/>
  <c r="E95" i="4"/>
  <c r="D95" i="2"/>
  <c r="G95" i="6"/>
  <c r="G95" i="3"/>
  <c r="L95" i="3"/>
  <c r="L95" i="8"/>
  <c r="L95" i="14"/>
  <c r="G95" i="9"/>
  <c r="L95" i="10"/>
  <c r="L95" i="9"/>
  <c r="G95" i="14"/>
  <c r="G95" i="8"/>
  <c r="G95" i="10"/>
  <c r="L95" i="7"/>
  <c r="G95" i="7"/>
  <c r="L95" i="1"/>
  <c r="G95" i="1"/>
  <c r="C95" i="5"/>
  <c r="G95" i="12"/>
  <c r="L95" i="6"/>
  <c r="D95" i="4"/>
  <c r="G95" i="4"/>
  <c r="H95" i="4"/>
  <c r="L95" i="2"/>
  <c r="C95" i="4"/>
  <c r="H95" i="5"/>
  <c r="D95" i="5"/>
  <c r="G95" i="2"/>
  <c r="L95" i="4"/>
  <c r="L95" i="5"/>
  <c r="G95" i="5"/>
  <c r="F96" i="6"/>
  <c r="C96" i="6"/>
  <c r="E96" i="6"/>
  <c r="H96" i="6"/>
  <c r="D96" i="6"/>
  <c r="C96" i="3"/>
  <c r="E96" i="14"/>
  <c r="C96" i="10"/>
  <c r="E96" i="9"/>
  <c r="F96" i="8"/>
  <c r="D96" i="3"/>
  <c r="F96" i="14"/>
  <c r="D96" i="10"/>
  <c r="F96" i="9"/>
  <c r="C96" i="8"/>
  <c r="H96" i="8"/>
  <c r="E96" i="3"/>
  <c r="C96" i="14"/>
  <c r="H96" i="14"/>
  <c r="E96" i="10"/>
  <c r="C96" i="9"/>
  <c r="H96" i="9"/>
  <c r="E96" i="8"/>
  <c r="H96" i="3"/>
  <c r="H96" i="10"/>
  <c r="D96" i="8"/>
  <c r="F96" i="3"/>
  <c r="D96" i="14"/>
  <c r="F96" i="10"/>
  <c r="D96" i="9"/>
  <c r="E96" i="1"/>
  <c r="H96" i="7"/>
  <c r="C96" i="1"/>
  <c r="H96" i="1"/>
  <c r="E96" i="7"/>
  <c r="C96" i="7"/>
  <c r="F96" i="1"/>
  <c r="D96" i="7"/>
  <c r="D96" i="1"/>
  <c r="F96" i="7"/>
  <c r="D96" i="2"/>
  <c r="E96" i="2"/>
  <c r="C96" i="2"/>
  <c r="H96" i="2"/>
  <c r="F96" i="2"/>
  <c r="E96" i="4"/>
  <c r="C96" i="12"/>
  <c r="H96" i="12"/>
  <c r="D96" i="12"/>
  <c r="E96" i="12"/>
  <c r="E96" i="5"/>
  <c r="F96" i="12"/>
  <c r="G96" i="6"/>
  <c r="L96" i="1"/>
  <c r="G96" i="8"/>
  <c r="G96" i="14"/>
  <c r="L96" i="7"/>
  <c r="L96" i="3"/>
  <c r="G96" i="10"/>
  <c r="G96" i="3"/>
  <c r="L96" i="8"/>
  <c r="G96" i="9"/>
  <c r="L96" i="10"/>
  <c r="L96" i="9"/>
  <c r="L96" i="14"/>
  <c r="G96" i="1"/>
  <c r="G96" i="7"/>
  <c r="G96" i="2"/>
  <c r="L96" i="2"/>
  <c r="H96" i="4"/>
  <c r="C96" i="4"/>
  <c r="F96" i="4"/>
  <c r="D96" i="4"/>
  <c r="D96" i="5"/>
  <c r="F96" i="5"/>
  <c r="G96" i="12"/>
  <c r="H96" i="5"/>
  <c r="C96" i="5"/>
  <c r="L96" i="6"/>
  <c r="G96" i="4"/>
  <c r="L96" i="4"/>
  <c r="L96" i="5"/>
  <c r="G96" i="5"/>
  <c r="L330" i="3"/>
  <c r="G330" i="14"/>
  <c r="L330" i="7"/>
  <c r="L330" i="10"/>
  <c r="L330" i="14"/>
  <c r="L330" i="2"/>
  <c r="L330" i="6"/>
  <c r="L330" i="8"/>
  <c r="L330" i="9"/>
  <c r="L330" i="11"/>
  <c r="L99" i="1"/>
  <c r="L328" i="5"/>
  <c r="F70" i="18" l="1"/>
  <c r="F74" i="18"/>
  <c r="F71" i="18"/>
  <c r="K331" i="16"/>
  <c r="R19" i="15"/>
  <c r="K334" i="16"/>
  <c r="K329" i="16"/>
  <c r="K337" i="16"/>
  <c r="K333" i="16"/>
  <c r="K330" i="16"/>
  <c r="K336" i="16"/>
  <c r="K338" i="16"/>
  <c r="K332" i="16"/>
  <c r="K335" i="16"/>
  <c r="K339" i="16"/>
  <c r="K328" i="16"/>
  <c r="K38" i="16" s="1"/>
  <c r="G112" i="6"/>
  <c r="K363" i="16"/>
  <c r="C19" i="14"/>
  <c r="N19" i="15"/>
  <c r="F19" i="14"/>
  <c r="G102" i="14"/>
  <c r="G102" i="7"/>
  <c r="C19" i="11"/>
  <c r="E19" i="14"/>
  <c r="E19" i="15"/>
  <c r="C16" i="9"/>
  <c r="L101" i="11"/>
  <c r="G19" i="11"/>
  <c r="D17" i="2"/>
  <c r="E19" i="11"/>
  <c r="H19" i="14"/>
  <c r="D19" i="14"/>
  <c r="C17" i="1"/>
  <c r="E16" i="9"/>
  <c r="G100" i="6"/>
  <c r="G99" i="3"/>
  <c r="E17" i="4"/>
  <c r="C17" i="9"/>
  <c r="L100" i="14"/>
  <c r="D17" i="14"/>
  <c r="H18" i="14"/>
  <c r="E17" i="2"/>
  <c r="D16" i="3"/>
  <c r="E17" i="8"/>
  <c r="D19" i="11"/>
  <c r="L16" i="11"/>
  <c r="C17" i="5"/>
  <c r="G102" i="8"/>
  <c r="L102" i="14"/>
  <c r="F19" i="11"/>
  <c r="G19" i="14"/>
  <c r="G19" i="15"/>
  <c r="G106" i="13"/>
  <c r="H106" i="11"/>
  <c r="I107" i="3"/>
  <c r="I18" i="3" s="1"/>
  <c r="D105" i="10"/>
  <c r="L112" i="5"/>
  <c r="L99" i="10"/>
  <c r="L99" i="3"/>
  <c r="G17" i="11"/>
  <c r="I107" i="12"/>
  <c r="I18" i="12" s="1"/>
  <c r="I107" i="10"/>
  <c r="I18" i="10" s="1"/>
  <c r="G102" i="2"/>
  <c r="I107" i="1"/>
  <c r="I18" i="1" s="1"/>
  <c r="G100" i="12"/>
  <c r="L101" i="6"/>
  <c r="D17" i="8"/>
  <c r="G101" i="10"/>
  <c r="H110" i="8"/>
  <c r="E16" i="1"/>
  <c r="F16" i="3"/>
  <c r="H17" i="7"/>
  <c r="G100" i="10"/>
  <c r="E17" i="9"/>
  <c r="L100" i="10"/>
  <c r="G101" i="9"/>
  <c r="I107" i="6"/>
  <c r="I18" i="6" s="1"/>
  <c r="I107" i="8"/>
  <c r="I18" i="8" s="1"/>
  <c r="F104" i="9"/>
  <c r="L112" i="1"/>
  <c r="E17" i="5"/>
  <c r="E17" i="11"/>
  <c r="R17" i="15"/>
  <c r="F18" i="11"/>
  <c r="H16" i="10"/>
  <c r="G106" i="14"/>
  <c r="F104" i="10"/>
  <c r="H104" i="9"/>
  <c r="I104" i="4"/>
  <c r="I104" i="5"/>
  <c r="E16" i="6"/>
  <c r="C17" i="15"/>
  <c r="D16" i="4"/>
  <c r="C16" i="5"/>
  <c r="C16" i="7"/>
  <c r="E16" i="14"/>
  <c r="F16" i="11"/>
  <c r="L99" i="8"/>
  <c r="G328" i="5"/>
  <c r="C17" i="2"/>
  <c r="E18" i="11"/>
  <c r="G107" i="14"/>
  <c r="L99" i="7"/>
  <c r="G16" i="1"/>
  <c r="E16" i="4"/>
  <c r="E17" i="14"/>
  <c r="L101" i="7"/>
  <c r="R18" i="15"/>
  <c r="E16" i="11"/>
  <c r="G16" i="10"/>
  <c r="F16" i="6"/>
  <c r="L16" i="7"/>
  <c r="D17" i="12"/>
  <c r="F17" i="4"/>
  <c r="G99" i="10"/>
  <c r="F17" i="10"/>
  <c r="F17" i="7"/>
  <c r="G100" i="7"/>
  <c r="F17" i="8"/>
  <c r="L102" i="9"/>
  <c r="C18" i="11"/>
  <c r="H18" i="15"/>
  <c r="D18" i="15"/>
  <c r="F106" i="1"/>
  <c r="F104" i="1"/>
  <c r="C106" i="7"/>
  <c r="D105" i="7"/>
  <c r="F106" i="7"/>
  <c r="F105" i="7"/>
  <c r="E105" i="8"/>
  <c r="E110" i="8"/>
  <c r="E104" i="10"/>
  <c r="L16" i="4"/>
  <c r="L16" i="14"/>
  <c r="F16" i="5"/>
  <c r="C16" i="1"/>
  <c r="L99" i="4"/>
  <c r="H17" i="2"/>
  <c r="G101" i="12"/>
  <c r="G101" i="7"/>
  <c r="L101" i="14"/>
  <c r="G101" i="13"/>
  <c r="L102" i="10"/>
  <c r="G102" i="4"/>
  <c r="L18" i="14"/>
  <c r="D104" i="12"/>
  <c r="E106" i="6"/>
  <c r="H110" i="3"/>
  <c r="H104" i="10"/>
  <c r="D111" i="6"/>
  <c r="E106" i="1"/>
  <c r="D104" i="7"/>
  <c r="E105" i="7"/>
  <c r="C110" i="8"/>
  <c r="E109" i="8"/>
  <c r="G357" i="8"/>
  <c r="C105" i="3"/>
  <c r="D104" i="3"/>
  <c r="F106" i="3"/>
  <c r="H104" i="3"/>
  <c r="D105" i="9"/>
  <c r="G99" i="2"/>
  <c r="G109" i="13"/>
  <c r="E109" i="12"/>
  <c r="I111" i="12"/>
  <c r="G363" i="12"/>
  <c r="G112" i="12" s="1"/>
  <c r="L16" i="10"/>
  <c r="D16" i="2"/>
  <c r="L99" i="9"/>
  <c r="F17" i="12"/>
  <c r="L99" i="6"/>
  <c r="E105" i="6"/>
  <c r="H16" i="5"/>
  <c r="L16" i="9"/>
  <c r="H16" i="14"/>
  <c r="L100" i="5"/>
  <c r="G100" i="9"/>
  <c r="F104" i="4"/>
  <c r="L362" i="5"/>
  <c r="F43" i="18" s="1"/>
  <c r="L362" i="4"/>
  <c r="F104" i="7"/>
  <c r="I111" i="7"/>
  <c r="G363" i="7"/>
  <c r="G112" i="7" s="1"/>
  <c r="E104" i="8"/>
  <c r="F16" i="10"/>
  <c r="F16" i="9"/>
  <c r="E16" i="5"/>
  <c r="D16" i="15"/>
  <c r="E16" i="15"/>
  <c r="H16" i="15"/>
  <c r="D17" i="6"/>
  <c r="L100" i="11"/>
  <c r="D17" i="10"/>
  <c r="G101" i="1"/>
  <c r="D17" i="11"/>
  <c r="L101" i="3"/>
  <c r="F17" i="1"/>
  <c r="C17" i="3"/>
  <c r="G101" i="3"/>
  <c r="L102" i="11"/>
  <c r="E18" i="14"/>
  <c r="D106" i="4"/>
  <c r="G107" i="13"/>
  <c r="H109" i="9"/>
  <c r="D106" i="8"/>
  <c r="E106" i="10"/>
  <c r="C106" i="9"/>
  <c r="E104" i="9"/>
  <c r="G99" i="9"/>
  <c r="C16" i="14"/>
  <c r="H17" i="6"/>
  <c r="E18" i="15"/>
  <c r="F105" i="6"/>
  <c r="H106" i="12"/>
  <c r="H105" i="12"/>
  <c r="C109" i="12"/>
  <c r="D111" i="12"/>
  <c r="E111" i="12"/>
  <c r="F110" i="12"/>
  <c r="G99" i="7"/>
  <c r="C16" i="4"/>
  <c r="L16" i="8"/>
  <c r="D16" i="7"/>
  <c r="C16" i="8"/>
  <c r="E16" i="8"/>
  <c r="C16" i="12"/>
  <c r="H16" i="11"/>
  <c r="L99" i="14"/>
  <c r="G100" i="1"/>
  <c r="E17" i="15"/>
  <c r="L102" i="7"/>
  <c r="G18" i="15"/>
  <c r="L106" i="7"/>
  <c r="H106" i="7"/>
  <c r="D104" i="1"/>
  <c r="L341" i="11"/>
  <c r="C104" i="7"/>
  <c r="L354" i="7"/>
  <c r="E110" i="3"/>
  <c r="F109" i="3"/>
  <c r="L17" i="1"/>
  <c r="G16" i="8"/>
  <c r="G16" i="5"/>
  <c r="G16" i="7"/>
  <c r="G16" i="6"/>
  <c r="D16" i="1"/>
  <c r="E16" i="7"/>
  <c r="E16" i="10"/>
  <c r="F16" i="14"/>
  <c r="C16" i="15"/>
  <c r="C17" i="14"/>
  <c r="F17" i="5"/>
  <c r="C17" i="4"/>
  <c r="G100" i="2"/>
  <c r="H17" i="11"/>
  <c r="F17" i="2"/>
  <c r="C17" i="8"/>
  <c r="H17" i="9"/>
  <c r="C17" i="10"/>
  <c r="L100" i="8"/>
  <c r="E17" i="7"/>
  <c r="E17" i="1"/>
  <c r="E17" i="10"/>
  <c r="H17" i="14"/>
  <c r="L100" i="9"/>
  <c r="D17" i="15"/>
  <c r="H17" i="15"/>
  <c r="F17" i="15"/>
  <c r="G102" i="3"/>
  <c r="F104" i="8"/>
  <c r="D18" i="11"/>
  <c r="N18" i="15"/>
  <c r="H105" i="3"/>
  <c r="G105" i="13"/>
  <c r="C18" i="15"/>
  <c r="H106" i="9"/>
  <c r="I107" i="4"/>
  <c r="I18" i="4" s="1"/>
  <c r="F107" i="2"/>
  <c r="C107" i="7"/>
  <c r="E107" i="8"/>
  <c r="C107" i="3"/>
  <c r="E107" i="10"/>
  <c r="C107" i="9"/>
  <c r="H110" i="10"/>
  <c r="G111" i="13"/>
  <c r="I111" i="1"/>
  <c r="G363" i="1"/>
  <c r="G112" i="1" s="1"/>
  <c r="L354" i="8"/>
  <c r="L40" i="8" s="1"/>
  <c r="C110" i="3"/>
  <c r="C109" i="3"/>
  <c r="E109" i="3"/>
  <c r="F110" i="3"/>
  <c r="C105" i="9"/>
  <c r="C104" i="9"/>
  <c r="D106" i="9"/>
  <c r="E106" i="9"/>
  <c r="E105" i="9"/>
  <c r="F105" i="9"/>
  <c r="C105" i="1"/>
  <c r="D105" i="1"/>
  <c r="L16" i="6"/>
  <c r="L16" i="2"/>
  <c r="D16" i="12"/>
  <c r="E16" i="3"/>
  <c r="G16" i="15"/>
  <c r="C16" i="2"/>
  <c r="G16" i="11"/>
  <c r="F17" i="14"/>
  <c r="F17" i="6"/>
  <c r="C17" i="6"/>
  <c r="L100" i="6"/>
  <c r="H17" i="5"/>
  <c r="H17" i="4"/>
  <c r="G100" i="8"/>
  <c r="D17" i="1"/>
  <c r="H17" i="8"/>
  <c r="F17" i="3"/>
  <c r="H17" i="1"/>
  <c r="G100" i="3"/>
  <c r="L100" i="3"/>
  <c r="G101" i="6"/>
  <c r="G101" i="2"/>
  <c r="C17" i="11"/>
  <c r="G17" i="15"/>
  <c r="L101" i="8"/>
  <c r="G101" i="14"/>
  <c r="F17" i="9"/>
  <c r="G102" i="6"/>
  <c r="G102" i="1"/>
  <c r="C17" i="12"/>
  <c r="G102" i="12"/>
  <c r="L102" i="3"/>
  <c r="L102" i="4"/>
  <c r="L102" i="6"/>
  <c r="I104" i="9"/>
  <c r="D107" i="9"/>
  <c r="G104" i="14"/>
  <c r="G105" i="14"/>
  <c r="D109" i="5"/>
  <c r="I111" i="4"/>
  <c r="G112" i="4"/>
  <c r="F106" i="2"/>
  <c r="F109" i="10"/>
  <c r="L110" i="10"/>
  <c r="G354" i="9"/>
  <c r="H16" i="4"/>
  <c r="H16" i="3"/>
  <c r="H16" i="1"/>
  <c r="G16" i="3"/>
  <c r="D16" i="6"/>
  <c r="E16" i="2"/>
  <c r="D16" i="10"/>
  <c r="D16" i="8"/>
  <c r="L99" i="11"/>
  <c r="L99" i="2"/>
  <c r="G99" i="12"/>
  <c r="E17" i="6"/>
  <c r="F16" i="1"/>
  <c r="D16" i="14"/>
  <c r="F16" i="2"/>
  <c r="G16" i="9"/>
  <c r="L16" i="1"/>
  <c r="D16" i="9"/>
  <c r="C16" i="3"/>
  <c r="G99" i="13"/>
  <c r="L100" i="2"/>
  <c r="L99" i="5"/>
  <c r="G99" i="14"/>
  <c r="L100" i="4"/>
  <c r="H17" i="3"/>
  <c r="G99" i="8"/>
  <c r="G99" i="1"/>
  <c r="G16" i="4"/>
  <c r="G16" i="12"/>
  <c r="H16" i="6"/>
  <c r="F16" i="12"/>
  <c r="L16" i="3"/>
  <c r="F16" i="4"/>
  <c r="H16" i="2"/>
  <c r="D16" i="5"/>
  <c r="F16" i="15"/>
  <c r="H16" i="9"/>
  <c r="H16" i="8"/>
  <c r="F16" i="8"/>
  <c r="G99" i="6"/>
  <c r="H17" i="12"/>
  <c r="G99" i="4"/>
  <c r="D17" i="4"/>
  <c r="G332" i="5"/>
  <c r="G100" i="5" s="1"/>
  <c r="G100" i="4"/>
  <c r="D17" i="9"/>
  <c r="G101" i="4"/>
  <c r="G334" i="5"/>
  <c r="G101" i="5" s="1"/>
  <c r="G101" i="8"/>
  <c r="F17" i="11"/>
  <c r="L101" i="4"/>
  <c r="L101" i="10"/>
  <c r="E17" i="12"/>
  <c r="L101" i="5"/>
  <c r="G102" i="10"/>
  <c r="L102" i="5"/>
  <c r="L102" i="2"/>
  <c r="L102" i="8"/>
  <c r="C16" i="10"/>
  <c r="H16" i="12"/>
  <c r="F16" i="7"/>
  <c r="G16" i="2"/>
  <c r="G16" i="14"/>
  <c r="C16" i="6"/>
  <c r="E16" i="12"/>
  <c r="L16" i="5"/>
  <c r="H16" i="7"/>
  <c r="C16" i="11"/>
  <c r="D16" i="11"/>
  <c r="G100" i="14"/>
  <c r="D17" i="5"/>
  <c r="D17" i="3"/>
  <c r="L100" i="7"/>
  <c r="E17" i="3"/>
  <c r="C17" i="7"/>
  <c r="D17" i="7"/>
  <c r="H17" i="10"/>
  <c r="G100" i="13"/>
  <c r="L101" i="2"/>
  <c r="L101" i="9"/>
  <c r="G102" i="5"/>
  <c r="D18" i="14"/>
  <c r="F18" i="14"/>
  <c r="G104" i="13"/>
  <c r="G18" i="11"/>
  <c r="F18" i="15"/>
  <c r="H107" i="7"/>
  <c r="L107" i="7"/>
  <c r="H107" i="11"/>
  <c r="L106" i="3"/>
  <c r="H106" i="3"/>
  <c r="L354" i="10"/>
  <c r="H109" i="10"/>
  <c r="H106" i="2"/>
  <c r="G102" i="9"/>
  <c r="C18" i="14"/>
  <c r="L351" i="11"/>
  <c r="K351" i="16" s="1"/>
  <c r="D107" i="3"/>
  <c r="G110" i="13"/>
  <c r="L105" i="9"/>
  <c r="H105" i="9"/>
  <c r="L106" i="8"/>
  <c r="G357" i="3"/>
  <c r="G359" i="10"/>
  <c r="E107" i="6"/>
  <c r="C107" i="12"/>
  <c r="H107" i="12"/>
  <c r="D105" i="6"/>
  <c r="E105" i="2"/>
  <c r="C111" i="2"/>
  <c r="C110" i="2"/>
  <c r="E109" i="2"/>
  <c r="C104" i="8"/>
  <c r="C105" i="10"/>
  <c r="F106" i="10"/>
  <c r="E109" i="10"/>
  <c r="G356" i="6"/>
  <c r="L354" i="6"/>
  <c r="L40" i="6" s="1"/>
  <c r="H104" i="12"/>
  <c r="L347" i="11"/>
  <c r="K347" i="16" s="1"/>
  <c r="F105" i="1"/>
  <c r="D111" i="1"/>
  <c r="C110" i="7"/>
  <c r="G359" i="8"/>
  <c r="C106" i="10"/>
  <c r="F111" i="2"/>
  <c r="E104" i="1"/>
  <c r="G360" i="9"/>
  <c r="G361" i="9"/>
  <c r="I109" i="5"/>
  <c r="I109" i="4"/>
  <c r="L105" i="8"/>
  <c r="H105" i="8"/>
  <c r="L352" i="11"/>
  <c r="K352" i="16" s="1"/>
  <c r="D110" i="4"/>
  <c r="L354" i="4"/>
  <c r="D107" i="2"/>
  <c r="C104" i="6"/>
  <c r="F110" i="6"/>
  <c r="F109" i="6"/>
  <c r="C106" i="12"/>
  <c r="C110" i="5"/>
  <c r="H111" i="4"/>
  <c r="L346" i="11"/>
  <c r="K346" i="16" s="1"/>
  <c r="H105" i="7"/>
  <c r="C111" i="1"/>
  <c r="D106" i="7"/>
  <c r="E111" i="7"/>
  <c r="E106" i="8"/>
  <c r="E111" i="8"/>
  <c r="C104" i="3"/>
  <c r="C111" i="3"/>
  <c r="E111" i="10"/>
  <c r="L106" i="9"/>
  <c r="C111" i="9"/>
  <c r="C110" i="9"/>
  <c r="D110" i="9"/>
  <c r="G362" i="9"/>
  <c r="H104" i="4"/>
  <c r="H110" i="11"/>
  <c r="E104" i="7"/>
  <c r="G361" i="7"/>
  <c r="C106" i="8"/>
  <c r="C105" i="8"/>
  <c r="D105" i="8"/>
  <c r="D104" i="8"/>
  <c r="C106" i="3"/>
  <c r="D105" i="3"/>
  <c r="G355" i="3"/>
  <c r="F105" i="10"/>
  <c r="C111" i="10"/>
  <c r="G361" i="10"/>
  <c r="G357" i="10"/>
  <c r="E111" i="9"/>
  <c r="C105" i="7"/>
  <c r="E106" i="7"/>
  <c r="H104" i="2"/>
  <c r="I106" i="2"/>
  <c r="E107" i="2"/>
  <c r="C107" i="1"/>
  <c r="F107" i="7"/>
  <c r="F107" i="3"/>
  <c r="D107" i="10"/>
  <c r="F107" i="9"/>
  <c r="F111" i="6"/>
  <c r="D110" i="6"/>
  <c r="D109" i="6"/>
  <c r="H111" i="6"/>
  <c r="C104" i="12"/>
  <c r="D105" i="12"/>
  <c r="C111" i="12"/>
  <c r="C106" i="2"/>
  <c r="E104" i="2"/>
  <c r="F104" i="2"/>
  <c r="L359" i="11"/>
  <c r="D111" i="7"/>
  <c r="G356" i="7"/>
  <c r="D111" i="8"/>
  <c r="G356" i="8"/>
  <c r="D109" i="3"/>
  <c r="F106" i="9"/>
  <c r="F110" i="9"/>
  <c r="G358" i="9"/>
  <c r="E111" i="6"/>
  <c r="F111" i="12"/>
  <c r="G362" i="12"/>
  <c r="D111" i="2"/>
  <c r="E111" i="1"/>
  <c r="F111" i="7"/>
  <c r="F111" i="8"/>
  <c r="D111" i="3"/>
  <c r="F111" i="10"/>
  <c r="D111" i="9"/>
  <c r="I111" i="9"/>
  <c r="E111" i="2"/>
  <c r="F111" i="1"/>
  <c r="H111" i="11"/>
  <c r="C111" i="7"/>
  <c r="C111" i="8"/>
  <c r="I111" i="8"/>
  <c r="E111" i="3"/>
  <c r="I111" i="10"/>
  <c r="I111" i="2"/>
  <c r="I111" i="3"/>
  <c r="I111" i="6"/>
  <c r="H111" i="12"/>
  <c r="F111" i="3"/>
  <c r="D111" i="10"/>
  <c r="F111" i="9"/>
  <c r="L361" i="2"/>
  <c r="F11" i="18" s="1"/>
  <c r="H111" i="2"/>
  <c r="D111" i="5"/>
  <c r="D111" i="4"/>
  <c r="L361" i="7"/>
  <c r="L111" i="7" s="1"/>
  <c r="H111" i="7"/>
  <c r="L361" i="8"/>
  <c r="L111" i="8" s="1"/>
  <c r="H111" i="8"/>
  <c r="L361" i="10"/>
  <c r="L111" i="10" s="1"/>
  <c r="H111" i="10"/>
  <c r="L361" i="3"/>
  <c r="L111" i="3" s="1"/>
  <c r="H111" i="3"/>
  <c r="L361" i="6"/>
  <c r="C111" i="6"/>
  <c r="G361" i="12"/>
  <c r="E111" i="5"/>
  <c r="E111" i="4"/>
  <c r="F111" i="5"/>
  <c r="F111" i="4"/>
  <c r="C111" i="5"/>
  <c r="C111" i="4"/>
  <c r="L361" i="9"/>
  <c r="L111" i="9" s="1"/>
  <c r="H111" i="9"/>
  <c r="L358" i="9"/>
  <c r="L110" i="9" s="1"/>
  <c r="H110" i="9"/>
  <c r="F106" i="6"/>
  <c r="I106" i="6"/>
  <c r="F110" i="5"/>
  <c r="H105" i="4"/>
  <c r="C106" i="6"/>
  <c r="L350" i="11"/>
  <c r="K350" i="16" s="1"/>
  <c r="D107" i="12"/>
  <c r="H107" i="9"/>
  <c r="L107" i="9"/>
  <c r="C109" i="6"/>
  <c r="H110" i="7"/>
  <c r="C110" i="6"/>
  <c r="D109" i="4"/>
  <c r="F110" i="2"/>
  <c r="G355" i="9"/>
  <c r="L106" i="6"/>
  <c r="F109" i="4"/>
  <c r="I110" i="4"/>
  <c r="I110" i="5"/>
  <c r="F109" i="2"/>
  <c r="L110" i="7"/>
  <c r="F109" i="8"/>
  <c r="G361" i="3"/>
  <c r="G360" i="3"/>
  <c r="E110" i="10"/>
  <c r="D109" i="9"/>
  <c r="D104" i="9"/>
  <c r="H104" i="7"/>
  <c r="H105" i="11"/>
  <c r="I105" i="9"/>
  <c r="H106" i="8"/>
  <c r="F106" i="4"/>
  <c r="I107" i="9"/>
  <c r="I18" i="9" s="1"/>
  <c r="C107" i="2"/>
  <c r="F107" i="8"/>
  <c r="H109" i="7"/>
  <c r="H109" i="8"/>
  <c r="I109" i="10"/>
  <c r="H106" i="6"/>
  <c r="H104" i="6"/>
  <c r="H110" i="12"/>
  <c r="F106" i="5"/>
  <c r="L348" i="11"/>
  <c r="K348" i="16" s="1"/>
  <c r="E109" i="7"/>
  <c r="D110" i="3"/>
  <c r="G356" i="9"/>
  <c r="H107" i="6"/>
  <c r="D106" i="12"/>
  <c r="F105" i="12"/>
  <c r="C110" i="12"/>
  <c r="C104" i="4"/>
  <c r="C109" i="2"/>
  <c r="D110" i="1"/>
  <c r="D109" i="1"/>
  <c r="E109" i="1"/>
  <c r="G357" i="7"/>
  <c r="F106" i="8"/>
  <c r="L105" i="3"/>
  <c r="L110" i="3"/>
  <c r="H109" i="3"/>
  <c r="C104" i="10"/>
  <c r="D106" i="10"/>
  <c r="E105" i="10"/>
  <c r="C110" i="10"/>
  <c r="C109" i="10"/>
  <c r="D109" i="10"/>
  <c r="F110" i="10"/>
  <c r="C105" i="12"/>
  <c r="D104" i="2"/>
  <c r="C106" i="1"/>
  <c r="C104" i="1"/>
  <c r="D106" i="1"/>
  <c r="E105" i="1"/>
  <c r="F110" i="7"/>
  <c r="D106" i="3"/>
  <c r="E106" i="3"/>
  <c r="E105" i="3"/>
  <c r="E104" i="3"/>
  <c r="F105" i="3"/>
  <c r="F104" i="3"/>
  <c r="E110" i="9"/>
  <c r="E109" i="9"/>
  <c r="F109" i="9"/>
  <c r="G362" i="6"/>
  <c r="G362" i="8"/>
  <c r="G362" i="3"/>
  <c r="G362" i="10"/>
  <c r="L106" i="4"/>
  <c r="H106" i="4"/>
  <c r="G362" i="7"/>
  <c r="F107" i="4"/>
  <c r="E107" i="12"/>
  <c r="C107" i="5"/>
  <c r="L358" i="5"/>
  <c r="F39" i="18" s="1"/>
  <c r="L358" i="4"/>
  <c r="H110" i="4"/>
  <c r="L105" i="2"/>
  <c r="H105" i="2"/>
  <c r="L342" i="11"/>
  <c r="K342" i="16" s="1"/>
  <c r="H104" i="11"/>
  <c r="L355" i="1"/>
  <c r="H109" i="11"/>
  <c r="L355" i="11"/>
  <c r="L105" i="6"/>
  <c r="C105" i="6"/>
  <c r="C106" i="5"/>
  <c r="C106" i="4"/>
  <c r="D105" i="5"/>
  <c r="D105" i="4"/>
  <c r="E106" i="4"/>
  <c r="E106" i="5"/>
  <c r="E104" i="4"/>
  <c r="D107" i="4"/>
  <c r="D107" i="5"/>
  <c r="F107" i="1"/>
  <c r="C107" i="8"/>
  <c r="E107" i="3"/>
  <c r="C107" i="10"/>
  <c r="H107" i="2"/>
  <c r="L107" i="2"/>
  <c r="D107" i="7"/>
  <c r="F106" i="12"/>
  <c r="G362" i="2"/>
  <c r="G361" i="2"/>
  <c r="G354" i="2"/>
  <c r="I107" i="2"/>
  <c r="I18" i="2" s="1"/>
  <c r="F109" i="7"/>
  <c r="L355" i="7"/>
  <c r="H104" i="8"/>
  <c r="C109" i="9"/>
  <c r="F105" i="5"/>
  <c r="F105" i="4"/>
  <c r="G354" i="1"/>
  <c r="I106" i="7"/>
  <c r="G359" i="3"/>
  <c r="G358" i="3"/>
  <c r="D107" i="1"/>
  <c r="D107" i="8"/>
  <c r="I109" i="9"/>
  <c r="G356" i="12"/>
  <c r="D106" i="2"/>
  <c r="E106" i="2"/>
  <c r="E110" i="1"/>
  <c r="G356" i="1"/>
  <c r="L354" i="11"/>
  <c r="D110" i="7"/>
  <c r="G359" i="7"/>
  <c r="G355" i="8"/>
  <c r="F107" i="5"/>
  <c r="G360" i="12"/>
  <c r="D107" i="6"/>
  <c r="F107" i="12"/>
  <c r="D106" i="6"/>
  <c r="L110" i="6"/>
  <c r="D109" i="12"/>
  <c r="G359" i="12"/>
  <c r="D106" i="5"/>
  <c r="C110" i="4"/>
  <c r="G355" i="4"/>
  <c r="G355" i="5" s="1"/>
  <c r="L360" i="4"/>
  <c r="L360" i="5"/>
  <c r="F41" i="18" s="1"/>
  <c r="C105" i="2"/>
  <c r="C104" i="2"/>
  <c r="C110" i="1"/>
  <c r="C109" i="1"/>
  <c r="F110" i="1"/>
  <c r="G359" i="1"/>
  <c r="C109" i="8"/>
  <c r="G361" i="8"/>
  <c r="G356" i="3"/>
  <c r="G354" i="3"/>
  <c r="L355" i="10"/>
  <c r="G357" i="9"/>
  <c r="D104" i="6"/>
  <c r="G358" i="6"/>
  <c r="H110" i="6"/>
  <c r="H109" i="6"/>
  <c r="E105" i="12"/>
  <c r="D110" i="12"/>
  <c r="E110" i="12"/>
  <c r="D109" i="2"/>
  <c r="L344" i="11"/>
  <c r="K344" i="16" s="1"/>
  <c r="L349" i="11"/>
  <c r="K349" i="16" s="1"/>
  <c r="L345" i="11"/>
  <c r="K345" i="16" s="1"/>
  <c r="L362" i="11"/>
  <c r="L362" i="1"/>
  <c r="E110" i="7"/>
  <c r="F105" i="8"/>
  <c r="L105" i="10"/>
  <c r="G359" i="9"/>
  <c r="G362" i="4"/>
  <c r="G357" i="4"/>
  <c r="D105" i="2"/>
  <c r="E110" i="2"/>
  <c r="G362" i="1"/>
  <c r="G358" i="1"/>
  <c r="C109" i="7"/>
  <c r="G358" i="8"/>
  <c r="D110" i="8"/>
  <c r="I104" i="12"/>
  <c r="F105" i="2"/>
  <c r="H105" i="10"/>
  <c r="E107" i="9"/>
  <c r="C107" i="6"/>
  <c r="L107" i="6"/>
  <c r="E107" i="1"/>
  <c r="F107" i="10"/>
  <c r="E104" i="6"/>
  <c r="H105" i="6"/>
  <c r="E110" i="6"/>
  <c r="E106" i="12"/>
  <c r="F109" i="12"/>
  <c r="D110" i="5"/>
  <c r="E109" i="4"/>
  <c r="L358" i="2"/>
  <c r="F8" i="18" s="1"/>
  <c r="H110" i="2"/>
  <c r="L361" i="11"/>
  <c r="L110" i="8"/>
  <c r="H107" i="3"/>
  <c r="H107" i="4"/>
  <c r="L107" i="3"/>
  <c r="C105" i="5"/>
  <c r="G360" i="2"/>
  <c r="I110" i="2"/>
  <c r="H109" i="2"/>
  <c r="L354" i="2"/>
  <c r="D109" i="7"/>
  <c r="L106" i="10"/>
  <c r="H106" i="10"/>
  <c r="E104" i="12"/>
  <c r="D104" i="4"/>
  <c r="E107" i="7"/>
  <c r="L107" i="8"/>
  <c r="H107" i="8"/>
  <c r="L107" i="10"/>
  <c r="H107" i="10"/>
  <c r="C105" i="4"/>
  <c r="I105" i="12"/>
  <c r="C107" i="4"/>
  <c r="F107" i="6"/>
  <c r="E107" i="5"/>
  <c r="E107" i="4"/>
  <c r="H109" i="12"/>
  <c r="I105" i="5"/>
  <c r="E105" i="4"/>
  <c r="I105" i="4"/>
  <c r="C109" i="4"/>
  <c r="L361" i="4"/>
  <c r="I109" i="2"/>
  <c r="G357" i="2"/>
  <c r="F109" i="1"/>
  <c r="L357" i="11"/>
  <c r="D109" i="8"/>
  <c r="E109" i="6"/>
  <c r="G358" i="12"/>
  <c r="F110" i="4"/>
  <c r="H109" i="4"/>
  <c r="L356" i="4"/>
  <c r="L356" i="5"/>
  <c r="F37" i="18" s="1"/>
  <c r="G359" i="2"/>
  <c r="G361" i="1"/>
  <c r="G360" i="1"/>
  <c r="L358" i="11"/>
  <c r="L358" i="1"/>
  <c r="G361" i="6"/>
  <c r="G355" i="12"/>
  <c r="E110" i="5"/>
  <c r="E110" i="4"/>
  <c r="L357" i="4"/>
  <c r="G356" i="2"/>
  <c r="F104" i="6"/>
  <c r="F104" i="12"/>
  <c r="I109" i="6"/>
  <c r="G359" i="6"/>
  <c r="G357" i="6"/>
  <c r="G355" i="6"/>
  <c r="G357" i="12"/>
  <c r="G360" i="4"/>
  <c r="G358" i="4"/>
  <c r="G356" i="4"/>
  <c r="G354" i="4"/>
  <c r="L359" i="4"/>
  <c r="L359" i="5"/>
  <c r="F40" i="18" s="1"/>
  <c r="D110" i="2"/>
  <c r="G358" i="2"/>
  <c r="G358" i="7"/>
  <c r="F110" i="8"/>
  <c r="L354" i="3"/>
  <c r="L40" i="3" s="1"/>
  <c r="G360" i="6"/>
  <c r="G354" i="12"/>
  <c r="G361" i="4"/>
  <c r="G359" i="4"/>
  <c r="L355" i="4"/>
  <c r="G355" i="2"/>
  <c r="L360" i="11"/>
  <c r="G357" i="1"/>
  <c r="L356" i="11"/>
  <c r="G355" i="7"/>
  <c r="G355" i="10"/>
  <c r="G354" i="10"/>
  <c r="G355" i="1"/>
  <c r="G360" i="7"/>
  <c r="G354" i="7"/>
  <c r="G360" i="10"/>
  <c r="G356" i="10"/>
  <c r="G360" i="8"/>
  <c r="G354" i="8"/>
  <c r="G40" i="8" s="1"/>
  <c r="G358" i="10"/>
  <c r="L354" i="9"/>
  <c r="L40" i="9" s="1"/>
  <c r="G40" i="1" l="1"/>
  <c r="G40" i="2"/>
  <c r="G40" i="12"/>
  <c r="G40" i="3"/>
  <c r="G40" i="10"/>
  <c r="G40" i="6"/>
  <c r="L39" i="11"/>
  <c r="L40" i="10"/>
  <c r="G40" i="4"/>
  <c r="G40" i="9"/>
  <c r="L40" i="4"/>
  <c r="G40" i="7"/>
  <c r="L40" i="2"/>
  <c r="L40" i="11"/>
  <c r="L40" i="7"/>
  <c r="F69" i="18"/>
  <c r="F66" i="18"/>
  <c r="F73" i="18"/>
  <c r="F4" i="18"/>
  <c r="K105" i="16"/>
  <c r="K107" i="16"/>
  <c r="K106" i="16"/>
  <c r="K359" i="16"/>
  <c r="K362" i="16"/>
  <c r="K360" i="16"/>
  <c r="K341" i="16"/>
  <c r="K39" i="16" s="1"/>
  <c r="K358" i="16"/>
  <c r="L111" i="2"/>
  <c r="L109" i="6"/>
  <c r="L111" i="6"/>
  <c r="G17" i="9"/>
  <c r="F19" i="1"/>
  <c r="F19" i="12"/>
  <c r="L105" i="11"/>
  <c r="H19" i="4"/>
  <c r="H19" i="12"/>
  <c r="F19" i="9"/>
  <c r="H19" i="2"/>
  <c r="E19" i="6"/>
  <c r="H19" i="11"/>
  <c r="E19" i="1"/>
  <c r="C19" i="2"/>
  <c r="H19" i="7"/>
  <c r="D19" i="6"/>
  <c r="F19" i="6"/>
  <c r="C19" i="1"/>
  <c r="F19" i="7"/>
  <c r="E19" i="9"/>
  <c r="H19" i="3"/>
  <c r="D19" i="9"/>
  <c r="F19" i="8"/>
  <c r="D19" i="2"/>
  <c r="C19" i="10"/>
  <c r="D19" i="1"/>
  <c r="D19" i="5"/>
  <c r="E19" i="3"/>
  <c r="C19" i="8"/>
  <c r="F19" i="4"/>
  <c r="C19" i="6"/>
  <c r="D19" i="3"/>
  <c r="C19" i="3"/>
  <c r="H19" i="9"/>
  <c r="E19" i="2"/>
  <c r="H19" i="10"/>
  <c r="C19" i="12"/>
  <c r="D19" i="8"/>
  <c r="C19" i="9"/>
  <c r="E19" i="12"/>
  <c r="D19" i="7"/>
  <c r="C19" i="7"/>
  <c r="G360" i="5"/>
  <c r="C19" i="4"/>
  <c r="E19" i="4"/>
  <c r="H19" i="6"/>
  <c r="D19" i="12"/>
  <c r="D19" i="10"/>
  <c r="E19" i="7"/>
  <c r="H19" i="8"/>
  <c r="F19" i="2"/>
  <c r="D19" i="4"/>
  <c r="E19" i="10"/>
  <c r="F19" i="10"/>
  <c r="F19" i="3"/>
  <c r="E19" i="8"/>
  <c r="L104" i="3"/>
  <c r="L18" i="3" s="1"/>
  <c r="C18" i="3"/>
  <c r="E18" i="8"/>
  <c r="C18" i="7"/>
  <c r="G106" i="1"/>
  <c r="L107" i="1"/>
  <c r="L105" i="4"/>
  <c r="G356" i="5"/>
  <c r="G105" i="6"/>
  <c r="L106" i="11"/>
  <c r="D18" i="7"/>
  <c r="G17" i="10"/>
  <c r="L17" i="10"/>
  <c r="G99" i="5"/>
  <c r="G17" i="5" s="1"/>
  <c r="G107" i="9"/>
  <c r="G363" i="5"/>
  <c r="G112" i="5" s="1"/>
  <c r="G17" i="12"/>
  <c r="G18" i="14"/>
  <c r="L17" i="3"/>
  <c r="G17" i="3"/>
  <c r="G17" i="7"/>
  <c r="G359" i="5"/>
  <c r="G110" i="8"/>
  <c r="G106" i="12"/>
  <c r="H106" i="5"/>
  <c r="F109" i="5"/>
  <c r="F19" i="5" s="1"/>
  <c r="I107" i="5"/>
  <c r="I18" i="5" s="1"/>
  <c r="G104" i="3"/>
  <c r="L107" i="4"/>
  <c r="H18" i="7"/>
  <c r="L106" i="2"/>
  <c r="G107" i="3"/>
  <c r="L17" i="9"/>
  <c r="L104" i="7"/>
  <c r="D18" i="9"/>
  <c r="F18" i="3"/>
  <c r="D18" i="1"/>
  <c r="C18" i="10"/>
  <c r="L17" i="4"/>
  <c r="H18" i="11"/>
  <c r="L17" i="7"/>
  <c r="L17" i="8"/>
  <c r="L17" i="14"/>
  <c r="E18" i="6"/>
  <c r="C18" i="8"/>
  <c r="G105" i="9"/>
  <c r="C18" i="9"/>
  <c r="F18" i="10"/>
  <c r="E18" i="9"/>
  <c r="L104" i="11"/>
  <c r="E18" i="10"/>
  <c r="F18" i="7"/>
  <c r="H18" i="3"/>
  <c r="G107" i="10"/>
  <c r="H18" i="9"/>
  <c r="G106" i="10"/>
  <c r="G110" i="1"/>
  <c r="L109" i="4"/>
  <c r="C109" i="5"/>
  <c r="C19" i="5" s="1"/>
  <c r="H107" i="1"/>
  <c r="F18" i="2"/>
  <c r="L354" i="1"/>
  <c r="L104" i="9"/>
  <c r="L18" i="9" s="1"/>
  <c r="E104" i="5"/>
  <c r="D18" i="10"/>
  <c r="L109" i="8"/>
  <c r="L19" i="8" s="1"/>
  <c r="G104" i="2"/>
  <c r="G111" i="9"/>
  <c r="G17" i="6"/>
  <c r="G17" i="1"/>
  <c r="L17" i="11"/>
  <c r="C104" i="5"/>
  <c r="C18" i="5" s="1"/>
  <c r="L17" i="6"/>
  <c r="G17" i="2"/>
  <c r="D104" i="5"/>
  <c r="D18" i="5" s="1"/>
  <c r="H18" i="4"/>
  <c r="L354" i="5"/>
  <c r="H18" i="12"/>
  <c r="L109" i="10"/>
  <c r="L19" i="10" s="1"/>
  <c r="F104" i="5"/>
  <c r="F18" i="5" s="1"/>
  <c r="F18" i="1"/>
  <c r="D18" i="12"/>
  <c r="L17" i="2"/>
  <c r="G110" i="10"/>
  <c r="E18" i="2"/>
  <c r="L105" i="7"/>
  <c r="F18" i="9"/>
  <c r="D18" i="3"/>
  <c r="G17" i="8"/>
  <c r="L17" i="5"/>
  <c r="G105" i="1"/>
  <c r="G106" i="2"/>
  <c r="G105" i="12"/>
  <c r="L104" i="6"/>
  <c r="L18" i="6" s="1"/>
  <c r="H18" i="8"/>
  <c r="G109" i="6"/>
  <c r="G107" i="12"/>
  <c r="G107" i="6"/>
  <c r="G111" i="8"/>
  <c r="C18" i="1"/>
  <c r="C18" i="12"/>
  <c r="G109" i="9"/>
  <c r="L107" i="11"/>
  <c r="G111" i="6"/>
  <c r="D18" i="6"/>
  <c r="G17" i="4"/>
  <c r="G17" i="14"/>
  <c r="L111" i="4"/>
  <c r="E18" i="7"/>
  <c r="L111" i="11"/>
  <c r="H18" i="10"/>
  <c r="G105" i="8"/>
  <c r="C18" i="2"/>
  <c r="D18" i="8"/>
  <c r="G107" i="7"/>
  <c r="G111" i="10"/>
  <c r="G107" i="4"/>
  <c r="E18" i="1"/>
  <c r="G104" i="9"/>
  <c r="F18" i="8"/>
  <c r="G106" i="3"/>
  <c r="G105" i="7"/>
  <c r="G110" i="12"/>
  <c r="G111" i="1"/>
  <c r="D18" i="2"/>
  <c r="G107" i="1"/>
  <c r="G111" i="7"/>
  <c r="G111" i="4"/>
  <c r="I111" i="5"/>
  <c r="G111" i="12"/>
  <c r="L361" i="5"/>
  <c r="F42" i="18" s="1"/>
  <c r="H111" i="5"/>
  <c r="G111" i="2"/>
  <c r="L361" i="1"/>
  <c r="H111" i="1"/>
  <c r="G111" i="3"/>
  <c r="G110" i="4"/>
  <c r="F18" i="4"/>
  <c r="E18" i="3"/>
  <c r="H18" i="2"/>
  <c r="H105" i="5"/>
  <c r="G105" i="10"/>
  <c r="G105" i="2"/>
  <c r="G110" i="7"/>
  <c r="G106" i="8"/>
  <c r="H18" i="6"/>
  <c r="H106" i="1"/>
  <c r="C18" i="6"/>
  <c r="G104" i="12"/>
  <c r="G110" i="6"/>
  <c r="G106" i="7"/>
  <c r="L110" i="11"/>
  <c r="L104" i="8"/>
  <c r="L18" i="8" s="1"/>
  <c r="G107" i="2"/>
  <c r="G106" i="6"/>
  <c r="L104" i="4"/>
  <c r="G106" i="9"/>
  <c r="I106" i="5"/>
  <c r="G362" i="5"/>
  <c r="G358" i="5"/>
  <c r="F18" i="12"/>
  <c r="D18" i="4"/>
  <c r="H104" i="5"/>
  <c r="G110" i="9"/>
  <c r="G109" i="3"/>
  <c r="G107" i="8"/>
  <c r="L109" i="7"/>
  <c r="L19" i="7" s="1"/>
  <c r="H105" i="1"/>
  <c r="F18" i="6"/>
  <c r="C18" i="4"/>
  <c r="H107" i="5"/>
  <c r="G110" i="3"/>
  <c r="G105" i="3"/>
  <c r="G109" i="7"/>
  <c r="L109" i="9"/>
  <c r="L19" i="9" s="1"/>
  <c r="H104" i="1"/>
  <c r="G104" i="8"/>
  <c r="G109" i="12"/>
  <c r="G361" i="5"/>
  <c r="H110" i="5"/>
  <c r="L357" i="5"/>
  <c r="F38" i="18" s="1"/>
  <c r="G104" i="7"/>
  <c r="G110" i="2"/>
  <c r="L104" i="2"/>
  <c r="E105" i="5"/>
  <c r="L110" i="2"/>
  <c r="G109" i="8"/>
  <c r="G109" i="10"/>
  <c r="H109" i="5"/>
  <c r="L355" i="5"/>
  <c r="F36" i="18" s="1"/>
  <c r="G357" i="5"/>
  <c r="G104" i="6"/>
  <c r="L109" i="3"/>
  <c r="L19" i="3" s="1"/>
  <c r="L110" i="4"/>
  <c r="G104" i="10"/>
  <c r="G105" i="4"/>
  <c r="L109" i="11"/>
  <c r="G104" i="4"/>
  <c r="G106" i="4"/>
  <c r="E18" i="12"/>
  <c r="L109" i="2"/>
  <c r="G109" i="2"/>
  <c r="E109" i="5"/>
  <c r="E19" i="5" s="1"/>
  <c r="G109" i="1"/>
  <c r="L107" i="5"/>
  <c r="L104" i="10"/>
  <c r="L18" i="10" s="1"/>
  <c r="L356" i="1"/>
  <c r="H109" i="1"/>
  <c r="G109" i="4"/>
  <c r="L106" i="1"/>
  <c r="L357" i="1"/>
  <c r="H110" i="1"/>
  <c r="G104" i="1"/>
  <c r="E18" i="4"/>
  <c r="G354" i="5"/>
  <c r="G40" i="5" s="1"/>
  <c r="L40" i="5" l="1"/>
  <c r="L40" i="1"/>
  <c r="F65" i="18"/>
  <c r="F68" i="18"/>
  <c r="F72" i="18"/>
  <c r="F67" i="18"/>
  <c r="F35" i="18"/>
  <c r="K104" i="16"/>
  <c r="K18" i="16" s="1"/>
  <c r="K356" i="16"/>
  <c r="K355" i="16"/>
  <c r="K361" i="16"/>
  <c r="K354" i="16"/>
  <c r="K357" i="16"/>
  <c r="L111" i="1"/>
  <c r="L19" i="6"/>
  <c r="G19" i="2"/>
  <c r="L111" i="5"/>
  <c r="G19" i="8"/>
  <c r="G19" i="4"/>
  <c r="G19" i="10"/>
  <c r="G19" i="12"/>
  <c r="L18" i="7"/>
  <c r="L19" i="2"/>
  <c r="G19" i="7"/>
  <c r="G19" i="3"/>
  <c r="L19" i="4"/>
  <c r="G19" i="1"/>
  <c r="H19" i="1"/>
  <c r="G19" i="9"/>
  <c r="G19" i="6"/>
  <c r="L19" i="11"/>
  <c r="L18" i="11"/>
  <c r="L18" i="2"/>
  <c r="L106" i="5"/>
  <c r="H19" i="5"/>
  <c r="L18" i="4"/>
  <c r="G107" i="5"/>
  <c r="G18" i="10"/>
  <c r="G18" i="1"/>
  <c r="E18" i="5"/>
  <c r="H18" i="1"/>
  <c r="G18" i="3"/>
  <c r="G104" i="5"/>
  <c r="G18" i="12"/>
  <c r="G18" i="9"/>
  <c r="L104" i="5"/>
  <c r="G18" i="2"/>
  <c r="G111" i="5"/>
  <c r="G18" i="6"/>
  <c r="H18" i="5"/>
  <c r="G110" i="5"/>
  <c r="L105" i="5"/>
  <c r="L105" i="1"/>
  <c r="G106" i="5"/>
  <c r="G105" i="5"/>
  <c r="G18" i="4"/>
  <c r="G18" i="8"/>
  <c r="G18" i="7"/>
  <c r="G109" i="5"/>
  <c r="L109" i="5"/>
  <c r="L110" i="5"/>
  <c r="L104" i="1"/>
  <c r="L110" i="1"/>
  <c r="L109" i="1"/>
  <c r="K40" i="16" l="1"/>
  <c r="L19" i="1"/>
  <c r="L19" i="5"/>
  <c r="G19" i="5"/>
  <c r="L18" i="5"/>
  <c r="G18" i="5"/>
  <c r="L18" i="1"/>
  <c r="C415" i="5"/>
  <c r="E415" i="5"/>
  <c r="F415" i="5"/>
  <c r="H415" i="5"/>
  <c r="I415" i="5"/>
  <c r="D415" i="5"/>
  <c r="G416" i="5" l="1"/>
  <c r="F132" i="5"/>
  <c r="F23" i="5" s="1"/>
  <c r="H132" i="5"/>
  <c r="D132" i="5"/>
  <c r="E132" i="5"/>
  <c r="C132" i="5"/>
  <c r="G415" i="5"/>
  <c r="L415" i="5"/>
  <c r="D44" i="18" l="1"/>
  <c r="F56" i="18"/>
  <c r="F44" i="18"/>
  <c r="D56" i="18"/>
  <c r="L132" i="5"/>
  <c r="E23" i="5"/>
  <c r="D23" i="5"/>
  <c r="C23" i="5"/>
  <c r="H23" i="5"/>
  <c r="G132" i="5"/>
  <c r="K415" i="16"/>
  <c r="K132" i="16" l="1"/>
  <c r="K23" i="16" s="1"/>
  <c r="L23" i="5"/>
  <c r="G23" i="5"/>
  <c r="F23" i="7"/>
</calcChain>
</file>

<file path=xl/sharedStrings.xml><?xml version="1.0" encoding="utf-8"?>
<sst xmlns="http://schemas.openxmlformats.org/spreadsheetml/2006/main" count="7937" uniqueCount="279">
  <si>
    <t>Månedsstatistik: Motorbenzin</t>
  </si>
  <si>
    <t>Enhed: m3</t>
  </si>
  <si>
    <t>Import</t>
  </si>
  <si>
    <t>Eksport</t>
  </si>
  <si>
    <t>Bunkring</t>
  </si>
  <si>
    <t>Lagertræk</t>
  </si>
  <si>
    <t>Salg/Forbrug</t>
  </si>
  <si>
    <t>Lagerbeholdning, ultimo</t>
  </si>
  <si>
    <t>Produktion, netto</t>
  </si>
  <si>
    <t>Månedsstatistik: Råolie</t>
  </si>
  <si>
    <t>Månedsstatistik: Gas-/dieselolie</t>
  </si>
  <si>
    <t>Månedsstatistik: Petroleum</t>
  </si>
  <si>
    <t>Månedsstatistik: JP1</t>
  </si>
  <si>
    <t>Månedsstatistik: Fuelolie</t>
  </si>
  <si>
    <t>Månedsstatistik: Raffinaderigas</t>
  </si>
  <si>
    <t>Månedsstatistik: LPG</t>
  </si>
  <si>
    <t>Månedsstatistik: Petroleumskoks</t>
  </si>
  <si>
    <t>Månedsstatistik: Bitumen</t>
  </si>
  <si>
    <t>Månedsstatistik: Halvfabrikata</t>
  </si>
  <si>
    <t>Produktion</t>
  </si>
  <si>
    <t>Anvendt til produktion</t>
  </si>
  <si>
    <t>Månedsstatistik: LVN</t>
  </si>
  <si>
    <t>Månedsstatistik: Smøreolie</t>
  </si>
  <si>
    <t>Månedsstatistik: Orimulsion</t>
  </si>
  <si>
    <t>-</t>
  </si>
  <si>
    <t>Smøreolie</t>
  </si>
  <si>
    <t>Min. terpentin</t>
  </si>
  <si>
    <t>Spildolie</t>
  </si>
  <si>
    <t>Månedsstatistik: Olieforbrug</t>
  </si>
  <si>
    <t>Enhed: TJ</t>
  </si>
  <si>
    <t>Salg/Forbrug, TJ</t>
  </si>
  <si>
    <t>Enhed: Ton</t>
  </si>
  <si>
    <t>Production</t>
  </si>
  <si>
    <t>Imports</t>
  </si>
  <si>
    <t>Exports</t>
  </si>
  <si>
    <t>Marine Bunkers</t>
  </si>
  <si>
    <t>Stock Change</t>
  </si>
  <si>
    <t>Used for Production</t>
  </si>
  <si>
    <t>Stock, Closing</t>
  </si>
  <si>
    <t>Sales/Use</t>
  </si>
  <si>
    <t>1. kvartal 2005</t>
  </si>
  <si>
    <t>2. kvartal 2005</t>
  </si>
  <si>
    <t>3. kvartal 2005</t>
  </si>
  <si>
    <t>4. kvartal 2005</t>
  </si>
  <si>
    <t>1. kvartal 2006</t>
  </si>
  <si>
    <t>2. kvartal 2006</t>
  </si>
  <si>
    <t>3. kvartal 2006</t>
  </si>
  <si>
    <t>4. kvartal 2006</t>
  </si>
  <si>
    <t>1. kvartal 2007</t>
  </si>
  <si>
    <t>2. kvartal 2007</t>
  </si>
  <si>
    <t>3. kvartal 2007</t>
  </si>
  <si>
    <t>4. kvartal 2007</t>
  </si>
  <si>
    <t>1. kvartal 2008</t>
  </si>
  <si>
    <t>2. kvartal 2008</t>
  </si>
  <si>
    <t>3. kvartal 2008</t>
  </si>
  <si>
    <t>4. kvartal 2008</t>
  </si>
  <si>
    <t>1. kvartal 2009</t>
  </si>
  <si>
    <t>2. kvartal 2009</t>
  </si>
  <si>
    <t>3. kvartal 2009</t>
  </si>
  <si>
    <t xml:space="preserve">Monthly Statistics: Oil </t>
  </si>
  <si>
    <t>Unit: TJ</t>
  </si>
  <si>
    <t>1. Quarter 2005</t>
  </si>
  <si>
    <t>2. Quarter 2005</t>
  </si>
  <si>
    <t>3. Quarter 2005</t>
  </si>
  <si>
    <t>4. Quarter 2005</t>
  </si>
  <si>
    <t>Monthly Statistics: Crude Oil</t>
  </si>
  <si>
    <t>Unit: Tonnes</t>
  </si>
  <si>
    <t>Monthly Statistics: Refinery Feedstocks</t>
  </si>
  <si>
    <t>Sales/Consumption</t>
  </si>
  <si>
    <t>Monthly Statistics: Aviation Gasoline</t>
  </si>
  <si>
    <t>Unit: m3</t>
  </si>
  <si>
    <t>Monthly Statistics: Gas-/Diesel Oil</t>
  </si>
  <si>
    <t>Monthly Statistics: Other Kerosene</t>
  </si>
  <si>
    <t>Monthly Statistics: JP1</t>
  </si>
  <si>
    <t>Monthly Statistics: Fuel Oil</t>
  </si>
  <si>
    <t>Monthly Statistics: LPG</t>
  </si>
  <si>
    <t>Monthly Statistics: Naphtha (LVN)</t>
  </si>
  <si>
    <t>Monthly Statistics: Petroleum Coke</t>
  </si>
  <si>
    <t>Monthly Statistics: Orimulsion</t>
  </si>
  <si>
    <t>Monthly Statistics: Bitumen</t>
  </si>
  <si>
    <t>Monthly Statistics: Lubricants, White Spirit and Waste Oil</t>
  </si>
  <si>
    <t>1. Quarter 2006</t>
  </si>
  <si>
    <t>2. Quarter 2006</t>
  </si>
  <si>
    <t>3. Quarter 2006</t>
  </si>
  <si>
    <t>4. Quarter 2006</t>
  </si>
  <si>
    <t>1. Quarter 2007</t>
  </si>
  <si>
    <t>2. Quarter 2007</t>
  </si>
  <si>
    <t>3. Quarter 2007</t>
  </si>
  <si>
    <t>4. Quarter 2007</t>
  </si>
  <si>
    <t>1. Quarter 2008</t>
  </si>
  <si>
    <t>2. Quarter 2008</t>
  </si>
  <si>
    <t>3. Quarter 2008</t>
  </si>
  <si>
    <t>4. Quarter 2008</t>
  </si>
  <si>
    <t>1. Quarter 2009</t>
  </si>
  <si>
    <t>2. Quarter 2009</t>
  </si>
  <si>
    <t>3. Quarter 2009</t>
  </si>
  <si>
    <t>4. kvartal 2009</t>
  </si>
  <si>
    <t>4. Quarter 2009</t>
  </si>
  <si>
    <t>1. kvartal 2010</t>
  </si>
  <si>
    <t>1. Quarter 2010</t>
  </si>
  <si>
    <t>Produktion, TJ</t>
  </si>
  <si>
    <t>Production, TJ</t>
  </si>
  <si>
    <t xml:space="preserve">  Januar </t>
  </si>
  <si>
    <t xml:space="preserve">Februar </t>
  </si>
  <si>
    <t xml:space="preserve">Marts </t>
  </si>
  <si>
    <t xml:space="preserve">April </t>
  </si>
  <si>
    <t xml:space="preserve">Maj </t>
  </si>
  <si>
    <t xml:space="preserve">Juni </t>
  </si>
  <si>
    <t xml:space="preserve">Juli </t>
  </si>
  <si>
    <t xml:space="preserve">August </t>
  </si>
  <si>
    <t xml:space="preserve">September </t>
  </si>
  <si>
    <t xml:space="preserve">Oktober </t>
  </si>
  <si>
    <t xml:space="preserve">November </t>
  </si>
  <si>
    <t>December</t>
  </si>
  <si>
    <t>2. kvartal 2010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</si>
  <si>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</si>
  <si>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</si>
  <si>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</si>
  <si>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</si>
  <si>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</si>
  <si>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</si>
  <si>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</si>
  <si>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</si>
  <si>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</si>
  <si>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</si>
  <si>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</si>
  <si>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2. Quarter 2010</t>
  </si>
  <si>
    <t>3. kvartal 2010</t>
  </si>
  <si>
    <t>3. Quarter 2010</t>
  </si>
  <si>
    <t>Juli</t>
  </si>
  <si>
    <t>Monthly Statistics: Motor Gasoline</t>
  </si>
  <si>
    <t>Oktober</t>
  </si>
  <si>
    <t>4. kvartal 2010</t>
  </si>
  <si>
    <t>4. Quarter 2010</t>
  </si>
  <si>
    <t>1. kvartal 2011</t>
  </si>
  <si>
    <t>1. Quarter 2011</t>
  </si>
  <si>
    <t>1.kvartal 2011</t>
  </si>
  <si>
    <t>Maj</t>
  </si>
  <si>
    <t>Juni</t>
  </si>
  <si>
    <t>2. kvartal 2011</t>
  </si>
  <si>
    <t>2. Quarter 2011</t>
  </si>
  <si>
    <t>3. kvartal 2011</t>
  </si>
  <si>
    <t>3. Quarter 2011</t>
  </si>
  <si>
    <t>Månedsstatistik: Flybenzin</t>
  </si>
  <si>
    <t>Lubricants</t>
  </si>
  <si>
    <t>White spirits</t>
  </si>
  <si>
    <t>Waste oil</t>
  </si>
  <si>
    <t>Note: Motorbenzin inkluderer også bioethanol</t>
  </si>
  <si>
    <t>Note: Motor gasoline also includes bioethanol</t>
  </si>
  <si>
    <t>Note: Gas-/diesel oil also includes biodiesel</t>
  </si>
  <si>
    <t>Note: Gas-/dieselolie inkluderer også biodiesel</t>
  </si>
  <si>
    <t>4. kvartal 2011</t>
  </si>
  <si>
    <t>4. Quarter 2011</t>
  </si>
  <si>
    <t>Januar</t>
  </si>
  <si>
    <t>Februar</t>
  </si>
  <si>
    <t>Marts</t>
  </si>
  <si>
    <t>1. kvartal 2012</t>
  </si>
  <si>
    <t>1. Quarter 2012</t>
  </si>
  <si>
    <t>Monthly Statistics: Refinery gas</t>
  </si>
  <si>
    <t>2. kvartal 2012</t>
  </si>
  <si>
    <t>2. Quarter 2012</t>
  </si>
  <si>
    <t>3. kvartal 2012</t>
  </si>
  <si>
    <t>3. Quarter 2012</t>
  </si>
  <si>
    <t>4. kvartal 2012</t>
  </si>
  <si>
    <t>4. Quarter 2012</t>
  </si>
  <si>
    <t>1. kvartal 2013</t>
  </si>
  <si>
    <t>1. Quarter 2013</t>
  </si>
  <si>
    <t>2. kvartal 2013</t>
  </si>
  <si>
    <t>2. Quarter 2013</t>
  </si>
  <si>
    <t>3. kvartal 2013</t>
  </si>
  <si>
    <t>3. Quarter 2013</t>
  </si>
  <si>
    <t>4. kvartal 2013</t>
  </si>
  <si>
    <t>4. Quarter 2013</t>
  </si>
  <si>
    <t>1. kvartal 2014</t>
  </si>
  <si>
    <t>1. Quarter 2014</t>
  </si>
  <si>
    <t>2. kvartal 2014</t>
  </si>
  <si>
    <t>2. Quarter 2014</t>
  </si>
  <si>
    <t>3. kvartal 2014</t>
  </si>
  <si>
    <t>3. Quarter 2014</t>
  </si>
  <si>
    <t>4. kvartal 2014</t>
  </si>
  <si>
    <t>4. Quarter 2014</t>
  </si>
  <si>
    <t>1. kvartal 2015</t>
  </si>
  <si>
    <t>2. kvartal 2015</t>
  </si>
  <si>
    <t>3. kvartal 2015</t>
  </si>
  <si>
    <t>4. kvartal 2015</t>
  </si>
  <si>
    <t>1. Quarter 2015</t>
  </si>
  <si>
    <t>2. Quarter 2015</t>
  </si>
  <si>
    <t>3. Quarter 2015</t>
  </si>
  <si>
    <t>4. Quarter 2015</t>
  </si>
  <si>
    <t>1. Quarter 2016</t>
  </si>
  <si>
    <t>2. Quarter 2016</t>
  </si>
  <si>
    <t>3. Quarter 2016</t>
  </si>
  <si>
    <t>4. Quarter 2016</t>
  </si>
  <si>
    <t>1. kvartal 2016</t>
  </si>
  <si>
    <t>2. kvartal 2016</t>
  </si>
  <si>
    <t>3. kvartal 2016</t>
  </si>
  <si>
    <t>4. kvartal 2016</t>
  </si>
  <si>
    <t>1. kvartal 2017</t>
  </si>
  <si>
    <t>2. kvartal 2017</t>
  </si>
  <si>
    <t>3. kvartal 2017</t>
  </si>
  <si>
    <t>4. kvartal 2017</t>
  </si>
  <si>
    <t>1. Quarter 2017</t>
  </si>
  <si>
    <t>2. Quarter 2017</t>
  </si>
  <si>
    <t>3. Quarter 2017</t>
  </si>
  <si>
    <t>4. Quarter 2017</t>
  </si>
  <si>
    <t>1. kvartal 2018</t>
  </si>
  <si>
    <t>2. kvartal 2018</t>
  </si>
  <si>
    <t>3. kvartal 2018</t>
  </si>
  <si>
    <t>4. kvartal 2018</t>
  </si>
  <si>
    <t>1. Quarter 2018</t>
  </si>
  <si>
    <t>2. Quarter 2018</t>
  </si>
  <si>
    <t>3. Quarter 2018</t>
  </si>
  <si>
    <t>4. Quarter 2018</t>
  </si>
  <si>
    <t>1. kvartal 2019</t>
  </si>
  <si>
    <t>2. kvartal 2019</t>
  </si>
  <si>
    <t>3. kvartal 2019</t>
  </si>
  <si>
    <t>1. Quarter 2019</t>
  </si>
  <si>
    <t>2. Quarter 2019</t>
  </si>
  <si>
    <t>3. Quarter 2019</t>
  </si>
  <si>
    <t>4. kvartal 2019</t>
  </si>
  <si>
    <t>4. Quarter 2019</t>
  </si>
  <si>
    <t>1. kvartal 2020</t>
  </si>
  <si>
    <t>2. kvartal 2020</t>
  </si>
  <si>
    <t>3. kvartal 2020</t>
  </si>
  <si>
    <t>4. kvartal 2020</t>
  </si>
  <si>
    <t>1. Quarter 2020</t>
  </si>
  <si>
    <t>2. Quarter 2020</t>
  </si>
  <si>
    <t>3. Quarter 2020</t>
  </si>
  <si>
    <t>4. Quarter 2020</t>
  </si>
  <si>
    <t xml:space="preserve">  februar </t>
  </si>
  <si>
    <t>february</t>
  </si>
  <si>
    <t>februar</t>
  </si>
  <si>
    <t>jan</t>
  </si>
  <si>
    <t>feb</t>
  </si>
  <si>
    <t>mar</t>
  </si>
  <si>
    <t>apr</t>
  </si>
  <si>
    <t>maj</t>
  </si>
  <si>
    <t>jun</t>
  </si>
  <si>
    <t>jul</t>
  </si>
  <si>
    <t>aug</t>
  </si>
  <si>
    <t>sep</t>
  </si>
  <si>
    <t>okt</t>
  </si>
  <si>
    <t>nov</t>
  </si>
  <si>
    <t>dec</t>
  </si>
  <si>
    <t>Benzinforbrug TJ</t>
  </si>
  <si>
    <t>JP1 forbrug TJ</t>
  </si>
  <si>
    <t>Året før</t>
  </si>
  <si>
    <t>Gnsn.5 forg. år</t>
  </si>
  <si>
    <t>Benzin</t>
  </si>
  <si>
    <t>JP1</t>
  </si>
  <si>
    <t>Gas-dieselolieforbrug TJ</t>
  </si>
  <si>
    <t>Dieselolie</t>
  </si>
  <si>
    <t>1. kvartal 2021</t>
  </si>
  <si>
    <t>1. Quarter 2021</t>
  </si>
  <si>
    <t>2. kvartal 2021</t>
  </si>
  <si>
    <t>2. Quarter 2021</t>
  </si>
  <si>
    <t>3. kvartal 2021</t>
  </si>
  <si>
    <t>3. Quarter 2021</t>
  </si>
  <si>
    <t>4. kvartal 2021</t>
  </si>
  <si>
    <t>4. Quarter 2021</t>
  </si>
  <si>
    <t>1. kvartal 2022</t>
  </si>
  <si>
    <t>2. kvartal 2022</t>
  </si>
  <si>
    <t>3. kvartal 2022</t>
  </si>
  <si>
    <t>4. kvartal 2022</t>
  </si>
  <si>
    <t>1. Quarter 2022</t>
  </si>
  <si>
    <t>2. Quarter 2022</t>
  </si>
  <si>
    <t>3. Quarter 2022</t>
  </si>
  <si>
    <t>4. Quarter 2022</t>
  </si>
  <si>
    <t>1. kvartal 2023</t>
  </si>
  <si>
    <t>2. kvartal 2023</t>
  </si>
  <si>
    <t>3. kvartal 2023</t>
  </si>
  <si>
    <t>4. kvartal 2023</t>
  </si>
  <si>
    <t>1. Quarter 2023</t>
  </si>
  <si>
    <t>2. Quarter 2023</t>
  </si>
  <si>
    <t>3. Quarter 2023</t>
  </si>
  <si>
    <t>4. Quarter 2023</t>
  </si>
  <si>
    <t xml:space="preserve">marts </t>
  </si>
  <si>
    <t>Januar - July</t>
  </si>
  <si>
    <t>January - July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</si>
</sst>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\ ##0"/>
    <numFmt numFmtId="165" formatCode="#\ ###\ ##0;\-#\ ###\ ##0;\-"/>
    <numFmt numFmtId="166" formatCode="#\ ###\ ##0"/>
    <numFmt numFmtId="167" formatCode="0.0"/>
    <numFmt numFmtId="168" formatCode="###\ ###\ ##0;[Red]\-#\ ##0;&quot;-&quot;"/>
    <numFmt numFmtId="169" formatCode="0.0%"/>
    <numFmt numFmtId="170" formatCode="0.000%"/>
    <numFmt numFmtId="171" formatCode=".\ ###\ ##0;\-.\ ###\ ##0;\ȭ;__x0000_"/>
    <numFmt numFmtId="172" formatCode="#.0\ ###\ ##0;\-#.0\ ###\ ##0;\-"/>
  </numFmts>
  <fonts count="1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63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2"/>
      <color rgb="FF333333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9" fontId="8" fillId="0" borderId="0" applyFont="0" applyFill="0" applyBorder="0" applyAlignment="0" applyProtection="0"/>
  </cellStyleXfs>
  <cellXfs count="136">
    <xf numFmtId="0" fontId="0" fillId="0" borderId="0" xfId="0"/>
    <xf numFmtId="0" fontId="0" fillId="2" borderId="0" xfId="0" applyFill="1"/>
    <xf numFmtId="0" fontId="0" fillId="0" borderId="1" xfId="0" applyBorder="1"/>
    <xf numFmtId="165" fontId="0" fillId="0" borderId="0" xfId="0" applyNumberFormat="1"/>
    <xf numFmtId="0" fontId="0" fillId="0" borderId="0" xfId="0" applyAlignment="1"/>
    <xf numFmtId="0" fontId="0" fillId="3" borderId="1" xfId="0" applyFill="1" applyBorder="1"/>
    <xf numFmtId="165" fontId="0" fillId="3" borderId="1" xfId="0" applyNumberFormat="1" applyFill="1" applyBorder="1" applyAlignment="1">
      <alignment horizontal="right"/>
    </xf>
    <xf numFmtId="165" fontId="0" fillId="0" borderId="0" xfId="0" applyNumberFormat="1" applyFill="1"/>
    <xf numFmtId="0" fontId="0" fillId="0" borderId="0" xfId="0" applyAlignment="1">
      <alignment horizontal="right"/>
    </xf>
    <xf numFmtId="165" fontId="0" fillId="4" borderId="1" xfId="0" applyNumberFormat="1" applyFill="1" applyBorder="1" applyAlignment="1">
      <alignment horizontal="right"/>
    </xf>
    <xf numFmtId="164" fontId="0" fillId="0" borderId="0" xfId="0" applyNumberFormat="1"/>
    <xf numFmtId="0" fontId="3" fillId="0" borderId="0" xfId="0" applyFont="1"/>
    <xf numFmtId="1" fontId="0" fillId="0" borderId="0" xfId="0" applyNumberFormat="1"/>
    <xf numFmtId="0" fontId="3" fillId="0" borderId="0" xfId="0" applyFont="1" applyAlignment="1">
      <alignment horizontal="right"/>
    </xf>
    <xf numFmtId="164" fontId="0" fillId="0" borderId="0" xfId="0" applyNumberFormat="1" applyBorder="1"/>
    <xf numFmtId="0" fontId="0" fillId="0" borderId="0" xfId="0" applyBorder="1"/>
    <xf numFmtId="165" fontId="0" fillId="0" borderId="0" xfId="0" applyNumberFormat="1" applyBorder="1"/>
    <xf numFmtId="0" fontId="5" fillId="0" borderId="0" xfId="0" applyFont="1"/>
    <xf numFmtId="0" fontId="0" fillId="5" borderId="1" xfId="0" applyFill="1" applyBorder="1"/>
    <xf numFmtId="165" fontId="0" fillId="5" borderId="1" xfId="0" applyNumberFormat="1" applyFill="1" applyBorder="1" applyAlignment="1">
      <alignment horizontal="right"/>
    </xf>
    <xf numFmtId="165" fontId="1" fillId="5" borderId="1" xfId="0" applyNumberFormat="1" applyFont="1" applyFill="1" applyBorder="1" applyAlignment="1">
      <alignment horizontal="right"/>
    </xf>
    <xf numFmtId="166" fontId="3" fillId="0" borderId="0" xfId="0" applyNumberFormat="1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0" fontId="6" fillId="4" borderId="1" xfId="0" applyNumberFormat="1" applyFont="1" applyFill="1" applyBorder="1"/>
    <xf numFmtId="167" fontId="6" fillId="4" borderId="1" xfId="0" applyNumberFormat="1" applyFont="1" applyFill="1" applyBorder="1"/>
    <xf numFmtId="0" fontId="7" fillId="0" borderId="0" xfId="0" applyFont="1" applyAlignment="1">
      <alignment horizontal="left" indent="1"/>
    </xf>
    <xf numFmtId="0" fontId="0" fillId="5" borderId="0" xfId="0" applyFill="1"/>
    <xf numFmtId="165" fontId="0" fillId="5" borderId="1" xfId="0" applyNumberFormat="1" applyFill="1" applyBorder="1" applyAlignment="1">
      <alignment horizontal="center"/>
    </xf>
    <xf numFmtId="165" fontId="1" fillId="5" borderId="1" xfId="0" applyNumberFormat="1" applyFont="1" applyFill="1" applyBorder="1" applyAlignment="1">
      <alignment horizontal="center"/>
    </xf>
    <xf numFmtId="165" fontId="0" fillId="3" borderId="1" xfId="0" applyNumberFormat="1" applyFill="1" applyBorder="1" applyAlignment="1">
      <alignment horizontal="center"/>
    </xf>
    <xf numFmtId="165" fontId="0" fillId="4" borderId="1" xfId="0" applyNumberForma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167" fontId="6" fillId="0" borderId="0" xfId="0" applyNumberFormat="1" applyFont="1" applyFill="1" applyBorder="1"/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3" fillId="6" borderId="0" xfId="0" applyFont="1" applyFill="1" applyAlignment="1">
      <alignment horizontal="center"/>
    </xf>
    <xf numFmtId="1" fontId="0" fillId="0" borderId="0" xfId="0" applyNumberFormat="1" applyBorder="1"/>
    <xf numFmtId="0" fontId="3" fillId="0" borderId="0" xfId="0" applyFont="1" applyBorder="1"/>
    <xf numFmtId="0" fontId="5" fillId="0" borderId="0" xfId="0" applyFont="1" applyBorder="1"/>
    <xf numFmtId="0" fontId="0" fillId="0" borderId="1" xfId="0" quotePrefix="1" applyBorder="1" applyAlignment="1">
      <alignment horizontal="center"/>
    </xf>
    <xf numFmtId="165" fontId="0" fillId="0" borderId="1" xfId="0" applyNumberFormat="1" applyBorder="1"/>
    <xf numFmtId="0" fontId="0" fillId="0" borderId="1" xfId="0" applyBorder="1" applyAlignment="1">
      <alignment horizontal="center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168" fontId="1" fillId="0" borderId="0" xfId="0" applyNumberFormat="1" applyFont="1" applyAlignment="1">
      <alignment vertical="top"/>
    </xf>
    <xf numFmtId="164" fontId="1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/>
    </xf>
    <xf numFmtId="0" fontId="1" fillId="0" borderId="0" xfId="0" applyFont="1" applyAlignment="1">
      <alignment horizontal="right"/>
    </xf>
    <xf numFmtId="0" fontId="0" fillId="0" borderId="0" xfId="0" quotePrefix="1" applyFill="1" applyBorder="1" applyAlignment="1">
      <alignment horizontal="center"/>
    </xf>
    <xf numFmtId="9" fontId="0" fillId="0" borderId="0" xfId="2" applyFont="1"/>
    <xf numFmtId="169" fontId="0" fillId="0" borderId="0" xfId="2" applyNumberFormat="1" applyFont="1"/>
    <xf numFmtId="169" fontId="6" fillId="4" borderId="1" xfId="2" applyNumberFormat="1" applyFont="1" applyFill="1" applyBorder="1"/>
    <xf numFmtId="164" fontId="0" fillId="0" borderId="1" xfId="0" applyNumberFormat="1" applyBorder="1"/>
    <xf numFmtId="165" fontId="0" fillId="0" borderId="0" xfId="0" quotePrefix="1" applyNumberFormat="1" applyAlignment="1">
      <alignment horizontal="center"/>
    </xf>
    <xf numFmtId="0" fontId="1" fillId="2" borderId="0" xfId="0" applyFont="1" applyFill="1"/>
    <xf numFmtId="0" fontId="1" fillId="0" borderId="0" xfId="0" applyFont="1"/>
    <xf numFmtId="0" fontId="1" fillId="0" borderId="0" xfId="0" applyFont="1" applyAlignment="1"/>
    <xf numFmtId="0" fontId="1" fillId="5" borderId="0" xfId="0" applyFont="1" applyFill="1"/>
    <xf numFmtId="0" fontId="1" fillId="3" borderId="1" xfId="0" applyFont="1" applyFill="1" applyBorder="1"/>
    <xf numFmtId="165" fontId="1" fillId="3" borderId="1" xfId="0" applyNumberFormat="1" applyFont="1" applyFill="1" applyBorder="1" applyAlignment="1">
      <alignment horizontal="center"/>
    </xf>
    <xf numFmtId="165" fontId="1" fillId="4" borderId="1" xfId="0" applyNumberFormat="1" applyFont="1" applyFill="1" applyBorder="1" applyAlignment="1">
      <alignment horizontal="center"/>
    </xf>
    <xf numFmtId="0" fontId="1" fillId="5" borderId="1" xfId="0" applyFont="1" applyFill="1" applyBorder="1"/>
    <xf numFmtId="164" fontId="1" fillId="0" borderId="0" xfId="0" applyNumberFormat="1" applyFont="1"/>
    <xf numFmtId="165" fontId="1" fillId="0" borderId="0" xfId="0" applyNumberFormat="1" applyFont="1"/>
    <xf numFmtId="0" fontId="1" fillId="0" borderId="1" xfId="0" applyFont="1" applyBorder="1"/>
    <xf numFmtId="165" fontId="1" fillId="0" borderId="0" xfId="0" applyNumberFormat="1" applyFont="1" applyFill="1"/>
    <xf numFmtId="0" fontId="1" fillId="0" borderId="0" xfId="0" quotePrefix="1" applyFont="1" applyAlignment="1">
      <alignment horizontal="center"/>
    </xf>
    <xf numFmtId="165" fontId="1" fillId="0" borderId="0" xfId="0" applyNumberFormat="1" applyFont="1" applyBorder="1"/>
    <xf numFmtId="0" fontId="1" fillId="0" borderId="0" xfId="0" applyFont="1" applyBorder="1"/>
    <xf numFmtId="0" fontId="1" fillId="0" borderId="1" xfId="0" quotePrefix="1" applyFont="1" applyBorder="1" applyAlignment="1">
      <alignment horizontal="center"/>
    </xf>
    <xf numFmtId="165" fontId="1" fillId="0" borderId="1" xfId="0" applyNumberFormat="1" applyFont="1" applyBorder="1"/>
    <xf numFmtId="0" fontId="1" fillId="0" borderId="1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165" fontId="0" fillId="0" borderId="1" xfId="0" applyNumberFormat="1" applyBorder="1" applyAlignment="1">
      <alignment horizontal="right"/>
    </xf>
    <xf numFmtId="170" fontId="0" fillId="0" borderId="0" xfId="2" applyNumberFormat="1" applyFont="1"/>
    <xf numFmtId="165" fontId="0" fillId="0" borderId="0" xfId="0" applyNumberFormat="1" applyFill="1" applyBorder="1"/>
    <xf numFmtId="169" fontId="9" fillId="0" borderId="0" xfId="2" applyNumberFormat="1" applyFont="1"/>
    <xf numFmtId="1" fontId="0" fillId="0" borderId="0" xfId="2" applyNumberFormat="1" applyFont="1"/>
    <xf numFmtId="165" fontId="1" fillId="0" borderId="0" xfId="0" quotePrefix="1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0" fontId="0" fillId="0" borderId="0" xfId="2" applyNumberFormat="1" applyFont="1"/>
    <xf numFmtId="169" fontId="10" fillId="0" borderId="0" xfId="2" applyNumberFormat="1" applyFont="1"/>
    <xf numFmtId="167" fontId="9" fillId="0" borderId="0" xfId="2" applyNumberFormat="1" applyFont="1"/>
    <xf numFmtId="0" fontId="11" fillId="2" borderId="0" xfId="0" applyFont="1" applyFill="1"/>
    <xf numFmtId="0" fontId="11" fillId="5" borderId="0" xfId="0" applyFont="1" applyFill="1"/>
    <xf numFmtId="17" fontId="0" fillId="3" borderId="4" xfId="0" applyNumberFormat="1" applyFill="1" applyBorder="1"/>
    <xf numFmtId="164" fontId="0" fillId="8" borderId="0" xfId="0" applyNumberFormat="1" applyFill="1" applyBorder="1" applyAlignment="1"/>
    <xf numFmtId="0" fontId="1" fillId="9" borderId="4" xfId="0" applyFont="1" applyFill="1" applyBorder="1" applyAlignment="1">
      <alignment horizontal="right"/>
    </xf>
    <xf numFmtId="164" fontId="0" fillId="8" borderId="5" xfId="0" applyNumberFormat="1" applyFill="1" applyBorder="1" applyAlignment="1"/>
    <xf numFmtId="17" fontId="0" fillId="3" borderId="7" xfId="0" applyNumberFormat="1" applyFill="1" applyBorder="1"/>
    <xf numFmtId="0" fontId="1" fillId="9" borderId="7" xfId="0" applyFont="1" applyFill="1" applyBorder="1" applyAlignment="1">
      <alignment horizontal="right"/>
    </xf>
    <xf numFmtId="164" fontId="0" fillId="8" borderId="8" xfId="0" applyNumberFormat="1" applyFill="1" applyBorder="1" applyAlignment="1"/>
    <xf numFmtId="164" fontId="0" fillId="8" borderId="6" xfId="0" applyNumberFormat="1" applyFill="1" applyBorder="1" applyAlignment="1"/>
    <xf numFmtId="17" fontId="0" fillId="3" borderId="9" xfId="0" applyNumberFormat="1" applyFill="1" applyBorder="1"/>
    <xf numFmtId="164" fontId="0" fillId="8" borderId="10" xfId="0" applyNumberFormat="1" applyFill="1" applyBorder="1" applyAlignment="1"/>
    <xf numFmtId="164" fontId="0" fillId="8" borderId="1" xfId="0" applyNumberFormat="1" applyFill="1" applyBorder="1" applyAlignment="1"/>
    <xf numFmtId="0" fontId="1" fillId="9" borderId="9" xfId="0" applyFont="1" applyFill="1" applyBorder="1" applyAlignment="1">
      <alignment horizontal="right"/>
    </xf>
    <xf numFmtId="0" fontId="12" fillId="0" borderId="0" xfId="0" applyFont="1"/>
    <xf numFmtId="10" fontId="0" fillId="0" borderId="0" xfId="0" applyNumberFormat="1"/>
    <xf numFmtId="0" fontId="0" fillId="0" borderId="1" xfId="0" quotePrefix="1" applyFill="1" applyBorder="1" applyAlignment="1">
      <alignment horizontal="center"/>
    </xf>
    <xf numFmtId="171" fontId="1" fillId="0" borderId="0" xfId="0" applyNumberFormat="1" applyFont="1"/>
    <xf numFmtId="0" fontId="0" fillId="10" borderId="0" xfId="0" applyFill="1" applyAlignment="1">
      <alignment horizontal="center"/>
    </xf>
    <xf numFmtId="0" fontId="0" fillId="10" borderId="0" xfId="0" applyFill="1"/>
    <xf numFmtId="165" fontId="0" fillId="10" borderId="0" xfId="0" applyNumberFormat="1" applyFill="1" applyBorder="1"/>
    <xf numFmtId="0" fontId="0" fillId="10" borderId="0" xfId="0" applyFill="1" applyBorder="1"/>
    <xf numFmtId="164" fontId="0" fillId="10" borderId="0" xfId="0" applyNumberFormat="1" applyFill="1" applyBorder="1"/>
    <xf numFmtId="0" fontId="3" fillId="0" borderId="0" xfId="0" applyFont="1" applyFill="1" applyAlignment="1">
      <alignment horizontal="center"/>
    </xf>
    <xf numFmtId="0" fontId="0" fillId="0" borderId="0" xfId="0" applyFill="1"/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indent="1"/>
    </xf>
    <xf numFmtId="0" fontId="0" fillId="0" borderId="0" xfId="0" applyFill="1" applyAlignment="1">
      <alignment horizontal="center"/>
    </xf>
    <xf numFmtId="0" fontId="0" fillId="0" borderId="0" xfId="0" applyFill="1" applyBorder="1"/>
    <xf numFmtId="165" fontId="0" fillId="10" borderId="0" xfId="0" applyNumberFormat="1" applyFill="1"/>
    <xf numFmtId="0" fontId="3" fillId="6" borderId="0" xfId="0" applyFont="1" applyFill="1" applyBorder="1" applyAlignment="1">
      <alignment horizontal="center"/>
    </xf>
    <xf numFmtId="165" fontId="0" fillId="0" borderId="0" xfId="0" quotePrefix="1" applyNumberFormat="1" applyBorder="1" applyAlignment="1">
      <alignment horizontal="center"/>
    </xf>
    <xf numFmtId="165" fontId="1" fillId="0" borderId="0" xfId="0" quotePrefix="1" applyNumberFormat="1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65" fontId="0" fillId="0" borderId="1" xfId="0" applyNumberFormat="1" applyFill="1" applyBorder="1"/>
    <xf numFmtId="0" fontId="3" fillId="0" borderId="0" xfId="0" quotePrefix="1" applyFont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17" fontId="0" fillId="3" borderId="0" xfId="0" applyNumberFormat="1" applyFill="1" applyBorder="1"/>
    <xf numFmtId="17" fontId="0" fillId="3" borderId="1" xfId="0" applyNumberFormat="1" applyFill="1" applyBorder="1"/>
    <xf numFmtId="17" fontId="0" fillId="3" borderId="6" xfId="0" applyNumberFormat="1" applyFill="1" applyBorder="1"/>
    <xf numFmtId="172" fontId="1" fillId="0" borderId="0" xfId="0" applyNumberFormat="1" applyFont="1"/>
    <xf numFmtId="0" fontId="1" fillId="7" borderId="4" xfId="0" applyFont="1" applyFill="1" applyBorder="1" applyAlignment="1">
      <alignment horizontal="center" wrapText="1"/>
    </xf>
    <xf numFmtId="0" fontId="1" fillId="7" borderId="5" xfId="0" applyFont="1" applyFill="1" applyBorder="1" applyAlignment="1">
      <alignment horizontal="center" wrapText="1"/>
    </xf>
    <xf numFmtId="0" fontId="1" fillId="7" borderId="2" xfId="0" applyFont="1" applyFill="1" applyBorder="1" applyAlignment="1">
      <alignment horizontal="center" wrapText="1"/>
    </xf>
    <xf numFmtId="0" fontId="1" fillId="7" borderId="3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 wrapText="1"/>
    </xf>
  </cellXfs>
  <cellStyles count="3">
    <cellStyle name="Normal" xfId="0" builtinId="0"/>
    <cellStyle name="Normal 2" xfId="1"/>
    <cellStyle name="Pro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9.xml"/><Relationship Id="rId21" Type="http://schemas.openxmlformats.org/officeDocument/2006/relationships/externalLink" Target="externalLinks/externalLink4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84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7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90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85.xml"/><Relationship Id="rId1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4.xml"/><Relationship Id="rId82" Type="http://schemas.openxmlformats.org/officeDocument/2006/relationships/externalLink" Target="externalLinks/externalLink65.xml"/><Relationship Id="rId90" Type="http://schemas.openxmlformats.org/officeDocument/2006/relationships/externalLink" Target="externalLinks/externalLink73.xml"/><Relationship Id="rId95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60.xml"/><Relationship Id="rId100" Type="http://schemas.openxmlformats.org/officeDocument/2006/relationships/externalLink" Target="externalLinks/externalLink83.xml"/><Relationship Id="rId105" Type="http://schemas.openxmlformats.org/officeDocument/2006/relationships/externalLink" Target="externalLinks/externalLink8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externalLink" Target="externalLinks/externalLink55.xml"/><Relationship Id="rId80" Type="http://schemas.openxmlformats.org/officeDocument/2006/relationships/externalLink" Target="externalLinks/externalLink63.xml"/><Relationship Id="rId85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76.xml"/><Relationship Id="rId98" Type="http://schemas.openxmlformats.org/officeDocument/2006/relationships/externalLink" Target="externalLinks/externalLink8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86.xml"/><Relationship Id="rId108" Type="http://schemas.openxmlformats.org/officeDocument/2006/relationships/theme" Target="theme/theme1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66.xml"/><Relationship Id="rId88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79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40.xml"/><Relationship Id="rId106" Type="http://schemas.openxmlformats.org/officeDocument/2006/relationships/externalLink" Target="externalLinks/externalLink8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56.xml"/><Relationship Id="rId78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82.xml"/><Relationship Id="rId101" Type="http://schemas.openxmlformats.org/officeDocument/2006/relationships/externalLink" Target="externalLinks/externalLink8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openxmlformats.org/officeDocument/2006/relationships/externalLink" Target="externalLinks/externalLink22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76" Type="http://schemas.openxmlformats.org/officeDocument/2006/relationships/externalLink" Target="externalLinks/externalLink59.xml"/><Relationship Id="rId97" Type="http://schemas.openxmlformats.org/officeDocument/2006/relationships/externalLink" Target="externalLinks/externalLink80.xml"/><Relationship Id="rId104" Type="http://schemas.openxmlformats.org/officeDocument/2006/relationships/externalLink" Target="externalLinks/externalLink8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92" Type="http://schemas.openxmlformats.org/officeDocument/2006/relationships/externalLink" Target="externalLinks/externalLink7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6780709831631"/>
          <c:y val="0.11496736644837081"/>
          <c:w val="0.86691293326877616"/>
          <c:h val="0.668518301923885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Fig!$A$3:$B$3</c:f>
              <c:strCache>
                <c:ptCount val="1"/>
                <c:pt idx="0">
                  <c:v>Dieselolie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numRef>
              <c:f>Fig!$A$11:$A$22</c:f>
              <c:numCache>
                <c:formatCode>mmm\-yy</c:formatCode>
                <c:ptCount val="12"/>
                <c:pt idx="0">
                  <c:v>44774</c:v>
                </c:pt>
                <c:pt idx="1">
                  <c:v>44805</c:v>
                </c:pt>
                <c:pt idx="2">
                  <c:v>44835</c:v>
                </c:pt>
                <c:pt idx="3">
                  <c:v>44866</c:v>
                </c:pt>
                <c:pt idx="4">
                  <c:v>44896</c:v>
                </c:pt>
                <c:pt idx="5">
                  <c:v>44927</c:v>
                </c:pt>
                <c:pt idx="6">
                  <c:v>44958</c:v>
                </c:pt>
                <c:pt idx="7">
                  <c:v>44986</c:v>
                </c:pt>
                <c:pt idx="8">
                  <c:v>45017</c:v>
                </c:pt>
                <c:pt idx="9">
                  <c:v>45047</c:v>
                </c:pt>
                <c:pt idx="10">
                  <c:v>45078</c:v>
                </c:pt>
                <c:pt idx="11">
                  <c:v>45108</c:v>
                </c:pt>
              </c:numCache>
            </c:numRef>
          </c:cat>
          <c:val>
            <c:numRef>
              <c:f>Fig!$B$11:$B$22</c:f>
              <c:numCache>
                <c:formatCode>#\ ##0</c:formatCode>
                <c:ptCount val="12"/>
                <c:pt idx="0">
                  <c:v>14390.026392</c:v>
                </c:pt>
                <c:pt idx="1">
                  <c:v>14037.730895999999</c:v>
                </c:pt>
                <c:pt idx="2">
                  <c:v>12936.762635999999</c:v>
                </c:pt>
                <c:pt idx="3">
                  <c:v>13099.316412</c:v>
                </c:pt>
                <c:pt idx="4">
                  <c:v>13612.121208</c:v>
                </c:pt>
                <c:pt idx="5">
                  <c:v>12253.943519999999</c:v>
                </c:pt>
                <c:pt idx="6">
                  <c:v>11400.177516000002</c:v>
                </c:pt>
                <c:pt idx="7">
                  <c:v>13344.043776</c:v>
                </c:pt>
                <c:pt idx="8">
                  <c:v>12201.540371999999</c:v>
                </c:pt>
                <c:pt idx="9">
                  <c:v>12879.983592</c:v>
                </c:pt>
                <c:pt idx="10">
                  <c:v>12406.131444000001</c:v>
                </c:pt>
                <c:pt idx="11">
                  <c:v>13287.551676000001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0D1-B8E7-A6E21865D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8738248"/>
        <c:axId val="1"/>
      </c:barChart>
      <c:lineChart>
        <c:grouping val="standard"/>
        <c:varyColors val="0"/>
        <c:ser>
          <c:idx val="1"/>
          <c:order val="1"/>
          <c:tx>
            <c:strRef>
              <c:f>Fig!$C$3:$D$3</c:f>
              <c:strCache>
                <c:ptCount val="1"/>
                <c:pt idx="0">
                  <c:v>Året før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Fig!$D$11:$D$22</c:f>
              <c:numCache>
                <c:formatCode>#\ ##0</c:formatCode>
                <c:ptCount val="12"/>
                <c:pt idx="0">
                  <c:v>14394.617495999999</c:v>
                </c:pt>
                <c:pt idx="1">
                  <c:v>13974.423876000003</c:v>
                </c:pt>
                <c:pt idx="2">
                  <c:v>13146.698040000001</c:v>
                </c:pt>
                <c:pt idx="3">
                  <c:v>13816.317732</c:v>
                </c:pt>
                <c:pt idx="4">
                  <c:v>14129.373636</c:v>
                </c:pt>
                <c:pt idx="5">
                  <c:v>12501.468588000002</c:v>
                </c:pt>
                <c:pt idx="6">
                  <c:v>12039.955032</c:v>
                </c:pt>
                <c:pt idx="7">
                  <c:v>15831.848255999999</c:v>
                </c:pt>
                <c:pt idx="8">
                  <c:v>12943.685160000001</c:v>
                </c:pt>
                <c:pt idx="9">
                  <c:v>13155.449832</c:v>
                </c:pt>
                <c:pt idx="10">
                  <c:v>12553.082640000001</c:v>
                </c:pt>
                <c:pt idx="11">
                  <c:v>11360.794452000002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A-40D1-B8E7-A6E21865D366}"/>
            </c:ext>
          </c:extLst>
        </c:ser>
        <c:ser>
          <c:idx val="2"/>
          <c:order val="2"/>
          <c:tx>
            <c:strRef>
              <c:f>Fig!$E$3:$F$3</c:f>
              <c:strCache>
                <c:ptCount val="1"/>
                <c:pt idx="0">
                  <c:v>Gnsn.5 forg. år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Fig!$F$11:$F$22</c:f>
              <c:numCache>
                <c:formatCode>#\ ##0</c:formatCode>
                <c:ptCount val="12"/>
                <c:pt idx="0">
                  <c:v>14135.270335199999</c:v>
                </c:pt>
                <c:pt idx="1">
                  <c:v>13774.330651200002</c:v>
                </c:pt>
                <c:pt idx="2">
                  <c:v>14140.901611200001</c:v>
                </c:pt>
                <c:pt idx="3">
                  <c:v>13838.613280800002</c:v>
                </c:pt>
                <c:pt idx="4">
                  <c:v>13126.949119199999</c:v>
                </c:pt>
                <c:pt idx="5">
                  <c:v>12727.580460000001</c:v>
                </c:pt>
                <c:pt idx="6">
                  <c:v>12334.137194400002</c:v>
                </c:pt>
                <c:pt idx="7">
                  <c:v>14484.861384</c:v>
                </c:pt>
                <c:pt idx="8">
                  <c:v>13691.626216800001</c:v>
                </c:pt>
                <c:pt idx="9">
                  <c:v>13891.131206399999</c:v>
                </c:pt>
                <c:pt idx="10">
                  <c:v>13292.702320799999</c:v>
                </c:pt>
                <c:pt idx="11">
                  <c:v>12363.735468000003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A-40D1-B8E7-A6E21865D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738248"/>
        <c:axId val="1"/>
      </c:lineChart>
      <c:catAx>
        <c:axId val="6287382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da-DK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a-DK"/>
                  <a:t>TJ</a:t>
                </a:r>
              </a:p>
            </c:rich>
          </c:tx>
          <c:layout>
            <c:manualLayout>
              <c:xMode val="edge"/>
              <c:yMode val="edge"/>
              <c:x val="9.1452203398624407E-2"/>
              <c:y val="3.20988545277633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da-DK"/>
            </a:p>
          </c:txPr>
        </c:title>
        <c:numFmt formatCode="#\ 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333333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da-DK"/>
          </a:p>
        </c:txPr>
        <c:crossAx val="628738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650765566825585"/>
          <c:y val="0.85416850144916712"/>
          <c:w val="0.7177881878689214"/>
          <c:h val="0.145831613281349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333333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7425901931034"/>
          <c:y val="0.11496725530667888"/>
          <c:w val="0.86691293326877616"/>
          <c:h val="0.668518301923885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Fig!$A$34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numRef>
              <c:f>Fig!$A$42:$A$53</c:f>
              <c:numCache>
                <c:formatCode>mmm\-yy</c:formatCode>
                <c:ptCount val="12"/>
                <c:pt idx="0">
                  <c:v>44774</c:v>
                </c:pt>
                <c:pt idx="1">
                  <c:v>44805</c:v>
                </c:pt>
                <c:pt idx="2">
                  <c:v>44835</c:v>
                </c:pt>
                <c:pt idx="3">
                  <c:v>44866</c:v>
                </c:pt>
                <c:pt idx="4">
                  <c:v>44896</c:v>
                </c:pt>
                <c:pt idx="5">
                  <c:v>44927</c:v>
                </c:pt>
                <c:pt idx="6">
                  <c:v>44958</c:v>
                </c:pt>
                <c:pt idx="7">
                  <c:v>44986</c:v>
                </c:pt>
                <c:pt idx="8">
                  <c:v>45017</c:v>
                </c:pt>
                <c:pt idx="9">
                  <c:v>45047</c:v>
                </c:pt>
                <c:pt idx="10">
                  <c:v>45078</c:v>
                </c:pt>
                <c:pt idx="11">
                  <c:v>45108</c:v>
                </c:pt>
              </c:numCache>
            </c:numRef>
          </c:cat>
          <c:val>
            <c:numRef>
              <c:f>Fig!$B$42:$B$53</c:f>
              <c:numCache>
                <c:formatCode>#\ ##0</c:formatCode>
                <c:ptCount val="12"/>
                <c:pt idx="0">
                  <c:v>5109.4889999999996</c:v>
                </c:pt>
                <c:pt idx="1">
                  <c:v>4683.1288500000001</c:v>
                </c:pt>
                <c:pt idx="2">
                  <c:v>4597.7516999999989</c:v>
                </c:pt>
                <c:pt idx="3">
                  <c:v>4717.9170000000004</c:v>
                </c:pt>
                <c:pt idx="4">
                  <c:v>4566.5441999999994</c:v>
                </c:pt>
                <c:pt idx="5">
                  <c:v>4349.3071499999996</c:v>
                </c:pt>
                <c:pt idx="6">
                  <c:v>4238.5698000000002</c:v>
                </c:pt>
                <c:pt idx="7">
                  <c:v>4776.0614999999998</c:v>
                </c:pt>
                <c:pt idx="8">
                  <c:v>4657.9985999999999</c:v>
                </c:pt>
                <c:pt idx="9">
                  <c:v>5237.8339499999993</c:v>
                </c:pt>
                <c:pt idx="10">
                  <c:v>5060.7395999999999</c:v>
                </c:pt>
                <c:pt idx="11">
                  <c:v>4556.5249499999991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3C-44F8-8584-E66F1FBA0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738248"/>
        <c:axId val="1"/>
      </c:barChart>
      <c:lineChart>
        <c:grouping val="standard"/>
        <c:varyColors val="0"/>
        <c:ser>
          <c:idx val="1"/>
          <c:order val="1"/>
          <c:tx>
            <c:strRef>
              <c:f>Fig!$C$3:$D$3</c:f>
              <c:strCache>
                <c:ptCount val="1"/>
                <c:pt idx="0">
                  <c:v>Året før</c:v>
                </c:pt>
              </c:strCache>
            </c:strRef>
          </c:tx>
          <c:spPr>
            <a:ln w="28575" cap="rnd" cmpd="sng" algn="ctr">
              <a:solidFill>
                <a:schemeClr val="accent2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Fig!$D$42:$D$53</c:f>
              <c:numCache>
                <c:formatCode>#\ ##0</c:formatCode>
                <c:ptCount val="12"/>
                <c:pt idx="0">
                  <c:v>5234.9431499999992</c:v>
                </c:pt>
                <c:pt idx="1">
                  <c:v>5187.4748999999993</c:v>
                </c:pt>
                <c:pt idx="2">
                  <c:v>4883.31675</c:v>
                </c:pt>
                <c:pt idx="3">
                  <c:v>4958.0505000000003</c:v>
                </c:pt>
                <c:pt idx="4">
                  <c:v>4704.6455999999998</c:v>
                </c:pt>
                <c:pt idx="5">
                  <c:v>4137.0304499999993</c:v>
                </c:pt>
                <c:pt idx="6">
                  <c:v>4271.3540999999996</c:v>
                </c:pt>
                <c:pt idx="7">
                  <c:v>4838.1808499999997</c:v>
                </c:pt>
                <c:pt idx="8">
                  <c:v>4757.9611499999992</c:v>
                </c:pt>
                <c:pt idx="9">
                  <c:v>5039.7812999999996</c:v>
                </c:pt>
                <c:pt idx="10">
                  <c:v>4871.8192499999996</c:v>
                </c:pt>
                <c:pt idx="11">
                  <c:v>4513.9513499999994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C-44F8-8584-E66F1FBA0DBC}"/>
            </c:ext>
          </c:extLst>
        </c:ser>
        <c:ser>
          <c:idx val="2"/>
          <c:order val="2"/>
          <c:tx>
            <c:strRef>
              <c:f>Fig!$E$3:$F$3</c:f>
              <c:strCache>
                <c:ptCount val="1"/>
                <c:pt idx="0">
                  <c:v>Gnsn.5 forg. år</c:v>
                </c:pt>
              </c:strCache>
            </c:strRef>
          </c:tx>
          <c:spPr>
            <a:ln w="28575" cap="rnd" cmpd="sng" algn="ctr">
              <a:solidFill>
                <a:schemeClr val="accent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Fig!$F$42:$F$53</c:f>
              <c:numCache>
                <c:formatCode>#\ ##0</c:formatCode>
                <c:ptCount val="12"/>
                <c:pt idx="0">
                  <c:v>5189.7415499999997</c:v>
                </c:pt>
                <c:pt idx="1">
                  <c:v>4989.8624399999999</c:v>
                </c:pt>
                <c:pt idx="2">
                  <c:v>5017.1410799999994</c:v>
                </c:pt>
                <c:pt idx="3">
                  <c:v>4756.9033799999997</c:v>
                </c:pt>
                <c:pt idx="4">
                  <c:v>4661.6318099999999</c:v>
                </c:pt>
                <c:pt idx="5">
                  <c:v>4289.6449799999991</c:v>
                </c:pt>
                <c:pt idx="6">
                  <c:v>4080.08169</c:v>
                </c:pt>
                <c:pt idx="7">
                  <c:v>4509.3063600000005</c:v>
                </c:pt>
                <c:pt idx="8">
                  <c:v>4606.7985899999994</c:v>
                </c:pt>
                <c:pt idx="9">
                  <c:v>4910.8713299999999</c:v>
                </c:pt>
                <c:pt idx="10">
                  <c:v>5070.93624</c:v>
                </c:pt>
                <c:pt idx="11">
                  <c:v>5077.5259500000002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3C-44F8-8584-E66F1FBA0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738248"/>
        <c:axId val="1"/>
      </c:lineChart>
      <c:catAx>
        <c:axId val="6287382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da-DK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r>
                  <a:rPr lang="da-DK" sz="800">
                    <a:latin typeface="Arial" panose="020B0604020202020204" pitchFamily="34" charset="0"/>
                    <a:cs typeface="Arial" panose="020B0604020202020204" pitchFamily="34" charset="0"/>
                  </a:rPr>
                  <a:t>TJ</a:t>
                </a:r>
              </a:p>
            </c:rich>
          </c:tx>
          <c:layout>
            <c:manualLayout>
              <c:xMode val="edge"/>
              <c:yMode val="edge"/>
              <c:x val="9.1452203398624407E-2"/>
              <c:y val="3.20988545277633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sz="800" b="0" i="0" u="none" strike="noStrike" kern="1200" baseline="0">
                  <a:solidFill>
                    <a:srgbClr val="000000"/>
                  </a:solidFill>
                  <a:latin typeface="Arial" panose="020B0604020202020204" pitchFamily="34" charset="0"/>
                  <a:ea typeface="Calibri"/>
                  <a:cs typeface="Arial" panose="020B0604020202020204" pitchFamily="34" charset="0"/>
                </a:defRPr>
              </a:pPr>
              <a:endParaRPr lang="da-DK"/>
            </a:p>
          </c:txPr>
        </c:title>
        <c:numFmt formatCode="#\ 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333333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da-DK"/>
          </a:p>
        </c:txPr>
        <c:crossAx val="628738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650765566825585"/>
          <c:y val="0.85416850144916712"/>
          <c:w val="0.7177881878689214"/>
          <c:h val="0.145831613281349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333333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92372604766965E-2"/>
          <c:y val="0.12830905613192917"/>
          <c:w val="0.86691293326877616"/>
          <c:h val="0.668518301923885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Fig!$A$64</c:f>
              <c:strCache>
                <c:ptCount val="1"/>
                <c:pt idx="0">
                  <c:v>JP1</c:v>
                </c:pt>
              </c:strCache>
            </c:strRef>
          </c:tx>
          <c:spPr>
            <a:solidFill>
              <a:schemeClr val="accent5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Fig!$A$72:$A$83</c:f>
              <c:numCache>
                <c:formatCode>mmm\-yy</c:formatCode>
                <c:ptCount val="12"/>
                <c:pt idx="0">
                  <c:v>44774</c:v>
                </c:pt>
                <c:pt idx="1">
                  <c:v>44805</c:v>
                </c:pt>
                <c:pt idx="2">
                  <c:v>44835</c:v>
                </c:pt>
                <c:pt idx="3">
                  <c:v>44866</c:v>
                </c:pt>
                <c:pt idx="4">
                  <c:v>44896</c:v>
                </c:pt>
                <c:pt idx="5">
                  <c:v>44927</c:v>
                </c:pt>
                <c:pt idx="6">
                  <c:v>44958</c:v>
                </c:pt>
                <c:pt idx="7">
                  <c:v>44986</c:v>
                </c:pt>
                <c:pt idx="8">
                  <c:v>45017</c:v>
                </c:pt>
                <c:pt idx="9">
                  <c:v>45047</c:v>
                </c:pt>
                <c:pt idx="10">
                  <c:v>45078</c:v>
                </c:pt>
                <c:pt idx="11">
                  <c:v>45108</c:v>
                </c:pt>
              </c:numCache>
            </c:numRef>
          </c:cat>
          <c:val>
            <c:numRef>
              <c:f>Fig!$B$72:$B$83</c:f>
              <c:numCache>
                <c:formatCode>#\ ##0</c:formatCode>
                <c:ptCount val="12"/>
                <c:pt idx="0">
                  <c:v>3624.3852000000006</c:v>
                </c:pt>
                <c:pt idx="1">
                  <c:v>3063.2351999999996</c:v>
                </c:pt>
                <c:pt idx="2">
                  <c:v>3140.1779999999999</c:v>
                </c:pt>
                <c:pt idx="3">
                  <c:v>2447.2752</c:v>
                </c:pt>
                <c:pt idx="4">
                  <c:v>2729.9208000000003</c:v>
                </c:pt>
                <c:pt idx="5">
                  <c:v>2374.9608000000003</c:v>
                </c:pt>
                <c:pt idx="6">
                  <c:v>2136.3372000000004</c:v>
                </c:pt>
                <c:pt idx="7">
                  <c:v>2647.3056000000001</c:v>
                </c:pt>
                <c:pt idx="8">
                  <c:v>3204.0360000000001</c:v>
                </c:pt>
                <c:pt idx="9">
                  <c:v>3268.8335999999999</c:v>
                </c:pt>
                <c:pt idx="10">
                  <c:v>3672.096</c:v>
                </c:pt>
                <c:pt idx="11">
                  <c:v>4041.2544000000003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9-40BE-8762-6874F3DDA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738248"/>
        <c:axId val="1"/>
      </c:barChart>
      <c:lineChart>
        <c:grouping val="standard"/>
        <c:varyColors val="0"/>
        <c:ser>
          <c:idx val="1"/>
          <c:order val="1"/>
          <c:tx>
            <c:strRef>
              <c:f>Fig!$C$3:$D$3</c:f>
              <c:strCache>
                <c:ptCount val="1"/>
                <c:pt idx="0">
                  <c:v>Året før</c:v>
                </c:pt>
              </c:strCache>
            </c:strRef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Fig!$D$72:$D$83</c:f>
              <c:numCache>
                <c:formatCode>#\ ##0</c:formatCode>
                <c:ptCount val="12"/>
                <c:pt idx="0">
                  <c:v>2167.17</c:v>
                </c:pt>
                <c:pt idx="1">
                  <c:v>2411.6748000000002</c:v>
                </c:pt>
                <c:pt idx="2">
                  <c:v>2383.8000000000002</c:v>
                </c:pt>
                <c:pt idx="3">
                  <c:v>2124.8879999999999</c:v>
                </c:pt>
                <c:pt idx="4">
                  <c:v>2474.7672000000002</c:v>
                </c:pt>
                <c:pt idx="5">
                  <c:v>1884.8027999999999</c:v>
                </c:pt>
                <c:pt idx="6">
                  <c:v>1780.9248</c:v>
                </c:pt>
                <c:pt idx="7">
                  <c:v>2068.5816000000004</c:v>
                </c:pt>
                <c:pt idx="8">
                  <c:v>2934.1271999999999</c:v>
                </c:pt>
                <c:pt idx="9">
                  <c:v>2746.4160000000002</c:v>
                </c:pt>
                <c:pt idx="10">
                  <c:v>3038.1444000000006</c:v>
                </c:pt>
                <c:pt idx="11">
                  <c:v>3213.5016000000001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9-40BE-8762-6874F3DDA9A6}"/>
            </c:ext>
          </c:extLst>
        </c:ser>
        <c:ser>
          <c:idx val="2"/>
          <c:order val="2"/>
          <c:tx>
            <c:strRef>
              <c:f>Fig!$E$3:$F$3</c:f>
              <c:strCache>
                <c:ptCount val="1"/>
                <c:pt idx="0">
                  <c:v>Gnsn.5 forg. år</c:v>
                </c:pt>
              </c:strCache>
            </c:strRef>
          </c:tx>
          <c:spPr>
            <a:ln w="28575" cap="rnd" cmpd="sng" algn="ctr">
              <a:solidFill>
                <a:schemeClr val="accent5">
                  <a:tint val="6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Fig!$F$72:$F$83</c:f>
              <c:numCache>
                <c:formatCode>#\ ##0</c:formatCode>
                <c:ptCount val="12"/>
                <c:pt idx="0">
                  <c:v>3216.3830399999997</c:v>
                </c:pt>
                <c:pt idx="1">
                  <c:v>3100.3876800000007</c:v>
                </c:pt>
                <c:pt idx="2">
                  <c:v>3419.0930400000007</c:v>
                </c:pt>
                <c:pt idx="3">
                  <c:v>2705.8044</c:v>
                </c:pt>
                <c:pt idx="4">
                  <c:v>2664.48288</c:v>
                </c:pt>
                <c:pt idx="5">
                  <c:v>2340.7454400000001</c:v>
                </c:pt>
                <c:pt idx="6">
                  <c:v>2305.6392000000005</c:v>
                </c:pt>
                <c:pt idx="7">
                  <c:v>2346.7101600000001</c:v>
                </c:pt>
                <c:pt idx="8">
                  <c:v>2298.2964000000002</c:v>
                </c:pt>
                <c:pt idx="9">
                  <c:v>2342.8821600000001</c:v>
                </c:pt>
                <c:pt idx="10">
                  <c:v>2445.6396000000004</c:v>
                </c:pt>
                <c:pt idx="11">
                  <c:v>3144.7855199999999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9-40BE-8762-6874F3DDA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738248"/>
        <c:axId val="1"/>
      </c:lineChart>
      <c:catAx>
        <c:axId val="6287382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a-DK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r>
                  <a:rPr lang="da-DK" sz="800">
                    <a:latin typeface="Arial" panose="020B0604020202020204" pitchFamily="34" charset="0"/>
                    <a:cs typeface="Arial" panose="020B0604020202020204" pitchFamily="34" charset="0"/>
                  </a:rPr>
                  <a:t>TJ</a:t>
                </a:r>
              </a:p>
            </c:rich>
          </c:tx>
          <c:layout>
            <c:manualLayout>
              <c:xMode val="edge"/>
              <c:yMode val="edge"/>
              <c:x val="9.1452203398624407E-2"/>
              <c:y val="3.20988545277633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sz="800" b="0" i="0" u="none" strike="noStrike" kern="1200" baseline="0">
                  <a:solidFill>
                    <a:srgbClr val="000000"/>
                  </a:solidFill>
                  <a:latin typeface="Arial" panose="020B0604020202020204" pitchFamily="34" charset="0"/>
                  <a:ea typeface="Calibri"/>
                  <a:cs typeface="Arial" panose="020B0604020202020204" pitchFamily="34" charset="0"/>
                </a:defRPr>
              </a:pPr>
              <a:endParaRPr lang="da-DK"/>
            </a:p>
          </c:txPr>
        </c:title>
        <c:numFmt formatCode="#\ 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333333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da-DK"/>
          </a:p>
        </c:txPr>
        <c:crossAx val="628738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650765566825585"/>
          <c:y val="0.85416850144916712"/>
          <c:w val="0.7177881878689214"/>
          <c:h val="0.145831613281349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333333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295348</xdr:colOff>
      <xdr:row>2</xdr:row>
      <xdr:rowOff>51686</xdr:rowOff>
    </xdr:from>
    <xdr:to>
      <xdr:col>21</xdr:col>
      <xdr:colOff>279453</xdr:colOff>
      <xdr:row>26</xdr:row>
      <xdr:rowOff>15469</xdr:rowOff>
    </xdr:to>
    <xdr:graphicFrame macro="">
      <xdr:nvGraphicFramePr>
        <xdr:cNvPr id="3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34</xdr:row>
      <xdr:rowOff>0</xdr:rowOff>
    </xdr:from>
    <xdr:to>
      <xdr:col>22</xdr:col>
      <xdr:colOff>48400</xdr:colOff>
      <xdr:row>58</xdr:row>
      <xdr:rowOff>30458</xdr:rowOff>
    </xdr:to>
    <xdr:graphicFrame macro="">
      <xdr:nvGraphicFramePr>
        <xdr:cNvPr id="7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487325</xdr:colOff>
      <xdr:row>63</xdr:row>
      <xdr:rowOff>14767</xdr:rowOff>
    </xdr:from>
    <xdr:to>
      <xdr:col>21</xdr:col>
      <xdr:colOff>535724</xdr:colOff>
      <xdr:row>86</xdr:row>
      <xdr:rowOff>78840</xdr:rowOff>
    </xdr:to>
    <xdr:graphicFrame macro="">
      <xdr:nvGraphicFramePr>
        <xdr:cNvPr id="9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0.95055</cdr:y>
    </cdr:from>
    <cdr:to>
      <cdr:x>0</cdr:x>
      <cdr:y>0.94835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2520084"/>
          <a:ext cx="836083" cy="179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a-DK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0.95055</cdr:y>
    </cdr:from>
    <cdr:to>
      <cdr:x>0</cdr:x>
      <cdr:y>0.94835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2520084"/>
          <a:ext cx="836083" cy="179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a-DK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0.95055</cdr:y>
    </cdr:from>
    <cdr:to>
      <cdr:x>0</cdr:x>
      <cdr:y>0.94835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2520084"/>
          <a:ext cx="836083" cy="179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a-DK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januar20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oktober201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november201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december201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januar201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februar201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marts201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april201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maj201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juni201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juli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februar201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august201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september201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oktober201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november20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8/MOR-december201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januar201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februar201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marts201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april201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maj20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marts201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juni201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juli201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august201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september201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oktober201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november201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9/MOR-december201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januar20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februar202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marts20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april201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april202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maj20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juni20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juli20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august20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september202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oktober20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november202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0/MOR-december202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januar20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maj201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februar202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marts202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april202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maj202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juni202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juli202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august202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september202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oktober202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november202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juni201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1/MOR-december202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januar202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februar202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marts202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april202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maj202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juni202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juli202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august202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september202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juli2017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oktober202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november202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2/MOR-december202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3/MOR-januar202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3/MOR-februar202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3/MOR-marts202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3/MOR-april202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3/MOR-maj202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3/MOR-juni202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23/MOR-juli202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august2017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6/MOR-februar201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6/MOR-marts201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6/MOR-april201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6/MOR-maj201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6/MOR-juni201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6/MOR-juli201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6/MOR-august2016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6/MOR-september201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6/MOR-oktober2016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6/MOR-november20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7/MOR-september2017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MOR/MOR%202016/MOR-december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januar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471</v>
          </cell>
          <cell r="D3">
            <v>75287</v>
          </cell>
          <cell r="E3">
            <v>421404</v>
          </cell>
          <cell r="F3">
            <v>20311</v>
          </cell>
          <cell r="G3">
            <v>25125</v>
          </cell>
          <cell r="H3">
            <v>542598</v>
          </cell>
          <cell r="I3">
            <v>16217</v>
          </cell>
          <cell r="J3">
            <v>379282</v>
          </cell>
          <cell r="K3">
            <v>395499</v>
          </cell>
          <cell r="L3">
            <v>430449</v>
          </cell>
          <cell r="M3">
            <v>1235705</v>
          </cell>
          <cell r="N3">
            <v>30527</v>
          </cell>
          <cell r="O3">
            <v>231766</v>
          </cell>
          <cell r="P3">
            <v>19689</v>
          </cell>
          <cell r="Q3">
            <v>226752</v>
          </cell>
          <cell r="R3">
            <v>2174888</v>
          </cell>
          <cell r="S3">
            <v>46271</v>
          </cell>
          <cell r="T3">
            <v>725079</v>
          </cell>
          <cell r="U3">
            <v>110200</v>
          </cell>
          <cell r="V3">
            <v>881550</v>
          </cell>
          <cell r="W3">
            <v>502918</v>
          </cell>
          <cell r="X3">
            <v>58870</v>
          </cell>
          <cell r="Y3">
            <v>561788</v>
          </cell>
          <cell r="Z3">
            <v>0</v>
          </cell>
          <cell r="AA3">
            <v>93762</v>
          </cell>
          <cell r="AB3">
            <v>0</v>
          </cell>
          <cell r="AC3">
            <v>11675</v>
          </cell>
          <cell r="AD3">
            <v>3740</v>
          </cell>
          <cell r="AE3">
            <v>0</v>
          </cell>
          <cell r="AF3">
            <v>109177</v>
          </cell>
        </row>
        <row r="4">
          <cell r="A4" t="str">
            <v>TILGODEHAVENDE PRIMO</v>
          </cell>
          <cell r="C4">
            <v>190</v>
          </cell>
          <cell r="D4">
            <v>0</v>
          </cell>
          <cell r="E4">
            <v>29619</v>
          </cell>
          <cell r="F4">
            <v>20004</v>
          </cell>
          <cell r="G4">
            <v>8016</v>
          </cell>
          <cell r="H4">
            <v>57829</v>
          </cell>
          <cell r="I4">
            <v>0</v>
          </cell>
          <cell r="J4">
            <v>0</v>
          </cell>
          <cell r="K4">
            <v>0</v>
          </cell>
          <cell r="L4">
            <v>193272</v>
          </cell>
          <cell r="M4">
            <v>251525</v>
          </cell>
          <cell r="N4">
            <v>0</v>
          </cell>
          <cell r="O4">
            <v>192296</v>
          </cell>
          <cell r="P4">
            <v>0</v>
          </cell>
          <cell r="Q4">
            <v>49601</v>
          </cell>
          <cell r="R4">
            <v>686694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247664</v>
          </cell>
          <cell r="X4">
            <v>0</v>
          </cell>
          <cell r="Y4">
            <v>247664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-190</v>
          </cell>
          <cell r="D5">
            <v>0</v>
          </cell>
          <cell r="E5">
            <v>-29619</v>
          </cell>
          <cell r="F5">
            <v>-22079</v>
          </cell>
          <cell r="G5">
            <v>-8016</v>
          </cell>
          <cell r="H5">
            <v>-59904</v>
          </cell>
          <cell r="I5">
            <v>0</v>
          </cell>
          <cell r="J5">
            <v>0</v>
          </cell>
          <cell r="K5">
            <v>0</v>
          </cell>
          <cell r="L5">
            <v>-193272</v>
          </cell>
          <cell r="M5">
            <v>-251525</v>
          </cell>
          <cell r="N5">
            <v>0</v>
          </cell>
          <cell r="O5">
            <v>-192296</v>
          </cell>
          <cell r="P5">
            <v>0</v>
          </cell>
          <cell r="Q5">
            <v>-49602</v>
          </cell>
          <cell r="R5">
            <v>-686695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-247664</v>
          </cell>
          <cell r="X5">
            <v>0</v>
          </cell>
          <cell r="Y5">
            <v>-247664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471</v>
          </cell>
          <cell r="D6">
            <v>75287</v>
          </cell>
          <cell r="E6">
            <v>421404</v>
          </cell>
          <cell r="F6">
            <v>18236</v>
          </cell>
          <cell r="G6">
            <v>25125</v>
          </cell>
          <cell r="H6">
            <v>540523</v>
          </cell>
          <cell r="I6">
            <v>16217</v>
          </cell>
          <cell r="J6">
            <v>379282</v>
          </cell>
          <cell r="K6">
            <v>395499</v>
          </cell>
          <cell r="L6">
            <v>430449</v>
          </cell>
          <cell r="M6">
            <v>1235705</v>
          </cell>
          <cell r="N6">
            <v>30527</v>
          </cell>
          <cell r="O6">
            <v>231766</v>
          </cell>
          <cell r="P6">
            <v>19689</v>
          </cell>
          <cell r="Q6">
            <v>226751</v>
          </cell>
          <cell r="R6">
            <v>2174887</v>
          </cell>
          <cell r="S6">
            <v>46271</v>
          </cell>
          <cell r="T6">
            <v>725079</v>
          </cell>
          <cell r="U6">
            <v>110200</v>
          </cell>
          <cell r="V6">
            <v>881550</v>
          </cell>
          <cell r="W6">
            <v>502918</v>
          </cell>
          <cell r="X6">
            <v>58870</v>
          </cell>
          <cell r="Y6">
            <v>561788</v>
          </cell>
          <cell r="Z6">
            <v>0</v>
          </cell>
          <cell r="AA6">
            <v>93762</v>
          </cell>
          <cell r="AB6">
            <v>0</v>
          </cell>
          <cell r="AC6">
            <v>11675</v>
          </cell>
          <cell r="AD6">
            <v>3740</v>
          </cell>
          <cell r="AE6">
            <v>0</v>
          </cell>
          <cell r="AF6">
            <v>109177</v>
          </cell>
        </row>
        <row r="7">
          <cell r="A7" t="str">
            <v>TILGANG</v>
          </cell>
          <cell r="B7" t="str">
            <v>Import 2.a.</v>
          </cell>
          <cell r="C7">
            <v>35</v>
          </cell>
          <cell r="D7">
            <v>0</v>
          </cell>
          <cell r="E7">
            <v>35679</v>
          </cell>
          <cell r="F7">
            <v>0</v>
          </cell>
          <cell r="G7">
            <v>4013</v>
          </cell>
          <cell r="H7">
            <v>39727</v>
          </cell>
          <cell r="I7">
            <v>25233</v>
          </cell>
          <cell r="J7">
            <v>142355</v>
          </cell>
          <cell r="K7">
            <v>167588</v>
          </cell>
          <cell r="L7">
            <v>140813</v>
          </cell>
          <cell r="M7">
            <v>72989</v>
          </cell>
          <cell r="N7">
            <v>0</v>
          </cell>
          <cell r="O7">
            <v>5869</v>
          </cell>
          <cell r="P7">
            <v>29696</v>
          </cell>
          <cell r="Q7">
            <v>59078</v>
          </cell>
          <cell r="R7">
            <v>308445</v>
          </cell>
          <cell r="S7">
            <v>15606</v>
          </cell>
          <cell r="T7">
            <v>87355</v>
          </cell>
          <cell r="U7">
            <v>15959</v>
          </cell>
          <cell r="V7">
            <v>118920</v>
          </cell>
          <cell r="W7">
            <v>359974</v>
          </cell>
          <cell r="X7">
            <v>0</v>
          </cell>
          <cell r="Y7">
            <v>359974</v>
          </cell>
          <cell r="Z7">
            <v>0</v>
          </cell>
          <cell r="AA7">
            <v>20780</v>
          </cell>
          <cell r="AB7">
            <v>2159</v>
          </cell>
          <cell r="AC7">
            <v>8285</v>
          </cell>
          <cell r="AD7">
            <v>4351</v>
          </cell>
          <cell r="AE7">
            <v>0</v>
          </cell>
          <cell r="AF7">
            <v>35575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60766</v>
          </cell>
          <cell r="F8">
            <v>4698</v>
          </cell>
          <cell r="G8">
            <v>2182</v>
          </cell>
          <cell r="H8">
            <v>67646</v>
          </cell>
          <cell r="I8">
            <v>0</v>
          </cell>
          <cell r="J8">
            <v>94359</v>
          </cell>
          <cell r="K8">
            <v>94359</v>
          </cell>
          <cell r="L8">
            <v>109861</v>
          </cell>
          <cell r="M8">
            <v>159358</v>
          </cell>
          <cell r="N8">
            <v>0</v>
          </cell>
          <cell r="O8">
            <v>87556</v>
          </cell>
          <cell r="P8">
            <v>4</v>
          </cell>
          <cell r="Q8">
            <v>45000</v>
          </cell>
          <cell r="R8">
            <v>401779</v>
          </cell>
          <cell r="S8">
            <v>28133</v>
          </cell>
          <cell r="T8">
            <v>0</v>
          </cell>
          <cell r="U8">
            <v>821</v>
          </cell>
          <cell r="V8">
            <v>28954</v>
          </cell>
          <cell r="W8">
            <v>777913</v>
          </cell>
          <cell r="X8">
            <v>0</v>
          </cell>
          <cell r="Y8">
            <v>777913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2687</v>
          </cell>
          <cell r="AE8">
            <v>0</v>
          </cell>
          <cell r="AF8">
            <v>2687</v>
          </cell>
        </row>
        <row r="9">
          <cell r="B9" t="str">
            <v>Lån fra lagringpligtig 2.f-g.</v>
          </cell>
          <cell r="C9">
            <v>14</v>
          </cell>
          <cell r="D9">
            <v>0</v>
          </cell>
          <cell r="E9">
            <v>17703</v>
          </cell>
          <cell r="F9">
            <v>4</v>
          </cell>
          <cell r="G9">
            <v>1242</v>
          </cell>
          <cell r="H9">
            <v>18963</v>
          </cell>
          <cell r="I9">
            <v>0</v>
          </cell>
          <cell r="J9">
            <v>0</v>
          </cell>
          <cell r="K9">
            <v>0</v>
          </cell>
          <cell r="L9">
            <v>68570</v>
          </cell>
          <cell r="M9">
            <v>101939</v>
          </cell>
          <cell r="N9">
            <v>0</v>
          </cell>
          <cell r="O9">
            <v>24761</v>
          </cell>
          <cell r="P9">
            <v>0</v>
          </cell>
          <cell r="Q9">
            <v>52094</v>
          </cell>
          <cell r="R9">
            <v>247364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257176</v>
          </cell>
          <cell r="X9">
            <v>0</v>
          </cell>
          <cell r="Y9">
            <v>257176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1091</v>
          </cell>
          <cell r="M10">
            <v>0</v>
          </cell>
          <cell r="N10">
            <v>0</v>
          </cell>
          <cell r="O10">
            <v>0</v>
          </cell>
          <cell r="P10">
            <v>3745</v>
          </cell>
          <cell r="Q10">
            <v>0</v>
          </cell>
          <cell r="R10">
            <v>4836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993</v>
          </cell>
          <cell r="M11">
            <v>35</v>
          </cell>
          <cell r="N11">
            <v>0</v>
          </cell>
          <cell r="O11">
            <v>603</v>
          </cell>
          <cell r="P11">
            <v>2533</v>
          </cell>
          <cell r="Q11">
            <v>0</v>
          </cell>
          <cell r="R11">
            <v>4164</v>
          </cell>
          <cell r="S11">
            <v>0</v>
          </cell>
          <cell r="T11">
            <v>3223</v>
          </cell>
          <cell r="U11">
            <v>0</v>
          </cell>
          <cell r="V11">
            <v>3223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816</v>
          </cell>
          <cell r="AD11">
            <v>0</v>
          </cell>
          <cell r="AE11">
            <v>0</v>
          </cell>
          <cell r="AF11">
            <v>816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51637</v>
          </cell>
          <cell r="E13">
            <v>197818</v>
          </cell>
          <cell r="F13">
            <v>1197</v>
          </cell>
          <cell r="G13">
            <v>0</v>
          </cell>
          <cell r="H13">
            <v>250652</v>
          </cell>
          <cell r="I13">
            <v>1707</v>
          </cell>
          <cell r="J13">
            <v>7280</v>
          </cell>
          <cell r="K13">
            <v>8987</v>
          </cell>
          <cell r="L13">
            <v>64655</v>
          </cell>
          <cell r="M13">
            <v>202302</v>
          </cell>
          <cell r="N13">
            <v>0</v>
          </cell>
          <cell r="O13">
            <v>185337</v>
          </cell>
          <cell r="P13">
            <v>6292</v>
          </cell>
          <cell r="Q13">
            <v>33553</v>
          </cell>
          <cell r="R13">
            <v>492139</v>
          </cell>
          <cell r="S13">
            <v>0</v>
          </cell>
          <cell r="T13">
            <v>0</v>
          </cell>
          <cell r="U13">
            <v>107689</v>
          </cell>
          <cell r="V13">
            <v>107689</v>
          </cell>
          <cell r="W13">
            <v>551322</v>
          </cell>
          <cell r="X13">
            <v>28352</v>
          </cell>
          <cell r="Y13">
            <v>579674</v>
          </cell>
          <cell r="Z13">
            <v>30085</v>
          </cell>
          <cell r="AA13">
            <v>0</v>
          </cell>
          <cell r="AB13">
            <v>0</v>
          </cell>
          <cell r="AC13">
            <v>0</v>
          </cell>
          <cell r="AD13">
            <v>5246</v>
          </cell>
          <cell r="AE13">
            <v>0</v>
          </cell>
          <cell r="AF13">
            <v>35331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4249</v>
          </cell>
          <cell r="F14">
            <v>98914</v>
          </cell>
          <cell r="G14">
            <v>249</v>
          </cell>
          <cell r="H14">
            <v>103412</v>
          </cell>
          <cell r="I14">
            <v>0</v>
          </cell>
          <cell r="J14">
            <v>44</v>
          </cell>
          <cell r="K14">
            <v>44</v>
          </cell>
          <cell r="L14">
            <v>22226</v>
          </cell>
          <cell r="M14">
            <v>15603</v>
          </cell>
          <cell r="N14">
            <v>0</v>
          </cell>
          <cell r="O14">
            <v>146302</v>
          </cell>
          <cell r="P14">
            <v>0</v>
          </cell>
          <cell r="Q14">
            <v>0</v>
          </cell>
          <cell r="R14">
            <v>184131</v>
          </cell>
          <cell r="S14">
            <v>28718</v>
          </cell>
          <cell r="T14">
            <v>26</v>
          </cell>
          <cell r="U14">
            <v>272</v>
          </cell>
          <cell r="V14">
            <v>29016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2691</v>
          </cell>
          <cell r="AE14">
            <v>0</v>
          </cell>
          <cell r="AF14">
            <v>2691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31</v>
          </cell>
          <cell r="D16">
            <v>0</v>
          </cell>
          <cell r="E16">
            <v>1362</v>
          </cell>
          <cell r="F16">
            <v>47</v>
          </cell>
          <cell r="G16">
            <v>113</v>
          </cell>
          <cell r="H16">
            <v>1553</v>
          </cell>
          <cell r="I16">
            <v>320</v>
          </cell>
          <cell r="J16">
            <v>141</v>
          </cell>
          <cell r="K16">
            <v>461</v>
          </cell>
          <cell r="L16">
            <v>551</v>
          </cell>
          <cell r="M16">
            <v>250</v>
          </cell>
          <cell r="N16">
            <v>0</v>
          </cell>
          <cell r="O16">
            <v>653</v>
          </cell>
          <cell r="P16">
            <v>41</v>
          </cell>
          <cell r="Q16">
            <v>676</v>
          </cell>
          <cell r="R16">
            <v>2171</v>
          </cell>
          <cell r="S16">
            <v>0</v>
          </cell>
          <cell r="T16">
            <v>572</v>
          </cell>
          <cell r="U16">
            <v>570</v>
          </cell>
          <cell r="V16">
            <v>1142</v>
          </cell>
          <cell r="W16">
            <v>1585</v>
          </cell>
          <cell r="X16">
            <v>66</v>
          </cell>
          <cell r="Y16">
            <v>1651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130</v>
          </cell>
          <cell r="AE16">
            <v>0</v>
          </cell>
          <cell r="AF16">
            <v>130</v>
          </cell>
        </row>
        <row r="17">
          <cell r="B17" t="str">
            <v>I alt Tilgang</v>
          </cell>
          <cell r="C17">
            <v>80</v>
          </cell>
          <cell r="D17">
            <v>51637</v>
          </cell>
          <cell r="E17">
            <v>317577</v>
          </cell>
          <cell r="F17">
            <v>104860</v>
          </cell>
          <cell r="G17">
            <v>7799</v>
          </cell>
          <cell r="H17">
            <v>481953</v>
          </cell>
          <cell r="I17">
            <v>27260</v>
          </cell>
          <cell r="J17">
            <v>244179</v>
          </cell>
          <cell r="K17">
            <v>271439</v>
          </cell>
          <cell r="L17">
            <v>408760</v>
          </cell>
          <cell r="M17">
            <v>552476</v>
          </cell>
          <cell r="N17">
            <v>0</v>
          </cell>
          <cell r="O17">
            <v>451081</v>
          </cell>
          <cell r="P17">
            <v>42311</v>
          </cell>
          <cell r="Q17">
            <v>190401</v>
          </cell>
          <cell r="R17">
            <v>1645029</v>
          </cell>
          <cell r="S17">
            <v>72457</v>
          </cell>
          <cell r="T17">
            <v>91176</v>
          </cell>
          <cell r="U17">
            <v>125311</v>
          </cell>
          <cell r="V17">
            <v>288944</v>
          </cell>
          <cell r="W17">
            <v>1947970</v>
          </cell>
          <cell r="X17">
            <v>28418</v>
          </cell>
          <cell r="Y17">
            <v>1976388</v>
          </cell>
          <cell r="Z17">
            <v>30085</v>
          </cell>
          <cell r="AA17">
            <v>20780</v>
          </cell>
          <cell r="AB17">
            <v>2159</v>
          </cell>
          <cell r="AC17">
            <v>9101</v>
          </cell>
          <cell r="AD17">
            <v>15105</v>
          </cell>
          <cell r="AE17">
            <v>0</v>
          </cell>
          <cell r="AF17">
            <v>77230</v>
          </cell>
        </row>
        <row r="18">
          <cell r="A18" t="str">
            <v>AFGANG</v>
          </cell>
          <cell r="B18" t="str">
            <v>Eksport 3.a.</v>
          </cell>
          <cell r="C18">
            <v>45</v>
          </cell>
          <cell r="D18">
            <v>42860</v>
          </cell>
          <cell r="E18">
            <v>109481</v>
          </cell>
          <cell r="F18">
            <v>1195</v>
          </cell>
          <cell r="G18">
            <v>0</v>
          </cell>
          <cell r="H18">
            <v>153581</v>
          </cell>
          <cell r="I18">
            <v>0</v>
          </cell>
          <cell r="J18">
            <v>14982</v>
          </cell>
          <cell r="K18">
            <v>14982</v>
          </cell>
          <cell r="L18">
            <v>73213</v>
          </cell>
          <cell r="M18">
            <v>155481</v>
          </cell>
          <cell r="N18">
            <v>0</v>
          </cell>
          <cell r="O18">
            <v>0</v>
          </cell>
          <cell r="P18">
            <v>0</v>
          </cell>
          <cell r="Q18">
            <v>9038</v>
          </cell>
          <cell r="R18">
            <v>237732</v>
          </cell>
          <cell r="S18">
            <v>0</v>
          </cell>
          <cell r="T18">
            <v>67826</v>
          </cell>
          <cell r="U18">
            <v>115175</v>
          </cell>
          <cell r="V18">
            <v>183001</v>
          </cell>
          <cell r="W18">
            <v>272820</v>
          </cell>
          <cell r="X18">
            <v>5835</v>
          </cell>
          <cell r="Y18">
            <v>278655</v>
          </cell>
          <cell r="Z18">
            <v>0</v>
          </cell>
          <cell r="AA18">
            <v>265</v>
          </cell>
          <cell r="AB18">
            <v>0</v>
          </cell>
          <cell r="AC18">
            <v>0</v>
          </cell>
          <cell r="AD18">
            <v>1735</v>
          </cell>
          <cell r="AE18">
            <v>0</v>
          </cell>
          <cell r="AF18">
            <v>2000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60780</v>
          </cell>
          <cell r="F19">
            <v>4698</v>
          </cell>
          <cell r="G19">
            <v>2182</v>
          </cell>
          <cell r="H19">
            <v>67660</v>
          </cell>
          <cell r="I19">
            <v>0</v>
          </cell>
          <cell r="J19">
            <v>94387</v>
          </cell>
          <cell r="K19">
            <v>94387</v>
          </cell>
          <cell r="L19">
            <v>109863</v>
          </cell>
          <cell r="M19">
            <v>159350</v>
          </cell>
          <cell r="N19">
            <v>0</v>
          </cell>
          <cell r="O19">
            <v>87562</v>
          </cell>
          <cell r="P19">
            <v>5903</v>
          </cell>
          <cell r="Q19">
            <v>45000</v>
          </cell>
          <cell r="R19">
            <v>407678</v>
          </cell>
          <cell r="S19">
            <v>28133</v>
          </cell>
          <cell r="T19">
            <v>0</v>
          </cell>
          <cell r="U19">
            <v>821</v>
          </cell>
          <cell r="V19">
            <v>28954</v>
          </cell>
          <cell r="W19">
            <v>778036</v>
          </cell>
          <cell r="X19">
            <v>0</v>
          </cell>
          <cell r="Y19">
            <v>778036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2686</v>
          </cell>
          <cell r="AE19">
            <v>0</v>
          </cell>
          <cell r="AF19">
            <v>2686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14</v>
          </cell>
          <cell r="D21">
            <v>0</v>
          </cell>
          <cell r="E21">
            <v>17703</v>
          </cell>
          <cell r="F21">
            <v>4</v>
          </cell>
          <cell r="G21">
            <v>1242</v>
          </cell>
          <cell r="H21">
            <v>18963</v>
          </cell>
          <cell r="I21">
            <v>0</v>
          </cell>
          <cell r="J21">
            <v>0</v>
          </cell>
          <cell r="K21">
            <v>0</v>
          </cell>
          <cell r="L21">
            <v>68570</v>
          </cell>
          <cell r="M21">
            <v>101939</v>
          </cell>
          <cell r="N21">
            <v>0</v>
          </cell>
          <cell r="O21">
            <v>24762</v>
          </cell>
          <cell r="P21">
            <v>0</v>
          </cell>
          <cell r="Q21">
            <v>52094</v>
          </cell>
          <cell r="R21">
            <v>247365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257175</v>
          </cell>
          <cell r="X21">
            <v>0</v>
          </cell>
          <cell r="Y21">
            <v>257175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41940</v>
          </cell>
          <cell r="M22">
            <v>60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42000</v>
          </cell>
          <cell r="S22">
            <v>0</v>
          </cell>
          <cell r="T22">
            <v>5533</v>
          </cell>
          <cell r="U22">
            <v>5443</v>
          </cell>
          <cell r="V22">
            <v>10976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4</v>
          </cell>
          <cell r="G23">
            <v>0</v>
          </cell>
          <cell r="H23">
            <v>4</v>
          </cell>
          <cell r="I23">
            <v>0</v>
          </cell>
          <cell r="J23">
            <v>0</v>
          </cell>
          <cell r="K23">
            <v>0</v>
          </cell>
          <cell r="L23">
            <v>182</v>
          </cell>
          <cell r="M23">
            <v>71</v>
          </cell>
          <cell r="N23">
            <v>0</v>
          </cell>
          <cell r="O23">
            <v>174</v>
          </cell>
          <cell r="P23">
            <v>0</v>
          </cell>
          <cell r="Q23">
            <v>0</v>
          </cell>
          <cell r="R23">
            <v>427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1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34634</v>
          </cell>
          <cell r="K24">
            <v>34634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35</v>
          </cell>
          <cell r="D26">
            <v>0</v>
          </cell>
          <cell r="E26">
            <v>41753</v>
          </cell>
          <cell r="F26">
            <v>92879</v>
          </cell>
          <cell r="G26">
            <v>2155</v>
          </cell>
          <cell r="H26">
            <v>136822</v>
          </cell>
          <cell r="I26">
            <v>0</v>
          </cell>
          <cell r="J26">
            <v>54428</v>
          </cell>
          <cell r="K26">
            <v>54428</v>
          </cell>
          <cell r="L26">
            <v>72142</v>
          </cell>
          <cell r="M26">
            <v>39856</v>
          </cell>
          <cell r="N26">
            <v>0</v>
          </cell>
          <cell r="O26">
            <v>260596</v>
          </cell>
          <cell r="P26">
            <v>57</v>
          </cell>
          <cell r="Q26">
            <v>88</v>
          </cell>
          <cell r="R26">
            <v>372739</v>
          </cell>
          <cell r="S26">
            <v>0</v>
          </cell>
          <cell r="T26">
            <v>0</v>
          </cell>
          <cell r="U26">
            <v>3479</v>
          </cell>
          <cell r="V26">
            <v>3479</v>
          </cell>
          <cell r="W26">
            <v>0</v>
          </cell>
          <cell r="X26">
            <v>0</v>
          </cell>
          <cell r="Y26">
            <v>0</v>
          </cell>
          <cell r="Z26">
            <v>545</v>
          </cell>
          <cell r="AA26">
            <v>91</v>
          </cell>
          <cell r="AB26">
            <v>1896</v>
          </cell>
          <cell r="AC26">
            <v>2856</v>
          </cell>
          <cell r="AD26">
            <v>4182</v>
          </cell>
          <cell r="AE26">
            <v>0</v>
          </cell>
          <cell r="AF26">
            <v>9570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80</v>
          </cell>
          <cell r="M27">
            <v>55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135</v>
          </cell>
          <cell r="S27">
            <v>0</v>
          </cell>
          <cell r="T27">
            <v>0</v>
          </cell>
          <cell r="U27">
            <v>1911</v>
          </cell>
          <cell r="V27">
            <v>1911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22610</v>
          </cell>
          <cell r="AB27">
            <v>0</v>
          </cell>
          <cell r="AC27">
            <v>1051</v>
          </cell>
          <cell r="AD27">
            <v>12</v>
          </cell>
          <cell r="AE27">
            <v>0</v>
          </cell>
          <cell r="AF27">
            <v>23673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2</v>
          </cell>
          <cell r="H28">
            <v>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5170</v>
          </cell>
          <cell r="T28">
            <v>0</v>
          </cell>
          <cell r="U28">
            <v>1171</v>
          </cell>
          <cell r="V28">
            <v>6341</v>
          </cell>
          <cell r="W28">
            <v>0</v>
          </cell>
          <cell r="X28">
            <v>0</v>
          </cell>
          <cell r="Y28">
            <v>0</v>
          </cell>
          <cell r="Z28">
            <v>29539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29539</v>
          </cell>
        </row>
        <row r="29">
          <cell r="B29" t="str">
            <v>Anvendt til produktion 3.n</v>
          </cell>
          <cell r="C29">
            <v>0</v>
          </cell>
          <cell r="D29">
            <v>1834</v>
          </cell>
          <cell r="E29">
            <v>0</v>
          </cell>
          <cell r="F29">
            <v>0</v>
          </cell>
          <cell r="G29">
            <v>11</v>
          </cell>
          <cell r="H29">
            <v>1845</v>
          </cell>
          <cell r="I29">
            <v>25232</v>
          </cell>
          <cell r="J29">
            <v>0</v>
          </cell>
          <cell r="K29">
            <v>25232</v>
          </cell>
          <cell r="L29">
            <v>32437</v>
          </cell>
          <cell r="M29">
            <v>29520</v>
          </cell>
          <cell r="N29">
            <v>0</v>
          </cell>
          <cell r="O29">
            <v>0</v>
          </cell>
          <cell r="P29">
            <v>13609</v>
          </cell>
          <cell r="Q29">
            <v>27925</v>
          </cell>
          <cell r="R29">
            <v>103491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658115</v>
          </cell>
          <cell r="X29">
            <v>0</v>
          </cell>
          <cell r="Y29">
            <v>658115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2857</v>
          </cell>
          <cell r="AE29">
            <v>0</v>
          </cell>
          <cell r="AF29">
            <v>2857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93162</v>
          </cell>
          <cell r="F30">
            <v>5106</v>
          </cell>
          <cell r="G30">
            <v>5132</v>
          </cell>
          <cell r="H30">
            <v>103400</v>
          </cell>
          <cell r="I30">
            <v>0</v>
          </cell>
          <cell r="J30">
            <v>44</v>
          </cell>
          <cell r="K30">
            <v>44</v>
          </cell>
          <cell r="L30">
            <v>20049</v>
          </cell>
          <cell r="M30">
            <v>96899</v>
          </cell>
          <cell r="N30">
            <v>0</v>
          </cell>
          <cell r="O30">
            <v>61667</v>
          </cell>
          <cell r="P30">
            <v>5577</v>
          </cell>
          <cell r="Q30">
            <v>0</v>
          </cell>
          <cell r="R30">
            <v>184192</v>
          </cell>
          <cell r="S30">
            <v>0</v>
          </cell>
          <cell r="T30">
            <v>198</v>
          </cell>
          <cell r="U30">
            <v>0</v>
          </cell>
          <cell r="V30">
            <v>198</v>
          </cell>
          <cell r="W30">
            <v>0</v>
          </cell>
          <cell r="X30">
            <v>28718</v>
          </cell>
          <cell r="Y30">
            <v>28718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2691</v>
          </cell>
          <cell r="AE30">
            <v>0</v>
          </cell>
          <cell r="AF30">
            <v>2691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39</v>
          </cell>
          <cell r="E32">
            <v>827</v>
          </cell>
          <cell r="F32">
            <v>269</v>
          </cell>
          <cell r="G32">
            <v>206</v>
          </cell>
          <cell r="H32">
            <v>1341</v>
          </cell>
          <cell r="I32">
            <v>1</v>
          </cell>
          <cell r="J32">
            <v>92</v>
          </cell>
          <cell r="K32">
            <v>93</v>
          </cell>
          <cell r="L32">
            <v>685</v>
          </cell>
          <cell r="M32">
            <v>4495</v>
          </cell>
          <cell r="N32">
            <v>0</v>
          </cell>
          <cell r="O32">
            <v>1442</v>
          </cell>
          <cell r="P32">
            <v>108</v>
          </cell>
          <cell r="Q32">
            <v>1</v>
          </cell>
          <cell r="R32">
            <v>6731</v>
          </cell>
          <cell r="S32">
            <v>764</v>
          </cell>
          <cell r="T32">
            <v>9</v>
          </cell>
          <cell r="U32">
            <v>57</v>
          </cell>
          <cell r="V32">
            <v>830</v>
          </cell>
          <cell r="W32">
            <v>744</v>
          </cell>
          <cell r="X32">
            <v>0</v>
          </cell>
          <cell r="Y32">
            <v>744</v>
          </cell>
          <cell r="Z32">
            <v>1</v>
          </cell>
          <cell r="AA32">
            <v>0</v>
          </cell>
          <cell r="AB32">
            <v>0</v>
          </cell>
          <cell r="AC32">
            <v>25</v>
          </cell>
          <cell r="AD32">
            <v>0</v>
          </cell>
          <cell r="AE32">
            <v>0</v>
          </cell>
          <cell r="AF32">
            <v>26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0</v>
          </cell>
          <cell r="F33">
            <v>212</v>
          </cell>
          <cell r="G33">
            <v>0</v>
          </cell>
          <cell r="H33">
            <v>212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94</v>
          </cell>
          <cell r="D34">
            <v>44733</v>
          </cell>
          <cell r="E34">
            <v>323706</v>
          </cell>
          <cell r="F34">
            <v>104367</v>
          </cell>
          <cell r="G34">
            <v>10930</v>
          </cell>
          <cell r="H34">
            <v>483830</v>
          </cell>
          <cell r="I34">
            <v>25233</v>
          </cell>
          <cell r="J34">
            <v>198567</v>
          </cell>
          <cell r="K34">
            <v>223800</v>
          </cell>
          <cell r="L34">
            <v>419161</v>
          </cell>
          <cell r="M34">
            <v>587726</v>
          </cell>
          <cell r="N34">
            <v>0</v>
          </cell>
          <cell r="O34">
            <v>436203</v>
          </cell>
          <cell r="P34">
            <v>25254</v>
          </cell>
          <cell r="Q34">
            <v>134146</v>
          </cell>
          <cell r="R34">
            <v>1602490</v>
          </cell>
          <cell r="S34">
            <v>34067</v>
          </cell>
          <cell r="T34">
            <v>73566</v>
          </cell>
          <cell r="U34">
            <v>128057</v>
          </cell>
          <cell r="V34">
            <v>235690</v>
          </cell>
          <cell r="W34">
            <v>1966890</v>
          </cell>
          <cell r="X34">
            <v>34553</v>
          </cell>
          <cell r="Y34">
            <v>2001443</v>
          </cell>
          <cell r="Z34">
            <v>30085</v>
          </cell>
          <cell r="AA34">
            <v>22966</v>
          </cell>
          <cell r="AB34">
            <v>1896</v>
          </cell>
          <cell r="AC34">
            <v>3932</v>
          </cell>
          <cell r="AD34">
            <v>14164</v>
          </cell>
          <cell r="AE34">
            <v>0</v>
          </cell>
          <cell r="AF34">
            <v>73043</v>
          </cell>
        </row>
        <row r="35">
          <cell r="A35" t="str">
            <v>FYSISK BEHOLDNING ULTIMO</v>
          </cell>
          <cell r="C35">
            <v>457</v>
          </cell>
          <cell r="D35">
            <v>82191</v>
          </cell>
          <cell r="E35">
            <v>415275</v>
          </cell>
          <cell r="F35">
            <v>20804</v>
          </cell>
          <cell r="G35">
            <v>21994</v>
          </cell>
          <cell r="H35">
            <v>540721</v>
          </cell>
          <cell r="I35">
            <v>18244</v>
          </cell>
          <cell r="J35">
            <v>424894</v>
          </cell>
          <cell r="K35">
            <v>443138</v>
          </cell>
          <cell r="L35">
            <v>420048</v>
          </cell>
          <cell r="M35">
            <v>1200455</v>
          </cell>
          <cell r="N35">
            <v>30527</v>
          </cell>
          <cell r="O35">
            <v>246644</v>
          </cell>
          <cell r="P35">
            <v>36746</v>
          </cell>
          <cell r="Q35">
            <v>283007</v>
          </cell>
          <cell r="R35">
            <v>2217427</v>
          </cell>
          <cell r="S35">
            <v>84661</v>
          </cell>
          <cell r="T35">
            <v>742689</v>
          </cell>
          <cell r="U35">
            <v>107454</v>
          </cell>
          <cell r="V35">
            <v>934804</v>
          </cell>
          <cell r="W35">
            <v>483998</v>
          </cell>
          <cell r="X35">
            <v>52735</v>
          </cell>
          <cell r="Y35">
            <v>536733</v>
          </cell>
          <cell r="Z35">
            <v>0</v>
          </cell>
          <cell r="AA35">
            <v>91576</v>
          </cell>
          <cell r="AB35">
            <v>263</v>
          </cell>
          <cell r="AC35">
            <v>16844</v>
          </cell>
          <cell r="AD35">
            <v>4681</v>
          </cell>
          <cell r="AE35">
            <v>0</v>
          </cell>
          <cell r="AF35">
            <v>113364</v>
          </cell>
        </row>
        <row r="36">
          <cell r="A36" t="str">
            <v>TILGODEHAVENDE ULTIMO</v>
          </cell>
          <cell r="C36">
            <v>175</v>
          </cell>
          <cell r="D36">
            <v>0</v>
          </cell>
          <cell r="E36">
            <v>13445</v>
          </cell>
          <cell r="F36">
            <v>20000</v>
          </cell>
          <cell r="G36">
            <v>6774</v>
          </cell>
          <cell r="H36">
            <v>40394</v>
          </cell>
          <cell r="I36">
            <v>0</v>
          </cell>
          <cell r="J36">
            <v>0</v>
          </cell>
          <cell r="K36">
            <v>0</v>
          </cell>
          <cell r="L36">
            <v>152545</v>
          </cell>
          <cell r="M36">
            <v>321606</v>
          </cell>
          <cell r="N36">
            <v>0</v>
          </cell>
          <cell r="O36">
            <v>192077</v>
          </cell>
          <cell r="P36">
            <v>0</v>
          </cell>
          <cell r="Q36">
            <v>101695</v>
          </cell>
          <cell r="R36">
            <v>767923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185687</v>
          </cell>
          <cell r="X36">
            <v>0</v>
          </cell>
          <cell r="Y36">
            <v>185687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-175</v>
          </cell>
          <cell r="D37">
            <v>0</v>
          </cell>
          <cell r="E37">
            <v>-13445</v>
          </cell>
          <cell r="F37">
            <v>-21863</v>
          </cell>
          <cell r="G37">
            <v>-6775</v>
          </cell>
          <cell r="H37">
            <v>-42258</v>
          </cell>
          <cell r="I37">
            <v>0</v>
          </cell>
          <cell r="J37">
            <v>0</v>
          </cell>
          <cell r="K37">
            <v>0</v>
          </cell>
          <cell r="L37">
            <v>-152545</v>
          </cell>
          <cell r="M37">
            <v>-321606</v>
          </cell>
          <cell r="N37">
            <v>0</v>
          </cell>
          <cell r="O37">
            <v>-192077</v>
          </cell>
          <cell r="P37">
            <v>0</v>
          </cell>
          <cell r="Q37">
            <v>-101695</v>
          </cell>
          <cell r="R37">
            <v>-767923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-185687</v>
          </cell>
          <cell r="X37">
            <v>0</v>
          </cell>
          <cell r="Y37">
            <v>-185687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457</v>
          </cell>
          <cell r="D38">
            <v>82191</v>
          </cell>
          <cell r="E38">
            <v>415275</v>
          </cell>
          <cell r="F38">
            <v>18941</v>
          </cell>
          <cell r="G38">
            <v>21993</v>
          </cell>
          <cell r="H38">
            <v>538857</v>
          </cell>
          <cell r="I38">
            <v>18244</v>
          </cell>
          <cell r="J38">
            <v>424894</v>
          </cell>
          <cell r="K38">
            <v>443138</v>
          </cell>
          <cell r="L38">
            <v>420048</v>
          </cell>
          <cell r="M38">
            <v>1200455</v>
          </cell>
          <cell r="N38">
            <v>30527</v>
          </cell>
          <cell r="O38">
            <v>246644</v>
          </cell>
          <cell r="P38">
            <v>36746</v>
          </cell>
          <cell r="Q38">
            <v>283007</v>
          </cell>
          <cell r="R38">
            <v>2217427</v>
          </cell>
          <cell r="S38">
            <v>84661</v>
          </cell>
          <cell r="T38">
            <v>742689</v>
          </cell>
          <cell r="U38">
            <v>107454</v>
          </cell>
          <cell r="V38">
            <v>934804</v>
          </cell>
          <cell r="W38">
            <v>483998</v>
          </cell>
          <cell r="X38">
            <v>52735</v>
          </cell>
          <cell r="Y38">
            <v>536733</v>
          </cell>
          <cell r="Z38">
            <v>0</v>
          </cell>
          <cell r="AA38">
            <v>91576</v>
          </cell>
          <cell r="AB38">
            <v>263</v>
          </cell>
          <cell r="AC38">
            <v>16844</v>
          </cell>
          <cell r="AD38">
            <v>4681</v>
          </cell>
          <cell r="AE38">
            <v>0</v>
          </cell>
          <cell r="AF38">
            <v>113364</v>
          </cell>
        </row>
      </sheetData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oktober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62</v>
          </cell>
          <cell r="D3">
            <v>73405</v>
          </cell>
          <cell r="E3">
            <v>353869</v>
          </cell>
          <cell r="F3">
            <v>20643</v>
          </cell>
          <cell r="G3">
            <v>22932</v>
          </cell>
          <cell r="H3">
            <v>470911</v>
          </cell>
          <cell r="I3">
            <v>9334</v>
          </cell>
          <cell r="J3">
            <v>258748</v>
          </cell>
          <cell r="K3">
            <v>268082</v>
          </cell>
          <cell r="L3">
            <v>329034</v>
          </cell>
          <cell r="M3">
            <v>1035450</v>
          </cell>
          <cell r="N3">
            <v>0</v>
          </cell>
          <cell r="O3">
            <v>244080</v>
          </cell>
          <cell r="P3">
            <v>28943</v>
          </cell>
          <cell r="Q3">
            <v>147724</v>
          </cell>
          <cell r="R3">
            <v>1785231</v>
          </cell>
          <cell r="S3">
            <v>17027</v>
          </cell>
          <cell r="T3">
            <v>201263</v>
          </cell>
          <cell r="U3">
            <v>116272</v>
          </cell>
          <cell r="V3">
            <v>334562</v>
          </cell>
          <cell r="W3">
            <v>420833</v>
          </cell>
          <cell r="X3">
            <v>106278</v>
          </cell>
          <cell r="Y3">
            <v>527111</v>
          </cell>
          <cell r="Z3">
            <v>0</v>
          </cell>
          <cell r="AA3">
            <v>97007</v>
          </cell>
          <cell r="AB3">
            <v>0</v>
          </cell>
          <cell r="AC3">
            <v>11883</v>
          </cell>
          <cell r="AD3">
            <v>5506</v>
          </cell>
          <cell r="AE3">
            <v>0</v>
          </cell>
          <cell r="AF3">
            <v>114396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112795</v>
          </cell>
          <cell r="F4">
            <v>20012</v>
          </cell>
          <cell r="G4">
            <v>5041</v>
          </cell>
          <cell r="H4">
            <v>137848</v>
          </cell>
          <cell r="I4">
            <v>0</v>
          </cell>
          <cell r="J4">
            <v>0</v>
          </cell>
          <cell r="K4">
            <v>0</v>
          </cell>
          <cell r="L4">
            <v>128733</v>
          </cell>
          <cell r="M4">
            <v>315093</v>
          </cell>
          <cell r="N4">
            <v>0</v>
          </cell>
          <cell r="O4">
            <v>211420</v>
          </cell>
          <cell r="P4">
            <v>0</v>
          </cell>
          <cell r="Q4">
            <v>56965</v>
          </cell>
          <cell r="R4">
            <v>712211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349086</v>
          </cell>
          <cell r="X4">
            <v>0</v>
          </cell>
          <cell r="Y4">
            <v>349086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-111345</v>
          </cell>
          <cell r="F5">
            <v>-20012</v>
          </cell>
          <cell r="G5">
            <v>-5040</v>
          </cell>
          <cell r="H5">
            <v>-136397</v>
          </cell>
          <cell r="I5">
            <v>0</v>
          </cell>
          <cell r="J5">
            <v>0</v>
          </cell>
          <cell r="K5">
            <v>0</v>
          </cell>
          <cell r="L5">
            <v>-128732</v>
          </cell>
          <cell r="M5">
            <v>-318351</v>
          </cell>
          <cell r="N5">
            <v>0</v>
          </cell>
          <cell r="O5">
            <v>-205506</v>
          </cell>
          <cell r="P5">
            <v>0</v>
          </cell>
          <cell r="Q5">
            <v>-56965</v>
          </cell>
          <cell r="R5">
            <v>-709554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-349086</v>
          </cell>
          <cell r="X5">
            <v>0</v>
          </cell>
          <cell r="Y5">
            <v>-349086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62</v>
          </cell>
          <cell r="D6">
            <v>73405</v>
          </cell>
          <cell r="E6">
            <v>355319</v>
          </cell>
          <cell r="F6">
            <v>20643</v>
          </cell>
          <cell r="G6">
            <v>22933</v>
          </cell>
          <cell r="H6">
            <v>472362</v>
          </cell>
          <cell r="I6">
            <v>9334</v>
          </cell>
          <cell r="J6">
            <v>258748</v>
          </cell>
          <cell r="K6">
            <v>268082</v>
          </cell>
          <cell r="L6">
            <v>329035</v>
          </cell>
          <cell r="M6">
            <v>1032192</v>
          </cell>
          <cell r="N6">
            <v>0</v>
          </cell>
          <cell r="O6">
            <v>249994</v>
          </cell>
          <cell r="P6">
            <v>28943</v>
          </cell>
          <cell r="Q6">
            <v>147724</v>
          </cell>
          <cell r="R6">
            <v>1787888</v>
          </cell>
          <cell r="S6">
            <v>17027</v>
          </cell>
          <cell r="T6">
            <v>201263</v>
          </cell>
          <cell r="U6">
            <v>116272</v>
          </cell>
          <cell r="V6">
            <v>334562</v>
          </cell>
          <cell r="W6">
            <v>420833</v>
          </cell>
          <cell r="X6">
            <v>106278</v>
          </cell>
          <cell r="Y6">
            <v>527111</v>
          </cell>
          <cell r="Z6">
            <v>0</v>
          </cell>
          <cell r="AA6">
            <v>97007</v>
          </cell>
          <cell r="AB6">
            <v>0</v>
          </cell>
          <cell r="AC6">
            <v>11883</v>
          </cell>
          <cell r="AD6">
            <v>5506</v>
          </cell>
          <cell r="AE6">
            <v>0</v>
          </cell>
          <cell r="AF6">
            <v>114396</v>
          </cell>
        </row>
        <row r="7">
          <cell r="A7" t="str">
            <v>TILGANG</v>
          </cell>
          <cell r="B7" t="str">
            <v>Import 2.a.</v>
          </cell>
          <cell r="C7">
            <v>60</v>
          </cell>
          <cell r="D7">
            <v>5998</v>
          </cell>
          <cell r="E7">
            <v>36478</v>
          </cell>
          <cell r="F7">
            <v>0</v>
          </cell>
          <cell r="G7">
            <v>11850</v>
          </cell>
          <cell r="H7">
            <v>54386</v>
          </cell>
          <cell r="I7">
            <v>0</v>
          </cell>
          <cell r="J7">
            <v>88042</v>
          </cell>
          <cell r="K7">
            <v>88042</v>
          </cell>
          <cell r="L7">
            <v>132640</v>
          </cell>
          <cell r="M7">
            <v>124352</v>
          </cell>
          <cell r="N7">
            <v>0</v>
          </cell>
          <cell r="O7">
            <v>0</v>
          </cell>
          <cell r="P7">
            <v>12161</v>
          </cell>
          <cell r="Q7">
            <v>0</v>
          </cell>
          <cell r="R7">
            <v>269153</v>
          </cell>
          <cell r="S7">
            <v>0</v>
          </cell>
          <cell r="T7">
            <v>0</v>
          </cell>
          <cell r="U7">
            <v>16578</v>
          </cell>
          <cell r="V7">
            <v>16578</v>
          </cell>
          <cell r="W7">
            <v>351986</v>
          </cell>
          <cell r="X7">
            <v>0</v>
          </cell>
          <cell r="Y7">
            <v>351986</v>
          </cell>
          <cell r="Z7">
            <v>0</v>
          </cell>
          <cell r="AA7">
            <v>0</v>
          </cell>
          <cell r="AB7">
            <v>2146</v>
          </cell>
          <cell r="AC7">
            <v>23616</v>
          </cell>
          <cell r="AD7">
            <v>2052</v>
          </cell>
          <cell r="AE7">
            <v>0</v>
          </cell>
          <cell r="AF7">
            <v>27814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113443</v>
          </cell>
          <cell r="F8">
            <v>5169</v>
          </cell>
          <cell r="G8">
            <v>1929</v>
          </cell>
          <cell r="H8">
            <v>120541</v>
          </cell>
          <cell r="I8">
            <v>0</v>
          </cell>
          <cell r="J8">
            <v>117713</v>
          </cell>
          <cell r="K8">
            <v>117713</v>
          </cell>
          <cell r="L8">
            <v>21394</v>
          </cell>
          <cell r="M8">
            <v>154352</v>
          </cell>
          <cell r="N8">
            <v>0</v>
          </cell>
          <cell r="O8">
            <v>81375</v>
          </cell>
          <cell r="P8">
            <v>21</v>
          </cell>
          <cell r="Q8">
            <v>44000</v>
          </cell>
          <cell r="R8">
            <v>301142</v>
          </cell>
          <cell r="S8">
            <v>0</v>
          </cell>
          <cell r="T8">
            <v>0</v>
          </cell>
          <cell r="U8">
            <v>10766</v>
          </cell>
          <cell r="V8">
            <v>10766</v>
          </cell>
          <cell r="W8">
            <v>776433</v>
          </cell>
          <cell r="X8">
            <v>0</v>
          </cell>
          <cell r="Y8">
            <v>776433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1489</v>
          </cell>
          <cell r="AE8">
            <v>0</v>
          </cell>
          <cell r="AF8">
            <v>1489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75861</v>
          </cell>
          <cell r="F9">
            <v>0</v>
          </cell>
          <cell r="G9">
            <v>1641</v>
          </cell>
          <cell r="H9">
            <v>77502</v>
          </cell>
          <cell r="I9">
            <v>0</v>
          </cell>
          <cell r="J9">
            <v>0</v>
          </cell>
          <cell r="K9">
            <v>0</v>
          </cell>
          <cell r="L9">
            <v>15858</v>
          </cell>
          <cell r="M9">
            <v>44051</v>
          </cell>
          <cell r="N9">
            <v>0</v>
          </cell>
          <cell r="O9">
            <v>32921</v>
          </cell>
          <cell r="P9">
            <v>0</v>
          </cell>
          <cell r="Q9">
            <v>22928</v>
          </cell>
          <cell r="R9">
            <v>115758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150178</v>
          </cell>
          <cell r="X9">
            <v>0</v>
          </cell>
          <cell r="Y9">
            <v>150178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5564</v>
          </cell>
          <cell r="Q10">
            <v>0</v>
          </cell>
          <cell r="R10">
            <v>5564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33</v>
          </cell>
          <cell r="K11">
            <v>33</v>
          </cell>
          <cell r="L11">
            <v>595</v>
          </cell>
          <cell r="M11">
            <v>69</v>
          </cell>
          <cell r="N11">
            <v>0</v>
          </cell>
          <cell r="O11">
            <v>728</v>
          </cell>
          <cell r="P11">
            <v>43</v>
          </cell>
          <cell r="Q11">
            <v>0</v>
          </cell>
          <cell r="R11">
            <v>1435</v>
          </cell>
          <cell r="S11">
            <v>0</v>
          </cell>
          <cell r="T11">
            <v>1500</v>
          </cell>
          <cell r="U11">
            <v>76</v>
          </cell>
          <cell r="V11">
            <v>1576</v>
          </cell>
          <cell r="W11">
            <v>0</v>
          </cell>
          <cell r="X11">
            <v>0</v>
          </cell>
          <cell r="Y11">
            <v>0</v>
          </cell>
          <cell r="Z11">
            <v>1217</v>
          </cell>
          <cell r="AA11">
            <v>0</v>
          </cell>
          <cell r="AB11">
            <v>0</v>
          </cell>
          <cell r="AC11">
            <v>11409</v>
          </cell>
          <cell r="AD11">
            <v>1277</v>
          </cell>
          <cell r="AE11">
            <v>0</v>
          </cell>
          <cell r="AF11">
            <v>13903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914</v>
          </cell>
          <cell r="F12">
            <v>0</v>
          </cell>
          <cell r="G12">
            <v>0</v>
          </cell>
          <cell r="H12">
            <v>914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2573</v>
          </cell>
          <cell r="N12">
            <v>0</v>
          </cell>
          <cell r="O12">
            <v>1697</v>
          </cell>
          <cell r="P12">
            <v>0</v>
          </cell>
          <cell r="Q12">
            <v>0</v>
          </cell>
          <cell r="R12">
            <v>4270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56558</v>
          </cell>
          <cell r="E13">
            <v>193341</v>
          </cell>
          <cell r="F13">
            <v>0</v>
          </cell>
          <cell r="G13">
            <v>2303</v>
          </cell>
          <cell r="H13">
            <v>252202</v>
          </cell>
          <cell r="I13">
            <v>1519</v>
          </cell>
          <cell r="J13">
            <v>7819</v>
          </cell>
          <cell r="K13">
            <v>9338</v>
          </cell>
          <cell r="L13">
            <v>45890</v>
          </cell>
          <cell r="M13">
            <v>162815</v>
          </cell>
          <cell r="N13">
            <v>0</v>
          </cell>
          <cell r="O13">
            <v>171380</v>
          </cell>
          <cell r="P13">
            <v>4889</v>
          </cell>
          <cell r="Q13">
            <v>11829</v>
          </cell>
          <cell r="R13">
            <v>396803</v>
          </cell>
          <cell r="S13">
            <v>0</v>
          </cell>
          <cell r="T13">
            <v>0</v>
          </cell>
          <cell r="U13">
            <v>85720</v>
          </cell>
          <cell r="V13">
            <v>85720</v>
          </cell>
          <cell r="W13">
            <v>547809</v>
          </cell>
          <cell r="X13">
            <v>37630</v>
          </cell>
          <cell r="Y13">
            <v>585439</v>
          </cell>
          <cell r="Z13">
            <v>21530</v>
          </cell>
          <cell r="AA13">
            <v>0</v>
          </cell>
          <cell r="AB13">
            <v>0</v>
          </cell>
          <cell r="AC13">
            <v>0</v>
          </cell>
          <cell r="AD13">
            <v>3918</v>
          </cell>
          <cell r="AE13">
            <v>0</v>
          </cell>
          <cell r="AF13">
            <v>25448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6403</v>
          </cell>
          <cell r="F14">
            <v>113498</v>
          </cell>
          <cell r="G14">
            <v>323</v>
          </cell>
          <cell r="H14">
            <v>120224</v>
          </cell>
          <cell r="I14">
            <v>0</v>
          </cell>
          <cell r="J14">
            <v>43</v>
          </cell>
          <cell r="K14">
            <v>43</v>
          </cell>
          <cell r="L14">
            <v>22469</v>
          </cell>
          <cell r="M14">
            <v>18975</v>
          </cell>
          <cell r="N14">
            <v>0</v>
          </cell>
          <cell r="O14">
            <v>153138</v>
          </cell>
          <cell r="P14">
            <v>0</v>
          </cell>
          <cell r="Q14">
            <v>3965</v>
          </cell>
          <cell r="R14">
            <v>198547</v>
          </cell>
          <cell r="S14">
            <v>0</v>
          </cell>
          <cell r="T14">
            <v>0</v>
          </cell>
          <cell r="U14">
            <v>607</v>
          </cell>
          <cell r="V14">
            <v>607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14</v>
          </cell>
          <cell r="AD14">
            <v>1034</v>
          </cell>
          <cell r="AE14">
            <v>0</v>
          </cell>
          <cell r="AF14">
            <v>1048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622</v>
          </cell>
          <cell r="F16">
            <v>68</v>
          </cell>
          <cell r="G16">
            <v>14</v>
          </cell>
          <cell r="H16">
            <v>704</v>
          </cell>
          <cell r="I16">
            <v>0</v>
          </cell>
          <cell r="J16">
            <v>83</v>
          </cell>
          <cell r="K16">
            <v>83</v>
          </cell>
          <cell r="L16">
            <v>1231</v>
          </cell>
          <cell r="M16">
            <v>1703</v>
          </cell>
          <cell r="N16">
            <v>0</v>
          </cell>
          <cell r="O16">
            <v>720</v>
          </cell>
          <cell r="P16">
            <v>103</v>
          </cell>
          <cell r="Q16">
            <v>40</v>
          </cell>
          <cell r="R16">
            <v>3797</v>
          </cell>
          <cell r="S16">
            <v>0</v>
          </cell>
          <cell r="T16">
            <v>86</v>
          </cell>
          <cell r="U16">
            <v>816</v>
          </cell>
          <cell r="V16">
            <v>902</v>
          </cell>
          <cell r="W16">
            <v>437</v>
          </cell>
          <cell r="X16">
            <v>0</v>
          </cell>
          <cell r="Y16">
            <v>437</v>
          </cell>
          <cell r="Z16">
            <v>0</v>
          </cell>
          <cell r="AA16">
            <v>0</v>
          </cell>
          <cell r="AB16">
            <v>275</v>
          </cell>
          <cell r="AC16">
            <v>65</v>
          </cell>
          <cell r="AD16">
            <v>372</v>
          </cell>
          <cell r="AE16">
            <v>0</v>
          </cell>
          <cell r="AF16">
            <v>712</v>
          </cell>
        </row>
        <row r="17">
          <cell r="B17" t="str">
            <v>I alt Tilgang</v>
          </cell>
          <cell r="C17">
            <v>60</v>
          </cell>
          <cell r="D17">
            <v>62556</v>
          </cell>
          <cell r="E17">
            <v>427062</v>
          </cell>
          <cell r="F17">
            <v>118735</v>
          </cell>
          <cell r="G17">
            <v>18060</v>
          </cell>
          <cell r="H17">
            <v>626473</v>
          </cell>
          <cell r="I17">
            <v>1519</v>
          </cell>
          <cell r="J17">
            <v>213733</v>
          </cell>
          <cell r="K17">
            <v>215252</v>
          </cell>
          <cell r="L17">
            <v>240077</v>
          </cell>
          <cell r="M17">
            <v>508890</v>
          </cell>
          <cell r="N17">
            <v>0</v>
          </cell>
          <cell r="O17">
            <v>441959</v>
          </cell>
          <cell r="P17">
            <v>22781</v>
          </cell>
          <cell r="Q17">
            <v>82762</v>
          </cell>
          <cell r="R17">
            <v>1296469</v>
          </cell>
          <cell r="S17">
            <v>0</v>
          </cell>
          <cell r="T17">
            <v>1586</v>
          </cell>
          <cell r="U17">
            <v>114563</v>
          </cell>
          <cell r="V17">
            <v>116149</v>
          </cell>
          <cell r="W17">
            <v>1826843</v>
          </cell>
          <cell r="X17">
            <v>37630</v>
          </cell>
          <cell r="Y17">
            <v>1864473</v>
          </cell>
          <cell r="Z17">
            <v>22747</v>
          </cell>
          <cell r="AA17">
            <v>0</v>
          </cell>
          <cell r="AB17">
            <v>2421</v>
          </cell>
          <cell r="AC17">
            <v>35104</v>
          </cell>
          <cell r="AD17">
            <v>10142</v>
          </cell>
          <cell r="AE17">
            <v>0</v>
          </cell>
          <cell r="AF17">
            <v>70414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55695</v>
          </cell>
          <cell r="E18">
            <v>79695</v>
          </cell>
          <cell r="F18">
            <v>0</v>
          </cell>
          <cell r="G18">
            <v>0</v>
          </cell>
          <cell r="H18">
            <v>135390</v>
          </cell>
          <cell r="I18">
            <v>0</v>
          </cell>
          <cell r="J18">
            <v>39636</v>
          </cell>
          <cell r="K18">
            <v>39636</v>
          </cell>
          <cell r="L18">
            <v>41405</v>
          </cell>
          <cell r="M18">
            <v>200277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241682</v>
          </cell>
          <cell r="S18">
            <v>0</v>
          </cell>
          <cell r="T18">
            <v>74310</v>
          </cell>
          <cell r="U18">
            <v>68472</v>
          </cell>
          <cell r="V18">
            <v>142782</v>
          </cell>
          <cell r="W18">
            <v>279671</v>
          </cell>
          <cell r="X18">
            <v>73937</v>
          </cell>
          <cell r="Y18">
            <v>353608</v>
          </cell>
          <cell r="Z18">
            <v>0</v>
          </cell>
          <cell r="AA18">
            <v>312</v>
          </cell>
          <cell r="AB18">
            <v>0</v>
          </cell>
          <cell r="AC18">
            <v>0</v>
          </cell>
          <cell r="AD18">
            <v>1662</v>
          </cell>
          <cell r="AE18">
            <v>0</v>
          </cell>
          <cell r="AF18">
            <v>1974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113449</v>
          </cell>
          <cell r="F19">
            <v>5169</v>
          </cell>
          <cell r="G19">
            <v>1929</v>
          </cell>
          <cell r="H19">
            <v>120547</v>
          </cell>
          <cell r="I19">
            <v>0</v>
          </cell>
          <cell r="J19">
            <v>82212</v>
          </cell>
          <cell r="K19">
            <v>82212</v>
          </cell>
          <cell r="L19">
            <v>21390</v>
          </cell>
          <cell r="M19">
            <v>154350</v>
          </cell>
          <cell r="N19">
            <v>0</v>
          </cell>
          <cell r="O19">
            <v>81380</v>
          </cell>
          <cell r="P19">
            <v>266</v>
          </cell>
          <cell r="Q19">
            <v>44000</v>
          </cell>
          <cell r="R19">
            <v>301386</v>
          </cell>
          <cell r="S19">
            <v>0</v>
          </cell>
          <cell r="T19">
            <v>0</v>
          </cell>
          <cell r="U19">
            <v>10765</v>
          </cell>
          <cell r="V19">
            <v>10765</v>
          </cell>
          <cell r="W19">
            <v>776432</v>
          </cell>
          <cell r="X19">
            <v>0</v>
          </cell>
          <cell r="Y19">
            <v>776432</v>
          </cell>
          <cell r="Z19">
            <v>0</v>
          </cell>
          <cell r="AA19">
            <v>0</v>
          </cell>
          <cell r="AB19">
            <v>0</v>
          </cell>
          <cell r="AC19">
            <v>10884</v>
          </cell>
          <cell r="AD19">
            <v>1489</v>
          </cell>
          <cell r="AE19">
            <v>0</v>
          </cell>
          <cell r="AF19">
            <v>12373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75861</v>
          </cell>
          <cell r="F21">
            <v>0</v>
          </cell>
          <cell r="G21">
            <v>1641</v>
          </cell>
          <cell r="H21">
            <v>77502</v>
          </cell>
          <cell r="I21">
            <v>0</v>
          </cell>
          <cell r="J21">
            <v>0</v>
          </cell>
          <cell r="K21">
            <v>0</v>
          </cell>
          <cell r="L21">
            <v>15858</v>
          </cell>
          <cell r="M21">
            <v>44051</v>
          </cell>
          <cell r="N21">
            <v>0</v>
          </cell>
          <cell r="O21">
            <v>32921</v>
          </cell>
          <cell r="P21">
            <v>0</v>
          </cell>
          <cell r="Q21">
            <v>22928</v>
          </cell>
          <cell r="R21">
            <v>115758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150179</v>
          </cell>
          <cell r="X21">
            <v>0</v>
          </cell>
          <cell r="Y21">
            <v>150179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32189</v>
          </cell>
          <cell r="M22">
            <v>531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32720</v>
          </cell>
          <cell r="S22">
            <v>0</v>
          </cell>
          <cell r="T22">
            <v>8123</v>
          </cell>
          <cell r="U22">
            <v>7772</v>
          </cell>
          <cell r="V22">
            <v>15895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6</v>
          </cell>
          <cell r="G23">
            <v>0</v>
          </cell>
          <cell r="H23">
            <v>6</v>
          </cell>
          <cell r="I23">
            <v>0</v>
          </cell>
          <cell r="J23">
            <v>0</v>
          </cell>
          <cell r="K23">
            <v>0</v>
          </cell>
          <cell r="L23">
            <v>189</v>
          </cell>
          <cell r="M23">
            <v>5</v>
          </cell>
          <cell r="N23">
            <v>0</v>
          </cell>
          <cell r="O23">
            <v>113</v>
          </cell>
          <cell r="P23">
            <v>0</v>
          </cell>
          <cell r="Q23">
            <v>0</v>
          </cell>
          <cell r="R23">
            <v>307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1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50229</v>
          </cell>
          <cell r="K24">
            <v>50229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108</v>
          </cell>
          <cell r="D26">
            <v>0</v>
          </cell>
          <cell r="E26">
            <v>45095</v>
          </cell>
          <cell r="F26">
            <v>107640</v>
          </cell>
          <cell r="G26">
            <v>2331</v>
          </cell>
          <cell r="H26">
            <v>155174</v>
          </cell>
          <cell r="I26">
            <v>0</v>
          </cell>
          <cell r="J26">
            <v>93311</v>
          </cell>
          <cell r="K26">
            <v>93311</v>
          </cell>
          <cell r="L26">
            <v>48088</v>
          </cell>
          <cell r="M26">
            <v>60539</v>
          </cell>
          <cell r="N26">
            <v>0</v>
          </cell>
          <cell r="O26">
            <v>283080</v>
          </cell>
          <cell r="P26">
            <v>41</v>
          </cell>
          <cell r="Q26">
            <v>416</v>
          </cell>
          <cell r="R26">
            <v>392164</v>
          </cell>
          <cell r="S26">
            <v>0</v>
          </cell>
          <cell r="T26">
            <v>0</v>
          </cell>
          <cell r="U26">
            <v>10369</v>
          </cell>
          <cell r="V26">
            <v>10369</v>
          </cell>
          <cell r="W26">
            <v>0</v>
          </cell>
          <cell r="X26">
            <v>0</v>
          </cell>
          <cell r="Y26">
            <v>0</v>
          </cell>
          <cell r="Z26">
            <v>45</v>
          </cell>
          <cell r="AA26">
            <v>230</v>
          </cell>
          <cell r="AB26">
            <v>2156</v>
          </cell>
          <cell r="AC26">
            <v>16176</v>
          </cell>
          <cell r="AD26">
            <v>4367</v>
          </cell>
          <cell r="AE26">
            <v>0</v>
          </cell>
          <cell r="AF26">
            <v>22974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354</v>
          </cell>
          <cell r="M27">
            <v>60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414</v>
          </cell>
          <cell r="S27">
            <v>0</v>
          </cell>
          <cell r="T27">
            <v>0</v>
          </cell>
          <cell r="U27">
            <v>1487</v>
          </cell>
          <cell r="V27">
            <v>1487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23427</v>
          </cell>
          <cell r="AB27">
            <v>0</v>
          </cell>
          <cell r="AC27">
            <v>7307</v>
          </cell>
          <cell r="AD27">
            <v>6</v>
          </cell>
          <cell r="AE27">
            <v>0</v>
          </cell>
          <cell r="AF27">
            <v>30740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277</v>
          </cell>
          <cell r="V28">
            <v>277</v>
          </cell>
          <cell r="W28">
            <v>0</v>
          </cell>
          <cell r="X28">
            <v>0</v>
          </cell>
          <cell r="Y28">
            <v>0</v>
          </cell>
          <cell r="Z28">
            <v>22702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22702</v>
          </cell>
        </row>
        <row r="29">
          <cell r="B29" t="str">
            <v>Anvendt til produktion 3.n</v>
          </cell>
          <cell r="C29">
            <v>0</v>
          </cell>
          <cell r="D29">
            <v>12111</v>
          </cell>
          <cell r="E29">
            <v>26404</v>
          </cell>
          <cell r="F29">
            <v>0</v>
          </cell>
          <cell r="G29">
            <v>2213</v>
          </cell>
          <cell r="H29">
            <v>40728</v>
          </cell>
          <cell r="I29">
            <v>0</v>
          </cell>
          <cell r="J29">
            <v>0</v>
          </cell>
          <cell r="K29">
            <v>0</v>
          </cell>
          <cell r="L29">
            <v>79506</v>
          </cell>
          <cell r="M29">
            <v>16060</v>
          </cell>
          <cell r="N29">
            <v>0</v>
          </cell>
          <cell r="O29">
            <v>0</v>
          </cell>
          <cell r="P29">
            <v>11869</v>
          </cell>
          <cell r="Q29">
            <v>29878</v>
          </cell>
          <cell r="R29">
            <v>137313</v>
          </cell>
          <cell r="S29">
            <v>5296</v>
          </cell>
          <cell r="T29">
            <v>0</v>
          </cell>
          <cell r="U29">
            <v>736</v>
          </cell>
          <cell r="V29">
            <v>6032</v>
          </cell>
          <cell r="W29">
            <v>523701</v>
          </cell>
          <cell r="X29">
            <v>70</v>
          </cell>
          <cell r="Y29">
            <v>523771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31</v>
          </cell>
          <cell r="AE29">
            <v>0</v>
          </cell>
          <cell r="AF29">
            <v>31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107744</v>
          </cell>
          <cell r="F30">
            <v>6227</v>
          </cell>
          <cell r="G30">
            <v>5496</v>
          </cell>
          <cell r="H30">
            <v>119467</v>
          </cell>
          <cell r="I30">
            <v>0</v>
          </cell>
          <cell r="J30">
            <v>43</v>
          </cell>
          <cell r="K30">
            <v>43</v>
          </cell>
          <cell r="L30">
            <v>10690</v>
          </cell>
          <cell r="M30">
            <v>111588</v>
          </cell>
          <cell r="N30">
            <v>0</v>
          </cell>
          <cell r="O30">
            <v>67307</v>
          </cell>
          <cell r="P30">
            <v>5844</v>
          </cell>
          <cell r="Q30">
            <v>3923</v>
          </cell>
          <cell r="R30">
            <v>199352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692</v>
          </cell>
          <cell r="Y30">
            <v>692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1034</v>
          </cell>
          <cell r="AE30">
            <v>0</v>
          </cell>
          <cell r="AF30">
            <v>1034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14</v>
          </cell>
          <cell r="D32">
            <v>25</v>
          </cell>
          <cell r="E32">
            <v>1209</v>
          </cell>
          <cell r="F32">
            <v>0</v>
          </cell>
          <cell r="G32">
            <v>88</v>
          </cell>
          <cell r="H32">
            <v>1336</v>
          </cell>
          <cell r="I32">
            <v>0</v>
          </cell>
          <cell r="J32">
            <v>50</v>
          </cell>
          <cell r="K32">
            <v>50</v>
          </cell>
          <cell r="L32">
            <v>2132</v>
          </cell>
          <cell r="M32">
            <v>2123</v>
          </cell>
          <cell r="N32">
            <v>0</v>
          </cell>
          <cell r="O32">
            <v>241</v>
          </cell>
          <cell r="P32">
            <v>15</v>
          </cell>
          <cell r="Q32">
            <v>299</v>
          </cell>
          <cell r="R32">
            <v>4810</v>
          </cell>
          <cell r="S32">
            <v>0</v>
          </cell>
          <cell r="T32">
            <v>14</v>
          </cell>
          <cell r="U32">
            <v>32</v>
          </cell>
          <cell r="V32">
            <v>46</v>
          </cell>
          <cell r="W32">
            <v>169</v>
          </cell>
          <cell r="X32">
            <v>1846</v>
          </cell>
          <cell r="Y32">
            <v>2015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23</v>
          </cell>
          <cell r="AE32">
            <v>0</v>
          </cell>
          <cell r="AF32">
            <v>23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122</v>
          </cell>
          <cell r="D34">
            <v>67831</v>
          </cell>
          <cell r="E34">
            <v>449457</v>
          </cell>
          <cell r="F34">
            <v>119042</v>
          </cell>
          <cell r="G34">
            <v>13698</v>
          </cell>
          <cell r="H34">
            <v>650150</v>
          </cell>
          <cell r="I34">
            <v>0</v>
          </cell>
          <cell r="J34">
            <v>265481</v>
          </cell>
          <cell r="K34">
            <v>265481</v>
          </cell>
          <cell r="L34">
            <v>251801</v>
          </cell>
          <cell r="M34">
            <v>589584</v>
          </cell>
          <cell r="N34">
            <v>0</v>
          </cell>
          <cell r="O34">
            <v>465042</v>
          </cell>
          <cell r="P34">
            <v>18035</v>
          </cell>
          <cell r="Q34">
            <v>101444</v>
          </cell>
          <cell r="R34">
            <v>1425906</v>
          </cell>
          <cell r="S34">
            <v>5296</v>
          </cell>
          <cell r="T34">
            <v>82447</v>
          </cell>
          <cell r="U34">
            <v>99910</v>
          </cell>
          <cell r="V34">
            <v>187653</v>
          </cell>
          <cell r="W34">
            <v>1730152</v>
          </cell>
          <cell r="X34">
            <v>76545</v>
          </cell>
          <cell r="Y34">
            <v>1806697</v>
          </cell>
          <cell r="Z34">
            <v>22747</v>
          </cell>
          <cell r="AA34">
            <v>23969</v>
          </cell>
          <cell r="AB34">
            <v>2156</v>
          </cell>
          <cell r="AC34">
            <v>34367</v>
          </cell>
          <cell r="AD34">
            <v>8613</v>
          </cell>
          <cell r="AE34">
            <v>0</v>
          </cell>
          <cell r="AF34">
            <v>91852</v>
          </cell>
        </row>
        <row r="35">
          <cell r="A35" t="str">
            <v>FYSISK BEHOLDNING ULTIMO</v>
          </cell>
          <cell r="C35">
            <v>0</v>
          </cell>
          <cell r="D35">
            <v>68130</v>
          </cell>
          <cell r="E35">
            <v>331474</v>
          </cell>
          <cell r="F35">
            <v>20336</v>
          </cell>
          <cell r="G35">
            <v>27294</v>
          </cell>
          <cell r="H35">
            <v>447234</v>
          </cell>
          <cell r="I35">
            <v>10853</v>
          </cell>
          <cell r="J35">
            <v>207000</v>
          </cell>
          <cell r="K35">
            <v>217853</v>
          </cell>
          <cell r="L35">
            <v>317310</v>
          </cell>
          <cell r="M35">
            <v>954756</v>
          </cell>
          <cell r="N35">
            <v>0</v>
          </cell>
          <cell r="O35">
            <v>220997</v>
          </cell>
          <cell r="P35">
            <v>33689</v>
          </cell>
          <cell r="Q35">
            <v>129042</v>
          </cell>
          <cell r="R35">
            <v>1655794</v>
          </cell>
          <cell r="S35">
            <v>11731</v>
          </cell>
          <cell r="T35">
            <v>120402</v>
          </cell>
          <cell r="U35">
            <v>130925</v>
          </cell>
          <cell r="V35">
            <v>263058</v>
          </cell>
          <cell r="W35">
            <v>517524</v>
          </cell>
          <cell r="X35">
            <v>67363</v>
          </cell>
          <cell r="Y35">
            <v>584887</v>
          </cell>
          <cell r="Z35">
            <v>0</v>
          </cell>
          <cell r="AA35">
            <v>73038</v>
          </cell>
          <cell r="AB35">
            <v>265</v>
          </cell>
          <cell r="AC35">
            <v>12620</v>
          </cell>
          <cell r="AD35">
            <v>7035</v>
          </cell>
          <cell r="AE35">
            <v>0</v>
          </cell>
          <cell r="AF35">
            <v>92958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52237</v>
          </cell>
          <cell r="F36">
            <v>20012</v>
          </cell>
          <cell r="G36">
            <v>4564</v>
          </cell>
          <cell r="H36">
            <v>76813</v>
          </cell>
          <cell r="I36">
            <v>0</v>
          </cell>
          <cell r="J36">
            <v>0</v>
          </cell>
          <cell r="K36">
            <v>0</v>
          </cell>
          <cell r="L36">
            <v>118386</v>
          </cell>
          <cell r="M36">
            <v>352688</v>
          </cell>
          <cell r="N36">
            <v>0</v>
          </cell>
          <cell r="O36">
            <v>174726</v>
          </cell>
          <cell r="P36">
            <v>0</v>
          </cell>
          <cell r="Q36">
            <v>79893</v>
          </cell>
          <cell r="R36">
            <v>725693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325920</v>
          </cell>
          <cell r="X36">
            <v>0</v>
          </cell>
          <cell r="Y36">
            <v>325920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-51702</v>
          </cell>
          <cell r="F37">
            <v>-20012</v>
          </cell>
          <cell r="G37">
            <v>-4564</v>
          </cell>
          <cell r="H37">
            <v>-76278</v>
          </cell>
          <cell r="I37">
            <v>0</v>
          </cell>
          <cell r="J37">
            <v>0</v>
          </cell>
          <cell r="K37">
            <v>0</v>
          </cell>
          <cell r="L37">
            <v>-118386</v>
          </cell>
          <cell r="M37">
            <v>-358512</v>
          </cell>
          <cell r="N37">
            <v>0</v>
          </cell>
          <cell r="O37">
            <v>-170509</v>
          </cell>
          <cell r="P37">
            <v>0</v>
          </cell>
          <cell r="Q37">
            <v>-79894</v>
          </cell>
          <cell r="R37">
            <v>-727301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-325920</v>
          </cell>
          <cell r="X37">
            <v>0</v>
          </cell>
          <cell r="Y37">
            <v>-325920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0</v>
          </cell>
          <cell r="D38">
            <v>68130</v>
          </cell>
          <cell r="E38">
            <v>332009</v>
          </cell>
          <cell r="F38">
            <v>20336</v>
          </cell>
          <cell r="G38">
            <v>27294</v>
          </cell>
          <cell r="H38">
            <v>447769</v>
          </cell>
          <cell r="I38">
            <v>10853</v>
          </cell>
          <cell r="J38">
            <v>207000</v>
          </cell>
          <cell r="K38">
            <v>217853</v>
          </cell>
          <cell r="L38">
            <v>317310</v>
          </cell>
          <cell r="M38">
            <v>948932</v>
          </cell>
          <cell r="N38">
            <v>0</v>
          </cell>
          <cell r="O38">
            <v>225214</v>
          </cell>
          <cell r="P38">
            <v>33689</v>
          </cell>
          <cell r="Q38">
            <v>129041</v>
          </cell>
          <cell r="R38">
            <v>1654186</v>
          </cell>
          <cell r="S38">
            <v>11731</v>
          </cell>
          <cell r="T38">
            <v>120402</v>
          </cell>
          <cell r="U38">
            <v>130925</v>
          </cell>
          <cell r="V38">
            <v>263058</v>
          </cell>
          <cell r="W38">
            <v>517524</v>
          </cell>
          <cell r="X38">
            <v>67363</v>
          </cell>
          <cell r="Y38">
            <v>584887</v>
          </cell>
          <cell r="Z38">
            <v>0</v>
          </cell>
          <cell r="AA38">
            <v>73038</v>
          </cell>
          <cell r="AB38">
            <v>265</v>
          </cell>
          <cell r="AC38">
            <v>12620</v>
          </cell>
          <cell r="AD38">
            <v>7035</v>
          </cell>
          <cell r="AE38">
            <v>0</v>
          </cell>
          <cell r="AF38">
            <v>92958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13848</v>
          </cell>
          <cell r="C3">
            <v>137833</v>
          </cell>
          <cell r="D3">
            <v>0</v>
          </cell>
          <cell r="E3">
            <v>151681</v>
          </cell>
          <cell r="F3">
            <v>13462</v>
          </cell>
          <cell r="G3">
            <v>11888</v>
          </cell>
          <cell r="H3">
            <v>25350</v>
          </cell>
          <cell r="I3">
            <v>7</v>
          </cell>
          <cell r="J3">
            <v>7</v>
          </cell>
          <cell r="K3">
            <v>26819</v>
          </cell>
          <cell r="L3">
            <v>0</v>
          </cell>
          <cell r="M3">
            <v>21124</v>
          </cell>
          <cell r="N3">
            <v>47943</v>
          </cell>
        </row>
      </sheetData>
      <sheetData sheetId="2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november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68130</v>
          </cell>
          <cell r="E3">
            <v>331474</v>
          </cell>
          <cell r="F3">
            <v>20336</v>
          </cell>
          <cell r="G3">
            <v>27294</v>
          </cell>
          <cell r="H3">
            <v>447234</v>
          </cell>
          <cell r="I3">
            <v>10853</v>
          </cell>
          <cell r="J3">
            <v>207000</v>
          </cell>
          <cell r="K3">
            <v>217853</v>
          </cell>
          <cell r="L3">
            <v>317310</v>
          </cell>
          <cell r="M3">
            <v>954756</v>
          </cell>
          <cell r="N3">
            <v>0</v>
          </cell>
          <cell r="O3">
            <v>220997</v>
          </cell>
          <cell r="P3">
            <v>33689</v>
          </cell>
          <cell r="Q3">
            <v>129042</v>
          </cell>
          <cell r="R3">
            <v>1655794</v>
          </cell>
          <cell r="S3">
            <v>11731</v>
          </cell>
          <cell r="T3">
            <v>120402</v>
          </cell>
          <cell r="U3">
            <v>130925</v>
          </cell>
          <cell r="V3">
            <v>263058</v>
          </cell>
          <cell r="W3">
            <v>517524</v>
          </cell>
          <cell r="X3">
            <v>67363</v>
          </cell>
          <cell r="Y3">
            <v>584887</v>
          </cell>
          <cell r="Z3">
            <v>0</v>
          </cell>
          <cell r="AA3">
            <v>73038</v>
          </cell>
          <cell r="AB3">
            <v>265</v>
          </cell>
          <cell r="AC3">
            <v>12620</v>
          </cell>
          <cell r="AD3">
            <v>7035</v>
          </cell>
          <cell r="AE3">
            <v>0</v>
          </cell>
          <cell r="AF3">
            <v>92958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52237</v>
          </cell>
          <cell r="F4">
            <v>20012</v>
          </cell>
          <cell r="G4">
            <v>4564</v>
          </cell>
          <cell r="H4">
            <v>76813</v>
          </cell>
          <cell r="I4">
            <v>0</v>
          </cell>
          <cell r="J4">
            <v>0</v>
          </cell>
          <cell r="K4">
            <v>0</v>
          </cell>
          <cell r="L4">
            <v>118386</v>
          </cell>
          <cell r="M4">
            <v>352688</v>
          </cell>
          <cell r="N4">
            <v>0</v>
          </cell>
          <cell r="O4">
            <v>174726</v>
          </cell>
          <cell r="P4">
            <v>0</v>
          </cell>
          <cell r="Q4">
            <v>79893</v>
          </cell>
          <cell r="R4">
            <v>725693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325920</v>
          </cell>
          <cell r="X4">
            <v>0</v>
          </cell>
          <cell r="Y4">
            <v>325920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-51702</v>
          </cell>
          <cell r="F5">
            <v>-20012</v>
          </cell>
          <cell r="G5">
            <v>-4564</v>
          </cell>
          <cell r="H5">
            <v>-76278</v>
          </cell>
          <cell r="I5">
            <v>0</v>
          </cell>
          <cell r="J5">
            <v>0</v>
          </cell>
          <cell r="K5">
            <v>0</v>
          </cell>
          <cell r="L5">
            <v>-118386</v>
          </cell>
          <cell r="M5">
            <v>-358512</v>
          </cell>
          <cell r="N5">
            <v>0</v>
          </cell>
          <cell r="O5">
            <v>-170509</v>
          </cell>
          <cell r="P5">
            <v>0</v>
          </cell>
          <cell r="Q5">
            <v>-79894</v>
          </cell>
          <cell r="R5">
            <v>-727301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-325920</v>
          </cell>
          <cell r="X5">
            <v>0</v>
          </cell>
          <cell r="Y5">
            <v>-325920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68130</v>
          </cell>
          <cell r="E6">
            <v>332009</v>
          </cell>
          <cell r="F6">
            <v>20336</v>
          </cell>
          <cell r="G6">
            <v>27294</v>
          </cell>
          <cell r="H6">
            <v>447769</v>
          </cell>
          <cell r="I6">
            <v>10853</v>
          </cell>
          <cell r="J6">
            <v>207000</v>
          </cell>
          <cell r="K6">
            <v>217853</v>
          </cell>
          <cell r="L6">
            <v>317310</v>
          </cell>
          <cell r="M6">
            <v>948932</v>
          </cell>
          <cell r="N6">
            <v>0</v>
          </cell>
          <cell r="O6">
            <v>225214</v>
          </cell>
          <cell r="P6">
            <v>33689</v>
          </cell>
          <cell r="Q6">
            <v>129041</v>
          </cell>
          <cell r="R6">
            <v>1654186</v>
          </cell>
          <cell r="S6">
            <v>11731</v>
          </cell>
          <cell r="T6">
            <v>120402</v>
          </cell>
          <cell r="U6">
            <v>130925</v>
          </cell>
          <cell r="V6">
            <v>263058</v>
          </cell>
          <cell r="W6">
            <v>517524</v>
          </cell>
          <cell r="X6">
            <v>67363</v>
          </cell>
          <cell r="Y6">
            <v>584887</v>
          </cell>
          <cell r="Z6">
            <v>0</v>
          </cell>
          <cell r="AA6">
            <v>73038</v>
          </cell>
          <cell r="AB6">
            <v>265</v>
          </cell>
          <cell r="AC6">
            <v>12620</v>
          </cell>
          <cell r="AD6">
            <v>7035</v>
          </cell>
          <cell r="AE6">
            <v>0</v>
          </cell>
          <cell r="AF6">
            <v>92958</v>
          </cell>
        </row>
        <row r="7">
          <cell r="A7" t="str">
            <v>TILGANG</v>
          </cell>
          <cell r="B7" t="str">
            <v>Import 2.a.</v>
          </cell>
          <cell r="C7">
            <v>30</v>
          </cell>
          <cell r="D7">
            <v>10530</v>
          </cell>
          <cell r="E7">
            <v>28582</v>
          </cell>
          <cell r="F7">
            <v>0</v>
          </cell>
          <cell r="G7">
            <v>9785</v>
          </cell>
          <cell r="H7">
            <v>48927</v>
          </cell>
          <cell r="I7">
            <v>0</v>
          </cell>
          <cell r="J7">
            <v>85178</v>
          </cell>
          <cell r="K7">
            <v>85178</v>
          </cell>
          <cell r="L7">
            <v>164473</v>
          </cell>
          <cell r="M7">
            <v>126997</v>
          </cell>
          <cell r="N7">
            <v>0</v>
          </cell>
          <cell r="O7">
            <v>0</v>
          </cell>
          <cell r="P7">
            <v>15594</v>
          </cell>
          <cell r="Q7">
            <v>70224</v>
          </cell>
          <cell r="R7">
            <v>377288</v>
          </cell>
          <cell r="S7">
            <v>0</v>
          </cell>
          <cell r="T7">
            <v>45688</v>
          </cell>
          <cell r="U7">
            <v>21322</v>
          </cell>
          <cell r="V7">
            <v>67010</v>
          </cell>
          <cell r="W7">
            <v>469545</v>
          </cell>
          <cell r="X7">
            <v>0</v>
          </cell>
          <cell r="Y7">
            <v>469545</v>
          </cell>
          <cell r="Z7">
            <v>0</v>
          </cell>
          <cell r="AA7">
            <v>34184</v>
          </cell>
          <cell r="AB7">
            <v>1836</v>
          </cell>
          <cell r="AC7">
            <v>17298</v>
          </cell>
          <cell r="AD7">
            <v>1594</v>
          </cell>
          <cell r="AE7">
            <v>0</v>
          </cell>
          <cell r="AF7">
            <v>54912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43781</v>
          </cell>
          <cell r="F8">
            <v>4968</v>
          </cell>
          <cell r="G8">
            <v>1858</v>
          </cell>
          <cell r="H8">
            <v>50607</v>
          </cell>
          <cell r="I8">
            <v>0</v>
          </cell>
          <cell r="J8">
            <v>89465</v>
          </cell>
          <cell r="K8">
            <v>89465</v>
          </cell>
          <cell r="L8">
            <v>19829</v>
          </cell>
          <cell r="M8">
            <v>60985</v>
          </cell>
          <cell r="N8">
            <v>0</v>
          </cell>
          <cell r="O8">
            <v>81458</v>
          </cell>
          <cell r="P8">
            <v>6</v>
          </cell>
          <cell r="Q8">
            <v>20000</v>
          </cell>
          <cell r="R8">
            <v>182278</v>
          </cell>
          <cell r="S8">
            <v>0</v>
          </cell>
          <cell r="T8">
            <v>0</v>
          </cell>
          <cell r="U8">
            <v>551</v>
          </cell>
          <cell r="V8">
            <v>551</v>
          </cell>
          <cell r="W8">
            <v>869414</v>
          </cell>
          <cell r="X8">
            <v>0</v>
          </cell>
          <cell r="Y8">
            <v>869414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2936</v>
          </cell>
          <cell r="AE8">
            <v>0</v>
          </cell>
          <cell r="AF8">
            <v>2936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20073</v>
          </cell>
          <cell r="F9">
            <v>3</v>
          </cell>
          <cell r="G9">
            <v>2322</v>
          </cell>
          <cell r="H9">
            <v>22398</v>
          </cell>
          <cell r="I9">
            <v>0</v>
          </cell>
          <cell r="J9">
            <v>0</v>
          </cell>
          <cell r="K9">
            <v>0</v>
          </cell>
          <cell r="L9">
            <v>14746</v>
          </cell>
          <cell r="M9">
            <v>19580</v>
          </cell>
          <cell r="N9">
            <v>0</v>
          </cell>
          <cell r="O9">
            <v>5615</v>
          </cell>
          <cell r="P9">
            <v>0</v>
          </cell>
          <cell r="Q9">
            <v>4131</v>
          </cell>
          <cell r="R9">
            <v>44072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154056</v>
          </cell>
          <cell r="X9">
            <v>0</v>
          </cell>
          <cell r="Y9">
            <v>154056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7506</v>
          </cell>
          <cell r="Q10">
            <v>0</v>
          </cell>
          <cell r="R10">
            <v>7506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2695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2695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87</v>
          </cell>
          <cell r="H11">
            <v>87</v>
          </cell>
          <cell r="I11">
            <v>0</v>
          </cell>
          <cell r="J11">
            <v>0</v>
          </cell>
          <cell r="K11">
            <v>0</v>
          </cell>
          <cell r="L11">
            <v>799</v>
          </cell>
          <cell r="M11">
            <v>5553</v>
          </cell>
          <cell r="N11">
            <v>0</v>
          </cell>
          <cell r="O11">
            <v>717</v>
          </cell>
          <cell r="P11">
            <v>0</v>
          </cell>
          <cell r="Q11">
            <v>0</v>
          </cell>
          <cell r="R11">
            <v>7069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3962</v>
          </cell>
          <cell r="AD11">
            <v>55</v>
          </cell>
          <cell r="AE11">
            <v>0</v>
          </cell>
          <cell r="AF11">
            <v>4017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272</v>
          </cell>
          <cell r="F12">
            <v>0</v>
          </cell>
          <cell r="G12">
            <v>0</v>
          </cell>
          <cell r="H12">
            <v>272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2925</v>
          </cell>
          <cell r="P12">
            <v>0</v>
          </cell>
          <cell r="Q12">
            <v>0</v>
          </cell>
          <cell r="R12">
            <v>2925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28819</v>
          </cell>
          <cell r="E13">
            <v>220057</v>
          </cell>
          <cell r="F13">
            <v>0</v>
          </cell>
          <cell r="G13">
            <v>2254</v>
          </cell>
          <cell r="H13">
            <v>251130</v>
          </cell>
          <cell r="I13">
            <v>1840</v>
          </cell>
          <cell r="J13">
            <v>28467</v>
          </cell>
          <cell r="K13">
            <v>30307</v>
          </cell>
          <cell r="L13">
            <v>49685</v>
          </cell>
          <cell r="M13">
            <v>216895</v>
          </cell>
          <cell r="N13">
            <v>0</v>
          </cell>
          <cell r="O13">
            <v>199876</v>
          </cell>
          <cell r="P13">
            <v>5182</v>
          </cell>
          <cell r="Q13">
            <v>2922</v>
          </cell>
          <cell r="R13">
            <v>474560</v>
          </cell>
          <cell r="S13">
            <v>0</v>
          </cell>
          <cell r="T13">
            <v>0</v>
          </cell>
          <cell r="U13">
            <v>111500</v>
          </cell>
          <cell r="V13">
            <v>111500</v>
          </cell>
          <cell r="W13">
            <v>544700</v>
          </cell>
          <cell r="X13">
            <v>10026</v>
          </cell>
          <cell r="Y13">
            <v>554726</v>
          </cell>
          <cell r="Z13">
            <v>25792</v>
          </cell>
          <cell r="AA13">
            <v>0</v>
          </cell>
          <cell r="AB13">
            <v>0</v>
          </cell>
          <cell r="AC13">
            <v>0</v>
          </cell>
          <cell r="AD13">
            <v>8357</v>
          </cell>
          <cell r="AE13">
            <v>0</v>
          </cell>
          <cell r="AF13">
            <v>34149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6010</v>
          </cell>
          <cell r="F14">
            <v>111100</v>
          </cell>
          <cell r="G14">
            <v>307</v>
          </cell>
          <cell r="H14">
            <v>117417</v>
          </cell>
          <cell r="I14">
            <v>0</v>
          </cell>
          <cell r="J14">
            <v>368</v>
          </cell>
          <cell r="K14">
            <v>368</v>
          </cell>
          <cell r="L14">
            <v>14264</v>
          </cell>
          <cell r="M14">
            <v>28417</v>
          </cell>
          <cell r="N14">
            <v>0</v>
          </cell>
          <cell r="O14">
            <v>156128</v>
          </cell>
          <cell r="P14">
            <v>0</v>
          </cell>
          <cell r="Q14">
            <v>0</v>
          </cell>
          <cell r="R14">
            <v>198809</v>
          </cell>
          <cell r="S14">
            <v>0</v>
          </cell>
          <cell r="T14">
            <v>3570</v>
          </cell>
          <cell r="U14">
            <v>2470</v>
          </cell>
          <cell r="V14">
            <v>6040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2719</v>
          </cell>
          <cell r="AE14">
            <v>0</v>
          </cell>
          <cell r="AF14">
            <v>2719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</v>
          </cell>
          <cell r="E16">
            <v>35</v>
          </cell>
          <cell r="F16">
            <v>48</v>
          </cell>
          <cell r="G16">
            <v>33</v>
          </cell>
          <cell r="H16">
            <v>117</v>
          </cell>
          <cell r="I16">
            <v>0</v>
          </cell>
          <cell r="J16">
            <v>165</v>
          </cell>
          <cell r="K16">
            <v>165</v>
          </cell>
          <cell r="L16">
            <v>270</v>
          </cell>
          <cell r="M16">
            <v>369</v>
          </cell>
          <cell r="N16">
            <v>0</v>
          </cell>
          <cell r="O16">
            <v>900</v>
          </cell>
          <cell r="P16">
            <v>25</v>
          </cell>
          <cell r="Q16">
            <v>67</v>
          </cell>
          <cell r="R16">
            <v>1631</v>
          </cell>
          <cell r="S16">
            <v>0</v>
          </cell>
          <cell r="T16">
            <v>95</v>
          </cell>
          <cell r="U16">
            <v>0</v>
          </cell>
          <cell r="V16">
            <v>95</v>
          </cell>
          <cell r="W16">
            <v>292</v>
          </cell>
          <cell r="X16">
            <v>0</v>
          </cell>
          <cell r="Y16">
            <v>292</v>
          </cell>
          <cell r="Z16">
            <v>0</v>
          </cell>
          <cell r="AA16">
            <v>0</v>
          </cell>
          <cell r="AB16">
            <v>0</v>
          </cell>
          <cell r="AC16">
            <v>79</v>
          </cell>
          <cell r="AD16">
            <v>94</v>
          </cell>
          <cell r="AE16">
            <v>0</v>
          </cell>
          <cell r="AF16">
            <v>173</v>
          </cell>
        </row>
        <row r="17">
          <cell r="B17" t="str">
            <v>I alt Tilgang</v>
          </cell>
          <cell r="C17">
            <v>30</v>
          </cell>
          <cell r="D17">
            <v>39350</v>
          </cell>
          <cell r="E17">
            <v>318810</v>
          </cell>
          <cell r="F17">
            <v>116119</v>
          </cell>
          <cell r="G17">
            <v>16646</v>
          </cell>
          <cell r="H17">
            <v>490955</v>
          </cell>
          <cell r="I17">
            <v>1840</v>
          </cell>
          <cell r="J17">
            <v>203643</v>
          </cell>
          <cell r="K17">
            <v>205483</v>
          </cell>
          <cell r="L17">
            <v>264066</v>
          </cell>
          <cell r="M17">
            <v>458796</v>
          </cell>
          <cell r="N17">
            <v>0</v>
          </cell>
          <cell r="O17">
            <v>447619</v>
          </cell>
          <cell r="P17">
            <v>28313</v>
          </cell>
          <cell r="Q17">
            <v>97344</v>
          </cell>
          <cell r="R17">
            <v>1296138</v>
          </cell>
          <cell r="S17">
            <v>0</v>
          </cell>
          <cell r="T17">
            <v>49353</v>
          </cell>
          <cell r="U17">
            <v>135843</v>
          </cell>
          <cell r="V17">
            <v>185196</v>
          </cell>
          <cell r="W17">
            <v>2038007</v>
          </cell>
          <cell r="X17">
            <v>10026</v>
          </cell>
          <cell r="Y17">
            <v>2048033</v>
          </cell>
          <cell r="Z17">
            <v>28487</v>
          </cell>
          <cell r="AA17">
            <v>34184</v>
          </cell>
          <cell r="AB17">
            <v>1836</v>
          </cell>
          <cell r="AC17">
            <v>21339</v>
          </cell>
          <cell r="AD17">
            <v>15755</v>
          </cell>
          <cell r="AE17">
            <v>0</v>
          </cell>
          <cell r="AF17">
            <v>101601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33983</v>
          </cell>
          <cell r="E18">
            <v>101704</v>
          </cell>
          <cell r="F18">
            <v>0</v>
          </cell>
          <cell r="G18">
            <v>0</v>
          </cell>
          <cell r="H18">
            <v>135687</v>
          </cell>
          <cell r="I18">
            <v>0</v>
          </cell>
          <cell r="J18">
            <v>19788</v>
          </cell>
          <cell r="K18">
            <v>19788</v>
          </cell>
          <cell r="L18">
            <v>51370</v>
          </cell>
          <cell r="M18">
            <v>130413</v>
          </cell>
          <cell r="N18">
            <v>0</v>
          </cell>
          <cell r="O18">
            <v>0</v>
          </cell>
          <cell r="P18">
            <v>4998</v>
          </cell>
          <cell r="Q18">
            <v>0</v>
          </cell>
          <cell r="R18">
            <v>186781</v>
          </cell>
          <cell r="S18">
            <v>0</v>
          </cell>
          <cell r="T18">
            <v>92408</v>
          </cell>
          <cell r="U18">
            <v>121256</v>
          </cell>
          <cell r="V18">
            <v>213664</v>
          </cell>
          <cell r="W18">
            <v>314440</v>
          </cell>
          <cell r="X18">
            <v>5802</v>
          </cell>
          <cell r="Y18">
            <v>320242</v>
          </cell>
          <cell r="Z18">
            <v>0</v>
          </cell>
          <cell r="AA18">
            <v>232</v>
          </cell>
          <cell r="AB18">
            <v>0</v>
          </cell>
          <cell r="AC18">
            <v>0</v>
          </cell>
          <cell r="AD18">
            <v>4753</v>
          </cell>
          <cell r="AE18">
            <v>0</v>
          </cell>
          <cell r="AF18">
            <v>4985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43781</v>
          </cell>
          <cell r="F19">
            <v>4968</v>
          </cell>
          <cell r="G19">
            <v>1858</v>
          </cell>
          <cell r="H19">
            <v>50607</v>
          </cell>
          <cell r="I19">
            <v>0</v>
          </cell>
          <cell r="J19">
            <v>89464</v>
          </cell>
          <cell r="K19">
            <v>89464</v>
          </cell>
          <cell r="L19">
            <v>19828</v>
          </cell>
          <cell r="M19">
            <v>60986</v>
          </cell>
          <cell r="N19">
            <v>0</v>
          </cell>
          <cell r="O19">
            <v>81439</v>
          </cell>
          <cell r="P19">
            <v>584</v>
          </cell>
          <cell r="Q19">
            <v>20000</v>
          </cell>
          <cell r="R19">
            <v>182837</v>
          </cell>
          <cell r="S19">
            <v>0</v>
          </cell>
          <cell r="T19">
            <v>0</v>
          </cell>
          <cell r="U19">
            <v>551</v>
          </cell>
          <cell r="V19">
            <v>551</v>
          </cell>
          <cell r="W19">
            <v>869413</v>
          </cell>
          <cell r="X19">
            <v>0</v>
          </cell>
          <cell r="Y19">
            <v>869413</v>
          </cell>
          <cell r="Z19">
            <v>0</v>
          </cell>
          <cell r="AA19">
            <v>0</v>
          </cell>
          <cell r="AB19">
            <v>0</v>
          </cell>
          <cell r="AC19">
            <v>3605</v>
          </cell>
          <cell r="AD19">
            <v>2936</v>
          </cell>
          <cell r="AE19">
            <v>0</v>
          </cell>
          <cell r="AF19">
            <v>6541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1384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1384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20073</v>
          </cell>
          <cell r="F21">
            <v>3</v>
          </cell>
          <cell r="G21">
            <v>2322</v>
          </cell>
          <cell r="H21">
            <v>22398</v>
          </cell>
          <cell r="I21">
            <v>0</v>
          </cell>
          <cell r="J21">
            <v>0</v>
          </cell>
          <cell r="K21">
            <v>0</v>
          </cell>
          <cell r="L21">
            <v>14746</v>
          </cell>
          <cell r="M21">
            <v>19580</v>
          </cell>
          <cell r="N21">
            <v>0</v>
          </cell>
          <cell r="O21">
            <v>5615</v>
          </cell>
          <cell r="P21">
            <v>0</v>
          </cell>
          <cell r="Q21">
            <v>4131</v>
          </cell>
          <cell r="R21">
            <v>44072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154056</v>
          </cell>
          <cell r="X21">
            <v>0</v>
          </cell>
          <cell r="Y21">
            <v>154056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51796</v>
          </cell>
          <cell r="M22">
            <v>1479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53275</v>
          </cell>
          <cell r="S22">
            <v>0</v>
          </cell>
          <cell r="T22">
            <v>9442</v>
          </cell>
          <cell r="U22">
            <v>3372</v>
          </cell>
          <cell r="V22">
            <v>12814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2</v>
          </cell>
          <cell r="G23">
            <v>0</v>
          </cell>
          <cell r="H23">
            <v>2</v>
          </cell>
          <cell r="I23">
            <v>0</v>
          </cell>
          <cell r="J23">
            <v>18089</v>
          </cell>
          <cell r="K23">
            <v>18089</v>
          </cell>
          <cell r="L23">
            <v>137</v>
          </cell>
          <cell r="M23">
            <v>10031</v>
          </cell>
          <cell r="N23">
            <v>0</v>
          </cell>
          <cell r="O23">
            <v>138</v>
          </cell>
          <cell r="P23">
            <v>0</v>
          </cell>
          <cell r="Q23">
            <v>0</v>
          </cell>
          <cell r="R23">
            <v>10306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7</v>
          </cell>
          <cell r="AE23">
            <v>0</v>
          </cell>
          <cell r="AF23">
            <v>7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43429</v>
          </cell>
          <cell r="K24">
            <v>43429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30</v>
          </cell>
          <cell r="D26">
            <v>0</v>
          </cell>
          <cell r="E26">
            <v>42714</v>
          </cell>
          <cell r="F26">
            <v>104617</v>
          </cell>
          <cell r="G26">
            <v>2236</v>
          </cell>
          <cell r="H26">
            <v>149597</v>
          </cell>
          <cell r="I26">
            <v>0</v>
          </cell>
          <cell r="J26">
            <v>48387</v>
          </cell>
          <cell r="K26">
            <v>48387</v>
          </cell>
          <cell r="L26">
            <v>53259</v>
          </cell>
          <cell r="M26">
            <v>54779</v>
          </cell>
          <cell r="N26">
            <v>0</v>
          </cell>
          <cell r="O26">
            <v>285137</v>
          </cell>
          <cell r="P26">
            <v>3611</v>
          </cell>
          <cell r="Q26">
            <v>3733</v>
          </cell>
          <cell r="R26">
            <v>400519</v>
          </cell>
          <cell r="S26">
            <v>0</v>
          </cell>
          <cell r="T26">
            <v>0</v>
          </cell>
          <cell r="U26">
            <v>13959</v>
          </cell>
          <cell r="V26">
            <v>13959</v>
          </cell>
          <cell r="W26">
            <v>0</v>
          </cell>
          <cell r="X26">
            <v>0</v>
          </cell>
          <cell r="Y26">
            <v>0</v>
          </cell>
          <cell r="Z26">
            <v>84</v>
          </cell>
          <cell r="AA26">
            <v>193</v>
          </cell>
          <cell r="AB26">
            <v>1830</v>
          </cell>
          <cell r="AC26">
            <v>15106</v>
          </cell>
          <cell r="AD26">
            <v>5132</v>
          </cell>
          <cell r="AE26">
            <v>0</v>
          </cell>
          <cell r="AF26">
            <v>22345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162</v>
          </cell>
          <cell r="M27">
            <v>35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197</v>
          </cell>
          <cell r="S27">
            <v>0</v>
          </cell>
          <cell r="T27">
            <v>0</v>
          </cell>
          <cell r="U27">
            <v>892</v>
          </cell>
          <cell r="V27">
            <v>892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19787</v>
          </cell>
          <cell r="AB27">
            <v>0</v>
          </cell>
          <cell r="AC27">
            <v>6458</v>
          </cell>
          <cell r="AD27">
            <v>6</v>
          </cell>
          <cell r="AE27">
            <v>0</v>
          </cell>
          <cell r="AF27">
            <v>26251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1010</v>
          </cell>
          <cell r="V28">
            <v>1010</v>
          </cell>
          <cell r="W28">
            <v>0</v>
          </cell>
          <cell r="X28">
            <v>0</v>
          </cell>
          <cell r="Y28">
            <v>0</v>
          </cell>
          <cell r="Z28">
            <v>28403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28403</v>
          </cell>
        </row>
        <row r="29">
          <cell r="B29" t="str">
            <v>Anvendt til produktion 3.n</v>
          </cell>
          <cell r="C29">
            <v>0</v>
          </cell>
          <cell r="D29">
            <v>3704</v>
          </cell>
          <cell r="E29">
            <v>2</v>
          </cell>
          <cell r="F29">
            <v>0</v>
          </cell>
          <cell r="G29">
            <v>2003</v>
          </cell>
          <cell r="H29">
            <v>5709</v>
          </cell>
          <cell r="I29">
            <v>0</v>
          </cell>
          <cell r="J29">
            <v>0</v>
          </cell>
          <cell r="K29">
            <v>0</v>
          </cell>
          <cell r="L29">
            <v>44702</v>
          </cell>
          <cell r="M29">
            <v>44878</v>
          </cell>
          <cell r="N29">
            <v>0</v>
          </cell>
          <cell r="O29">
            <v>0</v>
          </cell>
          <cell r="P29">
            <v>13022</v>
          </cell>
          <cell r="Q29">
            <v>45107</v>
          </cell>
          <cell r="R29">
            <v>147709</v>
          </cell>
          <cell r="S29">
            <v>5000</v>
          </cell>
          <cell r="T29">
            <v>0</v>
          </cell>
          <cell r="U29">
            <v>497</v>
          </cell>
          <cell r="V29">
            <v>5497</v>
          </cell>
          <cell r="W29">
            <v>628065</v>
          </cell>
          <cell r="X29">
            <v>0</v>
          </cell>
          <cell r="Y29">
            <v>628065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639</v>
          </cell>
          <cell r="AE29">
            <v>0</v>
          </cell>
          <cell r="AF29">
            <v>639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106722</v>
          </cell>
          <cell r="F30">
            <v>5911</v>
          </cell>
          <cell r="G30">
            <v>5426</v>
          </cell>
          <cell r="H30">
            <v>118059</v>
          </cell>
          <cell r="I30">
            <v>0</v>
          </cell>
          <cell r="J30">
            <v>368</v>
          </cell>
          <cell r="K30">
            <v>368</v>
          </cell>
          <cell r="L30">
            <v>30416</v>
          </cell>
          <cell r="M30">
            <v>100546</v>
          </cell>
          <cell r="N30">
            <v>0</v>
          </cell>
          <cell r="O30">
            <v>67253</v>
          </cell>
          <cell r="P30">
            <v>6067</v>
          </cell>
          <cell r="Q30">
            <v>0</v>
          </cell>
          <cell r="R30">
            <v>204282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2720</v>
          </cell>
          <cell r="AE30">
            <v>0</v>
          </cell>
          <cell r="AF30">
            <v>2720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42</v>
          </cell>
          <cell r="E32">
            <v>1102</v>
          </cell>
          <cell r="F32">
            <v>95</v>
          </cell>
          <cell r="G32">
            <v>130</v>
          </cell>
          <cell r="H32">
            <v>1369</v>
          </cell>
          <cell r="I32">
            <v>0</v>
          </cell>
          <cell r="J32">
            <v>38</v>
          </cell>
          <cell r="K32">
            <v>38</v>
          </cell>
          <cell r="L32">
            <v>535</v>
          </cell>
          <cell r="M32">
            <v>783</v>
          </cell>
          <cell r="N32">
            <v>0</v>
          </cell>
          <cell r="O32">
            <v>576</v>
          </cell>
          <cell r="P32">
            <v>5</v>
          </cell>
          <cell r="Q32">
            <v>55</v>
          </cell>
          <cell r="R32">
            <v>1954</v>
          </cell>
          <cell r="S32">
            <v>0</v>
          </cell>
          <cell r="T32">
            <v>76</v>
          </cell>
          <cell r="U32">
            <v>1639</v>
          </cell>
          <cell r="V32">
            <v>1715</v>
          </cell>
          <cell r="W32">
            <v>953</v>
          </cell>
          <cell r="X32">
            <v>0</v>
          </cell>
          <cell r="Y32">
            <v>953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46</v>
          </cell>
          <cell r="AE32">
            <v>0</v>
          </cell>
          <cell r="AF32">
            <v>46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3311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3311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30</v>
          </cell>
          <cell r="D34">
            <v>37729</v>
          </cell>
          <cell r="E34">
            <v>316098</v>
          </cell>
          <cell r="F34">
            <v>115596</v>
          </cell>
          <cell r="G34">
            <v>13975</v>
          </cell>
          <cell r="H34">
            <v>483428</v>
          </cell>
          <cell r="I34">
            <v>0</v>
          </cell>
          <cell r="J34">
            <v>219563</v>
          </cell>
          <cell r="K34">
            <v>219563</v>
          </cell>
          <cell r="L34">
            <v>266951</v>
          </cell>
          <cell r="M34">
            <v>426821</v>
          </cell>
          <cell r="N34">
            <v>0</v>
          </cell>
          <cell r="O34">
            <v>440158</v>
          </cell>
          <cell r="P34">
            <v>28287</v>
          </cell>
          <cell r="Q34">
            <v>73026</v>
          </cell>
          <cell r="R34">
            <v>1235243</v>
          </cell>
          <cell r="S34">
            <v>5000</v>
          </cell>
          <cell r="T34">
            <v>101926</v>
          </cell>
          <cell r="U34">
            <v>143176</v>
          </cell>
          <cell r="V34">
            <v>250102</v>
          </cell>
          <cell r="W34">
            <v>1966927</v>
          </cell>
          <cell r="X34">
            <v>5802</v>
          </cell>
          <cell r="Y34">
            <v>1972729</v>
          </cell>
          <cell r="Z34">
            <v>28487</v>
          </cell>
          <cell r="AA34">
            <v>21596</v>
          </cell>
          <cell r="AB34">
            <v>1830</v>
          </cell>
          <cell r="AC34">
            <v>25169</v>
          </cell>
          <cell r="AD34">
            <v>16239</v>
          </cell>
          <cell r="AE34">
            <v>0</v>
          </cell>
          <cell r="AF34">
            <v>93321</v>
          </cell>
        </row>
        <row r="35">
          <cell r="A35" t="str">
            <v>FYSISK BEHOLDNING ULTIMO</v>
          </cell>
          <cell r="C35">
            <v>0</v>
          </cell>
          <cell r="D35">
            <v>69751</v>
          </cell>
          <cell r="E35">
            <v>334186</v>
          </cell>
          <cell r="F35">
            <v>20859</v>
          </cell>
          <cell r="G35">
            <v>29965</v>
          </cell>
          <cell r="H35">
            <v>454761</v>
          </cell>
          <cell r="I35">
            <v>12693</v>
          </cell>
          <cell r="J35">
            <v>191080</v>
          </cell>
          <cell r="K35">
            <v>203773</v>
          </cell>
          <cell r="L35">
            <v>314425</v>
          </cell>
          <cell r="M35">
            <v>986731</v>
          </cell>
          <cell r="N35">
            <v>0</v>
          </cell>
          <cell r="O35">
            <v>228458</v>
          </cell>
          <cell r="P35">
            <v>33715</v>
          </cell>
          <cell r="Q35">
            <v>153360</v>
          </cell>
          <cell r="R35">
            <v>1716689</v>
          </cell>
          <cell r="S35">
            <v>6731</v>
          </cell>
          <cell r="T35">
            <v>67829</v>
          </cell>
          <cell r="U35">
            <v>123592</v>
          </cell>
          <cell r="V35">
            <v>198152</v>
          </cell>
          <cell r="W35">
            <v>588604</v>
          </cell>
          <cell r="X35">
            <v>71587</v>
          </cell>
          <cell r="Y35">
            <v>660191</v>
          </cell>
          <cell r="Z35">
            <v>0</v>
          </cell>
          <cell r="AA35">
            <v>85626</v>
          </cell>
          <cell r="AB35">
            <v>271</v>
          </cell>
          <cell r="AC35">
            <v>8790</v>
          </cell>
          <cell r="AD35">
            <v>6551</v>
          </cell>
          <cell r="AE35">
            <v>0</v>
          </cell>
          <cell r="AF35">
            <v>101238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36869</v>
          </cell>
          <cell r="F36">
            <v>20016</v>
          </cell>
          <cell r="G36">
            <v>5722</v>
          </cell>
          <cell r="H36">
            <v>62607</v>
          </cell>
          <cell r="I36">
            <v>0</v>
          </cell>
          <cell r="J36">
            <v>0</v>
          </cell>
          <cell r="K36">
            <v>0</v>
          </cell>
          <cell r="L36">
            <v>109105</v>
          </cell>
          <cell r="M36">
            <v>364679</v>
          </cell>
          <cell r="N36">
            <v>0</v>
          </cell>
          <cell r="O36">
            <v>177272</v>
          </cell>
          <cell r="P36">
            <v>0</v>
          </cell>
          <cell r="Q36">
            <v>79424</v>
          </cell>
          <cell r="R36">
            <v>730480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446848</v>
          </cell>
          <cell r="X36">
            <v>0</v>
          </cell>
          <cell r="Y36">
            <v>446848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-36605</v>
          </cell>
          <cell r="F37">
            <v>-20015</v>
          </cell>
          <cell r="G37">
            <v>-5722</v>
          </cell>
          <cell r="H37">
            <v>-62342</v>
          </cell>
          <cell r="I37">
            <v>0</v>
          </cell>
          <cell r="J37">
            <v>0</v>
          </cell>
          <cell r="K37">
            <v>0</v>
          </cell>
          <cell r="L37">
            <v>-109103</v>
          </cell>
          <cell r="M37">
            <v>-367199</v>
          </cell>
          <cell r="N37">
            <v>0</v>
          </cell>
          <cell r="O37">
            <v>-175980</v>
          </cell>
          <cell r="P37">
            <v>0</v>
          </cell>
          <cell r="Q37">
            <v>-79425</v>
          </cell>
          <cell r="R37">
            <v>-731707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-446848</v>
          </cell>
          <cell r="X37">
            <v>0</v>
          </cell>
          <cell r="Y37">
            <v>-446848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0</v>
          </cell>
          <cell r="D38">
            <v>69751</v>
          </cell>
          <cell r="E38">
            <v>334450</v>
          </cell>
          <cell r="F38">
            <v>20860</v>
          </cell>
          <cell r="G38">
            <v>29965</v>
          </cell>
          <cell r="H38">
            <v>455026</v>
          </cell>
          <cell r="I38">
            <v>12693</v>
          </cell>
          <cell r="J38">
            <v>191080</v>
          </cell>
          <cell r="K38">
            <v>203773</v>
          </cell>
          <cell r="L38">
            <v>314427</v>
          </cell>
          <cell r="M38">
            <v>984211</v>
          </cell>
          <cell r="N38">
            <v>0</v>
          </cell>
          <cell r="O38">
            <v>229750</v>
          </cell>
          <cell r="P38">
            <v>33715</v>
          </cell>
          <cell r="Q38">
            <v>153359</v>
          </cell>
          <cell r="R38">
            <v>1715462</v>
          </cell>
          <cell r="S38">
            <v>6731</v>
          </cell>
          <cell r="T38">
            <v>67829</v>
          </cell>
          <cell r="U38">
            <v>123592</v>
          </cell>
          <cell r="V38">
            <v>198152</v>
          </cell>
          <cell r="W38">
            <v>588604</v>
          </cell>
          <cell r="X38">
            <v>71587</v>
          </cell>
          <cell r="Y38">
            <v>660191</v>
          </cell>
          <cell r="Z38">
            <v>0</v>
          </cell>
          <cell r="AA38">
            <v>85626</v>
          </cell>
          <cell r="AB38">
            <v>271</v>
          </cell>
          <cell r="AC38">
            <v>8790</v>
          </cell>
          <cell r="AD38">
            <v>6551</v>
          </cell>
          <cell r="AE38">
            <v>0</v>
          </cell>
          <cell r="AF38">
            <v>101238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13063</v>
          </cell>
          <cell r="C3">
            <v>134514</v>
          </cell>
          <cell r="D3">
            <v>0</v>
          </cell>
          <cell r="E3">
            <v>147577</v>
          </cell>
          <cell r="F3">
            <v>3416</v>
          </cell>
          <cell r="G3">
            <v>21864</v>
          </cell>
          <cell r="H3">
            <v>25280</v>
          </cell>
          <cell r="I3">
            <v>12</v>
          </cell>
          <cell r="J3">
            <v>12</v>
          </cell>
          <cell r="K3">
            <v>24959</v>
          </cell>
          <cell r="L3">
            <v>0</v>
          </cell>
          <cell r="M3">
            <v>27808</v>
          </cell>
          <cell r="N3">
            <v>52767</v>
          </cell>
        </row>
      </sheetData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december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69751</v>
          </cell>
          <cell r="E3">
            <v>334186</v>
          </cell>
          <cell r="F3">
            <v>20859</v>
          </cell>
          <cell r="G3">
            <v>29965</v>
          </cell>
          <cell r="H3">
            <v>454761</v>
          </cell>
          <cell r="I3">
            <v>12693</v>
          </cell>
          <cell r="J3">
            <v>191080</v>
          </cell>
          <cell r="K3">
            <v>203773</v>
          </cell>
          <cell r="L3">
            <v>314425</v>
          </cell>
          <cell r="M3">
            <v>986731</v>
          </cell>
          <cell r="N3">
            <v>0</v>
          </cell>
          <cell r="O3">
            <v>228458</v>
          </cell>
          <cell r="P3">
            <v>33715</v>
          </cell>
          <cell r="Q3">
            <v>153360</v>
          </cell>
          <cell r="R3">
            <v>1716689</v>
          </cell>
          <cell r="S3">
            <v>6731</v>
          </cell>
          <cell r="T3">
            <v>67829</v>
          </cell>
          <cell r="U3">
            <v>123592</v>
          </cell>
          <cell r="V3">
            <v>198152</v>
          </cell>
          <cell r="W3">
            <v>588604</v>
          </cell>
          <cell r="X3">
            <v>71587</v>
          </cell>
          <cell r="Y3">
            <v>660191</v>
          </cell>
          <cell r="Z3">
            <v>0</v>
          </cell>
          <cell r="AA3">
            <v>85626</v>
          </cell>
          <cell r="AB3">
            <v>271</v>
          </cell>
          <cell r="AC3">
            <v>8790</v>
          </cell>
          <cell r="AD3">
            <v>6551</v>
          </cell>
          <cell r="AE3">
            <v>0</v>
          </cell>
          <cell r="AF3">
            <v>101238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36869</v>
          </cell>
          <cell r="F4">
            <v>20016</v>
          </cell>
          <cell r="G4">
            <v>5722</v>
          </cell>
          <cell r="H4">
            <v>62607</v>
          </cell>
          <cell r="I4">
            <v>0</v>
          </cell>
          <cell r="J4">
            <v>0</v>
          </cell>
          <cell r="K4">
            <v>0</v>
          </cell>
          <cell r="L4">
            <v>109105</v>
          </cell>
          <cell r="M4">
            <v>364679</v>
          </cell>
          <cell r="N4">
            <v>0</v>
          </cell>
          <cell r="O4">
            <v>177272</v>
          </cell>
          <cell r="P4">
            <v>0</v>
          </cell>
          <cell r="Q4">
            <v>79424</v>
          </cell>
          <cell r="R4">
            <v>730480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446848</v>
          </cell>
          <cell r="X4">
            <v>0</v>
          </cell>
          <cell r="Y4">
            <v>446848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-36605</v>
          </cell>
          <cell r="F5">
            <v>-20015</v>
          </cell>
          <cell r="G5">
            <v>-5722</v>
          </cell>
          <cell r="H5">
            <v>-62342</v>
          </cell>
          <cell r="I5">
            <v>0</v>
          </cell>
          <cell r="J5">
            <v>0</v>
          </cell>
          <cell r="K5">
            <v>0</v>
          </cell>
          <cell r="L5">
            <v>-109103</v>
          </cell>
          <cell r="M5">
            <v>-367199</v>
          </cell>
          <cell r="N5">
            <v>0</v>
          </cell>
          <cell r="O5">
            <v>-175980</v>
          </cell>
          <cell r="P5">
            <v>0</v>
          </cell>
          <cell r="Q5">
            <v>-79425</v>
          </cell>
          <cell r="R5">
            <v>-731707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-446848</v>
          </cell>
          <cell r="X5">
            <v>0</v>
          </cell>
          <cell r="Y5">
            <v>-446848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69751</v>
          </cell>
          <cell r="E6">
            <v>334450</v>
          </cell>
          <cell r="F6">
            <v>20860</v>
          </cell>
          <cell r="G6">
            <v>29965</v>
          </cell>
          <cell r="H6">
            <v>455026</v>
          </cell>
          <cell r="I6">
            <v>12693</v>
          </cell>
          <cell r="J6">
            <v>191080</v>
          </cell>
          <cell r="K6">
            <v>203773</v>
          </cell>
          <cell r="L6">
            <v>314427</v>
          </cell>
          <cell r="M6">
            <v>984211</v>
          </cell>
          <cell r="N6">
            <v>0</v>
          </cell>
          <cell r="O6">
            <v>229750</v>
          </cell>
          <cell r="P6">
            <v>33715</v>
          </cell>
          <cell r="Q6">
            <v>153359</v>
          </cell>
          <cell r="R6">
            <v>1715462</v>
          </cell>
          <cell r="S6">
            <v>6731</v>
          </cell>
          <cell r="T6">
            <v>67829</v>
          </cell>
          <cell r="U6">
            <v>123592</v>
          </cell>
          <cell r="V6">
            <v>198152</v>
          </cell>
          <cell r="W6">
            <v>588604</v>
          </cell>
          <cell r="X6">
            <v>71587</v>
          </cell>
          <cell r="Y6">
            <v>660191</v>
          </cell>
          <cell r="Z6">
            <v>0</v>
          </cell>
          <cell r="AA6">
            <v>85626</v>
          </cell>
          <cell r="AB6">
            <v>271</v>
          </cell>
          <cell r="AC6">
            <v>8790</v>
          </cell>
          <cell r="AD6">
            <v>6551</v>
          </cell>
          <cell r="AE6">
            <v>0</v>
          </cell>
          <cell r="AF6">
            <v>101238</v>
          </cell>
        </row>
        <row r="7">
          <cell r="A7" t="str">
            <v>TILGANG</v>
          </cell>
          <cell r="B7" t="str">
            <v>Import 2.a.</v>
          </cell>
          <cell r="C7">
            <v>60</v>
          </cell>
          <cell r="D7">
            <v>7651</v>
          </cell>
          <cell r="E7">
            <v>32824</v>
          </cell>
          <cell r="F7">
            <v>0</v>
          </cell>
          <cell r="G7">
            <v>6469</v>
          </cell>
          <cell r="H7">
            <v>47004</v>
          </cell>
          <cell r="I7">
            <v>0</v>
          </cell>
          <cell r="J7">
            <v>106777</v>
          </cell>
          <cell r="K7">
            <v>106777</v>
          </cell>
          <cell r="L7">
            <v>160422</v>
          </cell>
          <cell r="M7">
            <v>74874</v>
          </cell>
          <cell r="N7">
            <v>0</v>
          </cell>
          <cell r="O7">
            <v>0</v>
          </cell>
          <cell r="P7">
            <v>12416</v>
          </cell>
          <cell r="Q7">
            <v>57448</v>
          </cell>
          <cell r="R7">
            <v>305160</v>
          </cell>
          <cell r="S7">
            <v>0</v>
          </cell>
          <cell r="T7">
            <v>167212</v>
          </cell>
          <cell r="U7">
            <v>45799</v>
          </cell>
          <cell r="V7">
            <v>213011</v>
          </cell>
          <cell r="W7">
            <v>363057</v>
          </cell>
          <cell r="X7">
            <v>0</v>
          </cell>
          <cell r="Y7">
            <v>363057</v>
          </cell>
          <cell r="Z7">
            <v>0</v>
          </cell>
          <cell r="AA7">
            <v>1870</v>
          </cell>
          <cell r="AB7">
            <v>1642</v>
          </cell>
          <cell r="AC7">
            <v>11235</v>
          </cell>
          <cell r="AD7">
            <v>1783</v>
          </cell>
          <cell r="AE7">
            <v>0</v>
          </cell>
          <cell r="AF7">
            <v>16530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46745</v>
          </cell>
          <cell r="F8">
            <v>4483</v>
          </cell>
          <cell r="G8">
            <v>1884</v>
          </cell>
          <cell r="H8">
            <v>53112</v>
          </cell>
          <cell r="I8">
            <v>0</v>
          </cell>
          <cell r="J8">
            <v>84043</v>
          </cell>
          <cell r="K8">
            <v>84043</v>
          </cell>
          <cell r="L8">
            <v>56251</v>
          </cell>
          <cell r="M8">
            <v>60139</v>
          </cell>
          <cell r="N8">
            <v>0</v>
          </cell>
          <cell r="O8">
            <v>68775</v>
          </cell>
          <cell r="P8">
            <v>7</v>
          </cell>
          <cell r="Q8">
            <v>15000</v>
          </cell>
          <cell r="R8">
            <v>200172</v>
          </cell>
          <cell r="S8">
            <v>0</v>
          </cell>
          <cell r="T8">
            <v>0</v>
          </cell>
          <cell r="U8">
            <v>7111</v>
          </cell>
          <cell r="V8">
            <v>7111</v>
          </cell>
          <cell r="W8">
            <v>874711</v>
          </cell>
          <cell r="X8">
            <v>0</v>
          </cell>
          <cell r="Y8">
            <v>874711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2798</v>
          </cell>
          <cell r="AE8">
            <v>0</v>
          </cell>
          <cell r="AF8">
            <v>2798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5857</v>
          </cell>
          <cell r="F9">
            <v>1</v>
          </cell>
          <cell r="G9">
            <v>1435</v>
          </cell>
          <cell r="H9">
            <v>7293</v>
          </cell>
          <cell r="I9">
            <v>0</v>
          </cell>
          <cell r="J9">
            <v>0</v>
          </cell>
          <cell r="K9">
            <v>0</v>
          </cell>
          <cell r="L9">
            <v>10545</v>
          </cell>
          <cell r="M9">
            <v>18283</v>
          </cell>
          <cell r="N9">
            <v>0</v>
          </cell>
          <cell r="O9">
            <v>50669</v>
          </cell>
          <cell r="P9">
            <v>0</v>
          </cell>
          <cell r="Q9">
            <v>34788</v>
          </cell>
          <cell r="R9">
            <v>114285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207307</v>
          </cell>
          <cell r="X9">
            <v>0</v>
          </cell>
          <cell r="Y9">
            <v>207307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5265</v>
          </cell>
          <cell r="Q10">
            <v>0</v>
          </cell>
          <cell r="R10">
            <v>5265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95</v>
          </cell>
          <cell r="H11">
            <v>95</v>
          </cell>
          <cell r="I11">
            <v>0</v>
          </cell>
          <cell r="J11">
            <v>0</v>
          </cell>
          <cell r="K11">
            <v>0</v>
          </cell>
          <cell r="L11">
            <v>578</v>
          </cell>
          <cell r="M11">
            <v>2863</v>
          </cell>
          <cell r="N11">
            <v>0</v>
          </cell>
          <cell r="O11">
            <v>607</v>
          </cell>
          <cell r="P11">
            <v>175</v>
          </cell>
          <cell r="Q11">
            <v>0</v>
          </cell>
          <cell r="R11">
            <v>4223</v>
          </cell>
          <cell r="S11">
            <v>0</v>
          </cell>
          <cell r="T11">
            <v>0</v>
          </cell>
          <cell r="U11">
            <v>116</v>
          </cell>
          <cell r="V11">
            <v>116</v>
          </cell>
          <cell r="W11">
            <v>0</v>
          </cell>
          <cell r="X11">
            <v>0</v>
          </cell>
          <cell r="Y11">
            <v>0</v>
          </cell>
          <cell r="Z11">
            <v>2468</v>
          </cell>
          <cell r="AA11">
            <v>1600</v>
          </cell>
          <cell r="AB11">
            <v>0</v>
          </cell>
          <cell r="AC11">
            <v>3861</v>
          </cell>
          <cell r="AD11">
            <v>7</v>
          </cell>
          <cell r="AE11">
            <v>0</v>
          </cell>
          <cell r="AF11">
            <v>7936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1530</v>
          </cell>
          <cell r="F12">
            <v>0</v>
          </cell>
          <cell r="G12">
            <v>0</v>
          </cell>
          <cell r="H12">
            <v>1530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579</v>
          </cell>
          <cell r="P12">
            <v>0</v>
          </cell>
          <cell r="Q12">
            <v>0</v>
          </cell>
          <cell r="R12">
            <v>579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56610</v>
          </cell>
          <cell r="E13">
            <v>202239</v>
          </cell>
          <cell r="F13">
            <v>0</v>
          </cell>
          <cell r="G13">
            <v>2432</v>
          </cell>
          <cell r="H13">
            <v>261281</v>
          </cell>
          <cell r="I13">
            <v>0</v>
          </cell>
          <cell r="J13">
            <v>14977</v>
          </cell>
          <cell r="K13">
            <v>14977</v>
          </cell>
          <cell r="L13">
            <v>58580</v>
          </cell>
          <cell r="M13">
            <v>220270</v>
          </cell>
          <cell r="N13">
            <v>0</v>
          </cell>
          <cell r="O13">
            <v>225290</v>
          </cell>
          <cell r="P13">
            <v>5480</v>
          </cell>
          <cell r="Q13">
            <v>1008</v>
          </cell>
          <cell r="R13">
            <v>510628</v>
          </cell>
          <cell r="S13">
            <v>4673</v>
          </cell>
          <cell r="T13">
            <v>0</v>
          </cell>
          <cell r="U13">
            <v>107504</v>
          </cell>
          <cell r="V13">
            <v>112177</v>
          </cell>
          <cell r="W13">
            <v>549337</v>
          </cell>
          <cell r="X13">
            <v>10482</v>
          </cell>
          <cell r="Y13">
            <v>559819</v>
          </cell>
          <cell r="Z13">
            <v>24829</v>
          </cell>
          <cell r="AA13">
            <v>0</v>
          </cell>
          <cell r="AB13">
            <v>0</v>
          </cell>
          <cell r="AC13">
            <v>0</v>
          </cell>
          <cell r="AD13">
            <v>8816</v>
          </cell>
          <cell r="AE13">
            <v>0</v>
          </cell>
          <cell r="AF13">
            <v>33645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6154</v>
          </cell>
          <cell r="F14">
            <v>103839</v>
          </cell>
          <cell r="G14">
            <v>1526</v>
          </cell>
          <cell r="H14">
            <v>111519</v>
          </cell>
          <cell r="I14">
            <v>0</v>
          </cell>
          <cell r="J14">
            <v>347</v>
          </cell>
          <cell r="K14">
            <v>347</v>
          </cell>
          <cell r="L14">
            <v>19992</v>
          </cell>
          <cell r="M14">
            <v>13444</v>
          </cell>
          <cell r="N14">
            <v>0</v>
          </cell>
          <cell r="O14">
            <v>141141</v>
          </cell>
          <cell r="P14">
            <v>0</v>
          </cell>
          <cell r="Q14">
            <v>0</v>
          </cell>
          <cell r="R14">
            <v>174577</v>
          </cell>
          <cell r="S14">
            <v>0</v>
          </cell>
          <cell r="T14">
            <v>140</v>
          </cell>
          <cell r="U14">
            <v>33</v>
          </cell>
          <cell r="V14">
            <v>173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2727</v>
          </cell>
          <cell r="AE14">
            <v>0</v>
          </cell>
          <cell r="AF14">
            <v>2727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14</v>
          </cell>
          <cell r="E16">
            <v>604</v>
          </cell>
          <cell r="F16">
            <v>56</v>
          </cell>
          <cell r="G16">
            <v>31</v>
          </cell>
          <cell r="H16">
            <v>705</v>
          </cell>
          <cell r="I16">
            <v>1</v>
          </cell>
          <cell r="J16">
            <v>43</v>
          </cell>
          <cell r="K16">
            <v>44</v>
          </cell>
          <cell r="L16">
            <v>222</v>
          </cell>
          <cell r="M16">
            <v>142</v>
          </cell>
          <cell r="N16">
            <v>0</v>
          </cell>
          <cell r="O16">
            <v>534</v>
          </cell>
          <cell r="P16">
            <v>11</v>
          </cell>
          <cell r="Q16">
            <v>0</v>
          </cell>
          <cell r="R16">
            <v>909</v>
          </cell>
          <cell r="S16">
            <v>0</v>
          </cell>
          <cell r="T16">
            <v>5</v>
          </cell>
          <cell r="U16">
            <v>48</v>
          </cell>
          <cell r="V16">
            <v>53</v>
          </cell>
          <cell r="W16">
            <v>678</v>
          </cell>
          <cell r="X16">
            <v>0</v>
          </cell>
          <cell r="Y16">
            <v>678</v>
          </cell>
          <cell r="Z16">
            <v>0</v>
          </cell>
          <cell r="AA16">
            <v>0</v>
          </cell>
          <cell r="AB16">
            <v>0</v>
          </cell>
          <cell r="AC16">
            <v>58</v>
          </cell>
          <cell r="AD16">
            <v>106</v>
          </cell>
          <cell r="AE16">
            <v>0</v>
          </cell>
          <cell r="AF16">
            <v>164</v>
          </cell>
        </row>
        <row r="17">
          <cell r="B17" t="str">
            <v>I alt Tilgang</v>
          </cell>
          <cell r="C17">
            <v>60</v>
          </cell>
          <cell r="D17">
            <v>64275</v>
          </cell>
          <cell r="E17">
            <v>295953</v>
          </cell>
          <cell r="F17">
            <v>108379</v>
          </cell>
          <cell r="G17">
            <v>13872</v>
          </cell>
          <cell r="H17">
            <v>482539</v>
          </cell>
          <cell r="I17">
            <v>1</v>
          </cell>
          <cell r="J17">
            <v>206187</v>
          </cell>
          <cell r="K17">
            <v>206188</v>
          </cell>
          <cell r="L17">
            <v>306590</v>
          </cell>
          <cell r="M17">
            <v>390015</v>
          </cell>
          <cell r="N17">
            <v>0</v>
          </cell>
          <cell r="O17">
            <v>487595</v>
          </cell>
          <cell r="P17">
            <v>23354</v>
          </cell>
          <cell r="Q17">
            <v>108244</v>
          </cell>
          <cell r="R17">
            <v>1315798</v>
          </cell>
          <cell r="S17">
            <v>4673</v>
          </cell>
          <cell r="T17">
            <v>167357</v>
          </cell>
          <cell r="U17">
            <v>160611</v>
          </cell>
          <cell r="V17">
            <v>332641</v>
          </cell>
          <cell r="W17">
            <v>1995090</v>
          </cell>
          <cell r="X17">
            <v>10482</v>
          </cell>
          <cell r="Y17">
            <v>2005572</v>
          </cell>
          <cell r="Z17">
            <v>27297</v>
          </cell>
          <cell r="AA17">
            <v>3470</v>
          </cell>
          <cell r="AB17">
            <v>1642</v>
          </cell>
          <cell r="AC17">
            <v>15154</v>
          </cell>
          <cell r="AD17">
            <v>16237</v>
          </cell>
          <cell r="AE17">
            <v>0</v>
          </cell>
          <cell r="AF17">
            <v>63800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53906</v>
          </cell>
          <cell r="E18">
            <v>56342</v>
          </cell>
          <cell r="F18">
            <v>0</v>
          </cell>
          <cell r="G18">
            <v>0</v>
          </cell>
          <cell r="H18">
            <v>110248</v>
          </cell>
          <cell r="I18">
            <v>0</v>
          </cell>
          <cell r="J18">
            <v>0</v>
          </cell>
          <cell r="K18">
            <v>0</v>
          </cell>
          <cell r="L18">
            <v>38925</v>
          </cell>
          <cell r="M18">
            <v>159408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198333</v>
          </cell>
          <cell r="S18">
            <v>0</v>
          </cell>
          <cell r="T18">
            <v>0</v>
          </cell>
          <cell r="U18">
            <v>86766</v>
          </cell>
          <cell r="V18">
            <v>86766</v>
          </cell>
          <cell r="W18">
            <v>358176</v>
          </cell>
          <cell r="X18">
            <v>20641</v>
          </cell>
          <cell r="Y18">
            <v>378817</v>
          </cell>
          <cell r="Z18">
            <v>0</v>
          </cell>
          <cell r="AA18">
            <v>346</v>
          </cell>
          <cell r="AB18">
            <v>0</v>
          </cell>
          <cell r="AC18">
            <v>0</v>
          </cell>
          <cell r="AD18">
            <v>5888</v>
          </cell>
          <cell r="AE18">
            <v>0</v>
          </cell>
          <cell r="AF18">
            <v>6234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46746</v>
          </cell>
          <cell r="F19">
            <v>4483</v>
          </cell>
          <cell r="G19">
            <v>1884</v>
          </cell>
          <cell r="H19">
            <v>53113</v>
          </cell>
          <cell r="I19">
            <v>0</v>
          </cell>
          <cell r="J19">
            <v>84055</v>
          </cell>
          <cell r="K19">
            <v>84055</v>
          </cell>
          <cell r="L19">
            <v>56250</v>
          </cell>
          <cell r="M19">
            <v>60139</v>
          </cell>
          <cell r="N19">
            <v>0</v>
          </cell>
          <cell r="O19">
            <v>68775</v>
          </cell>
          <cell r="P19">
            <v>5711</v>
          </cell>
          <cell r="Q19">
            <v>15000</v>
          </cell>
          <cell r="R19">
            <v>205875</v>
          </cell>
          <cell r="S19">
            <v>0</v>
          </cell>
          <cell r="T19">
            <v>0</v>
          </cell>
          <cell r="U19">
            <v>7111</v>
          </cell>
          <cell r="V19">
            <v>7111</v>
          </cell>
          <cell r="W19">
            <v>874677</v>
          </cell>
          <cell r="X19">
            <v>0</v>
          </cell>
          <cell r="Y19">
            <v>874677</v>
          </cell>
          <cell r="Z19">
            <v>0</v>
          </cell>
          <cell r="AA19">
            <v>0</v>
          </cell>
          <cell r="AB19">
            <v>0</v>
          </cell>
          <cell r="AC19">
            <v>3597</v>
          </cell>
          <cell r="AD19">
            <v>2798</v>
          </cell>
          <cell r="AE19">
            <v>0</v>
          </cell>
          <cell r="AF19">
            <v>6395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1693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1693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5857</v>
          </cell>
          <cell r="F21">
            <v>1</v>
          </cell>
          <cell r="G21">
            <v>1435</v>
          </cell>
          <cell r="H21">
            <v>7293</v>
          </cell>
          <cell r="I21">
            <v>0</v>
          </cell>
          <cell r="J21">
            <v>0</v>
          </cell>
          <cell r="K21">
            <v>0</v>
          </cell>
          <cell r="L21">
            <v>10545</v>
          </cell>
          <cell r="M21">
            <v>18283</v>
          </cell>
          <cell r="N21">
            <v>0</v>
          </cell>
          <cell r="O21">
            <v>50669</v>
          </cell>
          <cell r="P21">
            <v>0</v>
          </cell>
          <cell r="Q21">
            <v>34788</v>
          </cell>
          <cell r="R21">
            <v>114285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207306</v>
          </cell>
          <cell r="X21">
            <v>0</v>
          </cell>
          <cell r="Y21">
            <v>207306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32489</v>
          </cell>
          <cell r="M22">
            <v>522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33011</v>
          </cell>
          <cell r="S22">
            <v>0</v>
          </cell>
          <cell r="T22">
            <v>9668</v>
          </cell>
          <cell r="U22">
            <v>4863</v>
          </cell>
          <cell r="V22">
            <v>14531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7</v>
          </cell>
          <cell r="G23">
            <v>0</v>
          </cell>
          <cell r="H23">
            <v>7</v>
          </cell>
          <cell r="I23">
            <v>0</v>
          </cell>
          <cell r="J23">
            <v>10329</v>
          </cell>
          <cell r="K23">
            <v>10329</v>
          </cell>
          <cell r="L23">
            <v>14783</v>
          </cell>
          <cell r="M23">
            <v>6</v>
          </cell>
          <cell r="N23">
            <v>0</v>
          </cell>
          <cell r="O23">
            <v>152</v>
          </cell>
          <cell r="P23">
            <v>0</v>
          </cell>
          <cell r="Q23">
            <v>0</v>
          </cell>
          <cell r="R23">
            <v>14941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</v>
          </cell>
          <cell r="AE23">
            <v>0</v>
          </cell>
          <cell r="AF23">
            <v>2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34757</v>
          </cell>
          <cell r="K24">
            <v>34757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60</v>
          </cell>
          <cell r="D26">
            <v>0</v>
          </cell>
          <cell r="E26">
            <v>41482</v>
          </cell>
          <cell r="F26">
            <v>99060</v>
          </cell>
          <cell r="G26">
            <v>2115</v>
          </cell>
          <cell r="H26">
            <v>142717</v>
          </cell>
          <cell r="I26">
            <v>0</v>
          </cell>
          <cell r="J26">
            <v>55449</v>
          </cell>
          <cell r="K26">
            <v>55449</v>
          </cell>
          <cell r="L26">
            <v>58525</v>
          </cell>
          <cell r="M26">
            <v>41772</v>
          </cell>
          <cell r="N26">
            <v>0</v>
          </cell>
          <cell r="O26">
            <v>257673</v>
          </cell>
          <cell r="P26">
            <v>36</v>
          </cell>
          <cell r="Q26">
            <v>359</v>
          </cell>
          <cell r="R26">
            <v>358365</v>
          </cell>
          <cell r="S26">
            <v>0</v>
          </cell>
          <cell r="T26">
            <v>0</v>
          </cell>
          <cell r="U26">
            <v>18885</v>
          </cell>
          <cell r="V26">
            <v>18885</v>
          </cell>
          <cell r="W26">
            <v>0</v>
          </cell>
          <cell r="X26">
            <v>0</v>
          </cell>
          <cell r="Y26">
            <v>0</v>
          </cell>
          <cell r="Z26">
            <v>152</v>
          </cell>
          <cell r="AA26">
            <v>127</v>
          </cell>
          <cell r="AB26">
            <v>1913</v>
          </cell>
          <cell r="AC26">
            <v>6146</v>
          </cell>
          <cell r="AD26">
            <v>4219</v>
          </cell>
          <cell r="AE26">
            <v>0</v>
          </cell>
          <cell r="AF26">
            <v>12557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303</v>
          </cell>
          <cell r="M27">
            <v>54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357</v>
          </cell>
          <cell r="S27">
            <v>0</v>
          </cell>
          <cell r="T27">
            <v>0</v>
          </cell>
          <cell r="U27">
            <v>938</v>
          </cell>
          <cell r="V27">
            <v>938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19792</v>
          </cell>
          <cell r="AB27">
            <v>0</v>
          </cell>
          <cell r="AC27">
            <v>3684</v>
          </cell>
          <cell r="AD27">
            <v>13</v>
          </cell>
          <cell r="AE27">
            <v>0</v>
          </cell>
          <cell r="AF27">
            <v>23489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1132</v>
          </cell>
          <cell r="V28">
            <v>1132</v>
          </cell>
          <cell r="W28">
            <v>0</v>
          </cell>
          <cell r="X28">
            <v>0</v>
          </cell>
          <cell r="Y28">
            <v>0</v>
          </cell>
          <cell r="Z28">
            <v>27145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27145</v>
          </cell>
        </row>
        <row r="29">
          <cell r="B29" t="str">
            <v>Anvendt til produktion 3.n</v>
          </cell>
          <cell r="C29">
            <v>0</v>
          </cell>
          <cell r="D29">
            <v>2461</v>
          </cell>
          <cell r="E29">
            <v>0</v>
          </cell>
          <cell r="F29">
            <v>0</v>
          </cell>
          <cell r="G29">
            <v>2319</v>
          </cell>
          <cell r="H29">
            <v>4780</v>
          </cell>
          <cell r="I29">
            <v>2035</v>
          </cell>
          <cell r="J29">
            <v>0</v>
          </cell>
          <cell r="K29">
            <v>2035</v>
          </cell>
          <cell r="L29">
            <v>51226</v>
          </cell>
          <cell r="M29">
            <v>16467</v>
          </cell>
          <cell r="N29">
            <v>0</v>
          </cell>
          <cell r="O29">
            <v>0</v>
          </cell>
          <cell r="P29">
            <v>15608</v>
          </cell>
          <cell r="Q29">
            <v>47595</v>
          </cell>
          <cell r="R29">
            <v>130896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672246</v>
          </cell>
          <cell r="X29">
            <v>27</v>
          </cell>
          <cell r="Y29">
            <v>672273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366</v>
          </cell>
          <cell r="AE29">
            <v>0</v>
          </cell>
          <cell r="AF29">
            <v>366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100148</v>
          </cell>
          <cell r="F30">
            <v>4874</v>
          </cell>
          <cell r="G30">
            <v>6254</v>
          </cell>
          <cell r="H30">
            <v>111276</v>
          </cell>
          <cell r="I30">
            <v>0</v>
          </cell>
          <cell r="J30">
            <v>347</v>
          </cell>
          <cell r="K30">
            <v>347</v>
          </cell>
          <cell r="L30">
            <v>12687</v>
          </cell>
          <cell r="M30">
            <v>97074</v>
          </cell>
          <cell r="N30">
            <v>0</v>
          </cell>
          <cell r="O30">
            <v>58934</v>
          </cell>
          <cell r="P30">
            <v>5580</v>
          </cell>
          <cell r="Q30">
            <v>0</v>
          </cell>
          <cell r="R30">
            <v>174275</v>
          </cell>
          <cell r="S30">
            <v>0</v>
          </cell>
          <cell r="T30">
            <v>33</v>
          </cell>
          <cell r="U30">
            <v>69</v>
          </cell>
          <cell r="V30">
            <v>102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2727</v>
          </cell>
          <cell r="AE30">
            <v>0</v>
          </cell>
          <cell r="AF30">
            <v>2727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0</v>
          </cell>
          <cell r="E32">
            <v>1356</v>
          </cell>
          <cell r="F32">
            <v>180</v>
          </cell>
          <cell r="G32">
            <v>167</v>
          </cell>
          <cell r="H32">
            <v>1703</v>
          </cell>
          <cell r="I32">
            <v>0</v>
          </cell>
          <cell r="J32">
            <v>103</v>
          </cell>
          <cell r="K32">
            <v>103</v>
          </cell>
          <cell r="L32">
            <v>220</v>
          </cell>
          <cell r="M32">
            <v>801</v>
          </cell>
          <cell r="N32">
            <v>0</v>
          </cell>
          <cell r="O32">
            <v>564</v>
          </cell>
          <cell r="P32">
            <v>27</v>
          </cell>
          <cell r="Q32">
            <v>623</v>
          </cell>
          <cell r="R32">
            <v>2235</v>
          </cell>
          <cell r="S32">
            <v>0</v>
          </cell>
          <cell r="T32">
            <v>592</v>
          </cell>
          <cell r="U32">
            <v>2447</v>
          </cell>
          <cell r="V32">
            <v>3039</v>
          </cell>
          <cell r="W32">
            <v>439</v>
          </cell>
          <cell r="X32">
            <v>266</v>
          </cell>
          <cell r="Y32">
            <v>705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  <cell r="AE32">
            <v>0</v>
          </cell>
          <cell r="AF32">
            <v>1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2542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2542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60</v>
          </cell>
          <cell r="D34">
            <v>56367</v>
          </cell>
          <cell r="E34">
            <v>251931</v>
          </cell>
          <cell r="F34">
            <v>108605</v>
          </cell>
          <cell r="G34">
            <v>14174</v>
          </cell>
          <cell r="H34">
            <v>431137</v>
          </cell>
          <cell r="I34">
            <v>2035</v>
          </cell>
          <cell r="J34">
            <v>185040</v>
          </cell>
          <cell r="K34">
            <v>187075</v>
          </cell>
          <cell r="L34">
            <v>275953</v>
          </cell>
          <cell r="M34">
            <v>397068</v>
          </cell>
          <cell r="N34">
            <v>0</v>
          </cell>
          <cell r="O34">
            <v>436767</v>
          </cell>
          <cell r="P34">
            <v>26962</v>
          </cell>
          <cell r="Q34">
            <v>98365</v>
          </cell>
          <cell r="R34">
            <v>1235115</v>
          </cell>
          <cell r="S34">
            <v>0</v>
          </cell>
          <cell r="T34">
            <v>10293</v>
          </cell>
          <cell r="U34">
            <v>122211</v>
          </cell>
          <cell r="V34">
            <v>132504</v>
          </cell>
          <cell r="W34">
            <v>2112844</v>
          </cell>
          <cell r="X34">
            <v>20934</v>
          </cell>
          <cell r="Y34">
            <v>2133778</v>
          </cell>
          <cell r="Z34">
            <v>27297</v>
          </cell>
          <cell r="AA34">
            <v>21958</v>
          </cell>
          <cell r="AB34">
            <v>1913</v>
          </cell>
          <cell r="AC34">
            <v>13427</v>
          </cell>
          <cell r="AD34">
            <v>16014</v>
          </cell>
          <cell r="AE34">
            <v>0</v>
          </cell>
          <cell r="AF34">
            <v>80609</v>
          </cell>
        </row>
        <row r="35">
          <cell r="A35" t="str">
            <v>FYSISK BEHOLDNING ULTIMO</v>
          </cell>
          <cell r="C35">
            <v>0</v>
          </cell>
          <cell r="D35">
            <v>77659</v>
          </cell>
          <cell r="E35">
            <v>378208</v>
          </cell>
          <cell r="F35">
            <v>20633</v>
          </cell>
          <cell r="G35">
            <v>29663</v>
          </cell>
          <cell r="H35">
            <v>506163</v>
          </cell>
          <cell r="I35">
            <v>10659</v>
          </cell>
          <cell r="J35">
            <v>212227</v>
          </cell>
          <cell r="K35">
            <v>222886</v>
          </cell>
          <cell r="L35">
            <v>345062</v>
          </cell>
          <cell r="M35">
            <v>979678</v>
          </cell>
          <cell r="N35">
            <v>0</v>
          </cell>
          <cell r="O35">
            <v>279286</v>
          </cell>
          <cell r="P35">
            <v>30107</v>
          </cell>
          <cell r="Q35">
            <v>163239</v>
          </cell>
          <cell r="R35">
            <v>1797372</v>
          </cell>
          <cell r="S35">
            <v>11404</v>
          </cell>
          <cell r="T35">
            <v>224893</v>
          </cell>
          <cell r="U35">
            <v>161992</v>
          </cell>
          <cell r="V35">
            <v>398289</v>
          </cell>
          <cell r="W35">
            <v>470850</v>
          </cell>
          <cell r="X35">
            <v>61135</v>
          </cell>
          <cell r="Y35">
            <v>531985</v>
          </cell>
          <cell r="Z35">
            <v>0</v>
          </cell>
          <cell r="AA35">
            <v>67138</v>
          </cell>
          <cell r="AB35">
            <v>0</v>
          </cell>
          <cell r="AC35">
            <v>10517</v>
          </cell>
          <cell r="AD35">
            <v>6774</v>
          </cell>
          <cell r="AE35">
            <v>0</v>
          </cell>
          <cell r="AF35">
            <v>84429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41930</v>
          </cell>
          <cell r="F36">
            <v>20014</v>
          </cell>
          <cell r="G36">
            <v>4287</v>
          </cell>
          <cell r="H36">
            <v>66231</v>
          </cell>
          <cell r="I36">
            <v>0</v>
          </cell>
          <cell r="J36">
            <v>0</v>
          </cell>
          <cell r="K36">
            <v>0</v>
          </cell>
          <cell r="L36">
            <v>107279</v>
          </cell>
          <cell r="M36">
            <v>349948</v>
          </cell>
          <cell r="N36">
            <v>0</v>
          </cell>
          <cell r="O36">
            <v>226155</v>
          </cell>
          <cell r="P36">
            <v>0</v>
          </cell>
          <cell r="Q36">
            <v>44636</v>
          </cell>
          <cell r="R36">
            <v>728018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267026</v>
          </cell>
          <cell r="X36">
            <v>0</v>
          </cell>
          <cell r="Y36">
            <v>267026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-43197</v>
          </cell>
          <cell r="F37">
            <v>-20014</v>
          </cell>
          <cell r="G37">
            <v>-4287</v>
          </cell>
          <cell r="H37">
            <v>-67498</v>
          </cell>
          <cell r="I37">
            <v>0</v>
          </cell>
          <cell r="J37">
            <v>0</v>
          </cell>
          <cell r="K37">
            <v>0</v>
          </cell>
          <cell r="L37">
            <v>-107278</v>
          </cell>
          <cell r="M37">
            <v>-349925</v>
          </cell>
          <cell r="N37">
            <v>0</v>
          </cell>
          <cell r="O37">
            <v>-225442</v>
          </cell>
          <cell r="P37">
            <v>0</v>
          </cell>
          <cell r="Q37">
            <v>-44636</v>
          </cell>
          <cell r="R37">
            <v>-727281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-267028</v>
          </cell>
          <cell r="X37">
            <v>0</v>
          </cell>
          <cell r="Y37">
            <v>-267028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0</v>
          </cell>
          <cell r="D38">
            <v>77659</v>
          </cell>
          <cell r="E38">
            <v>376941</v>
          </cell>
          <cell r="F38">
            <v>20633</v>
          </cell>
          <cell r="G38">
            <v>29663</v>
          </cell>
          <cell r="H38">
            <v>504896</v>
          </cell>
          <cell r="I38">
            <v>10659</v>
          </cell>
          <cell r="J38">
            <v>212227</v>
          </cell>
          <cell r="K38">
            <v>222886</v>
          </cell>
          <cell r="L38">
            <v>345063</v>
          </cell>
          <cell r="M38">
            <v>979701</v>
          </cell>
          <cell r="N38">
            <v>0</v>
          </cell>
          <cell r="O38">
            <v>279999</v>
          </cell>
          <cell r="P38">
            <v>30107</v>
          </cell>
          <cell r="Q38">
            <v>163239</v>
          </cell>
          <cell r="R38">
            <v>1798109</v>
          </cell>
          <cell r="S38">
            <v>11404</v>
          </cell>
          <cell r="T38">
            <v>224893</v>
          </cell>
          <cell r="U38">
            <v>161992</v>
          </cell>
          <cell r="V38">
            <v>398289</v>
          </cell>
          <cell r="W38">
            <v>470848</v>
          </cell>
          <cell r="X38">
            <v>61135</v>
          </cell>
          <cell r="Y38">
            <v>531983</v>
          </cell>
          <cell r="Z38">
            <v>0</v>
          </cell>
          <cell r="AA38">
            <v>67138</v>
          </cell>
          <cell r="AB38">
            <v>0</v>
          </cell>
          <cell r="AC38">
            <v>10517</v>
          </cell>
          <cell r="AD38">
            <v>6774</v>
          </cell>
          <cell r="AE38">
            <v>0</v>
          </cell>
          <cell r="AF38">
            <v>84429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12167</v>
          </cell>
          <cell r="C3">
            <v>128084</v>
          </cell>
          <cell r="D3">
            <v>0</v>
          </cell>
          <cell r="E3">
            <v>140251</v>
          </cell>
          <cell r="F3">
            <v>4346</v>
          </cell>
          <cell r="G3">
            <v>18871</v>
          </cell>
          <cell r="H3">
            <v>23217</v>
          </cell>
          <cell r="I3">
            <v>8</v>
          </cell>
          <cell r="J3">
            <v>8</v>
          </cell>
          <cell r="K3">
            <v>25973</v>
          </cell>
          <cell r="L3">
            <v>0</v>
          </cell>
          <cell r="M3">
            <v>32777</v>
          </cell>
          <cell r="N3">
            <v>58750</v>
          </cell>
        </row>
      </sheetData>
      <sheetData sheetId="2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77659</v>
          </cell>
          <cell r="E3">
            <v>378208</v>
          </cell>
          <cell r="F3">
            <v>20633</v>
          </cell>
          <cell r="G3">
            <v>29663</v>
          </cell>
          <cell r="H3">
            <v>506163</v>
          </cell>
          <cell r="I3">
            <v>10659</v>
          </cell>
          <cell r="J3">
            <v>212227</v>
          </cell>
          <cell r="K3">
            <v>222886</v>
          </cell>
          <cell r="L3">
            <v>345062</v>
          </cell>
          <cell r="M3">
            <v>979678</v>
          </cell>
          <cell r="N3">
            <v>0</v>
          </cell>
          <cell r="O3">
            <v>279286</v>
          </cell>
          <cell r="P3">
            <v>30107</v>
          </cell>
          <cell r="Q3">
            <v>163239</v>
          </cell>
          <cell r="R3">
            <v>1797372</v>
          </cell>
          <cell r="S3">
            <v>11404</v>
          </cell>
          <cell r="T3">
            <v>224090</v>
          </cell>
          <cell r="U3">
            <v>161992</v>
          </cell>
          <cell r="V3">
            <v>397486</v>
          </cell>
          <cell r="W3">
            <v>470850</v>
          </cell>
          <cell r="X3">
            <v>61135</v>
          </cell>
          <cell r="Y3">
            <v>531985</v>
          </cell>
          <cell r="Z3">
            <v>0</v>
          </cell>
          <cell r="AA3">
            <v>67138</v>
          </cell>
          <cell r="AB3">
            <v>0</v>
          </cell>
          <cell r="AC3">
            <v>10517</v>
          </cell>
          <cell r="AD3">
            <v>6774</v>
          </cell>
          <cell r="AE3">
            <v>0</v>
          </cell>
          <cell r="AF3">
            <v>84429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41930</v>
          </cell>
          <cell r="F4">
            <v>20014</v>
          </cell>
          <cell r="G4">
            <v>4287</v>
          </cell>
          <cell r="H4">
            <v>66231</v>
          </cell>
          <cell r="I4">
            <v>0</v>
          </cell>
          <cell r="J4">
            <v>0</v>
          </cell>
          <cell r="K4">
            <v>0</v>
          </cell>
          <cell r="L4">
            <v>107279</v>
          </cell>
          <cell r="M4">
            <v>349948</v>
          </cell>
          <cell r="N4">
            <v>0</v>
          </cell>
          <cell r="O4">
            <v>226155</v>
          </cell>
          <cell r="P4">
            <v>0</v>
          </cell>
          <cell r="Q4">
            <v>44636</v>
          </cell>
          <cell r="R4">
            <v>728018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267026</v>
          </cell>
          <cell r="X4">
            <v>0</v>
          </cell>
          <cell r="Y4">
            <v>267026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-43197</v>
          </cell>
          <cell r="F5">
            <v>-20014</v>
          </cell>
          <cell r="G5">
            <v>-4287</v>
          </cell>
          <cell r="H5">
            <v>-67498</v>
          </cell>
          <cell r="I5">
            <v>0</v>
          </cell>
          <cell r="J5">
            <v>0</v>
          </cell>
          <cell r="K5">
            <v>0</v>
          </cell>
          <cell r="L5">
            <v>-107278</v>
          </cell>
          <cell r="M5">
            <v>-349925</v>
          </cell>
          <cell r="N5">
            <v>0</v>
          </cell>
          <cell r="O5">
            <v>-225442</v>
          </cell>
          <cell r="P5">
            <v>0</v>
          </cell>
          <cell r="Q5">
            <v>-44636</v>
          </cell>
          <cell r="R5">
            <v>-727281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-267028</v>
          </cell>
          <cell r="X5">
            <v>0</v>
          </cell>
          <cell r="Y5">
            <v>-267028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77659</v>
          </cell>
          <cell r="E6">
            <v>376941</v>
          </cell>
          <cell r="F6">
            <v>20633</v>
          </cell>
          <cell r="G6">
            <v>29663</v>
          </cell>
          <cell r="H6">
            <v>504896</v>
          </cell>
          <cell r="I6">
            <v>10659</v>
          </cell>
          <cell r="J6">
            <v>212227</v>
          </cell>
          <cell r="K6">
            <v>222886</v>
          </cell>
          <cell r="L6">
            <v>345063</v>
          </cell>
          <cell r="M6">
            <v>979701</v>
          </cell>
          <cell r="N6">
            <v>0</v>
          </cell>
          <cell r="O6">
            <v>279999</v>
          </cell>
          <cell r="P6">
            <v>30107</v>
          </cell>
          <cell r="Q6">
            <v>163239</v>
          </cell>
          <cell r="R6">
            <v>1798109</v>
          </cell>
          <cell r="S6">
            <v>11404</v>
          </cell>
          <cell r="T6">
            <v>224090</v>
          </cell>
          <cell r="U6">
            <v>161992</v>
          </cell>
          <cell r="V6">
            <v>397486</v>
          </cell>
          <cell r="W6">
            <v>470848</v>
          </cell>
          <cell r="X6">
            <v>61135</v>
          </cell>
          <cell r="Y6">
            <v>531983</v>
          </cell>
          <cell r="Z6">
            <v>0</v>
          </cell>
          <cell r="AA6">
            <v>67138</v>
          </cell>
          <cell r="AB6">
            <v>0</v>
          </cell>
          <cell r="AC6">
            <v>10517</v>
          </cell>
          <cell r="AD6">
            <v>6774</v>
          </cell>
          <cell r="AE6">
            <v>0</v>
          </cell>
          <cell r="AF6">
            <v>84429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5101</v>
          </cell>
          <cell r="E7">
            <v>45731</v>
          </cell>
          <cell r="F7">
            <v>0</v>
          </cell>
          <cell r="G7">
            <v>9731</v>
          </cell>
          <cell r="H7">
            <v>60563</v>
          </cell>
          <cell r="I7">
            <v>0</v>
          </cell>
          <cell r="J7">
            <v>78501</v>
          </cell>
          <cell r="K7">
            <v>78501</v>
          </cell>
          <cell r="L7">
            <v>99272</v>
          </cell>
          <cell r="M7">
            <v>63577</v>
          </cell>
          <cell r="N7">
            <v>0</v>
          </cell>
          <cell r="O7">
            <v>0</v>
          </cell>
          <cell r="P7">
            <v>10656</v>
          </cell>
          <cell r="Q7">
            <v>15388</v>
          </cell>
          <cell r="R7">
            <v>188893</v>
          </cell>
          <cell r="S7">
            <v>0</v>
          </cell>
          <cell r="T7">
            <v>171494</v>
          </cell>
          <cell r="U7">
            <v>14118</v>
          </cell>
          <cell r="V7">
            <v>185612</v>
          </cell>
          <cell r="W7">
            <v>395517</v>
          </cell>
          <cell r="X7">
            <v>0</v>
          </cell>
          <cell r="Y7">
            <v>395517</v>
          </cell>
          <cell r="Z7">
            <v>0</v>
          </cell>
          <cell r="AA7">
            <v>31685</v>
          </cell>
          <cell r="AB7">
            <v>1606</v>
          </cell>
          <cell r="AC7">
            <v>5415</v>
          </cell>
          <cell r="AD7">
            <v>1784</v>
          </cell>
          <cell r="AE7">
            <v>0</v>
          </cell>
          <cell r="AF7">
            <v>40490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42618</v>
          </cell>
          <cell r="F8">
            <v>4757</v>
          </cell>
          <cell r="G8">
            <v>1812</v>
          </cell>
          <cell r="H8">
            <v>49187</v>
          </cell>
          <cell r="I8">
            <v>0</v>
          </cell>
          <cell r="J8">
            <v>48877</v>
          </cell>
          <cell r="K8">
            <v>48877</v>
          </cell>
          <cell r="L8">
            <v>56518</v>
          </cell>
          <cell r="M8">
            <v>71637</v>
          </cell>
          <cell r="N8">
            <v>0</v>
          </cell>
          <cell r="O8">
            <v>69909</v>
          </cell>
          <cell r="P8">
            <v>30</v>
          </cell>
          <cell r="Q8">
            <v>20000</v>
          </cell>
          <cell r="R8">
            <v>218094</v>
          </cell>
          <cell r="S8">
            <v>0</v>
          </cell>
          <cell r="T8">
            <v>0</v>
          </cell>
          <cell r="U8">
            <v>1732</v>
          </cell>
          <cell r="V8">
            <v>1732</v>
          </cell>
          <cell r="W8">
            <v>898849</v>
          </cell>
          <cell r="X8">
            <v>0</v>
          </cell>
          <cell r="Y8">
            <v>898849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3238</v>
          </cell>
          <cell r="AE8">
            <v>0</v>
          </cell>
          <cell r="AF8">
            <v>3238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17100</v>
          </cell>
          <cell r="F9">
            <v>4</v>
          </cell>
          <cell r="G9">
            <v>6396</v>
          </cell>
          <cell r="H9">
            <v>23500</v>
          </cell>
          <cell r="I9">
            <v>0</v>
          </cell>
          <cell r="J9">
            <v>0</v>
          </cell>
          <cell r="K9">
            <v>0</v>
          </cell>
          <cell r="L9">
            <v>9699</v>
          </cell>
          <cell r="M9">
            <v>44731</v>
          </cell>
          <cell r="N9">
            <v>0</v>
          </cell>
          <cell r="O9">
            <v>29385</v>
          </cell>
          <cell r="P9">
            <v>179</v>
          </cell>
          <cell r="Q9">
            <v>10522</v>
          </cell>
          <cell r="R9">
            <v>94516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146151</v>
          </cell>
          <cell r="X9">
            <v>0</v>
          </cell>
          <cell r="Y9">
            <v>146151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3173</v>
          </cell>
          <cell r="Q10">
            <v>0</v>
          </cell>
          <cell r="R10">
            <v>3173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87</v>
          </cell>
          <cell r="H11">
            <v>87</v>
          </cell>
          <cell r="I11">
            <v>0</v>
          </cell>
          <cell r="J11">
            <v>0</v>
          </cell>
          <cell r="K11">
            <v>0</v>
          </cell>
          <cell r="L11">
            <v>3214</v>
          </cell>
          <cell r="M11">
            <v>11</v>
          </cell>
          <cell r="N11">
            <v>0</v>
          </cell>
          <cell r="O11">
            <v>716</v>
          </cell>
          <cell r="P11">
            <v>3607</v>
          </cell>
          <cell r="Q11">
            <v>0</v>
          </cell>
          <cell r="R11">
            <v>7548</v>
          </cell>
          <cell r="S11">
            <v>0</v>
          </cell>
          <cell r="T11">
            <v>996</v>
          </cell>
          <cell r="U11">
            <v>80</v>
          </cell>
          <cell r="V11">
            <v>1076</v>
          </cell>
          <cell r="W11">
            <v>0</v>
          </cell>
          <cell r="X11">
            <v>0</v>
          </cell>
          <cell r="Y11">
            <v>0</v>
          </cell>
          <cell r="Z11">
            <v>1860</v>
          </cell>
          <cell r="AA11">
            <v>0</v>
          </cell>
          <cell r="AB11">
            <v>0</v>
          </cell>
          <cell r="AC11">
            <v>247</v>
          </cell>
          <cell r="AD11">
            <v>9</v>
          </cell>
          <cell r="AE11">
            <v>0</v>
          </cell>
          <cell r="AF11">
            <v>2116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71546</v>
          </cell>
          <cell r="E13">
            <v>198699</v>
          </cell>
          <cell r="F13">
            <v>0</v>
          </cell>
          <cell r="G13">
            <v>2947</v>
          </cell>
          <cell r="H13">
            <v>273192</v>
          </cell>
          <cell r="I13">
            <v>0</v>
          </cell>
          <cell r="J13">
            <v>4206</v>
          </cell>
          <cell r="K13">
            <v>4206</v>
          </cell>
          <cell r="L13">
            <v>90569</v>
          </cell>
          <cell r="M13">
            <v>200720</v>
          </cell>
          <cell r="N13">
            <v>0</v>
          </cell>
          <cell r="O13">
            <v>183798</v>
          </cell>
          <cell r="P13">
            <v>6045</v>
          </cell>
          <cell r="Q13">
            <v>11368</v>
          </cell>
          <cell r="R13">
            <v>492500</v>
          </cell>
          <cell r="S13">
            <v>15161</v>
          </cell>
          <cell r="T13">
            <v>0</v>
          </cell>
          <cell r="U13">
            <v>97517</v>
          </cell>
          <cell r="V13">
            <v>112678</v>
          </cell>
          <cell r="W13">
            <v>533217</v>
          </cell>
          <cell r="X13">
            <v>5062</v>
          </cell>
          <cell r="Y13">
            <v>538279</v>
          </cell>
          <cell r="Z13">
            <v>27878</v>
          </cell>
          <cell r="AA13">
            <v>0</v>
          </cell>
          <cell r="AB13">
            <v>0</v>
          </cell>
          <cell r="AC13">
            <v>0</v>
          </cell>
          <cell r="AD13">
            <v>12267</v>
          </cell>
          <cell r="AE13">
            <v>0</v>
          </cell>
          <cell r="AF13">
            <v>40145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6159</v>
          </cell>
          <cell r="F14">
            <v>106019</v>
          </cell>
          <cell r="G14">
            <v>295</v>
          </cell>
          <cell r="H14">
            <v>112473</v>
          </cell>
          <cell r="I14">
            <v>0</v>
          </cell>
          <cell r="J14">
            <v>37</v>
          </cell>
          <cell r="K14">
            <v>37</v>
          </cell>
          <cell r="L14">
            <v>29237</v>
          </cell>
          <cell r="M14">
            <v>20694</v>
          </cell>
          <cell r="N14">
            <v>0</v>
          </cell>
          <cell r="O14">
            <v>152414</v>
          </cell>
          <cell r="P14">
            <v>0</v>
          </cell>
          <cell r="Q14">
            <v>0</v>
          </cell>
          <cell r="R14">
            <v>202345</v>
          </cell>
          <cell r="S14">
            <v>0</v>
          </cell>
          <cell r="T14">
            <v>0</v>
          </cell>
          <cell r="U14">
            <v>445</v>
          </cell>
          <cell r="V14">
            <v>445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3092</v>
          </cell>
          <cell r="AE14">
            <v>0</v>
          </cell>
          <cell r="AF14">
            <v>3092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576</v>
          </cell>
          <cell r="F16">
            <v>65</v>
          </cell>
          <cell r="G16">
            <v>71</v>
          </cell>
          <cell r="H16">
            <v>712</v>
          </cell>
          <cell r="I16">
            <v>0</v>
          </cell>
          <cell r="J16">
            <v>15</v>
          </cell>
          <cell r="K16">
            <v>15</v>
          </cell>
          <cell r="L16">
            <v>381</v>
          </cell>
          <cell r="M16">
            <v>9</v>
          </cell>
          <cell r="N16">
            <v>0</v>
          </cell>
          <cell r="O16">
            <v>1540</v>
          </cell>
          <cell r="P16">
            <v>13</v>
          </cell>
          <cell r="Q16">
            <v>103</v>
          </cell>
          <cell r="R16">
            <v>2046</v>
          </cell>
          <cell r="S16">
            <v>0</v>
          </cell>
          <cell r="T16">
            <v>104</v>
          </cell>
          <cell r="U16">
            <v>52</v>
          </cell>
          <cell r="V16">
            <v>156</v>
          </cell>
          <cell r="W16">
            <v>211</v>
          </cell>
          <cell r="X16">
            <v>0</v>
          </cell>
          <cell r="Y16">
            <v>211</v>
          </cell>
          <cell r="Z16">
            <v>0</v>
          </cell>
          <cell r="AA16">
            <v>0</v>
          </cell>
          <cell r="AB16">
            <v>0</v>
          </cell>
          <cell r="AC16">
            <v>2</v>
          </cell>
          <cell r="AD16">
            <v>91</v>
          </cell>
          <cell r="AE16">
            <v>0</v>
          </cell>
          <cell r="AF16">
            <v>93</v>
          </cell>
        </row>
        <row r="17">
          <cell r="B17" t="str">
            <v>I alt Tilgang</v>
          </cell>
          <cell r="C17">
            <v>0</v>
          </cell>
          <cell r="D17">
            <v>76647</v>
          </cell>
          <cell r="E17">
            <v>310883</v>
          </cell>
          <cell r="F17">
            <v>110845</v>
          </cell>
          <cell r="G17">
            <v>21339</v>
          </cell>
          <cell r="H17">
            <v>519714</v>
          </cell>
          <cell r="I17">
            <v>0</v>
          </cell>
          <cell r="J17">
            <v>131636</v>
          </cell>
          <cell r="K17">
            <v>131636</v>
          </cell>
          <cell r="L17">
            <v>288890</v>
          </cell>
          <cell r="M17">
            <v>401383</v>
          </cell>
          <cell r="N17">
            <v>0</v>
          </cell>
          <cell r="O17">
            <v>437762</v>
          </cell>
          <cell r="P17">
            <v>23703</v>
          </cell>
          <cell r="Q17">
            <v>57381</v>
          </cell>
          <cell r="R17">
            <v>1209119</v>
          </cell>
          <cell r="S17">
            <v>15161</v>
          </cell>
          <cell r="T17">
            <v>172594</v>
          </cell>
          <cell r="U17">
            <v>113944</v>
          </cell>
          <cell r="V17">
            <v>301699</v>
          </cell>
          <cell r="W17">
            <v>1973945</v>
          </cell>
          <cell r="X17">
            <v>5062</v>
          </cell>
          <cell r="Y17">
            <v>1979007</v>
          </cell>
          <cell r="Z17">
            <v>29738</v>
          </cell>
          <cell r="AA17">
            <v>31685</v>
          </cell>
          <cell r="AB17">
            <v>1606</v>
          </cell>
          <cell r="AC17">
            <v>5664</v>
          </cell>
          <cell r="AD17">
            <v>20481</v>
          </cell>
          <cell r="AE17">
            <v>0</v>
          </cell>
          <cell r="AF17">
            <v>89174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70583</v>
          </cell>
          <cell r="E18">
            <v>91109</v>
          </cell>
          <cell r="F18">
            <v>0</v>
          </cell>
          <cell r="G18">
            <v>0</v>
          </cell>
          <cell r="H18">
            <v>161692</v>
          </cell>
          <cell r="I18">
            <v>0</v>
          </cell>
          <cell r="J18">
            <v>0</v>
          </cell>
          <cell r="K18">
            <v>0</v>
          </cell>
          <cell r="L18">
            <v>53126</v>
          </cell>
          <cell r="M18">
            <v>176286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229412</v>
          </cell>
          <cell r="S18">
            <v>0</v>
          </cell>
          <cell r="T18">
            <v>313537</v>
          </cell>
          <cell r="U18">
            <v>133675</v>
          </cell>
          <cell r="V18">
            <v>447212</v>
          </cell>
          <cell r="W18">
            <v>312295</v>
          </cell>
          <cell r="X18">
            <v>11216</v>
          </cell>
          <cell r="Y18">
            <v>323511</v>
          </cell>
          <cell r="Z18">
            <v>0</v>
          </cell>
          <cell r="AA18">
            <v>73</v>
          </cell>
          <cell r="AB18">
            <v>0</v>
          </cell>
          <cell r="AC18">
            <v>0</v>
          </cell>
          <cell r="AD18">
            <v>8601</v>
          </cell>
          <cell r="AE18">
            <v>0</v>
          </cell>
          <cell r="AF18">
            <v>8674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42617</v>
          </cell>
          <cell r="F19">
            <v>4757</v>
          </cell>
          <cell r="G19">
            <v>1812</v>
          </cell>
          <cell r="H19">
            <v>49186</v>
          </cell>
          <cell r="I19">
            <v>0</v>
          </cell>
          <cell r="J19">
            <v>48866</v>
          </cell>
          <cell r="K19">
            <v>48866</v>
          </cell>
          <cell r="L19">
            <v>56518</v>
          </cell>
          <cell r="M19">
            <v>71637</v>
          </cell>
          <cell r="N19">
            <v>0</v>
          </cell>
          <cell r="O19">
            <v>69909</v>
          </cell>
          <cell r="P19">
            <v>4878</v>
          </cell>
          <cell r="Q19">
            <v>20000</v>
          </cell>
          <cell r="R19">
            <v>222942</v>
          </cell>
          <cell r="S19">
            <v>0</v>
          </cell>
          <cell r="T19">
            <v>0</v>
          </cell>
          <cell r="U19">
            <v>1731</v>
          </cell>
          <cell r="V19">
            <v>1731</v>
          </cell>
          <cell r="W19">
            <v>898884</v>
          </cell>
          <cell r="X19">
            <v>0</v>
          </cell>
          <cell r="Y19">
            <v>898884</v>
          </cell>
          <cell r="Z19">
            <v>0</v>
          </cell>
          <cell r="AA19">
            <v>0</v>
          </cell>
          <cell r="AB19">
            <v>0</v>
          </cell>
          <cell r="AC19">
            <v>76</v>
          </cell>
          <cell r="AD19">
            <v>3238</v>
          </cell>
          <cell r="AE19">
            <v>0</v>
          </cell>
          <cell r="AF19">
            <v>3314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17100</v>
          </cell>
          <cell r="F21">
            <v>4</v>
          </cell>
          <cell r="G21">
            <v>6396</v>
          </cell>
          <cell r="H21">
            <v>23500</v>
          </cell>
          <cell r="I21">
            <v>0</v>
          </cell>
          <cell r="J21">
            <v>0</v>
          </cell>
          <cell r="K21">
            <v>0</v>
          </cell>
          <cell r="L21">
            <v>9700</v>
          </cell>
          <cell r="M21">
            <v>44731</v>
          </cell>
          <cell r="N21">
            <v>0</v>
          </cell>
          <cell r="O21">
            <v>29385</v>
          </cell>
          <cell r="P21">
            <v>179</v>
          </cell>
          <cell r="Q21">
            <v>10522</v>
          </cell>
          <cell r="R21">
            <v>94517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146151</v>
          </cell>
          <cell r="X21">
            <v>0</v>
          </cell>
          <cell r="Y21">
            <v>146151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31990</v>
          </cell>
          <cell r="M22">
            <v>331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32321</v>
          </cell>
          <cell r="S22">
            <v>0</v>
          </cell>
          <cell r="T22">
            <v>9798</v>
          </cell>
          <cell r="U22">
            <v>5160</v>
          </cell>
          <cell r="V22">
            <v>14958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2</v>
          </cell>
          <cell r="G23">
            <v>0</v>
          </cell>
          <cell r="H23">
            <v>2</v>
          </cell>
          <cell r="I23">
            <v>0</v>
          </cell>
          <cell r="J23">
            <v>0</v>
          </cell>
          <cell r="K23">
            <v>0</v>
          </cell>
          <cell r="L23">
            <v>184</v>
          </cell>
          <cell r="M23">
            <v>76</v>
          </cell>
          <cell r="N23">
            <v>0</v>
          </cell>
          <cell r="O23">
            <v>85</v>
          </cell>
          <cell r="P23">
            <v>0</v>
          </cell>
          <cell r="Q23">
            <v>0</v>
          </cell>
          <cell r="R23">
            <v>345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</v>
          </cell>
          <cell r="AE23">
            <v>0</v>
          </cell>
          <cell r="AF23">
            <v>2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40668</v>
          </cell>
          <cell r="K24">
            <v>40668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0</v>
          </cell>
          <cell r="D26">
            <v>0</v>
          </cell>
          <cell r="E26">
            <v>38771</v>
          </cell>
          <cell r="F26">
            <v>99571</v>
          </cell>
          <cell r="G26">
            <v>2055</v>
          </cell>
          <cell r="H26">
            <v>140397</v>
          </cell>
          <cell r="I26">
            <v>0</v>
          </cell>
          <cell r="J26">
            <v>52505</v>
          </cell>
          <cell r="K26">
            <v>52505</v>
          </cell>
          <cell r="L26">
            <v>62849</v>
          </cell>
          <cell r="M26">
            <v>41777</v>
          </cell>
          <cell r="N26">
            <v>0</v>
          </cell>
          <cell r="O26">
            <v>267884</v>
          </cell>
          <cell r="P26">
            <v>56</v>
          </cell>
          <cell r="Q26">
            <v>3824</v>
          </cell>
          <cell r="R26">
            <v>376390</v>
          </cell>
          <cell r="S26">
            <v>0</v>
          </cell>
          <cell r="T26">
            <v>0</v>
          </cell>
          <cell r="U26">
            <v>786</v>
          </cell>
          <cell r="V26">
            <v>786</v>
          </cell>
          <cell r="W26">
            <v>0</v>
          </cell>
          <cell r="X26">
            <v>0</v>
          </cell>
          <cell r="Y26">
            <v>0</v>
          </cell>
          <cell r="Z26">
            <v>49</v>
          </cell>
          <cell r="AA26">
            <v>241</v>
          </cell>
          <cell r="AB26">
            <v>1606</v>
          </cell>
          <cell r="AC26">
            <v>2633</v>
          </cell>
          <cell r="AD26">
            <v>4641</v>
          </cell>
          <cell r="AE26">
            <v>0</v>
          </cell>
          <cell r="AF26">
            <v>9170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449</v>
          </cell>
          <cell r="M27">
            <v>31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480</v>
          </cell>
          <cell r="S27">
            <v>0</v>
          </cell>
          <cell r="T27">
            <v>0</v>
          </cell>
          <cell r="U27">
            <v>1362</v>
          </cell>
          <cell r="V27">
            <v>1362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13831</v>
          </cell>
          <cell r="AB27">
            <v>0</v>
          </cell>
          <cell r="AC27">
            <v>885</v>
          </cell>
          <cell r="AD27">
            <v>11</v>
          </cell>
          <cell r="AE27">
            <v>0</v>
          </cell>
          <cell r="AF27">
            <v>14727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1124</v>
          </cell>
          <cell r="V28">
            <v>1124</v>
          </cell>
          <cell r="W28">
            <v>0</v>
          </cell>
          <cell r="X28">
            <v>0</v>
          </cell>
          <cell r="Y28">
            <v>0</v>
          </cell>
          <cell r="Z28">
            <v>29689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29689</v>
          </cell>
        </row>
        <row r="29">
          <cell r="B29" t="str">
            <v>Anvendt til produktion 3.n</v>
          </cell>
          <cell r="C29">
            <v>0</v>
          </cell>
          <cell r="D29">
            <v>4606</v>
          </cell>
          <cell r="E29">
            <v>8293</v>
          </cell>
          <cell r="F29">
            <v>0</v>
          </cell>
          <cell r="G29">
            <v>2833</v>
          </cell>
          <cell r="H29">
            <v>15732</v>
          </cell>
          <cell r="I29">
            <v>5702</v>
          </cell>
          <cell r="J29">
            <v>0</v>
          </cell>
          <cell r="K29">
            <v>5702</v>
          </cell>
          <cell r="L29">
            <v>47291</v>
          </cell>
          <cell r="M29">
            <v>0</v>
          </cell>
          <cell r="N29">
            <v>0</v>
          </cell>
          <cell r="O29">
            <v>0</v>
          </cell>
          <cell r="P29">
            <v>12303</v>
          </cell>
          <cell r="Q29">
            <v>53714</v>
          </cell>
          <cell r="R29">
            <v>113308</v>
          </cell>
          <cell r="S29">
            <v>0</v>
          </cell>
          <cell r="T29">
            <v>0</v>
          </cell>
          <cell r="U29">
            <v>5699</v>
          </cell>
          <cell r="V29">
            <v>5699</v>
          </cell>
          <cell r="W29">
            <v>652860</v>
          </cell>
          <cell r="X29">
            <v>254</v>
          </cell>
          <cell r="Y29">
            <v>653114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101641</v>
          </cell>
          <cell r="F30">
            <v>6202</v>
          </cell>
          <cell r="G30">
            <v>5249</v>
          </cell>
          <cell r="H30">
            <v>113092</v>
          </cell>
          <cell r="I30">
            <v>0</v>
          </cell>
          <cell r="J30">
            <v>37</v>
          </cell>
          <cell r="K30">
            <v>37</v>
          </cell>
          <cell r="L30">
            <v>19463</v>
          </cell>
          <cell r="M30">
            <v>108046</v>
          </cell>
          <cell r="N30">
            <v>0</v>
          </cell>
          <cell r="O30">
            <v>67130</v>
          </cell>
          <cell r="P30">
            <v>7301</v>
          </cell>
          <cell r="Q30">
            <v>0</v>
          </cell>
          <cell r="R30">
            <v>201940</v>
          </cell>
          <cell r="S30">
            <v>0</v>
          </cell>
          <cell r="T30">
            <v>194</v>
          </cell>
          <cell r="U30">
            <v>0</v>
          </cell>
          <cell r="V30">
            <v>194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3092</v>
          </cell>
          <cell r="AE30">
            <v>0</v>
          </cell>
          <cell r="AF30">
            <v>3092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119</v>
          </cell>
          <cell r="E32">
            <v>1455</v>
          </cell>
          <cell r="F32">
            <v>117</v>
          </cell>
          <cell r="G32">
            <v>92</v>
          </cell>
          <cell r="H32">
            <v>1783</v>
          </cell>
          <cell r="I32">
            <v>1</v>
          </cell>
          <cell r="J32">
            <v>94</v>
          </cell>
          <cell r="K32">
            <v>95</v>
          </cell>
          <cell r="L32">
            <v>1079</v>
          </cell>
          <cell r="M32">
            <v>3139</v>
          </cell>
          <cell r="N32">
            <v>0</v>
          </cell>
          <cell r="O32">
            <v>1011</v>
          </cell>
          <cell r="P32">
            <v>31</v>
          </cell>
          <cell r="Q32">
            <v>37</v>
          </cell>
          <cell r="R32">
            <v>5297</v>
          </cell>
          <cell r="S32">
            <v>0</v>
          </cell>
          <cell r="T32">
            <v>7</v>
          </cell>
          <cell r="U32">
            <v>396</v>
          </cell>
          <cell r="V32">
            <v>403</v>
          </cell>
          <cell r="W32">
            <v>876</v>
          </cell>
          <cell r="X32">
            <v>0</v>
          </cell>
          <cell r="Y32">
            <v>876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74</v>
          </cell>
          <cell r="AE32">
            <v>0</v>
          </cell>
          <cell r="AF32">
            <v>74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179</v>
          </cell>
          <cell r="F33">
            <v>0</v>
          </cell>
          <cell r="G33">
            <v>0</v>
          </cell>
          <cell r="H33">
            <v>179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742</v>
          </cell>
          <cell r="N33">
            <v>0</v>
          </cell>
          <cell r="O33">
            <v>1051</v>
          </cell>
          <cell r="P33">
            <v>0</v>
          </cell>
          <cell r="Q33">
            <v>0</v>
          </cell>
          <cell r="R33">
            <v>1793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0</v>
          </cell>
          <cell r="D34">
            <v>75308</v>
          </cell>
          <cell r="E34">
            <v>301165</v>
          </cell>
          <cell r="F34">
            <v>110653</v>
          </cell>
          <cell r="G34">
            <v>18437</v>
          </cell>
          <cell r="H34">
            <v>505563</v>
          </cell>
          <cell r="I34">
            <v>5703</v>
          </cell>
          <cell r="J34">
            <v>142170</v>
          </cell>
          <cell r="K34">
            <v>147873</v>
          </cell>
          <cell r="L34">
            <v>282649</v>
          </cell>
          <cell r="M34">
            <v>446796</v>
          </cell>
          <cell r="N34">
            <v>0</v>
          </cell>
          <cell r="O34">
            <v>436455</v>
          </cell>
          <cell r="P34">
            <v>24748</v>
          </cell>
          <cell r="Q34">
            <v>88097</v>
          </cell>
          <cell r="R34">
            <v>1278745</v>
          </cell>
          <cell r="S34">
            <v>0</v>
          </cell>
          <cell r="T34">
            <v>323536</v>
          </cell>
          <cell r="U34">
            <v>149933</v>
          </cell>
          <cell r="V34">
            <v>473469</v>
          </cell>
          <cell r="W34">
            <v>2011066</v>
          </cell>
          <cell r="X34">
            <v>11470</v>
          </cell>
          <cell r="Y34">
            <v>2022536</v>
          </cell>
          <cell r="Z34">
            <v>29738</v>
          </cell>
          <cell r="AA34">
            <v>14145</v>
          </cell>
          <cell r="AB34">
            <v>1606</v>
          </cell>
          <cell r="AC34">
            <v>3594</v>
          </cell>
          <cell r="AD34">
            <v>19659</v>
          </cell>
          <cell r="AE34">
            <v>0</v>
          </cell>
          <cell r="AF34">
            <v>68742</v>
          </cell>
        </row>
        <row r="35">
          <cell r="A35" t="str">
            <v>FYSISK BEHOLDNING ULTIMO</v>
          </cell>
          <cell r="C35">
            <v>0</v>
          </cell>
          <cell r="D35">
            <v>78998</v>
          </cell>
          <cell r="E35">
            <v>387926</v>
          </cell>
          <cell r="F35">
            <v>20825</v>
          </cell>
          <cell r="G35">
            <v>32565</v>
          </cell>
          <cell r="H35">
            <v>520314</v>
          </cell>
          <cell r="I35">
            <v>4956</v>
          </cell>
          <cell r="J35">
            <v>201693</v>
          </cell>
          <cell r="K35">
            <v>206649</v>
          </cell>
          <cell r="L35">
            <v>351303</v>
          </cell>
          <cell r="M35">
            <v>934265</v>
          </cell>
          <cell r="N35">
            <v>0</v>
          </cell>
          <cell r="O35">
            <v>280593</v>
          </cell>
          <cell r="P35">
            <v>29062</v>
          </cell>
          <cell r="Q35">
            <v>132523</v>
          </cell>
          <cell r="R35">
            <v>1727746</v>
          </cell>
          <cell r="S35">
            <v>26565</v>
          </cell>
          <cell r="T35">
            <v>73148</v>
          </cell>
          <cell r="U35">
            <v>126003</v>
          </cell>
          <cell r="V35">
            <v>225716</v>
          </cell>
          <cell r="W35">
            <v>433729</v>
          </cell>
          <cell r="X35">
            <v>54727</v>
          </cell>
          <cell r="Y35">
            <v>488456</v>
          </cell>
          <cell r="Z35">
            <v>0</v>
          </cell>
          <cell r="AA35">
            <v>84678</v>
          </cell>
          <cell r="AB35">
            <v>0</v>
          </cell>
          <cell r="AC35">
            <v>12587</v>
          </cell>
          <cell r="AD35">
            <v>7596</v>
          </cell>
          <cell r="AE35">
            <v>0</v>
          </cell>
          <cell r="AF35">
            <v>104861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24832</v>
          </cell>
          <cell r="F36">
            <v>20011</v>
          </cell>
          <cell r="G36">
            <v>2718</v>
          </cell>
          <cell r="H36">
            <v>47561</v>
          </cell>
          <cell r="I36">
            <v>0</v>
          </cell>
          <cell r="J36">
            <v>0</v>
          </cell>
          <cell r="K36">
            <v>0</v>
          </cell>
          <cell r="L36">
            <v>90355</v>
          </cell>
          <cell r="M36">
            <v>378298</v>
          </cell>
          <cell r="N36">
            <v>0</v>
          </cell>
          <cell r="O36">
            <v>232919</v>
          </cell>
          <cell r="P36">
            <v>179</v>
          </cell>
          <cell r="Q36">
            <v>34115</v>
          </cell>
          <cell r="R36">
            <v>735866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192167</v>
          </cell>
          <cell r="X36">
            <v>0</v>
          </cell>
          <cell r="Y36">
            <v>192167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-25920</v>
          </cell>
          <cell r="F37">
            <v>-20011</v>
          </cell>
          <cell r="G37">
            <v>-2718</v>
          </cell>
          <cell r="H37">
            <v>-48649</v>
          </cell>
          <cell r="I37">
            <v>0</v>
          </cell>
          <cell r="J37">
            <v>0</v>
          </cell>
          <cell r="K37">
            <v>0</v>
          </cell>
          <cell r="L37">
            <v>-90355</v>
          </cell>
          <cell r="M37">
            <v>-377531</v>
          </cell>
          <cell r="N37">
            <v>0</v>
          </cell>
          <cell r="O37">
            <v>-231156</v>
          </cell>
          <cell r="P37">
            <v>-179</v>
          </cell>
          <cell r="Q37">
            <v>-34116</v>
          </cell>
          <cell r="R37">
            <v>-733337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-192169</v>
          </cell>
          <cell r="X37">
            <v>0</v>
          </cell>
          <cell r="Y37">
            <v>-192169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0</v>
          </cell>
          <cell r="D38">
            <v>78998</v>
          </cell>
          <cell r="E38">
            <v>386838</v>
          </cell>
          <cell r="F38">
            <v>20825</v>
          </cell>
          <cell r="G38">
            <v>32565</v>
          </cell>
          <cell r="H38">
            <v>519226</v>
          </cell>
          <cell r="I38">
            <v>4956</v>
          </cell>
          <cell r="J38">
            <v>201693</v>
          </cell>
          <cell r="K38">
            <v>206649</v>
          </cell>
          <cell r="L38">
            <v>351303</v>
          </cell>
          <cell r="M38">
            <v>935032</v>
          </cell>
          <cell r="N38">
            <v>0</v>
          </cell>
          <cell r="O38">
            <v>282356</v>
          </cell>
          <cell r="P38">
            <v>29062</v>
          </cell>
          <cell r="Q38">
            <v>132522</v>
          </cell>
          <cell r="R38">
            <v>1730275</v>
          </cell>
          <cell r="S38">
            <v>26565</v>
          </cell>
          <cell r="T38">
            <v>73148</v>
          </cell>
          <cell r="U38">
            <v>126003</v>
          </cell>
          <cell r="V38">
            <v>225716</v>
          </cell>
          <cell r="W38">
            <v>433727</v>
          </cell>
          <cell r="X38">
            <v>54727</v>
          </cell>
          <cell r="Y38">
            <v>488454</v>
          </cell>
          <cell r="Z38">
            <v>0</v>
          </cell>
          <cell r="AA38">
            <v>84678</v>
          </cell>
          <cell r="AB38">
            <v>0</v>
          </cell>
          <cell r="AC38">
            <v>12587</v>
          </cell>
          <cell r="AD38">
            <v>7596</v>
          </cell>
          <cell r="AE38">
            <v>0</v>
          </cell>
          <cell r="AF38">
            <v>104861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78998</v>
          </cell>
          <cell r="E3">
            <v>387926</v>
          </cell>
          <cell r="F3">
            <v>20825</v>
          </cell>
          <cell r="G3">
            <v>32565</v>
          </cell>
          <cell r="H3">
            <v>520314</v>
          </cell>
          <cell r="I3">
            <v>4956</v>
          </cell>
          <cell r="J3">
            <v>201693</v>
          </cell>
          <cell r="K3">
            <v>206649</v>
          </cell>
          <cell r="L3">
            <v>351303</v>
          </cell>
          <cell r="M3">
            <v>934265</v>
          </cell>
          <cell r="N3">
            <v>0</v>
          </cell>
          <cell r="O3">
            <v>280593</v>
          </cell>
          <cell r="P3">
            <v>29062</v>
          </cell>
          <cell r="Q3">
            <v>132523</v>
          </cell>
          <cell r="R3">
            <v>1727746</v>
          </cell>
          <cell r="S3">
            <v>26565</v>
          </cell>
          <cell r="T3">
            <v>73148</v>
          </cell>
          <cell r="U3">
            <v>126003</v>
          </cell>
          <cell r="V3">
            <v>225716</v>
          </cell>
          <cell r="W3">
            <v>433729</v>
          </cell>
          <cell r="X3">
            <v>54727</v>
          </cell>
          <cell r="Y3">
            <v>488456</v>
          </cell>
          <cell r="Z3">
            <v>0</v>
          </cell>
          <cell r="AA3">
            <v>84678</v>
          </cell>
          <cell r="AB3">
            <v>0</v>
          </cell>
          <cell r="AC3">
            <v>12587</v>
          </cell>
          <cell r="AD3">
            <v>7596</v>
          </cell>
          <cell r="AE3">
            <v>0</v>
          </cell>
          <cell r="AF3">
            <v>104861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24832</v>
          </cell>
          <cell r="F4">
            <v>20011</v>
          </cell>
          <cell r="G4">
            <v>2718</v>
          </cell>
          <cell r="H4">
            <v>47561</v>
          </cell>
          <cell r="I4">
            <v>0</v>
          </cell>
          <cell r="J4">
            <v>0</v>
          </cell>
          <cell r="K4">
            <v>0</v>
          </cell>
          <cell r="L4">
            <v>90355</v>
          </cell>
          <cell r="M4">
            <v>378298</v>
          </cell>
          <cell r="N4">
            <v>0</v>
          </cell>
          <cell r="O4">
            <v>232919</v>
          </cell>
          <cell r="P4">
            <v>179</v>
          </cell>
          <cell r="Q4">
            <v>34115</v>
          </cell>
          <cell r="R4">
            <v>735866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192167</v>
          </cell>
          <cell r="X4">
            <v>0</v>
          </cell>
          <cell r="Y4">
            <v>192167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-25920</v>
          </cell>
          <cell r="F5">
            <v>-20011</v>
          </cell>
          <cell r="G5">
            <v>-2718</v>
          </cell>
          <cell r="H5">
            <v>-48649</v>
          </cell>
          <cell r="I5">
            <v>0</v>
          </cell>
          <cell r="J5">
            <v>0</v>
          </cell>
          <cell r="K5">
            <v>0</v>
          </cell>
          <cell r="L5">
            <v>-90355</v>
          </cell>
          <cell r="M5">
            <v>-377531</v>
          </cell>
          <cell r="N5">
            <v>0</v>
          </cell>
          <cell r="O5">
            <v>-231156</v>
          </cell>
          <cell r="P5">
            <v>-179</v>
          </cell>
          <cell r="Q5">
            <v>-34116</v>
          </cell>
          <cell r="R5">
            <v>-733337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-192169</v>
          </cell>
          <cell r="X5">
            <v>0</v>
          </cell>
          <cell r="Y5">
            <v>-192169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78998</v>
          </cell>
          <cell r="E6">
            <v>386838</v>
          </cell>
          <cell r="F6">
            <v>20825</v>
          </cell>
          <cell r="G6">
            <v>32565</v>
          </cell>
          <cell r="H6">
            <v>519226</v>
          </cell>
          <cell r="I6">
            <v>4956</v>
          </cell>
          <cell r="J6">
            <v>201693</v>
          </cell>
          <cell r="K6">
            <v>206649</v>
          </cell>
          <cell r="L6">
            <v>351303</v>
          </cell>
          <cell r="M6">
            <v>935032</v>
          </cell>
          <cell r="N6">
            <v>0</v>
          </cell>
          <cell r="O6">
            <v>282356</v>
          </cell>
          <cell r="P6">
            <v>29062</v>
          </cell>
          <cell r="Q6">
            <v>132522</v>
          </cell>
          <cell r="R6">
            <v>1730275</v>
          </cell>
          <cell r="S6">
            <v>26565</v>
          </cell>
          <cell r="T6">
            <v>73148</v>
          </cell>
          <cell r="U6">
            <v>126003</v>
          </cell>
          <cell r="V6">
            <v>225716</v>
          </cell>
          <cell r="W6">
            <v>433727</v>
          </cell>
          <cell r="X6">
            <v>54727</v>
          </cell>
          <cell r="Y6">
            <v>488454</v>
          </cell>
          <cell r="Z6">
            <v>0</v>
          </cell>
          <cell r="AA6">
            <v>84678</v>
          </cell>
          <cell r="AB6">
            <v>0</v>
          </cell>
          <cell r="AC6">
            <v>12587</v>
          </cell>
          <cell r="AD6">
            <v>7596</v>
          </cell>
          <cell r="AE6">
            <v>0</v>
          </cell>
          <cell r="AF6">
            <v>104861</v>
          </cell>
        </row>
        <row r="7">
          <cell r="A7" t="str">
            <v>TILGANG</v>
          </cell>
          <cell r="B7" t="str">
            <v>Import 2.a.</v>
          </cell>
          <cell r="C7">
            <v>1476</v>
          </cell>
          <cell r="D7">
            <v>9082</v>
          </cell>
          <cell r="E7">
            <v>31486</v>
          </cell>
          <cell r="F7">
            <v>0</v>
          </cell>
          <cell r="G7">
            <v>0</v>
          </cell>
          <cell r="H7">
            <v>42044</v>
          </cell>
          <cell r="I7">
            <v>0</v>
          </cell>
          <cell r="J7">
            <v>109578</v>
          </cell>
          <cell r="K7">
            <v>109578</v>
          </cell>
          <cell r="L7">
            <v>116394</v>
          </cell>
          <cell r="M7">
            <v>75691</v>
          </cell>
          <cell r="N7">
            <v>0</v>
          </cell>
          <cell r="O7">
            <v>0</v>
          </cell>
          <cell r="P7">
            <v>12803</v>
          </cell>
          <cell r="Q7">
            <v>8989</v>
          </cell>
          <cell r="R7">
            <v>213877</v>
          </cell>
          <cell r="S7">
            <v>0</v>
          </cell>
          <cell r="T7">
            <v>147927</v>
          </cell>
          <cell r="U7">
            <v>85289</v>
          </cell>
          <cell r="V7">
            <v>233216</v>
          </cell>
          <cell r="W7">
            <v>335495</v>
          </cell>
          <cell r="X7">
            <v>0</v>
          </cell>
          <cell r="Y7">
            <v>335495</v>
          </cell>
          <cell r="Z7">
            <v>0</v>
          </cell>
          <cell r="AA7">
            <v>27216</v>
          </cell>
          <cell r="AB7">
            <v>1904</v>
          </cell>
          <cell r="AC7">
            <v>12509</v>
          </cell>
          <cell r="AD7">
            <v>1816</v>
          </cell>
          <cell r="AE7">
            <v>0</v>
          </cell>
          <cell r="AF7">
            <v>43445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24081</v>
          </cell>
          <cell r="F8">
            <v>8819</v>
          </cell>
          <cell r="G8">
            <v>1758</v>
          </cell>
          <cell r="H8">
            <v>34658</v>
          </cell>
          <cell r="I8">
            <v>0</v>
          </cell>
          <cell r="J8">
            <v>51574</v>
          </cell>
          <cell r="K8">
            <v>51574</v>
          </cell>
          <cell r="L8">
            <v>46684</v>
          </cell>
          <cell r="M8">
            <v>46647</v>
          </cell>
          <cell r="N8">
            <v>0</v>
          </cell>
          <cell r="O8">
            <v>66558</v>
          </cell>
          <cell r="P8">
            <v>36</v>
          </cell>
          <cell r="Q8">
            <v>40000</v>
          </cell>
          <cell r="R8">
            <v>199925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661771</v>
          </cell>
          <cell r="X8">
            <v>0</v>
          </cell>
          <cell r="Y8">
            <v>661771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2743</v>
          </cell>
          <cell r="AE8">
            <v>0</v>
          </cell>
          <cell r="AF8">
            <v>2743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17549</v>
          </cell>
          <cell r="F9">
            <v>0</v>
          </cell>
          <cell r="G9">
            <v>1352</v>
          </cell>
          <cell r="H9">
            <v>18901</v>
          </cell>
          <cell r="I9">
            <v>0</v>
          </cell>
          <cell r="J9">
            <v>0</v>
          </cell>
          <cell r="K9">
            <v>0</v>
          </cell>
          <cell r="L9">
            <v>11580</v>
          </cell>
          <cell r="M9">
            <v>31623</v>
          </cell>
          <cell r="N9">
            <v>0</v>
          </cell>
          <cell r="O9">
            <v>24312</v>
          </cell>
          <cell r="P9">
            <v>133</v>
          </cell>
          <cell r="Q9">
            <v>19971</v>
          </cell>
          <cell r="R9">
            <v>87619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114563</v>
          </cell>
          <cell r="X9">
            <v>0</v>
          </cell>
          <cell r="Y9">
            <v>114563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3671</v>
          </cell>
          <cell r="Q10">
            <v>0</v>
          </cell>
          <cell r="R10">
            <v>3671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69</v>
          </cell>
          <cell r="H11">
            <v>69</v>
          </cell>
          <cell r="I11">
            <v>0</v>
          </cell>
          <cell r="J11">
            <v>0</v>
          </cell>
          <cell r="K11">
            <v>0</v>
          </cell>
          <cell r="L11">
            <v>2070</v>
          </cell>
          <cell r="M11">
            <v>48</v>
          </cell>
          <cell r="N11">
            <v>0</v>
          </cell>
          <cell r="O11">
            <v>647</v>
          </cell>
          <cell r="P11">
            <v>3532</v>
          </cell>
          <cell r="Q11">
            <v>0</v>
          </cell>
          <cell r="R11">
            <v>6297</v>
          </cell>
          <cell r="S11">
            <v>0</v>
          </cell>
          <cell r="T11">
            <v>1300</v>
          </cell>
          <cell r="U11">
            <v>322</v>
          </cell>
          <cell r="V11">
            <v>1622</v>
          </cell>
          <cell r="W11">
            <v>0</v>
          </cell>
          <cell r="X11">
            <v>0</v>
          </cell>
          <cell r="Y11">
            <v>0</v>
          </cell>
          <cell r="Z11">
            <v>1768</v>
          </cell>
          <cell r="AA11">
            <v>0</v>
          </cell>
          <cell r="AB11">
            <v>0</v>
          </cell>
          <cell r="AC11">
            <v>3912</v>
          </cell>
          <cell r="AD11">
            <v>7</v>
          </cell>
          <cell r="AE11">
            <v>0</v>
          </cell>
          <cell r="AF11">
            <v>5687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16</v>
          </cell>
          <cell r="F12">
            <v>0</v>
          </cell>
          <cell r="G12">
            <v>0</v>
          </cell>
          <cell r="H12">
            <v>16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37313</v>
          </cell>
          <cell r="E13">
            <v>197559</v>
          </cell>
          <cell r="F13">
            <v>0</v>
          </cell>
          <cell r="G13">
            <v>2043</v>
          </cell>
          <cell r="H13">
            <v>236915</v>
          </cell>
          <cell r="I13">
            <v>0</v>
          </cell>
          <cell r="J13">
            <v>9215</v>
          </cell>
          <cell r="K13">
            <v>9215</v>
          </cell>
          <cell r="L13">
            <v>69180</v>
          </cell>
          <cell r="M13">
            <v>166815</v>
          </cell>
          <cell r="N13">
            <v>0</v>
          </cell>
          <cell r="O13">
            <v>191041</v>
          </cell>
          <cell r="P13">
            <v>5464</v>
          </cell>
          <cell r="Q13">
            <v>10826</v>
          </cell>
          <cell r="R13">
            <v>443326</v>
          </cell>
          <cell r="S13">
            <v>0</v>
          </cell>
          <cell r="T13">
            <v>0</v>
          </cell>
          <cell r="U13">
            <v>113811</v>
          </cell>
          <cell r="V13">
            <v>113811</v>
          </cell>
          <cell r="W13">
            <v>447881</v>
          </cell>
          <cell r="X13">
            <v>41578</v>
          </cell>
          <cell r="Y13">
            <v>489459</v>
          </cell>
          <cell r="Z13">
            <v>23219</v>
          </cell>
          <cell r="AA13">
            <v>0</v>
          </cell>
          <cell r="AB13">
            <v>0</v>
          </cell>
          <cell r="AC13">
            <v>0</v>
          </cell>
          <cell r="AD13">
            <v>8420</v>
          </cell>
          <cell r="AE13">
            <v>0</v>
          </cell>
          <cell r="AF13">
            <v>31639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9592</v>
          </cell>
          <cell r="F14">
            <v>99934</v>
          </cell>
          <cell r="G14">
            <v>267</v>
          </cell>
          <cell r="H14">
            <v>109793</v>
          </cell>
          <cell r="I14">
            <v>0</v>
          </cell>
          <cell r="J14">
            <v>13</v>
          </cell>
          <cell r="K14">
            <v>13</v>
          </cell>
          <cell r="L14">
            <v>23214</v>
          </cell>
          <cell r="M14">
            <v>19971</v>
          </cell>
          <cell r="N14">
            <v>0</v>
          </cell>
          <cell r="O14">
            <v>144391</v>
          </cell>
          <cell r="P14">
            <v>23</v>
          </cell>
          <cell r="Q14">
            <v>0</v>
          </cell>
          <cell r="R14">
            <v>187599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2417</v>
          </cell>
          <cell r="AE14">
            <v>0</v>
          </cell>
          <cell r="AF14">
            <v>2417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60</v>
          </cell>
          <cell r="F16">
            <v>64</v>
          </cell>
          <cell r="G16">
            <v>0</v>
          </cell>
          <cell r="H16">
            <v>124</v>
          </cell>
          <cell r="I16">
            <v>0</v>
          </cell>
          <cell r="J16">
            <v>48</v>
          </cell>
          <cell r="K16">
            <v>48</v>
          </cell>
          <cell r="L16">
            <v>412</v>
          </cell>
          <cell r="M16">
            <v>462</v>
          </cell>
          <cell r="N16">
            <v>0</v>
          </cell>
          <cell r="O16">
            <v>110</v>
          </cell>
          <cell r="P16">
            <v>13</v>
          </cell>
          <cell r="Q16">
            <v>0</v>
          </cell>
          <cell r="R16">
            <v>997</v>
          </cell>
          <cell r="S16">
            <v>0</v>
          </cell>
          <cell r="T16">
            <v>41</v>
          </cell>
          <cell r="U16">
            <v>1302</v>
          </cell>
          <cell r="V16">
            <v>1343</v>
          </cell>
          <cell r="W16">
            <v>2052</v>
          </cell>
          <cell r="X16">
            <v>0</v>
          </cell>
          <cell r="Y16">
            <v>2052</v>
          </cell>
          <cell r="Z16">
            <v>0</v>
          </cell>
          <cell r="AA16">
            <v>0</v>
          </cell>
          <cell r="AB16">
            <v>0</v>
          </cell>
          <cell r="AC16">
            <v>66</v>
          </cell>
          <cell r="AD16">
            <v>90</v>
          </cell>
          <cell r="AE16">
            <v>0</v>
          </cell>
          <cell r="AF16">
            <v>156</v>
          </cell>
        </row>
        <row r="17">
          <cell r="B17" t="str">
            <v>I alt Tilgang</v>
          </cell>
          <cell r="C17">
            <v>1476</v>
          </cell>
          <cell r="D17">
            <v>46395</v>
          </cell>
          <cell r="E17">
            <v>280343</v>
          </cell>
          <cell r="F17">
            <v>108817</v>
          </cell>
          <cell r="G17">
            <v>5489</v>
          </cell>
          <cell r="H17">
            <v>442520</v>
          </cell>
          <cell r="I17">
            <v>0</v>
          </cell>
          <cell r="J17">
            <v>170428</v>
          </cell>
          <cell r="K17">
            <v>170428</v>
          </cell>
          <cell r="L17">
            <v>269534</v>
          </cell>
          <cell r="M17">
            <v>341257</v>
          </cell>
          <cell r="N17">
            <v>0</v>
          </cell>
          <cell r="O17">
            <v>427059</v>
          </cell>
          <cell r="P17">
            <v>25675</v>
          </cell>
          <cell r="Q17">
            <v>79786</v>
          </cell>
          <cell r="R17">
            <v>1143311</v>
          </cell>
          <cell r="S17">
            <v>0</v>
          </cell>
          <cell r="T17">
            <v>149268</v>
          </cell>
          <cell r="U17">
            <v>200724</v>
          </cell>
          <cell r="V17">
            <v>349992</v>
          </cell>
          <cell r="W17">
            <v>1561762</v>
          </cell>
          <cell r="X17">
            <v>41578</v>
          </cell>
          <cell r="Y17">
            <v>1603340</v>
          </cell>
          <cell r="Z17">
            <v>24987</v>
          </cell>
          <cell r="AA17">
            <v>27216</v>
          </cell>
          <cell r="AB17">
            <v>1904</v>
          </cell>
          <cell r="AC17">
            <v>16487</v>
          </cell>
          <cell r="AD17">
            <v>15493</v>
          </cell>
          <cell r="AE17">
            <v>0</v>
          </cell>
          <cell r="AF17">
            <v>86087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41436</v>
          </cell>
          <cell r="E18">
            <v>88850</v>
          </cell>
          <cell r="F18">
            <v>0</v>
          </cell>
          <cell r="G18">
            <v>0</v>
          </cell>
          <cell r="H18">
            <v>130286</v>
          </cell>
          <cell r="I18">
            <v>0</v>
          </cell>
          <cell r="J18">
            <v>0</v>
          </cell>
          <cell r="K18">
            <v>0</v>
          </cell>
          <cell r="L18">
            <v>34363</v>
          </cell>
          <cell r="M18">
            <v>124776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159139</v>
          </cell>
          <cell r="S18">
            <v>0</v>
          </cell>
          <cell r="T18">
            <v>0</v>
          </cell>
          <cell r="U18">
            <v>121820</v>
          </cell>
          <cell r="V18">
            <v>121820</v>
          </cell>
          <cell r="W18">
            <v>120259</v>
          </cell>
          <cell r="X18">
            <v>37877</v>
          </cell>
          <cell r="Y18">
            <v>158136</v>
          </cell>
          <cell r="Z18">
            <v>0</v>
          </cell>
          <cell r="AA18">
            <v>142</v>
          </cell>
          <cell r="AB18">
            <v>0</v>
          </cell>
          <cell r="AC18">
            <v>0</v>
          </cell>
          <cell r="AD18">
            <v>8269</v>
          </cell>
          <cell r="AE18">
            <v>0</v>
          </cell>
          <cell r="AF18">
            <v>8411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24079</v>
          </cell>
          <cell r="F19">
            <v>8819</v>
          </cell>
          <cell r="G19">
            <v>1758</v>
          </cell>
          <cell r="H19">
            <v>34656</v>
          </cell>
          <cell r="I19">
            <v>0</v>
          </cell>
          <cell r="J19">
            <v>51574</v>
          </cell>
          <cell r="K19">
            <v>51574</v>
          </cell>
          <cell r="L19">
            <v>46684</v>
          </cell>
          <cell r="M19">
            <v>46647</v>
          </cell>
          <cell r="N19">
            <v>0</v>
          </cell>
          <cell r="O19">
            <v>66558</v>
          </cell>
          <cell r="P19">
            <v>446</v>
          </cell>
          <cell r="Q19">
            <v>40000</v>
          </cell>
          <cell r="R19">
            <v>200335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661771</v>
          </cell>
          <cell r="X19">
            <v>0</v>
          </cell>
          <cell r="Y19">
            <v>661771</v>
          </cell>
          <cell r="Z19">
            <v>0</v>
          </cell>
          <cell r="AA19">
            <v>0</v>
          </cell>
          <cell r="AB19">
            <v>0</v>
          </cell>
          <cell r="AC19">
            <v>3912</v>
          </cell>
          <cell r="AD19">
            <v>2743</v>
          </cell>
          <cell r="AE19">
            <v>0</v>
          </cell>
          <cell r="AF19">
            <v>6655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17549</v>
          </cell>
          <cell r="F21">
            <v>0</v>
          </cell>
          <cell r="G21">
            <v>1352</v>
          </cell>
          <cell r="H21">
            <v>18901</v>
          </cell>
          <cell r="I21">
            <v>0</v>
          </cell>
          <cell r="J21">
            <v>0</v>
          </cell>
          <cell r="K21">
            <v>0</v>
          </cell>
          <cell r="L21">
            <v>11580</v>
          </cell>
          <cell r="M21">
            <v>31623</v>
          </cell>
          <cell r="N21">
            <v>0</v>
          </cell>
          <cell r="O21">
            <v>24312</v>
          </cell>
          <cell r="P21">
            <v>133</v>
          </cell>
          <cell r="Q21">
            <v>19971</v>
          </cell>
          <cell r="R21">
            <v>87619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114564</v>
          </cell>
          <cell r="X21">
            <v>0</v>
          </cell>
          <cell r="Y21">
            <v>114564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137</v>
          </cell>
          <cell r="K22">
            <v>137</v>
          </cell>
          <cell r="L22">
            <v>31121</v>
          </cell>
          <cell r="M22">
            <v>707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31828</v>
          </cell>
          <cell r="S22">
            <v>0</v>
          </cell>
          <cell r="T22">
            <v>16863</v>
          </cell>
          <cell r="U22">
            <v>4558</v>
          </cell>
          <cell r="V22">
            <v>21421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3</v>
          </cell>
          <cell r="G23">
            <v>0</v>
          </cell>
          <cell r="H23">
            <v>3</v>
          </cell>
          <cell r="I23">
            <v>0</v>
          </cell>
          <cell r="J23">
            <v>0</v>
          </cell>
          <cell r="K23">
            <v>0</v>
          </cell>
          <cell r="L23">
            <v>124</v>
          </cell>
          <cell r="M23">
            <v>6</v>
          </cell>
          <cell r="N23">
            <v>0</v>
          </cell>
          <cell r="O23">
            <v>130</v>
          </cell>
          <cell r="P23">
            <v>0</v>
          </cell>
          <cell r="Q23">
            <v>0</v>
          </cell>
          <cell r="R23">
            <v>260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</v>
          </cell>
          <cell r="AE23">
            <v>0</v>
          </cell>
          <cell r="AF23">
            <v>2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35315</v>
          </cell>
          <cell r="K24">
            <v>35315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30</v>
          </cell>
          <cell r="D26">
            <v>0</v>
          </cell>
          <cell r="E26">
            <v>36796</v>
          </cell>
          <cell r="F26">
            <v>90389</v>
          </cell>
          <cell r="G26">
            <v>1927</v>
          </cell>
          <cell r="H26">
            <v>129142</v>
          </cell>
          <cell r="I26">
            <v>0</v>
          </cell>
          <cell r="J26">
            <v>51223</v>
          </cell>
          <cell r="K26">
            <v>51223</v>
          </cell>
          <cell r="L26">
            <v>77884</v>
          </cell>
          <cell r="M26">
            <v>49381</v>
          </cell>
          <cell r="N26">
            <v>0</v>
          </cell>
          <cell r="O26">
            <v>250162</v>
          </cell>
          <cell r="P26">
            <v>9187</v>
          </cell>
          <cell r="Q26">
            <v>577</v>
          </cell>
          <cell r="R26">
            <v>387191</v>
          </cell>
          <cell r="S26">
            <v>0</v>
          </cell>
          <cell r="T26">
            <v>0</v>
          </cell>
          <cell r="U26">
            <v>762</v>
          </cell>
          <cell r="V26">
            <v>762</v>
          </cell>
          <cell r="W26">
            <v>0</v>
          </cell>
          <cell r="X26">
            <v>0</v>
          </cell>
          <cell r="Y26">
            <v>0</v>
          </cell>
          <cell r="Z26">
            <v>18</v>
          </cell>
          <cell r="AA26">
            <v>127</v>
          </cell>
          <cell r="AB26">
            <v>1904</v>
          </cell>
          <cell r="AC26">
            <v>2839</v>
          </cell>
          <cell r="AD26">
            <v>4224</v>
          </cell>
          <cell r="AE26">
            <v>0</v>
          </cell>
          <cell r="AF26">
            <v>9112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304</v>
          </cell>
          <cell r="M27">
            <v>58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362</v>
          </cell>
          <cell r="S27">
            <v>0</v>
          </cell>
          <cell r="T27">
            <v>0</v>
          </cell>
          <cell r="U27">
            <v>926</v>
          </cell>
          <cell r="V27">
            <v>926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14136</v>
          </cell>
          <cell r="AB27">
            <v>0</v>
          </cell>
          <cell r="AC27">
            <v>1338</v>
          </cell>
          <cell r="AD27">
            <v>11</v>
          </cell>
          <cell r="AE27">
            <v>0</v>
          </cell>
          <cell r="AF27">
            <v>15485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1022</v>
          </cell>
          <cell r="V28">
            <v>1022</v>
          </cell>
          <cell r="W28">
            <v>0</v>
          </cell>
          <cell r="X28">
            <v>0</v>
          </cell>
          <cell r="Y28">
            <v>0</v>
          </cell>
          <cell r="Z28">
            <v>24969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24969</v>
          </cell>
        </row>
        <row r="29">
          <cell r="B29" t="str">
            <v>Anvendt til produktion 3.n</v>
          </cell>
          <cell r="C29">
            <v>0</v>
          </cell>
          <cell r="D29">
            <v>12014</v>
          </cell>
          <cell r="E29">
            <v>0</v>
          </cell>
          <cell r="F29">
            <v>0</v>
          </cell>
          <cell r="G29">
            <v>1948</v>
          </cell>
          <cell r="H29">
            <v>13962</v>
          </cell>
          <cell r="I29">
            <v>1040</v>
          </cell>
          <cell r="J29">
            <v>0</v>
          </cell>
          <cell r="K29">
            <v>1040</v>
          </cell>
          <cell r="L29">
            <v>57236</v>
          </cell>
          <cell r="M29">
            <v>3907</v>
          </cell>
          <cell r="N29">
            <v>0</v>
          </cell>
          <cell r="O29">
            <v>0</v>
          </cell>
          <cell r="P29">
            <v>12958</v>
          </cell>
          <cell r="Q29">
            <v>52997</v>
          </cell>
          <cell r="R29">
            <v>127098</v>
          </cell>
          <cell r="S29">
            <v>9132</v>
          </cell>
          <cell r="T29">
            <v>0</v>
          </cell>
          <cell r="U29">
            <v>0</v>
          </cell>
          <cell r="V29">
            <v>9132</v>
          </cell>
          <cell r="W29">
            <v>602402</v>
          </cell>
          <cell r="X29">
            <v>7470</v>
          </cell>
          <cell r="Y29">
            <v>609872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256</v>
          </cell>
          <cell r="AE29">
            <v>0</v>
          </cell>
          <cell r="AF29">
            <v>256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94729</v>
          </cell>
          <cell r="F30">
            <v>9638</v>
          </cell>
          <cell r="G30">
            <v>4906</v>
          </cell>
          <cell r="H30">
            <v>109273</v>
          </cell>
          <cell r="I30">
            <v>0</v>
          </cell>
          <cell r="J30">
            <v>13</v>
          </cell>
          <cell r="K30">
            <v>13</v>
          </cell>
          <cell r="L30">
            <v>24256</v>
          </cell>
          <cell r="M30">
            <v>100836</v>
          </cell>
          <cell r="N30">
            <v>0</v>
          </cell>
          <cell r="O30">
            <v>57764</v>
          </cell>
          <cell r="P30">
            <v>5404</v>
          </cell>
          <cell r="Q30">
            <v>0</v>
          </cell>
          <cell r="R30">
            <v>188260</v>
          </cell>
          <cell r="S30">
            <v>0</v>
          </cell>
          <cell r="T30">
            <v>0</v>
          </cell>
          <cell r="U30">
            <v>12</v>
          </cell>
          <cell r="V30">
            <v>12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2417</v>
          </cell>
          <cell r="AE30">
            <v>0</v>
          </cell>
          <cell r="AF30">
            <v>2417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7</v>
          </cell>
          <cell r="D32">
            <v>132</v>
          </cell>
          <cell r="E32">
            <v>2051</v>
          </cell>
          <cell r="F32">
            <v>188</v>
          </cell>
          <cell r="G32">
            <v>137</v>
          </cell>
          <cell r="H32">
            <v>2515</v>
          </cell>
          <cell r="I32">
            <v>0</v>
          </cell>
          <cell r="J32">
            <v>139</v>
          </cell>
          <cell r="K32">
            <v>139</v>
          </cell>
          <cell r="L32">
            <v>1097</v>
          </cell>
          <cell r="M32">
            <v>616</v>
          </cell>
          <cell r="N32">
            <v>0</v>
          </cell>
          <cell r="O32">
            <v>1478</v>
          </cell>
          <cell r="P32">
            <v>35</v>
          </cell>
          <cell r="Q32">
            <v>41</v>
          </cell>
          <cell r="R32">
            <v>3267</v>
          </cell>
          <cell r="S32">
            <v>0</v>
          </cell>
          <cell r="T32">
            <v>0</v>
          </cell>
          <cell r="U32">
            <v>7</v>
          </cell>
          <cell r="V32">
            <v>7</v>
          </cell>
          <cell r="W32">
            <v>1</v>
          </cell>
          <cell r="X32">
            <v>525</v>
          </cell>
          <cell r="Y32">
            <v>526</v>
          </cell>
          <cell r="Z32">
            <v>0</v>
          </cell>
          <cell r="AA32">
            <v>0</v>
          </cell>
          <cell r="AB32">
            <v>0</v>
          </cell>
          <cell r="AC32">
            <v>23</v>
          </cell>
          <cell r="AD32">
            <v>24</v>
          </cell>
          <cell r="AE32">
            <v>0</v>
          </cell>
          <cell r="AF32">
            <v>47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721</v>
          </cell>
          <cell r="N33">
            <v>0</v>
          </cell>
          <cell r="O33">
            <v>118</v>
          </cell>
          <cell r="P33">
            <v>0</v>
          </cell>
          <cell r="Q33">
            <v>0</v>
          </cell>
          <cell r="R33">
            <v>839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37</v>
          </cell>
          <cell r="D34">
            <v>53582</v>
          </cell>
          <cell r="E34">
            <v>264054</v>
          </cell>
          <cell r="F34">
            <v>109037</v>
          </cell>
          <cell r="G34">
            <v>12028</v>
          </cell>
          <cell r="H34">
            <v>438738</v>
          </cell>
          <cell r="I34">
            <v>1040</v>
          </cell>
          <cell r="J34">
            <v>138401</v>
          </cell>
          <cell r="K34">
            <v>139441</v>
          </cell>
          <cell r="L34">
            <v>284649</v>
          </cell>
          <cell r="M34">
            <v>359278</v>
          </cell>
          <cell r="N34">
            <v>0</v>
          </cell>
          <cell r="O34">
            <v>400522</v>
          </cell>
          <cell r="P34">
            <v>28163</v>
          </cell>
          <cell r="Q34">
            <v>113586</v>
          </cell>
          <cell r="R34">
            <v>1186198</v>
          </cell>
          <cell r="S34">
            <v>9132</v>
          </cell>
          <cell r="T34">
            <v>16863</v>
          </cell>
          <cell r="U34">
            <v>129107</v>
          </cell>
          <cell r="V34">
            <v>155102</v>
          </cell>
          <cell r="W34">
            <v>1498997</v>
          </cell>
          <cell r="X34">
            <v>45872</v>
          </cell>
          <cell r="Y34">
            <v>1544869</v>
          </cell>
          <cell r="Z34">
            <v>24987</v>
          </cell>
          <cell r="AA34">
            <v>14405</v>
          </cell>
          <cell r="AB34">
            <v>1904</v>
          </cell>
          <cell r="AC34">
            <v>8112</v>
          </cell>
          <cell r="AD34">
            <v>17946</v>
          </cell>
          <cell r="AE34">
            <v>0</v>
          </cell>
          <cell r="AF34">
            <v>67354</v>
          </cell>
        </row>
        <row r="35">
          <cell r="A35" t="str">
            <v>FYSISK BEHOLDNING ULTIMO</v>
          </cell>
          <cell r="C35">
            <v>1439</v>
          </cell>
          <cell r="D35">
            <v>71811</v>
          </cell>
          <cell r="E35">
            <v>404215</v>
          </cell>
          <cell r="F35">
            <v>20605</v>
          </cell>
          <cell r="G35">
            <v>26026</v>
          </cell>
          <cell r="H35">
            <v>524096</v>
          </cell>
          <cell r="I35">
            <v>3916</v>
          </cell>
          <cell r="J35">
            <v>233720</v>
          </cell>
          <cell r="K35">
            <v>237636</v>
          </cell>
          <cell r="L35">
            <v>336188</v>
          </cell>
          <cell r="M35">
            <v>916244</v>
          </cell>
          <cell r="N35">
            <v>0</v>
          </cell>
          <cell r="O35">
            <v>307130</v>
          </cell>
          <cell r="P35">
            <v>26574</v>
          </cell>
          <cell r="Q35">
            <v>98723</v>
          </cell>
          <cell r="R35">
            <v>1684859</v>
          </cell>
          <cell r="S35">
            <v>17433</v>
          </cell>
          <cell r="T35">
            <v>205553</v>
          </cell>
          <cell r="U35">
            <v>197622</v>
          </cell>
          <cell r="V35">
            <v>420608</v>
          </cell>
          <cell r="W35">
            <v>496494</v>
          </cell>
          <cell r="X35">
            <v>50433</v>
          </cell>
          <cell r="Y35">
            <v>546927</v>
          </cell>
          <cell r="Z35">
            <v>0</v>
          </cell>
          <cell r="AA35">
            <v>97489</v>
          </cell>
          <cell r="AB35">
            <v>0</v>
          </cell>
          <cell r="AC35">
            <v>20962</v>
          </cell>
          <cell r="AD35">
            <v>5143</v>
          </cell>
          <cell r="AE35">
            <v>0</v>
          </cell>
          <cell r="AF35">
            <v>123594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7281</v>
          </cell>
          <cell r="F36">
            <v>20011</v>
          </cell>
          <cell r="G36">
            <v>1366</v>
          </cell>
          <cell r="H36">
            <v>28658</v>
          </cell>
          <cell r="I36">
            <v>0</v>
          </cell>
          <cell r="J36">
            <v>0</v>
          </cell>
          <cell r="K36">
            <v>0</v>
          </cell>
          <cell r="L36">
            <v>82988</v>
          </cell>
          <cell r="M36">
            <v>389175</v>
          </cell>
          <cell r="N36">
            <v>0</v>
          </cell>
          <cell r="O36">
            <v>257141</v>
          </cell>
          <cell r="P36">
            <v>46</v>
          </cell>
          <cell r="Q36">
            <v>54086</v>
          </cell>
          <cell r="R36">
            <v>783436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89192</v>
          </cell>
          <cell r="X36">
            <v>0</v>
          </cell>
          <cell r="Y36">
            <v>89192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-8385</v>
          </cell>
          <cell r="F37">
            <v>-20011</v>
          </cell>
          <cell r="G37">
            <v>-1367</v>
          </cell>
          <cell r="H37">
            <v>-29763</v>
          </cell>
          <cell r="I37">
            <v>0</v>
          </cell>
          <cell r="J37">
            <v>0</v>
          </cell>
          <cell r="K37">
            <v>0</v>
          </cell>
          <cell r="L37">
            <v>-82988</v>
          </cell>
          <cell r="M37">
            <v>-387688</v>
          </cell>
          <cell r="N37">
            <v>0</v>
          </cell>
          <cell r="O37">
            <v>-255261</v>
          </cell>
          <cell r="P37">
            <v>-46</v>
          </cell>
          <cell r="Q37">
            <v>-54087</v>
          </cell>
          <cell r="R37">
            <v>-780070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-89193</v>
          </cell>
          <cell r="X37">
            <v>0</v>
          </cell>
          <cell r="Y37">
            <v>-89193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1439</v>
          </cell>
          <cell r="D38">
            <v>71811</v>
          </cell>
          <cell r="E38">
            <v>403111</v>
          </cell>
          <cell r="F38">
            <v>20605</v>
          </cell>
          <cell r="G38">
            <v>26025</v>
          </cell>
          <cell r="H38">
            <v>522991</v>
          </cell>
          <cell r="I38">
            <v>3916</v>
          </cell>
          <cell r="J38">
            <v>233720</v>
          </cell>
          <cell r="K38">
            <v>237636</v>
          </cell>
          <cell r="L38">
            <v>336188</v>
          </cell>
          <cell r="M38">
            <v>917731</v>
          </cell>
          <cell r="N38">
            <v>0</v>
          </cell>
          <cell r="O38">
            <v>309010</v>
          </cell>
          <cell r="P38">
            <v>26574</v>
          </cell>
          <cell r="Q38">
            <v>98722</v>
          </cell>
          <cell r="R38">
            <v>1688225</v>
          </cell>
          <cell r="S38">
            <v>17433</v>
          </cell>
          <cell r="T38">
            <v>205553</v>
          </cell>
          <cell r="U38">
            <v>197622</v>
          </cell>
          <cell r="V38">
            <v>420608</v>
          </cell>
          <cell r="W38">
            <v>496493</v>
          </cell>
          <cell r="X38">
            <v>50433</v>
          </cell>
          <cell r="Y38">
            <v>546926</v>
          </cell>
          <cell r="Z38">
            <v>0</v>
          </cell>
          <cell r="AA38">
            <v>97489</v>
          </cell>
          <cell r="AB38">
            <v>0</v>
          </cell>
          <cell r="AC38">
            <v>20962</v>
          </cell>
          <cell r="AD38">
            <v>5143</v>
          </cell>
          <cell r="AE38">
            <v>0</v>
          </cell>
          <cell r="AF38">
            <v>123594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10191</v>
          </cell>
          <cell r="C3">
            <v>116672</v>
          </cell>
          <cell r="D3">
            <v>0</v>
          </cell>
          <cell r="E3">
            <v>126863</v>
          </cell>
          <cell r="F3">
            <v>4992</v>
          </cell>
          <cell r="G3">
            <v>19409</v>
          </cell>
          <cell r="H3">
            <v>24401</v>
          </cell>
          <cell r="I3">
            <v>10</v>
          </cell>
          <cell r="J3">
            <v>10</v>
          </cell>
          <cell r="K3">
            <v>38880</v>
          </cell>
          <cell r="L3">
            <v>0</v>
          </cell>
          <cell r="M3">
            <v>38717</v>
          </cell>
          <cell r="N3">
            <v>77597</v>
          </cell>
        </row>
      </sheetData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1439</v>
          </cell>
          <cell r="D3">
            <v>71811</v>
          </cell>
          <cell r="E3">
            <v>404215</v>
          </cell>
          <cell r="F3">
            <v>20605</v>
          </cell>
          <cell r="G3">
            <v>26026</v>
          </cell>
          <cell r="H3">
            <v>524096</v>
          </cell>
          <cell r="I3">
            <v>3916</v>
          </cell>
          <cell r="J3">
            <v>233720</v>
          </cell>
          <cell r="K3">
            <v>237636</v>
          </cell>
          <cell r="L3">
            <v>336188</v>
          </cell>
          <cell r="M3">
            <v>916244</v>
          </cell>
          <cell r="N3">
            <v>0</v>
          </cell>
          <cell r="O3">
            <v>307130</v>
          </cell>
          <cell r="P3">
            <v>26574</v>
          </cell>
          <cell r="Q3">
            <v>98723</v>
          </cell>
          <cell r="R3">
            <v>1684859</v>
          </cell>
          <cell r="S3">
            <v>17433</v>
          </cell>
          <cell r="T3">
            <v>205553</v>
          </cell>
          <cell r="U3">
            <v>197622</v>
          </cell>
          <cell r="V3">
            <v>420608</v>
          </cell>
          <cell r="W3">
            <v>496494</v>
          </cell>
          <cell r="X3">
            <v>50433</v>
          </cell>
          <cell r="Y3">
            <v>546927</v>
          </cell>
          <cell r="Z3">
            <v>0</v>
          </cell>
          <cell r="AA3">
            <v>97489</v>
          </cell>
          <cell r="AB3">
            <v>0</v>
          </cell>
          <cell r="AC3">
            <v>20962</v>
          </cell>
          <cell r="AD3">
            <v>5143</v>
          </cell>
          <cell r="AE3">
            <v>0</v>
          </cell>
          <cell r="AF3">
            <v>123594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7281</v>
          </cell>
          <cell r="F4">
            <v>20011</v>
          </cell>
          <cell r="G4">
            <v>1366</v>
          </cell>
          <cell r="H4">
            <v>28658</v>
          </cell>
          <cell r="I4">
            <v>0</v>
          </cell>
          <cell r="J4">
            <v>0</v>
          </cell>
          <cell r="K4">
            <v>0</v>
          </cell>
          <cell r="L4">
            <v>82988</v>
          </cell>
          <cell r="M4">
            <v>389175</v>
          </cell>
          <cell r="N4">
            <v>0</v>
          </cell>
          <cell r="O4">
            <v>257141</v>
          </cell>
          <cell r="P4">
            <v>46</v>
          </cell>
          <cell r="Q4">
            <v>54086</v>
          </cell>
          <cell r="R4">
            <v>783436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89192</v>
          </cell>
          <cell r="X4">
            <v>0</v>
          </cell>
          <cell r="Y4">
            <v>89192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-8385</v>
          </cell>
          <cell r="F5">
            <v>-20011</v>
          </cell>
          <cell r="G5">
            <v>-1367</v>
          </cell>
          <cell r="H5">
            <v>-29763</v>
          </cell>
          <cell r="I5">
            <v>0</v>
          </cell>
          <cell r="J5">
            <v>0</v>
          </cell>
          <cell r="K5">
            <v>0</v>
          </cell>
          <cell r="L5">
            <v>-82988</v>
          </cell>
          <cell r="M5">
            <v>-387688</v>
          </cell>
          <cell r="N5">
            <v>0</v>
          </cell>
          <cell r="O5">
            <v>-255261</v>
          </cell>
          <cell r="P5">
            <v>-46</v>
          </cell>
          <cell r="Q5">
            <v>-54087</v>
          </cell>
          <cell r="R5">
            <v>-780070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-89193</v>
          </cell>
          <cell r="X5">
            <v>0</v>
          </cell>
          <cell r="Y5">
            <v>-89193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1439</v>
          </cell>
          <cell r="D6">
            <v>71811</v>
          </cell>
          <cell r="E6">
            <v>403111</v>
          </cell>
          <cell r="F6">
            <v>20605</v>
          </cell>
          <cell r="G6">
            <v>26025</v>
          </cell>
          <cell r="H6">
            <v>522991</v>
          </cell>
          <cell r="I6">
            <v>3916</v>
          </cell>
          <cell r="J6">
            <v>233720</v>
          </cell>
          <cell r="K6">
            <v>237636</v>
          </cell>
          <cell r="L6">
            <v>336188</v>
          </cell>
          <cell r="M6">
            <v>917731</v>
          </cell>
          <cell r="N6">
            <v>0</v>
          </cell>
          <cell r="O6">
            <v>309010</v>
          </cell>
          <cell r="P6">
            <v>26574</v>
          </cell>
          <cell r="Q6">
            <v>98722</v>
          </cell>
          <cell r="R6">
            <v>1688225</v>
          </cell>
          <cell r="S6">
            <v>17433</v>
          </cell>
          <cell r="T6">
            <v>205553</v>
          </cell>
          <cell r="U6">
            <v>197622</v>
          </cell>
          <cell r="V6">
            <v>420608</v>
          </cell>
          <cell r="W6">
            <v>496493</v>
          </cell>
          <cell r="X6">
            <v>50433</v>
          </cell>
          <cell r="Y6">
            <v>546926</v>
          </cell>
          <cell r="Z6">
            <v>0</v>
          </cell>
          <cell r="AA6">
            <v>97489</v>
          </cell>
          <cell r="AB6">
            <v>0</v>
          </cell>
          <cell r="AC6">
            <v>20962</v>
          </cell>
          <cell r="AD6">
            <v>5143</v>
          </cell>
          <cell r="AE6">
            <v>0</v>
          </cell>
          <cell r="AF6">
            <v>123594</v>
          </cell>
        </row>
        <row r="7">
          <cell r="A7" t="str">
            <v>TILGANG</v>
          </cell>
          <cell r="B7" t="str">
            <v>Import 2.a.</v>
          </cell>
          <cell r="C7">
            <v>33</v>
          </cell>
          <cell r="D7">
            <v>10152</v>
          </cell>
          <cell r="E7">
            <v>15755</v>
          </cell>
          <cell r="F7">
            <v>0</v>
          </cell>
          <cell r="G7">
            <v>16172</v>
          </cell>
          <cell r="H7">
            <v>42112</v>
          </cell>
          <cell r="I7">
            <v>0</v>
          </cell>
          <cell r="J7">
            <v>30157</v>
          </cell>
          <cell r="K7">
            <v>30157</v>
          </cell>
          <cell r="L7">
            <v>120936</v>
          </cell>
          <cell r="M7">
            <v>68303</v>
          </cell>
          <cell r="N7">
            <v>0</v>
          </cell>
          <cell r="O7">
            <v>0</v>
          </cell>
          <cell r="P7">
            <v>26551</v>
          </cell>
          <cell r="Q7">
            <v>67276</v>
          </cell>
          <cell r="R7">
            <v>283066</v>
          </cell>
          <cell r="S7">
            <v>0</v>
          </cell>
          <cell r="T7">
            <v>131614</v>
          </cell>
          <cell r="U7">
            <v>41398</v>
          </cell>
          <cell r="V7">
            <v>173012</v>
          </cell>
          <cell r="W7">
            <v>339322</v>
          </cell>
          <cell r="X7">
            <v>0</v>
          </cell>
          <cell r="Y7">
            <v>339322</v>
          </cell>
          <cell r="Z7">
            <v>0</v>
          </cell>
          <cell r="AA7">
            <v>0</v>
          </cell>
          <cell r="AB7">
            <v>1623</v>
          </cell>
          <cell r="AC7">
            <v>6975</v>
          </cell>
          <cell r="AD7">
            <v>1637</v>
          </cell>
          <cell r="AE7">
            <v>0</v>
          </cell>
          <cell r="AF7">
            <v>10235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37061</v>
          </cell>
          <cell r="F8">
            <v>4609</v>
          </cell>
          <cell r="G8">
            <v>1931</v>
          </cell>
          <cell r="H8">
            <v>43601</v>
          </cell>
          <cell r="I8">
            <v>0</v>
          </cell>
          <cell r="J8">
            <v>61848</v>
          </cell>
          <cell r="K8">
            <v>61848</v>
          </cell>
          <cell r="L8">
            <v>28058</v>
          </cell>
          <cell r="M8">
            <v>64923</v>
          </cell>
          <cell r="N8">
            <v>0</v>
          </cell>
          <cell r="O8">
            <v>71611</v>
          </cell>
          <cell r="P8">
            <v>35</v>
          </cell>
          <cell r="Q8">
            <v>25000</v>
          </cell>
          <cell r="R8">
            <v>189627</v>
          </cell>
          <cell r="S8">
            <v>0</v>
          </cell>
          <cell r="T8">
            <v>0</v>
          </cell>
          <cell r="U8">
            <v>2091</v>
          </cell>
          <cell r="V8">
            <v>2091</v>
          </cell>
          <cell r="W8">
            <v>658520</v>
          </cell>
          <cell r="X8">
            <v>0</v>
          </cell>
          <cell r="Y8">
            <v>658520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3752</v>
          </cell>
          <cell r="AE8">
            <v>0</v>
          </cell>
          <cell r="AF8">
            <v>3752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15137</v>
          </cell>
          <cell r="F9">
            <v>2</v>
          </cell>
          <cell r="G9">
            <v>1641</v>
          </cell>
          <cell r="H9">
            <v>16780</v>
          </cell>
          <cell r="I9">
            <v>0</v>
          </cell>
          <cell r="J9">
            <v>0</v>
          </cell>
          <cell r="K9">
            <v>0</v>
          </cell>
          <cell r="L9">
            <v>26805</v>
          </cell>
          <cell r="M9">
            <v>24336</v>
          </cell>
          <cell r="N9">
            <v>0</v>
          </cell>
          <cell r="O9">
            <v>75944</v>
          </cell>
          <cell r="P9">
            <v>150</v>
          </cell>
          <cell r="Q9">
            <v>5789</v>
          </cell>
          <cell r="R9">
            <v>133024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79933</v>
          </cell>
          <cell r="X9">
            <v>0</v>
          </cell>
          <cell r="Y9">
            <v>79933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8618</v>
          </cell>
          <cell r="N10">
            <v>0</v>
          </cell>
          <cell r="O10">
            <v>0</v>
          </cell>
          <cell r="P10">
            <v>3743</v>
          </cell>
          <cell r="Q10">
            <v>0</v>
          </cell>
          <cell r="R10">
            <v>12361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88</v>
          </cell>
          <cell r="H11">
            <v>88</v>
          </cell>
          <cell r="I11">
            <v>0</v>
          </cell>
          <cell r="J11">
            <v>6</v>
          </cell>
          <cell r="K11">
            <v>6</v>
          </cell>
          <cell r="L11">
            <v>4439</v>
          </cell>
          <cell r="M11">
            <v>106</v>
          </cell>
          <cell r="N11">
            <v>0</v>
          </cell>
          <cell r="O11">
            <v>670</v>
          </cell>
          <cell r="P11">
            <v>2759</v>
          </cell>
          <cell r="Q11">
            <v>0</v>
          </cell>
          <cell r="R11">
            <v>7974</v>
          </cell>
          <cell r="S11">
            <v>0</v>
          </cell>
          <cell r="T11">
            <v>0</v>
          </cell>
          <cell r="U11">
            <v>111</v>
          </cell>
          <cell r="V11">
            <v>111</v>
          </cell>
          <cell r="W11">
            <v>0</v>
          </cell>
          <cell r="X11">
            <v>0</v>
          </cell>
          <cell r="Y11">
            <v>0</v>
          </cell>
          <cell r="Z11">
            <v>251</v>
          </cell>
          <cell r="AA11">
            <v>0</v>
          </cell>
          <cell r="AB11">
            <v>0</v>
          </cell>
          <cell r="AC11">
            <v>3820</v>
          </cell>
          <cell r="AD11">
            <v>46</v>
          </cell>
          <cell r="AE11">
            <v>0</v>
          </cell>
          <cell r="AF11">
            <v>4117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563</v>
          </cell>
          <cell r="N12">
            <v>0</v>
          </cell>
          <cell r="O12">
            <v>1115</v>
          </cell>
          <cell r="P12">
            <v>0</v>
          </cell>
          <cell r="Q12">
            <v>0</v>
          </cell>
          <cell r="R12">
            <v>1678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67916</v>
          </cell>
          <cell r="E13">
            <v>190999</v>
          </cell>
          <cell r="F13">
            <v>0</v>
          </cell>
          <cell r="G13">
            <v>2385</v>
          </cell>
          <cell r="H13">
            <v>261300</v>
          </cell>
          <cell r="I13">
            <v>467</v>
          </cell>
          <cell r="J13">
            <v>5551</v>
          </cell>
          <cell r="K13">
            <v>6018</v>
          </cell>
          <cell r="L13">
            <v>74072</v>
          </cell>
          <cell r="M13">
            <v>234448</v>
          </cell>
          <cell r="N13">
            <v>0</v>
          </cell>
          <cell r="O13">
            <v>112822</v>
          </cell>
          <cell r="P13">
            <v>5952</v>
          </cell>
          <cell r="Q13">
            <v>5738</v>
          </cell>
          <cell r="R13">
            <v>433032</v>
          </cell>
          <cell r="S13">
            <v>0</v>
          </cell>
          <cell r="T13">
            <v>0</v>
          </cell>
          <cell r="U13">
            <v>96450</v>
          </cell>
          <cell r="V13">
            <v>96450</v>
          </cell>
          <cell r="W13">
            <v>466172</v>
          </cell>
          <cell r="X13">
            <v>52521</v>
          </cell>
          <cell r="Y13">
            <v>518693</v>
          </cell>
          <cell r="Z13">
            <v>26385</v>
          </cell>
          <cell r="AA13">
            <v>0</v>
          </cell>
          <cell r="AB13">
            <v>0</v>
          </cell>
          <cell r="AC13">
            <v>0</v>
          </cell>
          <cell r="AD13">
            <v>10588</v>
          </cell>
          <cell r="AE13">
            <v>0</v>
          </cell>
          <cell r="AF13">
            <v>36973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6774</v>
          </cell>
          <cell r="F14">
            <v>104463</v>
          </cell>
          <cell r="G14">
            <v>1935</v>
          </cell>
          <cell r="H14">
            <v>113172</v>
          </cell>
          <cell r="I14">
            <v>0</v>
          </cell>
          <cell r="J14">
            <v>33</v>
          </cell>
          <cell r="K14">
            <v>33</v>
          </cell>
          <cell r="L14">
            <v>34485</v>
          </cell>
          <cell r="M14">
            <v>23620</v>
          </cell>
          <cell r="N14">
            <v>0</v>
          </cell>
          <cell r="O14">
            <v>159410</v>
          </cell>
          <cell r="P14">
            <v>0</v>
          </cell>
          <cell r="Q14">
            <v>0</v>
          </cell>
          <cell r="R14">
            <v>217515</v>
          </cell>
          <cell r="S14">
            <v>0</v>
          </cell>
          <cell r="T14">
            <v>18283</v>
          </cell>
          <cell r="U14">
            <v>93</v>
          </cell>
          <cell r="V14">
            <v>18376</v>
          </cell>
          <cell r="W14">
            <v>0</v>
          </cell>
          <cell r="X14">
            <v>209</v>
          </cell>
          <cell r="Y14">
            <v>209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3437</v>
          </cell>
          <cell r="AE14">
            <v>0</v>
          </cell>
          <cell r="AF14">
            <v>3437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4</v>
          </cell>
          <cell r="D16">
            <v>0</v>
          </cell>
          <cell r="E16">
            <v>534</v>
          </cell>
          <cell r="F16">
            <v>70</v>
          </cell>
          <cell r="G16">
            <v>93</v>
          </cell>
          <cell r="H16">
            <v>701</v>
          </cell>
          <cell r="I16">
            <v>0</v>
          </cell>
          <cell r="J16">
            <v>29</v>
          </cell>
          <cell r="K16">
            <v>29</v>
          </cell>
          <cell r="L16">
            <v>61</v>
          </cell>
          <cell r="M16">
            <v>362</v>
          </cell>
          <cell r="N16">
            <v>0</v>
          </cell>
          <cell r="O16">
            <v>647</v>
          </cell>
          <cell r="P16">
            <v>32</v>
          </cell>
          <cell r="Q16">
            <v>190</v>
          </cell>
          <cell r="R16">
            <v>1292</v>
          </cell>
          <cell r="S16">
            <v>0</v>
          </cell>
          <cell r="T16">
            <v>0</v>
          </cell>
          <cell r="U16">
            <v>1567</v>
          </cell>
          <cell r="V16">
            <v>1567</v>
          </cell>
          <cell r="W16">
            <v>2887</v>
          </cell>
          <cell r="X16">
            <v>0</v>
          </cell>
          <cell r="Y16">
            <v>2887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36</v>
          </cell>
          <cell r="AE16">
            <v>0</v>
          </cell>
          <cell r="AF16">
            <v>36</v>
          </cell>
        </row>
        <row r="17">
          <cell r="B17" t="str">
            <v>I alt Tilgang</v>
          </cell>
          <cell r="C17">
            <v>37</v>
          </cell>
          <cell r="D17">
            <v>78068</v>
          </cell>
          <cell r="E17">
            <v>266260</v>
          </cell>
          <cell r="F17">
            <v>109144</v>
          </cell>
          <cell r="G17">
            <v>24245</v>
          </cell>
          <cell r="H17">
            <v>477754</v>
          </cell>
          <cell r="I17">
            <v>467</v>
          </cell>
          <cell r="J17">
            <v>97624</v>
          </cell>
          <cell r="K17">
            <v>98091</v>
          </cell>
          <cell r="L17">
            <v>288856</v>
          </cell>
          <cell r="M17">
            <v>425279</v>
          </cell>
          <cell r="N17">
            <v>0</v>
          </cell>
          <cell r="O17">
            <v>422219</v>
          </cell>
          <cell r="P17">
            <v>39222</v>
          </cell>
          <cell r="Q17">
            <v>103993</v>
          </cell>
          <cell r="R17">
            <v>1279569</v>
          </cell>
          <cell r="S17">
            <v>0</v>
          </cell>
          <cell r="T17">
            <v>149897</v>
          </cell>
          <cell r="U17">
            <v>141710</v>
          </cell>
          <cell r="V17">
            <v>291607</v>
          </cell>
          <cell r="W17">
            <v>1546834</v>
          </cell>
          <cell r="X17">
            <v>52730</v>
          </cell>
          <cell r="Y17">
            <v>1599564</v>
          </cell>
          <cell r="Z17">
            <v>26636</v>
          </cell>
          <cell r="AA17">
            <v>0</v>
          </cell>
          <cell r="AB17">
            <v>1623</v>
          </cell>
          <cell r="AC17">
            <v>10795</v>
          </cell>
          <cell r="AD17">
            <v>19496</v>
          </cell>
          <cell r="AE17">
            <v>0</v>
          </cell>
          <cell r="AF17">
            <v>58550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59274</v>
          </cell>
          <cell r="E18">
            <v>55803</v>
          </cell>
          <cell r="F18">
            <v>0</v>
          </cell>
          <cell r="G18">
            <v>0</v>
          </cell>
          <cell r="H18">
            <v>115077</v>
          </cell>
          <cell r="I18">
            <v>0</v>
          </cell>
          <cell r="J18">
            <v>1524</v>
          </cell>
          <cell r="K18">
            <v>1524</v>
          </cell>
          <cell r="L18">
            <v>24007</v>
          </cell>
          <cell r="M18">
            <v>142909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166916</v>
          </cell>
          <cell r="S18">
            <v>0</v>
          </cell>
          <cell r="T18">
            <v>139482</v>
          </cell>
          <cell r="U18">
            <v>198622</v>
          </cell>
          <cell r="V18">
            <v>338104</v>
          </cell>
          <cell r="W18">
            <v>247810</v>
          </cell>
          <cell r="X18">
            <v>19548</v>
          </cell>
          <cell r="Y18">
            <v>267358</v>
          </cell>
          <cell r="Z18">
            <v>0</v>
          </cell>
          <cell r="AA18">
            <v>48</v>
          </cell>
          <cell r="AB18">
            <v>0</v>
          </cell>
          <cell r="AC18">
            <v>0</v>
          </cell>
          <cell r="AD18">
            <v>5277</v>
          </cell>
          <cell r="AE18">
            <v>0</v>
          </cell>
          <cell r="AF18">
            <v>5325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37061</v>
          </cell>
          <cell r="F19">
            <v>4609</v>
          </cell>
          <cell r="G19">
            <v>1931</v>
          </cell>
          <cell r="H19">
            <v>43601</v>
          </cell>
          <cell r="I19">
            <v>0</v>
          </cell>
          <cell r="J19">
            <v>61848</v>
          </cell>
          <cell r="K19">
            <v>61848</v>
          </cell>
          <cell r="L19">
            <v>28058</v>
          </cell>
          <cell r="M19">
            <v>64922</v>
          </cell>
          <cell r="N19">
            <v>0</v>
          </cell>
          <cell r="O19">
            <v>71611</v>
          </cell>
          <cell r="P19">
            <v>350</v>
          </cell>
          <cell r="Q19">
            <v>25000</v>
          </cell>
          <cell r="R19">
            <v>189941</v>
          </cell>
          <cell r="S19">
            <v>0</v>
          </cell>
          <cell r="T19">
            <v>0</v>
          </cell>
          <cell r="U19">
            <v>2091</v>
          </cell>
          <cell r="V19">
            <v>2091</v>
          </cell>
          <cell r="W19">
            <v>658521</v>
          </cell>
          <cell r="X19">
            <v>0</v>
          </cell>
          <cell r="Y19">
            <v>658521</v>
          </cell>
          <cell r="Z19">
            <v>0</v>
          </cell>
          <cell r="AA19">
            <v>0</v>
          </cell>
          <cell r="AB19">
            <v>0</v>
          </cell>
          <cell r="AC19">
            <v>3566</v>
          </cell>
          <cell r="AD19">
            <v>3752</v>
          </cell>
          <cell r="AE19">
            <v>0</v>
          </cell>
          <cell r="AF19">
            <v>7318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15137</v>
          </cell>
          <cell r="F21">
            <v>2</v>
          </cell>
          <cell r="G21">
            <v>1641</v>
          </cell>
          <cell r="H21">
            <v>16780</v>
          </cell>
          <cell r="I21">
            <v>0</v>
          </cell>
          <cell r="J21">
            <v>0</v>
          </cell>
          <cell r="K21">
            <v>0</v>
          </cell>
          <cell r="L21">
            <v>26804</v>
          </cell>
          <cell r="M21">
            <v>24336</v>
          </cell>
          <cell r="N21">
            <v>0</v>
          </cell>
          <cell r="O21">
            <v>75944</v>
          </cell>
          <cell r="P21">
            <v>150</v>
          </cell>
          <cell r="Q21">
            <v>5789</v>
          </cell>
          <cell r="R21">
            <v>133023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79933</v>
          </cell>
          <cell r="X21">
            <v>0</v>
          </cell>
          <cell r="Y21">
            <v>79933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32453</v>
          </cell>
          <cell r="M22">
            <v>586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33039</v>
          </cell>
          <cell r="S22">
            <v>0</v>
          </cell>
          <cell r="T22">
            <v>13975</v>
          </cell>
          <cell r="U22">
            <v>5177</v>
          </cell>
          <cell r="V22">
            <v>19152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407</v>
          </cell>
          <cell r="M23">
            <v>5</v>
          </cell>
          <cell r="N23">
            <v>0</v>
          </cell>
          <cell r="O23">
            <v>174</v>
          </cell>
          <cell r="P23">
            <v>0</v>
          </cell>
          <cell r="Q23">
            <v>0</v>
          </cell>
          <cell r="R23">
            <v>586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1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42559</v>
          </cell>
          <cell r="K24">
            <v>42559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101</v>
          </cell>
          <cell r="D26">
            <v>0</v>
          </cell>
          <cell r="E26">
            <v>38688</v>
          </cell>
          <cell r="F26">
            <v>97493</v>
          </cell>
          <cell r="G26">
            <v>2115</v>
          </cell>
          <cell r="H26">
            <v>138397</v>
          </cell>
          <cell r="I26">
            <v>0</v>
          </cell>
          <cell r="J26">
            <v>55637</v>
          </cell>
          <cell r="K26">
            <v>55637</v>
          </cell>
          <cell r="L26">
            <v>77100</v>
          </cell>
          <cell r="M26">
            <v>74128</v>
          </cell>
          <cell r="N26">
            <v>0</v>
          </cell>
          <cell r="O26">
            <v>276509</v>
          </cell>
          <cell r="P26">
            <v>56</v>
          </cell>
          <cell r="Q26">
            <v>4137</v>
          </cell>
          <cell r="R26">
            <v>431930</v>
          </cell>
          <cell r="S26">
            <v>0</v>
          </cell>
          <cell r="T26">
            <v>0</v>
          </cell>
          <cell r="U26">
            <v>2091</v>
          </cell>
          <cell r="V26">
            <v>2091</v>
          </cell>
          <cell r="W26">
            <v>0</v>
          </cell>
          <cell r="X26">
            <v>0</v>
          </cell>
          <cell r="Y26">
            <v>0</v>
          </cell>
          <cell r="Z26">
            <v>80</v>
          </cell>
          <cell r="AA26">
            <v>246</v>
          </cell>
          <cell r="AB26">
            <v>1623</v>
          </cell>
          <cell r="AC26">
            <v>4575</v>
          </cell>
          <cell r="AD26">
            <v>4929</v>
          </cell>
          <cell r="AE26">
            <v>0</v>
          </cell>
          <cell r="AF26">
            <v>11453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1858</v>
          </cell>
          <cell r="M27">
            <v>65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1923</v>
          </cell>
          <cell r="S27">
            <v>0</v>
          </cell>
          <cell r="T27">
            <v>0</v>
          </cell>
          <cell r="U27">
            <v>1323</v>
          </cell>
          <cell r="V27">
            <v>1323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13953</v>
          </cell>
          <cell r="AB27">
            <v>0</v>
          </cell>
          <cell r="AC27">
            <v>919</v>
          </cell>
          <cell r="AD27">
            <v>12</v>
          </cell>
          <cell r="AE27">
            <v>0</v>
          </cell>
          <cell r="AF27">
            <v>14884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991</v>
          </cell>
          <cell r="V28">
            <v>991</v>
          </cell>
          <cell r="W28">
            <v>0</v>
          </cell>
          <cell r="X28">
            <v>0</v>
          </cell>
          <cell r="Y28">
            <v>0</v>
          </cell>
          <cell r="Z28">
            <v>26556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26556</v>
          </cell>
        </row>
        <row r="29">
          <cell r="B29" t="str">
            <v>Anvendt til produktion 3.n</v>
          </cell>
          <cell r="C29">
            <v>0</v>
          </cell>
          <cell r="D29">
            <v>9205</v>
          </cell>
          <cell r="E29">
            <v>20099</v>
          </cell>
          <cell r="F29">
            <v>0</v>
          </cell>
          <cell r="G29">
            <v>2234</v>
          </cell>
          <cell r="H29">
            <v>31538</v>
          </cell>
          <cell r="I29">
            <v>0</v>
          </cell>
          <cell r="J29">
            <v>0</v>
          </cell>
          <cell r="K29">
            <v>0</v>
          </cell>
          <cell r="L29">
            <v>61068</v>
          </cell>
          <cell r="M29">
            <v>0</v>
          </cell>
          <cell r="N29">
            <v>0</v>
          </cell>
          <cell r="O29">
            <v>0</v>
          </cell>
          <cell r="P29">
            <v>7576</v>
          </cell>
          <cell r="Q29">
            <v>48433</v>
          </cell>
          <cell r="R29">
            <v>117077</v>
          </cell>
          <cell r="S29">
            <v>3160</v>
          </cell>
          <cell r="T29">
            <v>0</v>
          </cell>
          <cell r="U29">
            <v>0</v>
          </cell>
          <cell r="V29">
            <v>3160</v>
          </cell>
          <cell r="W29">
            <v>620816</v>
          </cell>
          <cell r="X29">
            <v>111</v>
          </cell>
          <cell r="Y29">
            <v>620927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99633</v>
          </cell>
          <cell r="F30">
            <v>6997</v>
          </cell>
          <cell r="G30">
            <v>6605</v>
          </cell>
          <cell r="H30">
            <v>113235</v>
          </cell>
          <cell r="I30">
            <v>0</v>
          </cell>
          <cell r="J30">
            <v>33</v>
          </cell>
          <cell r="K30">
            <v>33</v>
          </cell>
          <cell r="L30">
            <v>24184</v>
          </cell>
          <cell r="M30">
            <v>123215</v>
          </cell>
          <cell r="N30">
            <v>0</v>
          </cell>
          <cell r="O30">
            <v>63855</v>
          </cell>
          <cell r="P30">
            <v>6328</v>
          </cell>
          <cell r="Q30">
            <v>0</v>
          </cell>
          <cell r="R30">
            <v>217582</v>
          </cell>
          <cell r="S30">
            <v>0</v>
          </cell>
          <cell r="T30">
            <v>0</v>
          </cell>
          <cell r="U30">
            <v>18523</v>
          </cell>
          <cell r="V30">
            <v>18523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3437</v>
          </cell>
          <cell r="AE30">
            <v>0</v>
          </cell>
          <cell r="AF30">
            <v>3437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40</v>
          </cell>
          <cell r="E32">
            <v>1023</v>
          </cell>
          <cell r="F32">
            <v>238</v>
          </cell>
          <cell r="G32">
            <v>31</v>
          </cell>
          <cell r="H32">
            <v>1332</v>
          </cell>
          <cell r="I32">
            <v>0</v>
          </cell>
          <cell r="J32">
            <v>98</v>
          </cell>
          <cell r="K32">
            <v>98</v>
          </cell>
          <cell r="L32">
            <v>987</v>
          </cell>
          <cell r="M32">
            <v>816</v>
          </cell>
          <cell r="N32">
            <v>0</v>
          </cell>
          <cell r="O32">
            <v>1528</v>
          </cell>
          <cell r="P32">
            <v>129</v>
          </cell>
          <cell r="Q32">
            <v>1</v>
          </cell>
          <cell r="R32">
            <v>3461</v>
          </cell>
          <cell r="S32">
            <v>0</v>
          </cell>
          <cell r="T32">
            <v>298</v>
          </cell>
          <cell r="U32">
            <v>945</v>
          </cell>
          <cell r="V32">
            <v>1243</v>
          </cell>
          <cell r="W32">
            <v>2829</v>
          </cell>
          <cell r="X32">
            <v>161</v>
          </cell>
          <cell r="Y32">
            <v>2990</v>
          </cell>
          <cell r="Z32">
            <v>0</v>
          </cell>
          <cell r="AA32">
            <v>0</v>
          </cell>
          <cell r="AB32">
            <v>0</v>
          </cell>
          <cell r="AC32">
            <v>24</v>
          </cell>
          <cell r="AD32">
            <v>21</v>
          </cell>
          <cell r="AE32">
            <v>0</v>
          </cell>
          <cell r="AF32">
            <v>45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1388</v>
          </cell>
          <cell r="F33">
            <v>0</v>
          </cell>
          <cell r="G33">
            <v>0</v>
          </cell>
          <cell r="H33">
            <v>1388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101</v>
          </cell>
          <cell r="D34">
            <v>68519</v>
          </cell>
          <cell r="E34">
            <v>268832</v>
          </cell>
          <cell r="F34">
            <v>109339</v>
          </cell>
          <cell r="G34">
            <v>14557</v>
          </cell>
          <cell r="H34">
            <v>461348</v>
          </cell>
          <cell r="I34">
            <v>0</v>
          </cell>
          <cell r="J34">
            <v>161699</v>
          </cell>
          <cell r="K34">
            <v>161699</v>
          </cell>
          <cell r="L34">
            <v>276926</v>
          </cell>
          <cell r="M34">
            <v>430982</v>
          </cell>
          <cell r="N34">
            <v>0</v>
          </cell>
          <cell r="O34">
            <v>489621</v>
          </cell>
          <cell r="P34">
            <v>14589</v>
          </cell>
          <cell r="Q34">
            <v>83360</v>
          </cell>
          <cell r="R34">
            <v>1295478</v>
          </cell>
          <cell r="S34">
            <v>3160</v>
          </cell>
          <cell r="T34">
            <v>153755</v>
          </cell>
          <cell r="U34">
            <v>229763</v>
          </cell>
          <cell r="V34">
            <v>386678</v>
          </cell>
          <cell r="W34">
            <v>1609909</v>
          </cell>
          <cell r="X34">
            <v>19820</v>
          </cell>
          <cell r="Y34">
            <v>1629729</v>
          </cell>
          <cell r="Z34">
            <v>26636</v>
          </cell>
          <cell r="AA34">
            <v>14247</v>
          </cell>
          <cell r="AB34">
            <v>1623</v>
          </cell>
          <cell r="AC34">
            <v>9084</v>
          </cell>
          <cell r="AD34">
            <v>17429</v>
          </cell>
          <cell r="AE34">
            <v>0</v>
          </cell>
          <cell r="AF34">
            <v>69019</v>
          </cell>
        </row>
        <row r="35">
          <cell r="A35" t="str">
            <v>FYSISK BEHOLDNING ULTIMO</v>
          </cell>
          <cell r="C35">
            <v>1375</v>
          </cell>
          <cell r="D35">
            <v>81360</v>
          </cell>
          <cell r="E35">
            <v>401643</v>
          </cell>
          <cell r="F35">
            <v>20410</v>
          </cell>
          <cell r="G35">
            <v>35714</v>
          </cell>
          <cell r="H35">
            <v>540502</v>
          </cell>
          <cell r="I35">
            <v>4383</v>
          </cell>
          <cell r="J35">
            <v>169645</v>
          </cell>
          <cell r="K35">
            <v>174028</v>
          </cell>
          <cell r="L35">
            <v>348118</v>
          </cell>
          <cell r="M35">
            <v>910541</v>
          </cell>
          <cell r="N35">
            <v>0</v>
          </cell>
          <cell r="O35">
            <v>239728</v>
          </cell>
          <cell r="P35">
            <v>51207</v>
          </cell>
          <cell r="Q35">
            <v>119356</v>
          </cell>
          <cell r="R35">
            <v>1668950</v>
          </cell>
          <cell r="S35">
            <v>14273</v>
          </cell>
          <cell r="T35">
            <v>201695</v>
          </cell>
          <cell r="U35">
            <v>109569</v>
          </cell>
          <cell r="V35">
            <v>325537</v>
          </cell>
          <cell r="W35">
            <v>433419</v>
          </cell>
          <cell r="X35">
            <v>83343</v>
          </cell>
          <cell r="Y35">
            <v>516762</v>
          </cell>
          <cell r="Z35">
            <v>0</v>
          </cell>
          <cell r="AA35">
            <v>83242</v>
          </cell>
          <cell r="AB35">
            <v>0</v>
          </cell>
          <cell r="AC35">
            <v>22673</v>
          </cell>
          <cell r="AD35">
            <v>7210</v>
          </cell>
          <cell r="AE35">
            <v>0</v>
          </cell>
          <cell r="AF35">
            <v>113125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22406</v>
          </cell>
          <cell r="F36">
            <v>20009</v>
          </cell>
          <cell r="G36">
            <v>3008</v>
          </cell>
          <cell r="H36">
            <v>45423</v>
          </cell>
          <cell r="I36">
            <v>0</v>
          </cell>
          <cell r="J36">
            <v>0</v>
          </cell>
          <cell r="K36">
            <v>0</v>
          </cell>
          <cell r="L36">
            <v>67771</v>
          </cell>
          <cell r="M36">
            <v>391364</v>
          </cell>
          <cell r="N36">
            <v>0</v>
          </cell>
          <cell r="O36">
            <v>182104</v>
          </cell>
          <cell r="P36">
            <v>196</v>
          </cell>
          <cell r="Q36">
            <v>48297</v>
          </cell>
          <cell r="R36">
            <v>689732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52496</v>
          </cell>
          <cell r="X36">
            <v>0</v>
          </cell>
          <cell r="Y36">
            <v>52496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-22122</v>
          </cell>
          <cell r="F37">
            <v>-20009</v>
          </cell>
          <cell r="G37">
            <v>-3008</v>
          </cell>
          <cell r="H37">
            <v>-45139</v>
          </cell>
          <cell r="I37">
            <v>0</v>
          </cell>
          <cell r="J37">
            <v>0</v>
          </cell>
          <cell r="K37">
            <v>0</v>
          </cell>
          <cell r="L37">
            <v>-67771</v>
          </cell>
          <cell r="M37">
            <v>-390440</v>
          </cell>
          <cell r="N37">
            <v>0</v>
          </cell>
          <cell r="O37">
            <v>-181338</v>
          </cell>
          <cell r="P37">
            <v>-196</v>
          </cell>
          <cell r="Q37">
            <v>-48297</v>
          </cell>
          <cell r="R37">
            <v>-688042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-52496</v>
          </cell>
          <cell r="X37">
            <v>0</v>
          </cell>
          <cell r="Y37">
            <v>-52496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1375</v>
          </cell>
          <cell r="D38">
            <v>81360</v>
          </cell>
          <cell r="E38">
            <v>401927</v>
          </cell>
          <cell r="F38">
            <v>20410</v>
          </cell>
          <cell r="G38">
            <v>35714</v>
          </cell>
          <cell r="H38">
            <v>540786</v>
          </cell>
          <cell r="I38">
            <v>4383</v>
          </cell>
          <cell r="J38">
            <v>169645</v>
          </cell>
          <cell r="K38">
            <v>174028</v>
          </cell>
          <cell r="L38">
            <v>348118</v>
          </cell>
          <cell r="M38">
            <v>911465</v>
          </cell>
          <cell r="N38">
            <v>0</v>
          </cell>
          <cell r="O38">
            <v>240494</v>
          </cell>
          <cell r="P38">
            <v>51207</v>
          </cell>
          <cell r="Q38">
            <v>119356</v>
          </cell>
          <cell r="R38">
            <v>1670640</v>
          </cell>
          <cell r="S38">
            <v>14273</v>
          </cell>
          <cell r="T38">
            <v>201695</v>
          </cell>
          <cell r="U38">
            <v>109569</v>
          </cell>
          <cell r="V38">
            <v>325537</v>
          </cell>
          <cell r="W38">
            <v>433419</v>
          </cell>
          <cell r="X38">
            <v>83343</v>
          </cell>
          <cell r="Y38">
            <v>516762</v>
          </cell>
          <cell r="Z38">
            <v>0</v>
          </cell>
          <cell r="AA38">
            <v>83242</v>
          </cell>
          <cell r="AB38">
            <v>0</v>
          </cell>
          <cell r="AC38">
            <v>22673</v>
          </cell>
          <cell r="AD38">
            <v>7210</v>
          </cell>
          <cell r="AE38">
            <v>0</v>
          </cell>
          <cell r="AF38">
            <v>113125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10989</v>
          </cell>
          <cell r="C3">
            <v>127023</v>
          </cell>
          <cell r="D3">
            <v>0</v>
          </cell>
          <cell r="E3">
            <v>138012</v>
          </cell>
          <cell r="F3">
            <v>5604</v>
          </cell>
          <cell r="G3">
            <v>25601</v>
          </cell>
          <cell r="H3">
            <v>31205</v>
          </cell>
          <cell r="I3">
            <v>14</v>
          </cell>
          <cell r="J3">
            <v>14</v>
          </cell>
          <cell r="K3">
            <v>34223</v>
          </cell>
          <cell r="L3">
            <v>0</v>
          </cell>
          <cell r="M3">
            <v>44146</v>
          </cell>
          <cell r="N3">
            <v>78369</v>
          </cell>
        </row>
      </sheetData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1375</v>
          </cell>
          <cell r="D3">
            <v>81360</v>
          </cell>
          <cell r="E3">
            <v>401643</v>
          </cell>
          <cell r="F3">
            <v>20410</v>
          </cell>
          <cell r="G3">
            <v>35714</v>
          </cell>
          <cell r="H3">
            <v>540502</v>
          </cell>
          <cell r="I3">
            <v>4383</v>
          </cell>
          <cell r="J3">
            <v>169645</v>
          </cell>
          <cell r="K3">
            <v>174028</v>
          </cell>
          <cell r="L3">
            <v>348118</v>
          </cell>
          <cell r="M3">
            <v>910541</v>
          </cell>
          <cell r="N3">
            <v>0</v>
          </cell>
          <cell r="O3">
            <v>239728</v>
          </cell>
          <cell r="P3">
            <v>51207</v>
          </cell>
          <cell r="Q3">
            <v>119356</v>
          </cell>
          <cell r="R3">
            <v>1668950</v>
          </cell>
          <cell r="S3">
            <v>14273</v>
          </cell>
          <cell r="T3">
            <v>201695</v>
          </cell>
          <cell r="U3">
            <v>109569</v>
          </cell>
          <cell r="V3">
            <v>325537</v>
          </cell>
          <cell r="W3">
            <v>433419</v>
          </cell>
          <cell r="X3">
            <v>83343</v>
          </cell>
          <cell r="Y3">
            <v>516762</v>
          </cell>
          <cell r="Z3">
            <v>0</v>
          </cell>
          <cell r="AA3">
            <v>83242</v>
          </cell>
          <cell r="AB3">
            <v>0</v>
          </cell>
          <cell r="AC3">
            <v>22673</v>
          </cell>
          <cell r="AD3">
            <v>7210</v>
          </cell>
          <cell r="AE3">
            <v>0</v>
          </cell>
          <cell r="AF3">
            <v>113125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22406</v>
          </cell>
          <cell r="F4">
            <v>20009</v>
          </cell>
          <cell r="G4">
            <v>3008</v>
          </cell>
          <cell r="H4">
            <v>45423</v>
          </cell>
          <cell r="I4">
            <v>0</v>
          </cell>
          <cell r="J4">
            <v>0</v>
          </cell>
          <cell r="K4">
            <v>0</v>
          </cell>
          <cell r="L4">
            <v>67771</v>
          </cell>
          <cell r="M4">
            <v>391364</v>
          </cell>
          <cell r="N4">
            <v>0</v>
          </cell>
          <cell r="O4">
            <v>182104</v>
          </cell>
          <cell r="P4">
            <v>196</v>
          </cell>
          <cell r="Q4">
            <v>48297</v>
          </cell>
          <cell r="R4">
            <v>689732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52496</v>
          </cell>
          <cell r="X4">
            <v>0</v>
          </cell>
          <cell r="Y4">
            <v>52496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-22122</v>
          </cell>
          <cell r="F5">
            <v>-20009</v>
          </cell>
          <cell r="G5">
            <v>-3008</v>
          </cell>
          <cell r="H5">
            <v>-45139</v>
          </cell>
          <cell r="I5">
            <v>0</v>
          </cell>
          <cell r="J5">
            <v>0</v>
          </cell>
          <cell r="K5">
            <v>0</v>
          </cell>
          <cell r="L5">
            <v>-67771</v>
          </cell>
          <cell r="M5">
            <v>-390440</v>
          </cell>
          <cell r="N5">
            <v>0</v>
          </cell>
          <cell r="O5">
            <v>-181338</v>
          </cell>
          <cell r="P5">
            <v>-196</v>
          </cell>
          <cell r="Q5">
            <v>-48297</v>
          </cell>
          <cell r="R5">
            <v>-688042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-52496</v>
          </cell>
          <cell r="X5">
            <v>0</v>
          </cell>
          <cell r="Y5">
            <v>-52496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1375</v>
          </cell>
          <cell r="D6">
            <v>81360</v>
          </cell>
          <cell r="E6">
            <v>401927</v>
          </cell>
          <cell r="F6">
            <v>20410</v>
          </cell>
          <cell r="G6">
            <v>35714</v>
          </cell>
          <cell r="H6">
            <v>540786</v>
          </cell>
          <cell r="I6">
            <v>4383</v>
          </cell>
          <cell r="J6">
            <v>169645</v>
          </cell>
          <cell r="K6">
            <v>174028</v>
          </cell>
          <cell r="L6">
            <v>348118</v>
          </cell>
          <cell r="M6">
            <v>911465</v>
          </cell>
          <cell r="N6">
            <v>0</v>
          </cell>
          <cell r="O6">
            <v>240494</v>
          </cell>
          <cell r="P6">
            <v>51207</v>
          </cell>
          <cell r="Q6">
            <v>119356</v>
          </cell>
          <cell r="R6">
            <v>1670640</v>
          </cell>
          <cell r="S6">
            <v>14273</v>
          </cell>
          <cell r="T6">
            <v>201695</v>
          </cell>
          <cell r="U6">
            <v>109569</v>
          </cell>
          <cell r="V6">
            <v>325537</v>
          </cell>
          <cell r="W6">
            <v>433419</v>
          </cell>
          <cell r="X6">
            <v>83343</v>
          </cell>
          <cell r="Y6">
            <v>516762</v>
          </cell>
          <cell r="Z6">
            <v>0</v>
          </cell>
          <cell r="AA6">
            <v>83242</v>
          </cell>
          <cell r="AB6">
            <v>0</v>
          </cell>
          <cell r="AC6">
            <v>22673</v>
          </cell>
          <cell r="AD6">
            <v>7210</v>
          </cell>
          <cell r="AE6">
            <v>0</v>
          </cell>
          <cell r="AF6">
            <v>113125</v>
          </cell>
        </row>
        <row r="7">
          <cell r="A7" t="str">
            <v>TILGANG</v>
          </cell>
          <cell r="B7" t="str">
            <v>Import 2.a.</v>
          </cell>
          <cell r="C7">
            <v>42</v>
          </cell>
          <cell r="D7">
            <v>14501</v>
          </cell>
          <cell r="E7">
            <v>52547</v>
          </cell>
          <cell r="F7">
            <v>0</v>
          </cell>
          <cell r="G7">
            <v>25</v>
          </cell>
          <cell r="H7">
            <v>67115</v>
          </cell>
          <cell r="I7">
            <v>0</v>
          </cell>
          <cell r="J7">
            <v>104750</v>
          </cell>
          <cell r="K7">
            <v>104750</v>
          </cell>
          <cell r="L7">
            <v>174986</v>
          </cell>
          <cell r="M7">
            <v>67263</v>
          </cell>
          <cell r="N7">
            <v>0</v>
          </cell>
          <cell r="O7">
            <v>0</v>
          </cell>
          <cell r="P7">
            <v>3640</v>
          </cell>
          <cell r="Q7">
            <v>0</v>
          </cell>
          <cell r="R7">
            <v>245889</v>
          </cell>
          <cell r="S7">
            <v>0</v>
          </cell>
          <cell r="T7">
            <v>53861</v>
          </cell>
          <cell r="U7">
            <v>8008</v>
          </cell>
          <cell r="V7">
            <v>61869</v>
          </cell>
          <cell r="W7">
            <v>523324</v>
          </cell>
          <cell r="X7">
            <v>0</v>
          </cell>
          <cell r="Y7">
            <v>523324</v>
          </cell>
          <cell r="Z7">
            <v>0</v>
          </cell>
          <cell r="AA7">
            <v>0</v>
          </cell>
          <cell r="AB7">
            <v>1860</v>
          </cell>
          <cell r="AC7">
            <v>14420</v>
          </cell>
          <cell r="AD7">
            <v>1658</v>
          </cell>
          <cell r="AE7">
            <v>0</v>
          </cell>
          <cell r="AF7">
            <v>17938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43750</v>
          </cell>
          <cell r="F8">
            <v>4866</v>
          </cell>
          <cell r="G8">
            <v>1953</v>
          </cell>
          <cell r="H8">
            <v>50569</v>
          </cell>
          <cell r="I8">
            <v>0</v>
          </cell>
          <cell r="J8">
            <v>59116</v>
          </cell>
          <cell r="K8">
            <v>59116</v>
          </cell>
          <cell r="L8">
            <v>36173</v>
          </cell>
          <cell r="M8">
            <v>85365</v>
          </cell>
          <cell r="N8">
            <v>0</v>
          </cell>
          <cell r="O8">
            <v>66012</v>
          </cell>
          <cell r="P8">
            <v>40</v>
          </cell>
          <cell r="Q8">
            <v>0</v>
          </cell>
          <cell r="R8">
            <v>187590</v>
          </cell>
          <cell r="S8">
            <v>0</v>
          </cell>
          <cell r="T8">
            <v>0</v>
          </cell>
          <cell r="U8">
            <v>63</v>
          </cell>
          <cell r="V8">
            <v>63</v>
          </cell>
          <cell r="W8">
            <v>645929</v>
          </cell>
          <cell r="X8">
            <v>0</v>
          </cell>
          <cell r="Y8">
            <v>645929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1880</v>
          </cell>
          <cell r="AE8">
            <v>0</v>
          </cell>
          <cell r="AF8">
            <v>1880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5663</v>
          </cell>
          <cell r="F9">
            <v>2</v>
          </cell>
          <cell r="G9">
            <v>1475</v>
          </cell>
          <cell r="H9">
            <v>7140</v>
          </cell>
          <cell r="I9">
            <v>0</v>
          </cell>
          <cell r="J9">
            <v>0</v>
          </cell>
          <cell r="K9">
            <v>0</v>
          </cell>
          <cell r="L9">
            <v>68269</v>
          </cell>
          <cell r="M9">
            <v>24843</v>
          </cell>
          <cell r="N9">
            <v>0</v>
          </cell>
          <cell r="O9">
            <v>46826</v>
          </cell>
          <cell r="P9">
            <v>242</v>
          </cell>
          <cell r="Q9">
            <v>57226</v>
          </cell>
          <cell r="R9">
            <v>197406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133906</v>
          </cell>
          <cell r="X9">
            <v>0</v>
          </cell>
          <cell r="Y9">
            <v>133906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65</v>
          </cell>
          <cell r="M10">
            <v>0</v>
          </cell>
          <cell r="N10">
            <v>0</v>
          </cell>
          <cell r="O10">
            <v>0</v>
          </cell>
          <cell r="P10">
            <v>3964</v>
          </cell>
          <cell r="Q10">
            <v>0</v>
          </cell>
          <cell r="R10">
            <v>4029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99</v>
          </cell>
          <cell r="H11">
            <v>99</v>
          </cell>
          <cell r="I11">
            <v>0</v>
          </cell>
          <cell r="J11">
            <v>15</v>
          </cell>
          <cell r="K11">
            <v>15</v>
          </cell>
          <cell r="L11">
            <v>1260</v>
          </cell>
          <cell r="M11">
            <v>54</v>
          </cell>
          <cell r="N11">
            <v>0</v>
          </cell>
          <cell r="O11">
            <v>657</v>
          </cell>
          <cell r="P11">
            <v>4131</v>
          </cell>
          <cell r="Q11">
            <v>0</v>
          </cell>
          <cell r="R11">
            <v>6102</v>
          </cell>
          <cell r="S11">
            <v>0</v>
          </cell>
          <cell r="T11">
            <v>0</v>
          </cell>
          <cell r="U11">
            <v>60</v>
          </cell>
          <cell r="V11">
            <v>60</v>
          </cell>
          <cell r="W11">
            <v>0</v>
          </cell>
          <cell r="X11">
            <v>0</v>
          </cell>
          <cell r="Y11">
            <v>0</v>
          </cell>
          <cell r="Z11">
            <v>598</v>
          </cell>
          <cell r="AA11">
            <v>0</v>
          </cell>
          <cell r="AB11">
            <v>0</v>
          </cell>
          <cell r="AC11">
            <v>4024</v>
          </cell>
          <cell r="AD11">
            <v>986</v>
          </cell>
          <cell r="AE11">
            <v>0</v>
          </cell>
          <cell r="AF11">
            <v>5608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1447</v>
          </cell>
          <cell r="P12">
            <v>0</v>
          </cell>
          <cell r="Q12">
            <v>0</v>
          </cell>
          <cell r="R12">
            <v>1447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38175</v>
          </cell>
          <cell r="E13">
            <v>192929</v>
          </cell>
          <cell r="F13">
            <v>0</v>
          </cell>
          <cell r="G13">
            <v>2276</v>
          </cell>
          <cell r="H13">
            <v>233380</v>
          </cell>
          <cell r="I13">
            <v>2165</v>
          </cell>
          <cell r="J13">
            <v>11978</v>
          </cell>
          <cell r="K13">
            <v>14143</v>
          </cell>
          <cell r="L13">
            <v>35485</v>
          </cell>
          <cell r="M13">
            <v>164047</v>
          </cell>
          <cell r="N13">
            <v>0</v>
          </cell>
          <cell r="O13">
            <v>235222</v>
          </cell>
          <cell r="P13">
            <v>5430</v>
          </cell>
          <cell r="Q13">
            <v>41751</v>
          </cell>
          <cell r="R13">
            <v>481935</v>
          </cell>
          <cell r="S13">
            <v>0</v>
          </cell>
          <cell r="T13">
            <v>0</v>
          </cell>
          <cell r="U13">
            <v>122688</v>
          </cell>
          <cell r="V13">
            <v>122688</v>
          </cell>
          <cell r="W13">
            <v>462352</v>
          </cell>
          <cell r="X13">
            <v>57786</v>
          </cell>
          <cell r="Y13">
            <v>520138</v>
          </cell>
          <cell r="Z13">
            <v>23487</v>
          </cell>
          <cell r="AA13">
            <v>0</v>
          </cell>
          <cell r="AB13">
            <v>0</v>
          </cell>
          <cell r="AC13">
            <v>0</v>
          </cell>
          <cell r="AD13">
            <v>9725</v>
          </cell>
          <cell r="AE13">
            <v>0</v>
          </cell>
          <cell r="AF13">
            <v>33212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6728</v>
          </cell>
          <cell r="F14">
            <v>108636</v>
          </cell>
          <cell r="G14">
            <v>303</v>
          </cell>
          <cell r="H14">
            <v>115667</v>
          </cell>
          <cell r="I14">
            <v>0</v>
          </cell>
          <cell r="J14">
            <v>5</v>
          </cell>
          <cell r="K14">
            <v>5</v>
          </cell>
          <cell r="L14">
            <v>34243</v>
          </cell>
          <cell r="M14">
            <v>39827</v>
          </cell>
          <cell r="N14">
            <v>0</v>
          </cell>
          <cell r="O14">
            <v>144574</v>
          </cell>
          <cell r="P14">
            <v>0</v>
          </cell>
          <cell r="Q14">
            <v>0</v>
          </cell>
          <cell r="R14">
            <v>218644</v>
          </cell>
          <cell r="S14">
            <v>0</v>
          </cell>
          <cell r="T14">
            <v>40</v>
          </cell>
          <cell r="U14">
            <v>0</v>
          </cell>
          <cell r="V14">
            <v>40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1898</v>
          </cell>
          <cell r="AE14">
            <v>0</v>
          </cell>
          <cell r="AF14">
            <v>1898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</v>
          </cell>
          <cell r="E16">
            <v>114</v>
          </cell>
          <cell r="F16">
            <v>30</v>
          </cell>
          <cell r="G16">
            <v>6</v>
          </cell>
          <cell r="H16">
            <v>151</v>
          </cell>
          <cell r="I16">
            <v>0</v>
          </cell>
          <cell r="J16">
            <v>97</v>
          </cell>
          <cell r="K16">
            <v>97</v>
          </cell>
          <cell r="L16">
            <v>205</v>
          </cell>
          <cell r="M16">
            <v>277</v>
          </cell>
          <cell r="N16">
            <v>0</v>
          </cell>
          <cell r="O16">
            <v>280</v>
          </cell>
          <cell r="P16">
            <v>59</v>
          </cell>
          <cell r="Q16">
            <v>1</v>
          </cell>
          <cell r="R16">
            <v>822</v>
          </cell>
          <cell r="S16">
            <v>0</v>
          </cell>
          <cell r="T16">
            <v>169</v>
          </cell>
          <cell r="U16">
            <v>1586</v>
          </cell>
          <cell r="V16">
            <v>1755</v>
          </cell>
          <cell r="W16">
            <v>9838</v>
          </cell>
          <cell r="X16">
            <v>0</v>
          </cell>
          <cell r="Y16">
            <v>9838</v>
          </cell>
          <cell r="Z16">
            <v>0</v>
          </cell>
          <cell r="AA16">
            <v>0</v>
          </cell>
          <cell r="AB16">
            <v>0</v>
          </cell>
          <cell r="AC16">
            <v>55</v>
          </cell>
          <cell r="AD16">
            <v>142</v>
          </cell>
          <cell r="AE16">
            <v>0</v>
          </cell>
          <cell r="AF16">
            <v>197</v>
          </cell>
        </row>
        <row r="17">
          <cell r="B17" t="str">
            <v>I alt Tilgang</v>
          </cell>
          <cell r="C17">
            <v>42</v>
          </cell>
          <cell r="D17">
            <v>52677</v>
          </cell>
          <cell r="E17">
            <v>301731</v>
          </cell>
          <cell r="F17">
            <v>113534</v>
          </cell>
          <cell r="G17">
            <v>6137</v>
          </cell>
          <cell r="H17">
            <v>474121</v>
          </cell>
          <cell r="I17">
            <v>2165</v>
          </cell>
          <cell r="J17">
            <v>175961</v>
          </cell>
          <cell r="K17">
            <v>178126</v>
          </cell>
          <cell r="L17">
            <v>350686</v>
          </cell>
          <cell r="M17">
            <v>381676</v>
          </cell>
          <cell r="N17">
            <v>0</v>
          </cell>
          <cell r="O17">
            <v>495018</v>
          </cell>
          <cell r="P17">
            <v>17506</v>
          </cell>
          <cell r="Q17">
            <v>98978</v>
          </cell>
          <cell r="R17">
            <v>1343864</v>
          </cell>
          <cell r="S17">
            <v>0</v>
          </cell>
          <cell r="T17">
            <v>54070</v>
          </cell>
          <cell r="U17">
            <v>132405</v>
          </cell>
          <cell r="V17">
            <v>186475</v>
          </cell>
          <cell r="W17">
            <v>1775349</v>
          </cell>
          <cell r="X17">
            <v>57786</v>
          </cell>
          <cell r="Y17">
            <v>1833135</v>
          </cell>
          <cell r="Z17">
            <v>24085</v>
          </cell>
          <cell r="AA17">
            <v>0</v>
          </cell>
          <cell r="AB17">
            <v>1860</v>
          </cell>
          <cell r="AC17">
            <v>18499</v>
          </cell>
          <cell r="AD17">
            <v>16289</v>
          </cell>
          <cell r="AE17">
            <v>0</v>
          </cell>
          <cell r="AF17">
            <v>60733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38965</v>
          </cell>
          <cell r="E18">
            <v>98000</v>
          </cell>
          <cell r="F18">
            <v>0</v>
          </cell>
          <cell r="G18">
            <v>0</v>
          </cell>
          <cell r="H18">
            <v>136965</v>
          </cell>
          <cell r="I18">
            <v>0</v>
          </cell>
          <cell r="J18">
            <v>1362</v>
          </cell>
          <cell r="K18">
            <v>1362</v>
          </cell>
          <cell r="L18">
            <v>49578</v>
          </cell>
          <cell r="M18">
            <v>115515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165093</v>
          </cell>
          <cell r="S18">
            <v>0</v>
          </cell>
          <cell r="T18">
            <v>60969</v>
          </cell>
          <cell r="U18">
            <v>98946</v>
          </cell>
          <cell r="V18">
            <v>159915</v>
          </cell>
          <cell r="W18">
            <v>278467</v>
          </cell>
          <cell r="X18">
            <v>72414</v>
          </cell>
          <cell r="Y18">
            <v>350881</v>
          </cell>
          <cell r="Z18">
            <v>0</v>
          </cell>
          <cell r="AA18">
            <v>24</v>
          </cell>
          <cell r="AB18">
            <v>0</v>
          </cell>
          <cell r="AC18">
            <v>0</v>
          </cell>
          <cell r="AD18">
            <v>7833</v>
          </cell>
          <cell r="AE18">
            <v>0</v>
          </cell>
          <cell r="AF18">
            <v>7857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43750</v>
          </cell>
          <cell r="F19">
            <v>4866</v>
          </cell>
          <cell r="G19">
            <v>1953</v>
          </cell>
          <cell r="H19">
            <v>50569</v>
          </cell>
          <cell r="I19">
            <v>0</v>
          </cell>
          <cell r="J19">
            <v>59117</v>
          </cell>
          <cell r="K19">
            <v>59117</v>
          </cell>
          <cell r="L19">
            <v>36173</v>
          </cell>
          <cell r="M19">
            <v>85365</v>
          </cell>
          <cell r="N19">
            <v>0</v>
          </cell>
          <cell r="O19">
            <v>66012</v>
          </cell>
          <cell r="P19">
            <v>8674</v>
          </cell>
          <cell r="Q19">
            <v>0</v>
          </cell>
          <cell r="R19">
            <v>196224</v>
          </cell>
          <cell r="S19">
            <v>0</v>
          </cell>
          <cell r="T19">
            <v>0</v>
          </cell>
          <cell r="U19">
            <v>63</v>
          </cell>
          <cell r="V19">
            <v>63</v>
          </cell>
          <cell r="W19">
            <v>645929</v>
          </cell>
          <cell r="X19">
            <v>0</v>
          </cell>
          <cell r="Y19">
            <v>645929</v>
          </cell>
          <cell r="Z19">
            <v>0</v>
          </cell>
          <cell r="AA19">
            <v>0</v>
          </cell>
          <cell r="AB19">
            <v>0</v>
          </cell>
          <cell r="AC19">
            <v>3587</v>
          </cell>
          <cell r="AD19">
            <v>1880</v>
          </cell>
          <cell r="AE19">
            <v>0</v>
          </cell>
          <cell r="AF19">
            <v>5467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5663</v>
          </cell>
          <cell r="F21">
            <v>2</v>
          </cell>
          <cell r="G21">
            <v>1475</v>
          </cell>
          <cell r="H21">
            <v>7140</v>
          </cell>
          <cell r="I21">
            <v>0</v>
          </cell>
          <cell r="J21">
            <v>0</v>
          </cell>
          <cell r="K21">
            <v>0</v>
          </cell>
          <cell r="L21">
            <v>68269</v>
          </cell>
          <cell r="M21">
            <v>24843</v>
          </cell>
          <cell r="N21">
            <v>0</v>
          </cell>
          <cell r="O21">
            <v>46826</v>
          </cell>
          <cell r="P21">
            <v>242</v>
          </cell>
          <cell r="Q21">
            <v>57226</v>
          </cell>
          <cell r="R21">
            <v>197406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133906</v>
          </cell>
          <cell r="X21">
            <v>0</v>
          </cell>
          <cell r="Y21">
            <v>133906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33759</v>
          </cell>
          <cell r="M22">
            <v>210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33969</v>
          </cell>
          <cell r="S22">
            <v>0</v>
          </cell>
          <cell r="T22">
            <v>12630</v>
          </cell>
          <cell r="U22">
            <v>5791</v>
          </cell>
          <cell r="V22">
            <v>18421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4</v>
          </cell>
          <cell r="G23">
            <v>0</v>
          </cell>
          <cell r="H23">
            <v>4</v>
          </cell>
          <cell r="I23">
            <v>0</v>
          </cell>
          <cell r="J23">
            <v>0</v>
          </cell>
          <cell r="K23">
            <v>0</v>
          </cell>
          <cell r="L23">
            <v>261</v>
          </cell>
          <cell r="M23">
            <v>65</v>
          </cell>
          <cell r="N23">
            <v>0</v>
          </cell>
          <cell r="O23">
            <v>84</v>
          </cell>
          <cell r="P23">
            <v>0</v>
          </cell>
          <cell r="Q23">
            <v>0</v>
          </cell>
          <cell r="R23">
            <v>410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1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43334</v>
          </cell>
          <cell r="K24">
            <v>43334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148</v>
          </cell>
          <cell r="D26">
            <v>0</v>
          </cell>
          <cell r="E26">
            <v>41999</v>
          </cell>
          <cell r="F26">
            <v>102898</v>
          </cell>
          <cell r="G26">
            <v>2247</v>
          </cell>
          <cell r="H26">
            <v>147292</v>
          </cell>
          <cell r="I26">
            <v>0</v>
          </cell>
          <cell r="J26">
            <v>54662</v>
          </cell>
          <cell r="K26">
            <v>54662</v>
          </cell>
          <cell r="L26">
            <v>49097</v>
          </cell>
          <cell r="M26">
            <v>89937</v>
          </cell>
          <cell r="N26">
            <v>0</v>
          </cell>
          <cell r="O26">
            <v>265452</v>
          </cell>
          <cell r="P26">
            <v>81</v>
          </cell>
          <cell r="Q26">
            <v>1847</v>
          </cell>
          <cell r="R26">
            <v>406414</v>
          </cell>
          <cell r="S26">
            <v>0</v>
          </cell>
          <cell r="T26">
            <v>0</v>
          </cell>
          <cell r="U26">
            <v>829</v>
          </cell>
          <cell r="V26">
            <v>829</v>
          </cell>
          <cell r="W26">
            <v>0</v>
          </cell>
          <cell r="X26">
            <v>0</v>
          </cell>
          <cell r="Y26">
            <v>0</v>
          </cell>
          <cell r="Z26">
            <v>27</v>
          </cell>
          <cell r="AA26">
            <v>151</v>
          </cell>
          <cell r="AB26">
            <v>1860</v>
          </cell>
          <cell r="AC26">
            <v>11783</v>
          </cell>
          <cell r="AD26">
            <v>4705</v>
          </cell>
          <cell r="AE26">
            <v>0</v>
          </cell>
          <cell r="AF26">
            <v>18526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151</v>
          </cell>
          <cell r="M27">
            <v>51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202</v>
          </cell>
          <cell r="S27">
            <v>0</v>
          </cell>
          <cell r="T27">
            <v>0</v>
          </cell>
          <cell r="U27">
            <v>995</v>
          </cell>
          <cell r="V27">
            <v>995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21068</v>
          </cell>
          <cell r="AB27">
            <v>0</v>
          </cell>
          <cell r="AC27">
            <v>4316</v>
          </cell>
          <cell r="AD27">
            <v>7</v>
          </cell>
          <cell r="AE27">
            <v>0</v>
          </cell>
          <cell r="AF27">
            <v>25391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473</v>
          </cell>
          <cell r="V28">
            <v>473</v>
          </cell>
          <cell r="W28">
            <v>0</v>
          </cell>
          <cell r="X28">
            <v>0</v>
          </cell>
          <cell r="Y28">
            <v>0</v>
          </cell>
          <cell r="Z28">
            <v>24058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24058</v>
          </cell>
        </row>
        <row r="29">
          <cell r="B29" t="str">
            <v>Anvendt til produktion 3.n</v>
          </cell>
          <cell r="C29">
            <v>0</v>
          </cell>
          <cell r="D29">
            <v>5941</v>
          </cell>
          <cell r="E29">
            <v>9451</v>
          </cell>
          <cell r="F29">
            <v>0</v>
          </cell>
          <cell r="G29">
            <v>2094</v>
          </cell>
          <cell r="H29">
            <v>17486</v>
          </cell>
          <cell r="I29">
            <v>0</v>
          </cell>
          <cell r="J29">
            <v>0</v>
          </cell>
          <cell r="K29">
            <v>0</v>
          </cell>
          <cell r="L29">
            <v>124571</v>
          </cell>
          <cell r="M29">
            <v>0</v>
          </cell>
          <cell r="N29">
            <v>0</v>
          </cell>
          <cell r="O29">
            <v>17057</v>
          </cell>
          <cell r="P29">
            <v>15116</v>
          </cell>
          <cell r="Q29">
            <v>22988</v>
          </cell>
          <cell r="R29">
            <v>179732</v>
          </cell>
          <cell r="S29">
            <v>553</v>
          </cell>
          <cell r="T29">
            <v>0</v>
          </cell>
          <cell r="U29">
            <v>0</v>
          </cell>
          <cell r="V29">
            <v>553</v>
          </cell>
          <cell r="W29">
            <v>629821</v>
          </cell>
          <cell r="X29">
            <v>1245</v>
          </cell>
          <cell r="Y29">
            <v>631066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342</v>
          </cell>
          <cell r="AE29">
            <v>0</v>
          </cell>
          <cell r="AF29">
            <v>342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104962</v>
          </cell>
          <cell r="F30">
            <v>5418</v>
          </cell>
          <cell r="G30">
            <v>5374</v>
          </cell>
          <cell r="H30">
            <v>115754</v>
          </cell>
          <cell r="I30">
            <v>0</v>
          </cell>
          <cell r="J30">
            <v>5</v>
          </cell>
          <cell r="K30">
            <v>5</v>
          </cell>
          <cell r="L30">
            <v>10648</v>
          </cell>
          <cell r="M30">
            <v>120395</v>
          </cell>
          <cell r="N30">
            <v>0</v>
          </cell>
          <cell r="O30">
            <v>61042</v>
          </cell>
          <cell r="P30">
            <v>17934</v>
          </cell>
          <cell r="Q30">
            <v>0</v>
          </cell>
          <cell r="R30">
            <v>210019</v>
          </cell>
          <cell r="S30">
            <v>0</v>
          </cell>
          <cell r="T30">
            <v>0</v>
          </cell>
          <cell r="U30">
            <v>7665</v>
          </cell>
          <cell r="V30">
            <v>7665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1898</v>
          </cell>
          <cell r="AE30">
            <v>0</v>
          </cell>
          <cell r="AF30">
            <v>1898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9</v>
          </cell>
          <cell r="Q31">
            <v>0</v>
          </cell>
          <cell r="R31">
            <v>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2</v>
          </cell>
          <cell r="D32">
            <v>75</v>
          </cell>
          <cell r="E32">
            <v>1113</v>
          </cell>
          <cell r="F32">
            <v>46</v>
          </cell>
          <cell r="G32">
            <v>179</v>
          </cell>
          <cell r="H32">
            <v>1415</v>
          </cell>
          <cell r="I32">
            <v>0</v>
          </cell>
          <cell r="J32">
            <v>47</v>
          </cell>
          <cell r="K32">
            <v>47</v>
          </cell>
          <cell r="L32">
            <v>340</v>
          </cell>
          <cell r="M32">
            <v>1077</v>
          </cell>
          <cell r="N32">
            <v>0</v>
          </cell>
          <cell r="O32">
            <v>1225</v>
          </cell>
          <cell r="P32">
            <v>34</v>
          </cell>
          <cell r="Q32">
            <v>33</v>
          </cell>
          <cell r="R32">
            <v>2709</v>
          </cell>
          <cell r="S32">
            <v>1</v>
          </cell>
          <cell r="T32">
            <v>0</v>
          </cell>
          <cell r="U32">
            <v>153</v>
          </cell>
          <cell r="V32">
            <v>154</v>
          </cell>
          <cell r="W32">
            <v>10056</v>
          </cell>
          <cell r="X32">
            <v>3646</v>
          </cell>
          <cell r="Y32">
            <v>13702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31</v>
          </cell>
          <cell r="AE32">
            <v>0</v>
          </cell>
          <cell r="AF32">
            <v>31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450</v>
          </cell>
          <cell r="F33">
            <v>0</v>
          </cell>
          <cell r="G33">
            <v>0</v>
          </cell>
          <cell r="H33">
            <v>450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78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78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150</v>
          </cell>
          <cell r="D34">
            <v>44981</v>
          </cell>
          <cell r="E34">
            <v>305388</v>
          </cell>
          <cell r="F34">
            <v>113234</v>
          </cell>
          <cell r="G34">
            <v>13322</v>
          </cell>
          <cell r="H34">
            <v>477075</v>
          </cell>
          <cell r="I34">
            <v>0</v>
          </cell>
          <cell r="J34">
            <v>158527</v>
          </cell>
          <cell r="K34">
            <v>158527</v>
          </cell>
          <cell r="L34">
            <v>372847</v>
          </cell>
          <cell r="M34">
            <v>437536</v>
          </cell>
          <cell r="N34">
            <v>0</v>
          </cell>
          <cell r="O34">
            <v>457698</v>
          </cell>
          <cell r="P34">
            <v>42090</v>
          </cell>
          <cell r="Q34">
            <v>82094</v>
          </cell>
          <cell r="R34">
            <v>1392265</v>
          </cell>
          <cell r="S34">
            <v>554</v>
          </cell>
          <cell r="T34">
            <v>73599</v>
          </cell>
          <cell r="U34">
            <v>114915</v>
          </cell>
          <cell r="V34">
            <v>189068</v>
          </cell>
          <cell r="W34">
            <v>1698179</v>
          </cell>
          <cell r="X34">
            <v>77305</v>
          </cell>
          <cell r="Y34">
            <v>1775484</v>
          </cell>
          <cell r="Z34">
            <v>24085</v>
          </cell>
          <cell r="AA34">
            <v>21243</v>
          </cell>
          <cell r="AB34">
            <v>1860</v>
          </cell>
          <cell r="AC34">
            <v>19686</v>
          </cell>
          <cell r="AD34">
            <v>16697</v>
          </cell>
          <cell r="AE34">
            <v>0</v>
          </cell>
          <cell r="AF34">
            <v>83571</v>
          </cell>
        </row>
        <row r="35">
          <cell r="A35" t="str">
            <v>FYSISK BEHOLDNING ULTIMO</v>
          </cell>
          <cell r="C35">
            <v>1267</v>
          </cell>
          <cell r="D35">
            <v>89056</v>
          </cell>
          <cell r="E35">
            <v>397986</v>
          </cell>
          <cell r="F35">
            <v>20710</v>
          </cell>
          <cell r="G35">
            <v>28529</v>
          </cell>
          <cell r="H35">
            <v>537548</v>
          </cell>
          <cell r="I35">
            <v>6548</v>
          </cell>
          <cell r="J35">
            <v>187079</v>
          </cell>
          <cell r="K35">
            <v>193627</v>
          </cell>
          <cell r="L35">
            <v>325957</v>
          </cell>
          <cell r="M35">
            <v>854681</v>
          </cell>
          <cell r="N35">
            <v>0</v>
          </cell>
          <cell r="O35">
            <v>277048</v>
          </cell>
          <cell r="P35">
            <v>26623</v>
          </cell>
          <cell r="Q35">
            <v>136240</v>
          </cell>
          <cell r="R35">
            <v>1620549</v>
          </cell>
          <cell r="S35">
            <v>13719</v>
          </cell>
          <cell r="T35">
            <v>182166</v>
          </cell>
          <cell r="U35">
            <v>127059</v>
          </cell>
          <cell r="V35">
            <v>322944</v>
          </cell>
          <cell r="W35">
            <v>510589</v>
          </cell>
          <cell r="X35">
            <v>63824</v>
          </cell>
          <cell r="Y35">
            <v>574413</v>
          </cell>
          <cell r="Z35">
            <v>0</v>
          </cell>
          <cell r="AA35">
            <v>61999</v>
          </cell>
          <cell r="AB35">
            <v>0</v>
          </cell>
          <cell r="AC35">
            <v>21486</v>
          </cell>
          <cell r="AD35">
            <v>6802</v>
          </cell>
          <cell r="AE35">
            <v>0</v>
          </cell>
          <cell r="AF35">
            <v>90287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17192</v>
          </cell>
          <cell r="F36">
            <v>20008</v>
          </cell>
          <cell r="G36">
            <v>1533</v>
          </cell>
          <cell r="H36">
            <v>38733</v>
          </cell>
          <cell r="I36">
            <v>0</v>
          </cell>
          <cell r="J36">
            <v>0</v>
          </cell>
          <cell r="K36">
            <v>0</v>
          </cell>
          <cell r="L36">
            <v>131544</v>
          </cell>
          <cell r="M36">
            <v>412574</v>
          </cell>
          <cell r="N36">
            <v>0</v>
          </cell>
          <cell r="O36">
            <v>228025</v>
          </cell>
          <cell r="P36">
            <v>46</v>
          </cell>
          <cell r="Q36">
            <v>74976</v>
          </cell>
          <cell r="R36">
            <v>847165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157597</v>
          </cell>
          <cell r="X36">
            <v>0</v>
          </cell>
          <cell r="Y36">
            <v>157597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-16458</v>
          </cell>
          <cell r="F37">
            <v>-20008</v>
          </cell>
          <cell r="G37">
            <v>-1533</v>
          </cell>
          <cell r="H37">
            <v>-37999</v>
          </cell>
          <cell r="I37">
            <v>0</v>
          </cell>
          <cell r="J37">
            <v>0</v>
          </cell>
          <cell r="K37">
            <v>0</v>
          </cell>
          <cell r="L37">
            <v>-131544</v>
          </cell>
          <cell r="M37">
            <v>-411572</v>
          </cell>
          <cell r="N37">
            <v>0</v>
          </cell>
          <cell r="O37">
            <v>-228707</v>
          </cell>
          <cell r="P37">
            <v>-46</v>
          </cell>
          <cell r="Q37">
            <v>-74976</v>
          </cell>
          <cell r="R37">
            <v>-846845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-157598</v>
          </cell>
          <cell r="X37">
            <v>0</v>
          </cell>
          <cell r="Y37">
            <v>-157598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1267</v>
          </cell>
          <cell r="D38">
            <v>89056</v>
          </cell>
          <cell r="E38">
            <v>398720</v>
          </cell>
          <cell r="F38">
            <v>20710</v>
          </cell>
          <cell r="G38">
            <v>28529</v>
          </cell>
          <cell r="H38">
            <v>538282</v>
          </cell>
          <cell r="I38">
            <v>6548</v>
          </cell>
          <cell r="J38">
            <v>187079</v>
          </cell>
          <cell r="K38">
            <v>193627</v>
          </cell>
          <cell r="L38">
            <v>325957</v>
          </cell>
          <cell r="M38">
            <v>855683</v>
          </cell>
          <cell r="N38">
            <v>0</v>
          </cell>
          <cell r="O38">
            <v>276366</v>
          </cell>
          <cell r="P38">
            <v>26623</v>
          </cell>
          <cell r="Q38">
            <v>136240</v>
          </cell>
          <cell r="R38">
            <v>1620869</v>
          </cell>
          <cell r="S38">
            <v>13719</v>
          </cell>
          <cell r="T38">
            <v>182166</v>
          </cell>
          <cell r="U38">
            <v>127059</v>
          </cell>
          <cell r="V38">
            <v>322944</v>
          </cell>
          <cell r="W38">
            <v>510588</v>
          </cell>
          <cell r="X38">
            <v>63824</v>
          </cell>
          <cell r="Y38">
            <v>574412</v>
          </cell>
          <cell r="Z38">
            <v>0</v>
          </cell>
          <cell r="AA38">
            <v>61999</v>
          </cell>
          <cell r="AB38">
            <v>0</v>
          </cell>
          <cell r="AC38">
            <v>21486</v>
          </cell>
          <cell r="AD38">
            <v>6802</v>
          </cell>
          <cell r="AE38">
            <v>0</v>
          </cell>
          <cell r="AF38">
            <v>90287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10652</v>
          </cell>
          <cell r="C3">
            <v>135077</v>
          </cell>
          <cell r="D3">
            <v>0</v>
          </cell>
          <cell r="E3">
            <v>145729</v>
          </cell>
          <cell r="F3">
            <v>2561</v>
          </cell>
          <cell r="G3">
            <v>52481</v>
          </cell>
          <cell r="H3">
            <v>55042</v>
          </cell>
          <cell r="I3">
            <v>0</v>
          </cell>
          <cell r="J3">
            <v>0</v>
          </cell>
          <cell r="K3">
            <v>28978</v>
          </cell>
          <cell r="L3">
            <v>0</v>
          </cell>
          <cell r="M3">
            <v>20368</v>
          </cell>
          <cell r="N3">
            <v>49346</v>
          </cell>
        </row>
      </sheetData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1375</v>
          </cell>
          <cell r="D3">
            <v>81360</v>
          </cell>
          <cell r="E3">
            <v>401643</v>
          </cell>
          <cell r="F3">
            <v>20410</v>
          </cell>
          <cell r="G3">
            <v>35714</v>
          </cell>
          <cell r="H3">
            <v>540502</v>
          </cell>
          <cell r="I3">
            <v>4383</v>
          </cell>
          <cell r="J3">
            <v>169645</v>
          </cell>
          <cell r="K3">
            <v>174028</v>
          </cell>
          <cell r="L3">
            <v>348118</v>
          </cell>
          <cell r="M3">
            <v>910541</v>
          </cell>
          <cell r="N3">
            <v>0</v>
          </cell>
          <cell r="O3">
            <v>239728</v>
          </cell>
          <cell r="P3">
            <v>51207</v>
          </cell>
          <cell r="Q3">
            <v>119356</v>
          </cell>
          <cell r="R3">
            <v>1668950</v>
          </cell>
          <cell r="S3">
            <v>14273</v>
          </cell>
          <cell r="T3">
            <v>201695</v>
          </cell>
          <cell r="U3">
            <v>109569</v>
          </cell>
          <cell r="V3">
            <v>325537</v>
          </cell>
          <cell r="W3">
            <v>433419</v>
          </cell>
          <cell r="X3">
            <v>83343</v>
          </cell>
          <cell r="Y3">
            <v>516762</v>
          </cell>
          <cell r="Z3">
            <v>0</v>
          </cell>
          <cell r="AA3">
            <v>83242</v>
          </cell>
          <cell r="AB3">
            <v>0</v>
          </cell>
          <cell r="AC3">
            <v>22673</v>
          </cell>
          <cell r="AD3">
            <v>7210</v>
          </cell>
          <cell r="AE3">
            <v>0</v>
          </cell>
          <cell r="AF3">
            <v>113125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22406</v>
          </cell>
          <cell r="F4">
            <v>20009</v>
          </cell>
          <cell r="G4">
            <v>3008</v>
          </cell>
          <cell r="H4">
            <v>45423</v>
          </cell>
          <cell r="I4">
            <v>0</v>
          </cell>
          <cell r="J4">
            <v>0</v>
          </cell>
          <cell r="K4">
            <v>0</v>
          </cell>
          <cell r="L4">
            <v>67771</v>
          </cell>
          <cell r="M4">
            <v>391364</v>
          </cell>
          <cell r="N4">
            <v>0</v>
          </cell>
          <cell r="O4">
            <v>182104</v>
          </cell>
          <cell r="P4">
            <v>196</v>
          </cell>
          <cell r="Q4">
            <v>48297</v>
          </cell>
          <cell r="R4">
            <v>689732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52496</v>
          </cell>
          <cell r="X4">
            <v>0</v>
          </cell>
          <cell r="Y4">
            <v>52496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-22122</v>
          </cell>
          <cell r="F5">
            <v>-20009</v>
          </cell>
          <cell r="G5">
            <v>-3008</v>
          </cell>
          <cell r="H5">
            <v>-45139</v>
          </cell>
          <cell r="I5">
            <v>0</v>
          </cell>
          <cell r="J5">
            <v>0</v>
          </cell>
          <cell r="K5">
            <v>0</v>
          </cell>
          <cell r="L5">
            <v>-67771</v>
          </cell>
          <cell r="M5">
            <v>-390440</v>
          </cell>
          <cell r="N5">
            <v>0</v>
          </cell>
          <cell r="O5">
            <v>-181338</v>
          </cell>
          <cell r="P5">
            <v>-196</v>
          </cell>
          <cell r="Q5">
            <v>-48297</v>
          </cell>
          <cell r="R5">
            <v>-688042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-52496</v>
          </cell>
          <cell r="X5">
            <v>0</v>
          </cell>
          <cell r="Y5">
            <v>-52496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1375</v>
          </cell>
          <cell r="D6">
            <v>81360</v>
          </cell>
          <cell r="E6">
            <v>401927</v>
          </cell>
          <cell r="F6">
            <v>20410</v>
          </cell>
          <cell r="G6">
            <v>35714</v>
          </cell>
          <cell r="H6">
            <v>540786</v>
          </cell>
          <cell r="I6">
            <v>4383</v>
          </cell>
          <cell r="J6">
            <v>169645</v>
          </cell>
          <cell r="K6">
            <v>174028</v>
          </cell>
          <cell r="L6">
            <v>348118</v>
          </cell>
          <cell r="M6">
            <v>911465</v>
          </cell>
          <cell r="N6">
            <v>0</v>
          </cell>
          <cell r="O6">
            <v>240494</v>
          </cell>
          <cell r="P6">
            <v>51207</v>
          </cell>
          <cell r="Q6">
            <v>119356</v>
          </cell>
          <cell r="R6">
            <v>1670640</v>
          </cell>
          <cell r="S6">
            <v>14273</v>
          </cell>
          <cell r="T6">
            <v>201695</v>
          </cell>
          <cell r="U6">
            <v>109569</v>
          </cell>
          <cell r="V6">
            <v>325537</v>
          </cell>
          <cell r="W6">
            <v>433419</v>
          </cell>
          <cell r="X6">
            <v>83343</v>
          </cell>
          <cell r="Y6">
            <v>516762</v>
          </cell>
          <cell r="Z6">
            <v>0</v>
          </cell>
          <cell r="AA6">
            <v>83242</v>
          </cell>
          <cell r="AB6">
            <v>0</v>
          </cell>
          <cell r="AC6">
            <v>22673</v>
          </cell>
          <cell r="AD6">
            <v>7210</v>
          </cell>
          <cell r="AE6">
            <v>0</v>
          </cell>
          <cell r="AF6">
            <v>113125</v>
          </cell>
        </row>
        <row r="7">
          <cell r="A7" t="str">
            <v>TILGANG</v>
          </cell>
          <cell r="B7" t="str">
            <v>Import 2.a.</v>
          </cell>
          <cell r="C7">
            <v>42</v>
          </cell>
          <cell r="D7">
            <v>14501</v>
          </cell>
          <cell r="E7">
            <v>52547</v>
          </cell>
          <cell r="F7">
            <v>0</v>
          </cell>
          <cell r="G7">
            <v>25</v>
          </cell>
          <cell r="H7">
            <v>67115</v>
          </cell>
          <cell r="I7">
            <v>0</v>
          </cell>
          <cell r="J7">
            <v>104750</v>
          </cell>
          <cell r="K7">
            <v>104750</v>
          </cell>
          <cell r="L7">
            <v>174986</v>
          </cell>
          <cell r="M7">
            <v>67263</v>
          </cell>
          <cell r="N7">
            <v>0</v>
          </cell>
          <cell r="O7">
            <v>0</v>
          </cell>
          <cell r="P7">
            <v>3640</v>
          </cell>
          <cell r="Q7">
            <v>0</v>
          </cell>
          <cell r="R7">
            <v>245889</v>
          </cell>
          <cell r="S7">
            <v>0</v>
          </cell>
          <cell r="T7">
            <v>53861</v>
          </cell>
          <cell r="U7">
            <v>8008</v>
          </cell>
          <cell r="V7">
            <v>61869</v>
          </cell>
          <cell r="W7">
            <v>523324</v>
          </cell>
          <cell r="X7">
            <v>0</v>
          </cell>
          <cell r="Y7">
            <v>523324</v>
          </cell>
          <cell r="Z7">
            <v>0</v>
          </cell>
          <cell r="AA7">
            <v>0</v>
          </cell>
          <cell r="AB7">
            <v>1860</v>
          </cell>
          <cell r="AC7">
            <v>14420</v>
          </cell>
          <cell r="AD7">
            <v>1658</v>
          </cell>
          <cell r="AE7">
            <v>0</v>
          </cell>
          <cell r="AF7">
            <v>17938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43750</v>
          </cell>
          <cell r="F8">
            <v>4866</v>
          </cell>
          <cell r="G8">
            <v>1953</v>
          </cell>
          <cell r="H8">
            <v>50569</v>
          </cell>
          <cell r="I8">
            <v>0</v>
          </cell>
          <cell r="J8">
            <v>59116</v>
          </cell>
          <cell r="K8">
            <v>59116</v>
          </cell>
          <cell r="L8">
            <v>36173</v>
          </cell>
          <cell r="M8">
            <v>85365</v>
          </cell>
          <cell r="N8">
            <v>0</v>
          </cell>
          <cell r="O8">
            <v>66012</v>
          </cell>
          <cell r="P8">
            <v>40</v>
          </cell>
          <cell r="Q8">
            <v>0</v>
          </cell>
          <cell r="R8">
            <v>187590</v>
          </cell>
          <cell r="S8">
            <v>0</v>
          </cell>
          <cell r="T8">
            <v>0</v>
          </cell>
          <cell r="U8">
            <v>63</v>
          </cell>
          <cell r="V8">
            <v>63</v>
          </cell>
          <cell r="W8">
            <v>645929</v>
          </cell>
          <cell r="X8">
            <v>0</v>
          </cell>
          <cell r="Y8">
            <v>645929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1880</v>
          </cell>
          <cell r="AE8">
            <v>0</v>
          </cell>
          <cell r="AF8">
            <v>1880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5663</v>
          </cell>
          <cell r="F9">
            <v>2</v>
          </cell>
          <cell r="G9">
            <v>1475</v>
          </cell>
          <cell r="H9">
            <v>7140</v>
          </cell>
          <cell r="I9">
            <v>0</v>
          </cell>
          <cell r="J9">
            <v>0</v>
          </cell>
          <cell r="K9">
            <v>0</v>
          </cell>
          <cell r="L9">
            <v>68269</v>
          </cell>
          <cell r="M9">
            <v>24843</v>
          </cell>
          <cell r="N9">
            <v>0</v>
          </cell>
          <cell r="O9">
            <v>46826</v>
          </cell>
          <cell r="P9">
            <v>242</v>
          </cell>
          <cell r="Q9">
            <v>57226</v>
          </cell>
          <cell r="R9">
            <v>197406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133906</v>
          </cell>
          <cell r="X9">
            <v>0</v>
          </cell>
          <cell r="Y9">
            <v>133906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65</v>
          </cell>
          <cell r="M10">
            <v>0</v>
          </cell>
          <cell r="N10">
            <v>0</v>
          </cell>
          <cell r="O10">
            <v>0</v>
          </cell>
          <cell r="P10">
            <v>3964</v>
          </cell>
          <cell r="Q10">
            <v>0</v>
          </cell>
          <cell r="R10">
            <v>4029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99</v>
          </cell>
          <cell r="H11">
            <v>99</v>
          </cell>
          <cell r="I11">
            <v>0</v>
          </cell>
          <cell r="J11">
            <v>15</v>
          </cell>
          <cell r="K11">
            <v>15</v>
          </cell>
          <cell r="L11">
            <v>1260</v>
          </cell>
          <cell r="M11">
            <v>54</v>
          </cell>
          <cell r="N11">
            <v>0</v>
          </cell>
          <cell r="O11">
            <v>657</v>
          </cell>
          <cell r="P11">
            <v>4131</v>
          </cell>
          <cell r="Q11">
            <v>0</v>
          </cell>
          <cell r="R11">
            <v>6102</v>
          </cell>
          <cell r="S11">
            <v>0</v>
          </cell>
          <cell r="T11">
            <v>0</v>
          </cell>
          <cell r="U11">
            <v>60</v>
          </cell>
          <cell r="V11">
            <v>60</v>
          </cell>
          <cell r="W11">
            <v>0</v>
          </cell>
          <cell r="X11">
            <v>0</v>
          </cell>
          <cell r="Y11">
            <v>0</v>
          </cell>
          <cell r="Z11">
            <v>598</v>
          </cell>
          <cell r="AA11">
            <v>0</v>
          </cell>
          <cell r="AB11">
            <v>0</v>
          </cell>
          <cell r="AC11">
            <v>4024</v>
          </cell>
          <cell r="AD11">
            <v>986</v>
          </cell>
          <cell r="AE11">
            <v>0</v>
          </cell>
          <cell r="AF11">
            <v>5608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1447</v>
          </cell>
          <cell r="P12">
            <v>0</v>
          </cell>
          <cell r="Q12">
            <v>0</v>
          </cell>
          <cell r="R12">
            <v>1447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38175</v>
          </cell>
          <cell r="E13">
            <v>192929</v>
          </cell>
          <cell r="F13">
            <v>0</v>
          </cell>
          <cell r="G13">
            <v>2276</v>
          </cell>
          <cell r="H13">
            <v>233380</v>
          </cell>
          <cell r="I13">
            <v>2165</v>
          </cell>
          <cell r="J13">
            <v>11978</v>
          </cell>
          <cell r="K13">
            <v>14143</v>
          </cell>
          <cell r="L13">
            <v>35485</v>
          </cell>
          <cell r="M13">
            <v>164047</v>
          </cell>
          <cell r="N13">
            <v>0</v>
          </cell>
          <cell r="O13">
            <v>235222</v>
          </cell>
          <cell r="P13">
            <v>5430</v>
          </cell>
          <cell r="Q13">
            <v>41751</v>
          </cell>
          <cell r="R13">
            <v>481935</v>
          </cell>
          <cell r="S13">
            <v>0</v>
          </cell>
          <cell r="T13">
            <v>0</v>
          </cell>
          <cell r="U13">
            <v>122688</v>
          </cell>
          <cell r="V13">
            <v>122688</v>
          </cell>
          <cell r="W13">
            <v>462352</v>
          </cell>
          <cell r="X13">
            <v>57786</v>
          </cell>
          <cell r="Y13">
            <v>520138</v>
          </cell>
          <cell r="Z13">
            <v>23487</v>
          </cell>
          <cell r="AA13">
            <v>0</v>
          </cell>
          <cell r="AB13">
            <v>0</v>
          </cell>
          <cell r="AC13">
            <v>0</v>
          </cell>
          <cell r="AD13">
            <v>9725</v>
          </cell>
          <cell r="AE13">
            <v>0</v>
          </cell>
          <cell r="AF13">
            <v>33212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6728</v>
          </cell>
          <cell r="F14">
            <v>108636</v>
          </cell>
          <cell r="G14">
            <v>303</v>
          </cell>
          <cell r="H14">
            <v>115667</v>
          </cell>
          <cell r="I14">
            <v>0</v>
          </cell>
          <cell r="J14">
            <v>5</v>
          </cell>
          <cell r="K14">
            <v>5</v>
          </cell>
          <cell r="L14">
            <v>34243</v>
          </cell>
          <cell r="M14">
            <v>39827</v>
          </cell>
          <cell r="N14">
            <v>0</v>
          </cell>
          <cell r="O14">
            <v>144574</v>
          </cell>
          <cell r="P14">
            <v>0</v>
          </cell>
          <cell r="Q14">
            <v>0</v>
          </cell>
          <cell r="R14">
            <v>218644</v>
          </cell>
          <cell r="S14">
            <v>0</v>
          </cell>
          <cell r="T14">
            <v>40</v>
          </cell>
          <cell r="U14">
            <v>0</v>
          </cell>
          <cell r="V14">
            <v>40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1898</v>
          </cell>
          <cell r="AE14">
            <v>0</v>
          </cell>
          <cell r="AF14">
            <v>1898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</v>
          </cell>
          <cell r="E16">
            <v>114</v>
          </cell>
          <cell r="F16">
            <v>30</v>
          </cell>
          <cell r="G16">
            <v>6</v>
          </cell>
          <cell r="H16">
            <v>151</v>
          </cell>
          <cell r="I16">
            <v>0</v>
          </cell>
          <cell r="J16">
            <v>97</v>
          </cell>
          <cell r="K16">
            <v>97</v>
          </cell>
          <cell r="L16">
            <v>205</v>
          </cell>
          <cell r="M16">
            <v>277</v>
          </cell>
          <cell r="N16">
            <v>0</v>
          </cell>
          <cell r="O16">
            <v>280</v>
          </cell>
          <cell r="P16">
            <v>59</v>
          </cell>
          <cell r="Q16">
            <v>1</v>
          </cell>
          <cell r="R16">
            <v>822</v>
          </cell>
          <cell r="S16">
            <v>0</v>
          </cell>
          <cell r="T16">
            <v>169</v>
          </cell>
          <cell r="U16">
            <v>1586</v>
          </cell>
          <cell r="V16">
            <v>1755</v>
          </cell>
          <cell r="W16">
            <v>9838</v>
          </cell>
          <cell r="X16">
            <v>0</v>
          </cell>
          <cell r="Y16">
            <v>9838</v>
          </cell>
          <cell r="Z16">
            <v>0</v>
          </cell>
          <cell r="AA16">
            <v>0</v>
          </cell>
          <cell r="AB16">
            <v>0</v>
          </cell>
          <cell r="AC16">
            <v>55</v>
          </cell>
          <cell r="AD16">
            <v>142</v>
          </cell>
          <cell r="AE16">
            <v>0</v>
          </cell>
          <cell r="AF16">
            <v>197</v>
          </cell>
        </row>
        <row r="17">
          <cell r="B17" t="str">
            <v>I alt Tilgang</v>
          </cell>
          <cell r="C17">
            <v>42</v>
          </cell>
          <cell r="D17">
            <v>52677</v>
          </cell>
          <cell r="E17">
            <v>301731</v>
          </cell>
          <cell r="F17">
            <v>113534</v>
          </cell>
          <cell r="G17">
            <v>6137</v>
          </cell>
          <cell r="H17">
            <v>474121</v>
          </cell>
          <cell r="I17">
            <v>2165</v>
          </cell>
          <cell r="J17">
            <v>175961</v>
          </cell>
          <cell r="K17">
            <v>178126</v>
          </cell>
          <cell r="L17">
            <v>350686</v>
          </cell>
          <cell r="M17">
            <v>381676</v>
          </cell>
          <cell r="N17">
            <v>0</v>
          </cell>
          <cell r="O17">
            <v>495018</v>
          </cell>
          <cell r="P17">
            <v>17506</v>
          </cell>
          <cell r="Q17">
            <v>98978</v>
          </cell>
          <cell r="R17">
            <v>1343864</v>
          </cell>
          <cell r="S17">
            <v>0</v>
          </cell>
          <cell r="T17">
            <v>54070</v>
          </cell>
          <cell r="U17">
            <v>132405</v>
          </cell>
          <cell r="V17">
            <v>186475</v>
          </cell>
          <cell r="W17">
            <v>1775349</v>
          </cell>
          <cell r="X17">
            <v>57786</v>
          </cell>
          <cell r="Y17">
            <v>1833135</v>
          </cell>
          <cell r="Z17">
            <v>24085</v>
          </cell>
          <cell r="AA17">
            <v>0</v>
          </cell>
          <cell r="AB17">
            <v>1860</v>
          </cell>
          <cell r="AC17">
            <v>18499</v>
          </cell>
          <cell r="AD17">
            <v>16289</v>
          </cell>
          <cell r="AE17">
            <v>0</v>
          </cell>
          <cell r="AF17">
            <v>60733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38965</v>
          </cell>
          <cell r="E18">
            <v>98000</v>
          </cell>
          <cell r="F18">
            <v>0</v>
          </cell>
          <cell r="G18">
            <v>0</v>
          </cell>
          <cell r="H18">
            <v>136965</v>
          </cell>
          <cell r="I18">
            <v>0</v>
          </cell>
          <cell r="J18">
            <v>1362</v>
          </cell>
          <cell r="K18">
            <v>1362</v>
          </cell>
          <cell r="L18">
            <v>49578</v>
          </cell>
          <cell r="M18">
            <v>115515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165093</v>
          </cell>
          <cell r="S18">
            <v>0</v>
          </cell>
          <cell r="T18">
            <v>60969</v>
          </cell>
          <cell r="U18">
            <v>98946</v>
          </cell>
          <cell r="V18">
            <v>159915</v>
          </cell>
          <cell r="W18">
            <v>278467</v>
          </cell>
          <cell r="X18">
            <v>72414</v>
          </cell>
          <cell r="Y18">
            <v>350881</v>
          </cell>
          <cell r="Z18">
            <v>0</v>
          </cell>
          <cell r="AA18">
            <v>24</v>
          </cell>
          <cell r="AB18">
            <v>0</v>
          </cell>
          <cell r="AC18">
            <v>0</v>
          </cell>
          <cell r="AD18">
            <v>7833</v>
          </cell>
          <cell r="AE18">
            <v>0</v>
          </cell>
          <cell r="AF18">
            <v>7857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43750</v>
          </cell>
          <cell r="F19">
            <v>4866</v>
          </cell>
          <cell r="G19">
            <v>1953</v>
          </cell>
          <cell r="H19">
            <v>50569</v>
          </cell>
          <cell r="I19">
            <v>0</v>
          </cell>
          <cell r="J19">
            <v>59117</v>
          </cell>
          <cell r="K19">
            <v>59117</v>
          </cell>
          <cell r="L19">
            <v>36173</v>
          </cell>
          <cell r="M19">
            <v>85365</v>
          </cell>
          <cell r="N19">
            <v>0</v>
          </cell>
          <cell r="O19">
            <v>66012</v>
          </cell>
          <cell r="P19">
            <v>8674</v>
          </cell>
          <cell r="Q19">
            <v>0</v>
          </cell>
          <cell r="R19">
            <v>196224</v>
          </cell>
          <cell r="S19">
            <v>0</v>
          </cell>
          <cell r="T19">
            <v>0</v>
          </cell>
          <cell r="U19">
            <v>63</v>
          </cell>
          <cell r="V19">
            <v>63</v>
          </cell>
          <cell r="W19">
            <v>645929</v>
          </cell>
          <cell r="X19">
            <v>0</v>
          </cell>
          <cell r="Y19">
            <v>645929</v>
          </cell>
          <cell r="Z19">
            <v>0</v>
          </cell>
          <cell r="AA19">
            <v>0</v>
          </cell>
          <cell r="AB19">
            <v>0</v>
          </cell>
          <cell r="AC19">
            <v>3587</v>
          </cell>
          <cell r="AD19">
            <v>1880</v>
          </cell>
          <cell r="AE19">
            <v>0</v>
          </cell>
          <cell r="AF19">
            <v>5467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5663</v>
          </cell>
          <cell r="F21">
            <v>2</v>
          </cell>
          <cell r="G21">
            <v>1475</v>
          </cell>
          <cell r="H21">
            <v>7140</v>
          </cell>
          <cell r="I21">
            <v>0</v>
          </cell>
          <cell r="J21">
            <v>0</v>
          </cell>
          <cell r="K21">
            <v>0</v>
          </cell>
          <cell r="L21">
            <v>68269</v>
          </cell>
          <cell r="M21">
            <v>24843</v>
          </cell>
          <cell r="N21">
            <v>0</v>
          </cell>
          <cell r="O21">
            <v>46826</v>
          </cell>
          <cell r="P21">
            <v>242</v>
          </cell>
          <cell r="Q21">
            <v>57226</v>
          </cell>
          <cell r="R21">
            <v>197406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133906</v>
          </cell>
          <cell r="X21">
            <v>0</v>
          </cell>
          <cell r="Y21">
            <v>133906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33759</v>
          </cell>
          <cell r="M22">
            <v>210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33969</v>
          </cell>
          <cell r="S22">
            <v>0</v>
          </cell>
          <cell r="T22">
            <v>12630</v>
          </cell>
          <cell r="U22">
            <v>5791</v>
          </cell>
          <cell r="V22">
            <v>18421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4</v>
          </cell>
          <cell r="G23">
            <v>0</v>
          </cell>
          <cell r="H23">
            <v>4</v>
          </cell>
          <cell r="I23">
            <v>0</v>
          </cell>
          <cell r="J23">
            <v>0</v>
          </cell>
          <cell r="K23">
            <v>0</v>
          </cell>
          <cell r="L23">
            <v>261</v>
          </cell>
          <cell r="M23">
            <v>65</v>
          </cell>
          <cell r="N23">
            <v>0</v>
          </cell>
          <cell r="O23">
            <v>84</v>
          </cell>
          <cell r="P23">
            <v>0</v>
          </cell>
          <cell r="Q23">
            <v>0</v>
          </cell>
          <cell r="R23">
            <v>410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1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43334</v>
          </cell>
          <cell r="K24">
            <v>43334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148</v>
          </cell>
          <cell r="D26">
            <v>0</v>
          </cell>
          <cell r="E26">
            <v>41999</v>
          </cell>
          <cell r="F26">
            <v>102898</v>
          </cell>
          <cell r="G26">
            <v>2247</v>
          </cell>
          <cell r="H26">
            <v>147292</v>
          </cell>
          <cell r="I26">
            <v>0</v>
          </cell>
          <cell r="J26">
            <v>54662</v>
          </cell>
          <cell r="K26">
            <v>54662</v>
          </cell>
          <cell r="L26">
            <v>49097</v>
          </cell>
          <cell r="M26">
            <v>89937</v>
          </cell>
          <cell r="N26">
            <v>0</v>
          </cell>
          <cell r="O26">
            <v>265452</v>
          </cell>
          <cell r="P26">
            <v>81</v>
          </cell>
          <cell r="Q26">
            <v>1847</v>
          </cell>
          <cell r="R26">
            <v>406414</v>
          </cell>
          <cell r="S26">
            <v>0</v>
          </cell>
          <cell r="T26">
            <v>0</v>
          </cell>
          <cell r="U26">
            <v>829</v>
          </cell>
          <cell r="V26">
            <v>829</v>
          </cell>
          <cell r="W26">
            <v>0</v>
          </cell>
          <cell r="X26">
            <v>0</v>
          </cell>
          <cell r="Y26">
            <v>0</v>
          </cell>
          <cell r="Z26">
            <v>27</v>
          </cell>
          <cell r="AA26">
            <v>151</v>
          </cell>
          <cell r="AB26">
            <v>1860</v>
          </cell>
          <cell r="AC26">
            <v>11783</v>
          </cell>
          <cell r="AD26">
            <v>4705</v>
          </cell>
          <cell r="AE26">
            <v>0</v>
          </cell>
          <cell r="AF26">
            <v>18526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151</v>
          </cell>
          <cell r="M27">
            <v>51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202</v>
          </cell>
          <cell r="S27">
            <v>0</v>
          </cell>
          <cell r="T27">
            <v>0</v>
          </cell>
          <cell r="U27">
            <v>995</v>
          </cell>
          <cell r="V27">
            <v>995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21068</v>
          </cell>
          <cell r="AB27">
            <v>0</v>
          </cell>
          <cell r="AC27">
            <v>4316</v>
          </cell>
          <cell r="AD27">
            <v>7</v>
          </cell>
          <cell r="AE27">
            <v>0</v>
          </cell>
          <cell r="AF27">
            <v>25391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473</v>
          </cell>
          <cell r="V28">
            <v>473</v>
          </cell>
          <cell r="W28">
            <v>0</v>
          </cell>
          <cell r="X28">
            <v>0</v>
          </cell>
          <cell r="Y28">
            <v>0</v>
          </cell>
          <cell r="Z28">
            <v>24058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24058</v>
          </cell>
        </row>
        <row r="29">
          <cell r="B29" t="str">
            <v>Anvendt til produktion 3.n</v>
          </cell>
          <cell r="C29">
            <v>0</v>
          </cell>
          <cell r="D29">
            <v>5941</v>
          </cell>
          <cell r="E29">
            <v>9451</v>
          </cell>
          <cell r="F29">
            <v>0</v>
          </cell>
          <cell r="G29">
            <v>2094</v>
          </cell>
          <cell r="H29">
            <v>17486</v>
          </cell>
          <cell r="I29">
            <v>0</v>
          </cell>
          <cell r="J29">
            <v>0</v>
          </cell>
          <cell r="K29">
            <v>0</v>
          </cell>
          <cell r="L29">
            <v>124571</v>
          </cell>
          <cell r="M29">
            <v>0</v>
          </cell>
          <cell r="N29">
            <v>0</v>
          </cell>
          <cell r="O29">
            <v>17057</v>
          </cell>
          <cell r="P29">
            <v>15116</v>
          </cell>
          <cell r="Q29">
            <v>22988</v>
          </cell>
          <cell r="R29">
            <v>179732</v>
          </cell>
          <cell r="S29">
            <v>553</v>
          </cell>
          <cell r="T29">
            <v>0</v>
          </cell>
          <cell r="U29">
            <v>0</v>
          </cell>
          <cell r="V29">
            <v>553</v>
          </cell>
          <cell r="W29">
            <v>629821</v>
          </cell>
          <cell r="X29">
            <v>1245</v>
          </cell>
          <cell r="Y29">
            <v>631066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342</v>
          </cell>
          <cell r="AE29">
            <v>0</v>
          </cell>
          <cell r="AF29">
            <v>342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104962</v>
          </cell>
          <cell r="F30">
            <v>5418</v>
          </cell>
          <cell r="G30">
            <v>5374</v>
          </cell>
          <cell r="H30">
            <v>115754</v>
          </cell>
          <cell r="I30">
            <v>0</v>
          </cell>
          <cell r="J30">
            <v>5</v>
          </cell>
          <cell r="K30">
            <v>5</v>
          </cell>
          <cell r="L30">
            <v>10648</v>
          </cell>
          <cell r="M30">
            <v>120395</v>
          </cell>
          <cell r="N30">
            <v>0</v>
          </cell>
          <cell r="O30">
            <v>61042</v>
          </cell>
          <cell r="P30">
            <v>17934</v>
          </cell>
          <cell r="Q30">
            <v>0</v>
          </cell>
          <cell r="R30">
            <v>210019</v>
          </cell>
          <cell r="S30">
            <v>0</v>
          </cell>
          <cell r="T30">
            <v>0</v>
          </cell>
          <cell r="U30">
            <v>7665</v>
          </cell>
          <cell r="V30">
            <v>7665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1898</v>
          </cell>
          <cell r="AE30">
            <v>0</v>
          </cell>
          <cell r="AF30">
            <v>1898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9</v>
          </cell>
          <cell r="Q31">
            <v>0</v>
          </cell>
          <cell r="R31">
            <v>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2</v>
          </cell>
          <cell r="D32">
            <v>75</v>
          </cell>
          <cell r="E32">
            <v>1113</v>
          </cell>
          <cell r="F32">
            <v>46</v>
          </cell>
          <cell r="G32">
            <v>179</v>
          </cell>
          <cell r="H32">
            <v>1415</v>
          </cell>
          <cell r="I32">
            <v>0</v>
          </cell>
          <cell r="J32">
            <v>47</v>
          </cell>
          <cell r="K32">
            <v>47</v>
          </cell>
          <cell r="L32">
            <v>340</v>
          </cell>
          <cell r="M32">
            <v>1077</v>
          </cell>
          <cell r="N32">
            <v>0</v>
          </cell>
          <cell r="O32">
            <v>1225</v>
          </cell>
          <cell r="P32">
            <v>34</v>
          </cell>
          <cell r="Q32">
            <v>33</v>
          </cell>
          <cell r="R32">
            <v>2709</v>
          </cell>
          <cell r="S32">
            <v>1</v>
          </cell>
          <cell r="T32">
            <v>0</v>
          </cell>
          <cell r="U32">
            <v>153</v>
          </cell>
          <cell r="V32">
            <v>154</v>
          </cell>
          <cell r="W32">
            <v>10056</v>
          </cell>
          <cell r="X32">
            <v>3646</v>
          </cell>
          <cell r="Y32">
            <v>13702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31</v>
          </cell>
          <cell r="AE32">
            <v>0</v>
          </cell>
          <cell r="AF32">
            <v>31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450</v>
          </cell>
          <cell r="F33">
            <v>0</v>
          </cell>
          <cell r="G33">
            <v>0</v>
          </cell>
          <cell r="H33">
            <v>450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78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78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150</v>
          </cell>
          <cell r="D34">
            <v>44981</v>
          </cell>
          <cell r="E34">
            <v>305388</v>
          </cell>
          <cell r="F34">
            <v>113234</v>
          </cell>
          <cell r="G34">
            <v>13322</v>
          </cell>
          <cell r="H34">
            <v>477075</v>
          </cell>
          <cell r="I34">
            <v>0</v>
          </cell>
          <cell r="J34">
            <v>158527</v>
          </cell>
          <cell r="K34">
            <v>158527</v>
          </cell>
          <cell r="L34">
            <v>372847</v>
          </cell>
          <cell r="M34">
            <v>437536</v>
          </cell>
          <cell r="N34">
            <v>0</v>
          </cell>
          <cell r="O34">
            <v>457698</v>
          </cell>
          <cell r="P34">
            <v>42090</v>
          </cell>
          <cell r="Q34">
            <v>82094</v>
          </cell>
          <cell r="R34">
            <v>1392265</v>
          </cell>
          <cell r="S34">
            <v>554</v>
          </cell>
          <cell r="T34">
            <v>73599</v>
          </cell>
          <cell r="U34">
            <v>114915</v>
          </cell>
          <cell r="V34">
            <v>189068</v>
          </cell>
          <cell r="W34">
            <v>1698179</v>
          </cell>
          <cell r="X34">
            <v>77305</v>
          </cell>
          <cell r="Y34">
            <v>1775484</v>
          </cell>
          <cell r="Z34">
            <v>24085</v>
          </cell>
          <cell r="AA34">
            <v>21243</v>
          </cell>
          <cell r="AB34">
            <v>1860</v>
          </cell>
          <cell r="AC34">
            <v>19686</v>
          </cell>
          <cell r="AD34">
            <v>16697</v>
          </cell>
          <cell r="AE34">
            <v>0</v>
          </cell>
          <cell r="AF34">
            <v>83571</v>
          </cell>
        </row>
        <row r="35">
          <cell r="A35" t="str">
            <v>FYSISK BEHOLDNING ULTIMO</v>
          </cell>
          <cell r="C35">
            <v>1267</v>
          </cell>
          <cell r="D35">
            <v>89056</v>
          </cell>
          <cell r="E35">
            <v>397986</v>
          </cell>
          <cell r="F35">
            <v>20710</v>
          </cell>
          <cell r="G35">
            <v>28529</v>
          </cell>
          <cell r="H35">
            <v>537548</v>
          </cell>
          <cell r="I35">
            <v>6548</v>
          </cell>
          <cell r="J35">
            <v>187079</v>
          </cell>
          <cell r="K35">
            <v>193627</v>
          </cell>
          <cell r="L35">
            <v>325957</v>
          </cell>
          <cell r="M35">
            <v>854681</v>
          </cell>
          <cell r="N35">
            <v>0</v>
          </cell>
          <cell r="O35">
            <v>277048</v>
          </cell>
          <cell r="P35">
            <v>26623</v>
          </cell>
          <cell r="Q35">
            <v>136240</v>
          </cell>
          <cell r="R35">
            <v>1620549</v>
          </cell>
          <cell r="S35">
            <v>13719</v>
          </cell>
          <cell r="T35">
            <v>182166</v>
          </cell>
          <cell r="U35">
            <v>127059</v>
          </cell>
          <cell r="V35">
            <v>322944</v>
          </cell>
          <cell r="W35">
            <v>510589</v>
          </cell>
          <cell r="X35">
            <v>63824</v>
          </cell>
          <cell r="Y35">
            <v>574413</v>
          </cell>
          <cell r="Z35">
            <v>0</v>
          </cell>
          <cell r="AA35">
            <v>61999</v>
          </cell>
          <cell r="AB35">
            <v>0</v>
          </cell>
          <cell r="AC35">
            <v>21486</v>
          </cell>
          <cell r="AD35">
            <v>6802</v>
          </cell>
          <cell r="AE35">
            <v>0</v>
          </cell>
          <cell r="AF35">
            <v>90287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17192</v>
          </cell>
          <cell r="F36">
            <v>20008</v>
          </cell>
          <cell r="G36">
            <v>1533</v>
          </cell>
          <cell r="H36">
            <v>38733</v>
          </cell>
          <cell r="I36">
            <v>0</v>
          </cell>
          <cell r="J36">
            <v>0</v>
          </cell>
          <cell r="K36">
            <v>0</v>
          </cell>
          <cell r="L36">
            <v>131544</v>
          </cell>
          <cell r="M36">
            <v>412574</v>
          </cell>
          <cell r="N36">
            <v>0</v>
          </cell>
          <cell r="O36">
            <v>228025</v>
          </cell>
          <cell r="P36">
            <v>46</v>
          </cell>
          <cell r="Q36">
            <v>74976</v>
          </cell>
          <cell r="R36">
            <v>847165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157597</v>
          </cell>
          <cell r="X36">
            <v>0</v>
          </cell>
          <cell r="Y36">
            <v>157597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-16458</v>
          </cell>
          <cell r="F37">
            <v>-20008</v>
          </cell>
          <cell r="G37">
            <v>-1533</v>
          </cell>
          <cell r="H37">
            <v>-37999</v>
          </cell>
          <cell r="I37">
            <v>0</v>
          </cell>
          <cell r="J37">
            <v>0</v>
          </cell>
          <cell r="K37">
            <v>0</v>
          </cell>
          <cell r="L37">
            <v>-131544</v>
          </cell>
          <cell r="M37">
            <v>-411572</v>
          </cell>
          <cell r="N37">
            <v>0</v>
          </cell>
          <cell r="O37">
            <v>-228707</v>
          </cell>
          <cell r="P37">
            <v>-46</v>
          </cell>
          <cell r="Q37">
            <v>-74976</v>
          </cell>
          <cell r="R37">
            <v>-846845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-157598</v>
          </cell>
          <cell r="X37">
            <v>0</v>
          </cell>
          <cell r="Y37">
            <v>-157598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1267</v>
          </cell>
          <cell r="D38">
            <v>89056</v>
          </cell>
          <cell r="E38">
            <v>398720</v>
          </cell>
          <cell r="F38">
            <v>20710</v>
          </cell>
          <cell r="G38">
            <v>28529</v>
          </cell>
          <cell r="H38">
            <v>538282</v>
          </cell>
          <cell r="I38">
            <v>6548</v>
          </cell>
          <cell r="J38">
            <v>187079</v>
          </cell>
          <cell r="K38">
            <v>193627</v>
          </cell>
          <cell r="L38">
            <v>325957</v>
          </cell>
          <cell r="M38">
            <v>855683</v>
          </cell>
          <cell r="N38">
            <v>0</v>
          </cell>
          <cell r="O38">
            <v>276366</v>
          </cell>
          <cell r="P38">
            <v>26623</v>
          </cell>
          <cell r="Q38">
            <v>136240</v>
          </cell>
          <cell r="R38">
            <v>1620869</v>
          </cell>
          <cell r="S38">
            <v>13719</v>
          </cell>
          <cell r="T38">
            <v>182166</v>
          </cell>
          <cell r="U38">
            <v>127059</v>
          </cell>
          <cell r="V38">
            <v>322944</v>
          </cell>
          <cell r="W38">
            <v>510588</v>
          </cell>
          <cell r="X38">
            <v>63824</v>
          </cell>
          <cell r="Y38">
            <v>574412</v>
          </cell>
          <cell r="Z38">
            <v>0</v>
          </cell>
          <cell r="AA38">
            <v>61999</v>
          </cell>
          <cell r="AB38">
            <v>0</v>
          </cell>
          <cell r="AC38">
            <v>21486</v>
          </cell>
          <cell r="AD38">
            <v>6802</v>
          </cell>
          <cell r="AE38">
            <v>0</v>
          </cell>
          <cell r="AF38">
            <v>90287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1151</v>
          </cell>
          <cell r="D3">
            <v>72716</v>
          </cell>
          <cell r="E3">
            <v>372479</v>
          </cell>
          <cell r="F3">
            <v>20735</v>
          </cell>
          <cell r="G3">
            <v>30687</v>
          </cell>
          <cell r="H3">
            <v>497768</v>
          </cell>
          <cell r="I3">
            <v>16727</v>
          </cell>
          <cell r="J3">
            <v>180705</v>
          </cell>
          <cell r="K3">
            <v>197432</v>
          </cell>
          <cell r="L3">
            <v>326004</v>
          </cell>
          <cell r="M3">
            <v>917553</v>
          </cell>
          <cell r="N3">
            <v>0</v>
          </cell>
          <cell r="O3">
            <v>260094</v>
          </cell>
          <cell r="P3">
            <v>34014</v>
          </cell>
          <cell r="Q3">
            <v>202194</v>
          </cell>
          <cell r="R3">
            <v>1739859</v>
          </cell>
          <cell r="S3">
            <v>6364</v>
          </cell>
          <cell r="T3">
            <v>189326</v>
          </cell>
          <cell r="U3">
            <v>126606</v>
          </cell>
          <cell r="V3">
            <v>322296</v>
          </cell>
          <cell r="W3">
            <v>470203</v>
          </cell>
          <cell r="X3">
            <v>51905</v>
          </cell>
          <cell r="Y3">
            <v>522108</v>
          </cell>
          <cell r="Z3">
            <v>0</v>
          </cell>
          <cell r="AA3">
            <v>109845</v>
          </cell>
          <cell r="AB3">
            <v>275</v>
          </cell>
          <cell r="AC3">
            <v>17732</v>
          </cell>
          <cell r="AD3">
            <v>5606</v>
          </cell>
          <cell r="AE3">
            <v>0</v>
          </cell>
          <cell r="AF3">
            <v>133458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34309</v>
          </cell>
          <cell r="F4">
            <v>20025</v>
          </cell>
          <cell r="G4">
            <v>363</v>
          </cell>
          <cell r="H4">
            <v>54697</v>
          </cell>
          <cell r="I4">
            <v>0</v>
          </cell>
          <cell r="J4">
            <v>0</v>
          </cell>
          <cell r="K4">
            <v>0</v>
          </cell>
          <cell r="L4">
            <v>139128</v>
          </cell>
          <cell r="M4">
            <v>344551</v>
          </cell>
          <cell r="N4">
            <v>0</v>
          </cell>
          <cell r="O4">
            <v>208744</v>
          </cell>
          <cell r="P4">
            <v>3885</v>
          </cell>
          <cell r="Q4">
            <v>134867</v>
          </cell>
          <cell r="R4">
            <v>831175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224216</v>
          </cell>
          <cell r="X4">
            <v>0</v>
          </cell>
          <cell r="Y4">
            <v>224216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-32482</v>
          </cell>
          <cell r="F5">
            <v>-20025</v>
          </cell>
          <cell r="G5">
            <v>-363</v>
          </cell>
          <cell r="H5">
            <v>-52870</v>
          </cell>
          <cell r="I5">
            <v>0</v>
          </cell>
          <cell r="J5">
            <v>0</v>
          </cell>
          <cell r="K5">
            <v>0</v>
          </cell>
          <cell r="L5">
            <v>-139128</v>
          </cell>
          <cell r="M5">
            <v>-344936</v>
          </cell>
          <cell r="N5">
            <v>0</v>
          </cell>
          <cell r="O5">
            <v>-208986</v>
          </cell>
          <cell r="P5">
            <v>-3885</v>
          </cell>
          <cell r="Q5">
            <v>-134867</v>
          </cell>
          <cell r="R5">
            <v>-831802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-224216</v>
          </cell>
          <cell r="X5">
            <v>0</v>
          </cell>
          <cell r="Y5">
            <v>-224216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1151</v>
          </cell>
          <cell r="D6">
            <v>72716</v>
          </cell>
          <cell r="E6">
            <v>374306</v>
          </cell>
          <cell r="F6">
            <v>20735</v>
          </cell>
          <cell r="G6">
            <v>30687</v>
          </cell>
          <cell r="H6">
            <v>499595</v>
          </cell>
          <cell r="I6">
            <v>16727</v>
          </cell>
          <cell r="J6">
            <v>180705</v>
          </cell>
          <cell r="K6">
            <v>197432</v>
          </cell>
          <cell r="L6">
            <v>326004</v>
          </cell>
          <cell r="M6">
            <v>917168</v>
          </cell>
          <cell r="N6">
            <v>0</v>
          </cell>
          <cell r="O6">
            <v>259852</v>
          </cell>
          <cell r="P6">
            <v>34014</v>
          </cell>
          <cell r="Q6">
            <v>202194</v>
          </cell>
          <cell r="R6">
            <v>1739232</v>
          </cell>
          <cell r="S6">
            <v>6364</v>
          </cell>
          <cell r="T6">
            <v>189326</v>
          </cell>
          <cell r="U6">
            <v>126606</v>
          </cell>
          <cell r="V6">
            <v>322296</v>
          </cell>
          <cell r="W6">
            <v>470203</v>
          </cell>
          <cell r="X6">
            <v>51905</v>
          </cell>
          <cell r="Y6">
            <v>522108</v>
          </cell>
          <cell r="Z6">
            <v>0</v>
          </cell>
          <cell r="AA6">
            <v>109845</v>
          </cell>
          <cell r="AB6">
            <v>275</v>
          </cell>
          <cell r="AC6">
            <v>17732</v>
          </cell>
          <cell r="AD6">
            <v>5606</v>
          </cell>
          <cell r="AE6">
            <v>0</v>
          </cell>
          <cell r="AF6">
            <v>133458</v>
          </cell>
        </row>
        <row r="7">
          <cell r="A7" t="str">
            <v>TILGANG</v>
          </cell>
          <cell r="B7" t="str">
            <v>Import 2.a.</v>
          </cell>
          <cell r="C7">
            <v>110</v>
          </cell>
          <cell r="D7">
            <v>30118</v>
          </cell>
          <cell r="E7">
            <v>23473</v>
          </cell>
          <cell r="F7">
            <v>0</v>
          </cell>
          <cell r="G7">
            <v>4704</v>
          </cell>
          <cell r="H7">
            <v>58405</v>
          </cell>
          <cell r="I7">
            <v>0</v>
          </cell>
          <cell r="J7">
            <v>86770</v>
          </cell>
          <cell r="K7">
            <v>86770</v>
          </cell>
          <cell r="L7">
            <v>156281</v>
          </cell>
          <cell r="M7">
            <v>76106</v>
          </cell>
          <cell r="N7">
            <v>0</v>
          </cell>
          <cell r="O7">
            <v>0</v>
          </cell>
          <cell r="P7">
            <v>8267</v>
          </cell>
          <cell r="Q7">
            <v>0</v>
          </cell>
          <cell r="R7">
            <v>240654</v>
          </cell>
          <cell r="S7">
            <v>0</v>
          </cell>
          <cell r="T7">
            <v>22225</v>
          </cell>
          <cell r="U7">
            <v>56703</v>
          </cell>
          <cell r="V7">
            <v>78928</v>
          </cell>
          <cell r="W7">
            <v>396396</v>
          </cell>
          <cell r="X7">
            <v>0</v>
          </cell>
          <cell r="Y7">
            <v>396396</v>
          </cell>
          <cell r="Z7">
            <v>0</v>
          </cell>
          <cell r="AA7">
            <v>0</v>
          </cell>
          <cell r="AB7">
            <v>1895</v>
          </cell>
          <cell r="AC7">
            <v>22068</v>
          </cell>
          <cell r="AD7">
            <v>1591</v>
          </cell>
          <cell r="AE7">
            <v>0</v>
          </cell>
          <cell r="AF7">
            <v>25554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59700</v>
          </cell>
          <cell r="F8">
            <v>5105</v>
          </cell>
          <cell r="G8">
            <v>2042</v>
          </cell>
          <cell r="H8">
            <v>66847</v>
          </cell>
          <cell r="I8">
            <v>0</v>
          </cell>
          <cell r="J8">
            <v>61032</v>
          </cell>
          <cell r="K8">
            <v>61032</v>
          </cell>
          <cell r="L8">
            <v>28620</v>
          </cell>
          <cell r="M8">
            <v>81606</v>
          </cell>
          <cell r="N8">
            <v>0</v>
          </cell>
          <cell r="O8">
            <v>74311</v>
          </cell>
          <cell r="P8">
            <v>21</v>
          </cell>
          <cell r="Q8">
            <v>34500</v>
          </cell>
          <cell r="R8">
            <v>219058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761308</v>
          </cell>
          <cell r="X8">
            <v>0</v>
          </cell>
          <cell r="Y8">
            <v>761308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3367</v>
          </cell>
          <cell r="AE8">
            <v>0</v>
          </cell>
          <cell r="AF8">
            <v>3367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22119</v>
          </cell>
          <cell r="F9">
            <v>1</v>
          </cell>
          <cell r="G9">
            <v>2304</v>
          </cell>
          <cell r="H9">
            <v>24424</v>
          </cell>
          <cell r="I9">
            <v>0</v>
          </cell>
          <cell r="J9">
            <v>0</v>
          </cell>
          <cell r="K9">
            <v>0</v>
          </cell>
          <cell r="L9">
            <v>26446</v>
          </cell>
          <cell r="M9">
            <v>80735</v>
          </cell>
          <cell r="N9">
            <v>0</v>
          </cell>
          <cell r="O9">
            <v>42163</v>
          </cell>
          <cell r="P9">
            <v>3885</v>
          </cell>
          <cell r="Q9">
            <v>15277</v>
          </cell>
          <cell r="R9">
            <v>168506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193861</v>
          </cell>
          <cell r="X9">
            <v>0</v>
          </cell>
          <cell r="Y9">
            <v>193861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3918</v>
          </cell>
          <cell r="Q10">
            <v>0</v>
          </cell>
          <cell r="R10">
            <v>3918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85047</v>
          </cell>
          <cell r="X10">
            <v>0</v>
          </cell>
          <cell r="Y10">
            <v>85047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93</v>
          </cell>
          <cell r="H11">
            <v>93</v>
          </cell>
          <cell r="I11">
            <v>0</v>
          </cell>
          <cell r="J11">
            <v>35725</v>
          </cell>
          <cell r="K11">
            <v>35725</v>
          </cell>
          <cell r="L11">
            <v>1428</v>
          </cell>
          <cell r="M11">
            <v>167</v>
          </cell>
          <cell r="N11">
            <v>0</v>
          </cell>
          <cell r="O11">
            <v>626</v>
          </cell>
          <cell r="P11">
            <v>3799</v>
          </cell>
          <cell r="Q11">
            <v>0</v>
          </cell>
          <cell r="R11">
            <v>6020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359</v>
          </cell>
          <cell r="AA11">
            <v>0</v>
          </cell>
          <cell r="AB11">
            <v>0</v>
          </cell>
          <cell r="AC11">
            <v>8093</v>
          </cell>
          <cell r="AD11">
            <v>439</v>
          </cell>
          <cell r="AE11">
            <v>0</v>
          </cell>
          <cell r="AF11">
            <v>8891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142</v>
          </cell>
          <cell r="F12">
            <v>0</v>
          </cell>
          <cell r="G12">
            <v>0</v>
          </cell>
          <cell r="H12">
            <v>142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48455</v>
          </cell>
          <cell r="E13">
            <v>203995</v>
          </cell>
          <cell r="F13">
            <v>0</v>
          </cell>
          <cell r="G13">
            <v>192</v>
          </cell>
          <cell r="H13">
            <v>252642</v>
          </cell>
          <cell r="I13">
            <v>0</v>
          </cell>
          <cell r="J13">
            <v>11264</v>
          </cell>
          <cell r="K13">
            <v>11264</v>
          </cell>
          <cell r="L13">
            <v>42819</v>
          </cell>
          <cell r="M13">
            <v>248531</v>
          </cell>
          <cell r="N13">
            <v>0</v>
          </cell>
          <cell r="O13">
            <v>180832</v>
          </cell>
          <cell r="P13">
            <v>4373</v>
          </cell>
          <cell r="Q13">
            <v>32</v>
          </cell>
          <cell r="R13">
            <v>476587</v>
          </cell>
          <cell r="S13">
            <v>4042</v>
          </cell>
          <cell r="T13">
            <v>0</v>
          </cell>
          <cell r="U13">
            <v>78879</v>
          </cell>
          <cell r="V13">
            <v>82921</v>
          </cell>
          <cell r="W13">
            <v>429951</v>
          </cell>
          <cell r="X13">
            <v>68984</v>
          </cell>
          <cell r="Y13">
            <v>498935</v>
          </cell>
          <cell r="Z13">
            <v>24702</v>
          </cell>
          <cell r="AA13">
            <v>0</v>
          </cell>
          <cell r="AB13">
            <v>0</v>
          </cell>
          <cell r="AC13">
            <v>0</v>
          </cell>
          <cell r="AD13">
            <v>15948</v>
          </cell>
          <cell r="AE13">
            <v>0</v>
          </cell>
          <cell r="AF13">
            <v>40650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5557</v>
          </cell>
          <cell r="F14">
            <v>117668</v>
          </cell>
          <cell r="G14">
            <v>410</v>
          </cell>
          <cell r="H14">
            <v>123635</v>
          </cell>
          <cell r="I14">
            <v>6551</v>
          </cell>
          <cell r="J14">
            <v>4</v>
          </cell>
          <cell r="K14">
            <v>6555</v>
          </cell>
          <cell r="L14">
            <v>11197</v>
          </cell>
          <cell r="M14">
            <v>15852</v>
          </cell>
          <cell r="N14">
            <v>0</v>
          </cell>
          <cell r="O14">
            <v>148566</v>
          </cell>
          <cell r="P14">
            <v>0</v>
          </cell>
          <cell r="Q14">
            <v>4375</v>
          </cell>
          <cell r="R14">
            <v>179990</v>
          </cell>
          <cell r="S14">
            <v>0</v>
          </cell>
          <cell r="T14">
            <v>12</v>
          </cell>
          <cell r="U14">
            <v>7670</v>
          </cell>
          <cell r="V14">
            <v>7682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21</v>
          </cell>
          <cell r="AD14">
            <v>2576</v>
          </cell>
          <cell r="AE14">
            <v>0</v>
          </cell>
          <cell r="AF14">
            <v>2597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53</v>
          </cell>
          <cell r="E16">
            <v>901</v>
          </cell>
          <cell r="F16">
            <v>185</v>
          </cell>
          <cell r="G16">
            <v>98</v>
          </cell>
          <cell r="H16">
            <v>1237</v>
          </cell>
          <cell r="I16">
            <v>24</v>
          </cell>
          <cell r="J16">
            <v>36</v>
          </cell>
          <cell r="K16">
            <v>60</v>
          </cell>
          <cell r="L16">
            <v>318</v>
          </cell>
          <cell r="M16">
            <v>930</v>
          </cell>
          <cell r="N16">
            <v>0</v>
          </cell>
          <cell r="O16">
            <v>1058</v>
          </cell>
          <cell r="P16">
            <v>38</v>
          </cell>
          <cell r="Q16">
            <v>0</v>
          </cell>
          <cell r="R16">
            <v>2344</v>
          </cell>
          <cell r="S16">
            <v>0</v>
          </cell>
          <cell r="T16">
            <v>3</v>
          </cell>
          <cell r="U16">
            <v>581</v>
          </cell>
          <cell r="V16">
            <v>584</v>
          </cell>
          <cell r="W16">
            <v>1107</v>
          </cell>
          <cell r="X16">
            <v>0</v>
          </cell>
          <cell r="Y16">
            <v>1107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66</v>
          </cell>
          <cell r="AE16">
            <v>0</v>
          </cell>
          <cell r="AF16">
            <v>66</v>
          </cell>
        </row>
        <row r="17">
          <cell r="B17" t="str">
            <v>I alt Tilgang</v>
          </cell>
          <cell r="C17">
            <v>110</v>
          </cell>
          <cell r="D17">
            <v>78626</v>
          </cell>
          <cell r="E17">
            <v>315887</v>
          </cell>
          <cell r="F17">
            <v>122959</v>
          </cell>
          <cell r="G17">
            <v>9843</v>
          </cell>
          <cell r="H17">
            <v>527425</v>
          </cell>
          <cell r="I17">
            <v>6575</v>
          </cell>
          <cell r="J17">
            <v>194831</v>
          </cell>
          <cell r="K17">
            <v>201406</v>
          </cell>
          <cell r="L17">
            <v>267109</v>
          </cell>
          <cell r="M17">
            <v>503927</v>
          </cell>
          <cell r="N17">
            <v>0</v>
          </cell>
          <cell r="O17">
            <v>447556</v>
          </cell>
          <cell r="P17">
            <v>24301</v>
          </cell>
          <cell r="Q17">
            <v>54184</v>
          </cell>
          <cell r="R17">
            <v>1297077</v>
          </cell>
          <cell r="S17">
            <v>4042</v>
          </cell>
          <cell r="T17">
            <v>22240</v>
          </cell>
          <cell r="U17">
            <v>143833</v>
          </cell>
          <cell r="V17">
            <v>170115</v>
          </cell>
          <cell r="W17">
            <v>1867670</v>
          </cell>
          <cell r="X17">
            <v>68984</v>
          </cell>
          <cell r="Y17">
            <v>1936654</v>
          </cell>
          <cell r="Z17">
            <v>25061</v>
          </cell>
          <cell r="AA17">
            <v>0</v>
          </cell>
          <cell r="AB17">
            <v>1895</v>
          </cell>
          <cell r="AC17">
            <v>30182</v>
          </cell>
          <cell r="AD17">
            <v>23987</v>
          </cell>
          <cell r="AE17">
            <v>0</v>
          </cell>
          <cell r="AF17">
            <v>81125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63483</v>
          </cell>
          <cell r="E18">
            <v>79034</v>
          </cell>
          <cell r="F18">
            <v>0</v>
          </cell>
          <cell r="G18">
            <v>0</v>
          </cell>
          <cell r="H18">
            <v>142517</v>
          </cell>
          <cell r="I18">
            <v>8010</v>
          </cell>
          <cell r="J18">
            <v>1446</v>
          </cell>
          <cell r="K18">
            <v>9456</v>
          </cell>
          <cell r="L18">
            <v>61141</v>
          </cell>
          <cell r="M18">
            <v>136701</v>
          </cell>
          <cell r="N18">
            <v>0</v>
          </cell>
          <cell r="O18">
            <v>0</v>
          </cell>
          <cell r="P18">
            <v>0</v>
          </cell>
          <cell r="Q18">
            <v>7471</v>
          </cell>
          <cell r="R18">
            <v>205313</v>
          </cell>
          <cell r="S18">
            <v>0</v>
          </cell>
          <cell r="T18">
            <v>0</v>
          </cell>
          <cell r="U18">
            <v>104064</v>
          </cell>
          <cell r="V18">
            <v>104064</v>
          </cell>
          <cell r="W18">
            <v>171713</v>
          </cell>
          <cell r="X18">
            <v>21150</v>
          </cell>
          <cell r="Y18">
            <v>192863</v>
          </cell>
          <cell r="Z18">
            <v>0</v>
          </cell>
          <cell r="AA18">
            <v>2</v>
          </cell>
          <cell r="AB18">
            <v>0</v>
          </cell>
          <cell r="AC18">
            <v>0</v>
          </cell>
          <cell r="AD18">
            <v>10678</v>
          </cell>
          <cell r="AE18">
            <v>0</v>
          </cell>
          <cell r="AF18">
            <v>10680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59692</v>
          </cell>
          <cell r="F19">
            <v>5105</v>
          </cell>
          <cell r="G19">
            <v>2042</v>
          </cell>
          <cell r="H19">
            <v>66839</v>
          </cell>
          <cell r="I19">
            <v>0</v>
          </cell>
          <cell r="J19">
            <v>61032</v>
          </cell>
          <cell r="K19">
            <v>61032</v>
          </cell>
          <cell r="L19">
            <v>28620</v>
          </cell>
          <cell r="M19">
            <v>81607</v>
          </cell>
          <cell r="N19">
            <v>0</v>
          </cell>
          <cell r="O19">
            <v>74311</v>
          </cell>
          <cell r="P19">
            <v>2504</v>
          </cell>
          <cell r="Q19">
            <v>34500</v>
          </cell>
          <cell r="R19">
            <v>221542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846357</v>
          </cell>
          <cell r="X19">
            <v>0</v>
          </cell>
          <cell r="Y19">
            <v>846357</v>
          </cell>
          <cell r="Z19">
            <v>0</v>
          </cell>
          <cell r="AA19">
            <v>0</v>
          </cell>
          <cell r="AB19">
            <v>0</v>
          </cell>
          <cell r="AC19">
            <v>4259</v>
          </cell>
          <cell r="AD19">
            <v>3367</v>
          </cell>
          <cell r="AE19">
            <v>0</v>
          </cell>
          <cell r="AF19">
            <v>7626</v>
          </cell>
        </row>
        <row r="20">
          <cell r="B20" t="str">
            <v>Salg indberetningspligtig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22119</v>
          </cell>
          <cell r="F21">
            <v>1</v>
          </cell>
          <cell r="G21">
            <v>2304</v>
          </cell>
          <cell r="H21">
            <v>24424</v>
          </cell>
          <cell r="I21">
            <v>0</v>
          </cell>
          <cell r="J21">
            <v>0</v>
          </cell>
          <cell r="K21">
            <v>0</v>
          </cell>
          <cell r="L21">
            <v>26446</v>
          </cell>
          <cell r="M21">
            <v>80741</v>
          </cell>
          <cell r="N21">
            <v>0</v>
          </cell>
          <cell r="O21">
            <v>42163</v>
          </cell>
          <cell r="P21">
            <v>3885</v>
          </cell>
          <cell r="Q21">
            <v>15277</v>
          </cell>
          <cell r="R21">
            <v>168512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193861</v>
          </cell>
          <cell r="X21">
            <v>0</v>
          </cell>
          <cell r="Y21">
            <v>193861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44118</v>
          </cell>
          <cell r="M22">
            <v>409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44527</v>
          </cell>
          <cell r="S22">
            <v>0</v>
          </cell>
          <cell r="T22">
            <v>11605</v>
          </cell>
          <cell r="U22">
            <v>6161</v>
          </cell>
          <cell r="V22">
            <v>17766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4</v>
          </cell>
          <cell r="G23">
            <v>0</v>
          </cell>
          <cell r="H23">
            <v>4</v>
          </cell>
          <cell r="I23">
            <v>0</v>
          </cell>
          <cell r="J23">
            <v>0</v>
          </cell>
          <cell r="K23">
            <v>0</v>
          </cell>
          <cell r="L23">
            <v>389</v>
          </cell>
          <cell r="M23">
            <v>1</v>
          </cell>
          <cell r="N23">
            <v>0</v>
          </cell>
          <cell r="O23">
            <v>80</v>
          </cell>
          <cell r="P23">
            <v>0</v>
          </cell>
          <cell r="Q23">
            <v>0</v>
          </cell>
          <cell r="R23">
            <v>470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1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60713</v>
          </cell>
          <cell r="K24">
            <v>60713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310</v>
          </cell>
          <cell r="D26">
            <v>0</v>
          </cell>
          <cell r="E26">
            <v>43644</v>
          </cell>
          <cell r="F26">
            <v>109008</v>
          </cell>
          <cell r="G26">
            <v>2267</v>
          </cell>
          <cell r="H26">
            <v>155229</v>
          </cell>
          <cell r="I26">
            <v>0</v>
          </cell>
          <cell r="J26">
            <v>58436</v>
          </cell>
          <cell r="K26">
            <v>58436</v>
          </cell>
          <cell r="L26">
            <v>37895</v>
          </cell>
          <cell r="M26">
            <v>53233</v>
          </cell>
          <cell r="N26">
            <v>0</v>
          </cell>
          <cell r="O26">
            <v>271088</v>
          </cell>
          <cell r="P26">
            <v>65</v>
          </cell>
          <cell r="Q26">
            <v>1061</v>
          </cell>
          <cell r="R26">
            <v>363342</v>
          </cell>
          <cell r="S26">
            <v>0</v>
          </cell>
          <cell r="T26">
            <v>0</v>
          </cell>
          <cell r="U26">
            <v>923</v>
          </cell>
          <cell r="V26">
            <v>923</v>
          </cell>
          <cell r="W26">
            <v>0</v>
          </cell>
          <cell r="X26">
            <v>0</v>
          </cell>
          <cell r="Y26">
            <v>0</v>
          </cell>
          <cell r="Z26">
            <v>8</v>
          </cell>
          <cell r="AA26">
            <v>169</v>
          </cell>
          <cell r="AB26">
            <v>1913</v>
          </cell>
          <cell r="AC26">
            <v>20861</v>
          </cell>
          <cell r="AD26">
            <v>5177</v>
          </cell>
          <cell r="AE26">
            <v>0</v>
          </cell>
          <cell r="AF26">
            <v>28128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159</v>
          </cell>
          <cell r="M27">
            <v>163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322</v>
          </cell>
          <cell r="S27">
            <v>0</v>
          </cell>
          <cell r="T27">
            <v>0</v>
          </cell>
          <cell r="U27">
            <v>503</v>
          </cell>
          <cell r="V27">
            <v>503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19037</v>
          </cell>
          <cell r="AB27">
            <v>0</v>
          </cell>
          <cell r="AC27">
            <v>8280</v>
          </cell>
          <cell r="AD27">
            <v>5</v>
          </cell>
          <cell r="AE27">
            <v>0</v>
          </cell>
          <cell r="AF27">
            <v>27322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404</v>
          </cell>
          <cell r="V28">
            <v>404</v>
          </cell>
          <cell r="W28">
            <v>0</v>
          </cell>
          <cell r="X28">
            <v>0</v>
          </cell>
          <cell r="Y28">
            <v>0</v>
          </cell>
          <cell r="Z28">
            <v>25053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25053</v>
          </cell>
        </row>
        <row r="29">
          <cell r="B29" t="str">
            <v>Anvendt til produktion 3.n</v>
          </cell>
          <cell r="C29">
            <v>0</v>
          </cell>
          <cell r="D29">
            <v>27170</v>
          </cell>
          <cell r="E29">
            <v>1183</v>
          </cell>
          <cell r="F29">
            <v>0</v>
          </cell>
          <cell r="G29">
            <v>119</v>
          </cell>
          <cell r="H29">
            <v>28472</v>
          </cell>
          <cell r="I29">
            <v>2395</v>
          </cell>
          <cell r="J29">
            <v>0</v>
          </cell>
          <cell r="K29">
            <v>2395</v>
          </cell>
          <cell r="L29">
            <v>105223</v>
          </cell>
          <cell r="M29">
            <v>0</v>
          </cell>
          <cell r="N29">
            <v>0</v>
          </cell>
          <cell r="O29">
            <v>0</v>
          </cell>
          <cell r="P29">
            <v>12034</v>
          </cell>
          <cell r="Q29">
            <v>26704</v>
          </cell>
          <cell r="R29">
            <v>143961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647132</v>
          </cell>
          <cell r="X29">
            <v>187</v>
          </cell>
          <cell r="Y29">
            <v>647319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108881</v>
          </cell>
          <cell r="F30">
            <v>8618</v>
          </cell>
          <cell r="G30">
            <v>5769</v>
          </cell>
          <cell r="H30">
            <v>123268</v>
          </cell>
          <cell r="I30">
            <v>0</v>
          </cell>
          <cell r="J30">
            <v>4</v>
          </cell>
          <cell r="K30">
            <v>4</v>
          </cell>
          <cell r="L30">
            <v>26034</v>
          </cell>
          <cell r="M30">
            <v>95260</v>
          </cell>
          <cell r="N30">
            <v>0</v>
          </cell>
          <cell r="O30">
            <v>63144</v>
          </cell>
          <cell r="P30">
            <v>5732</v>
          </cell>
          <cell r="Q30">
            <v>4375</v>
          </cell>
          <cell r="R30">
            <v>194545</v>
          </cell>
          <cell r="S30">
            <v>0</v>
          </cell>
          <cell r="T30">
            <v>0</v>
          </cell>
          <cell r="U30">
            <v>631</v>
          </cell>
          <cell r="V30">
            <v>631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2576</v>
          </cell>
          <cell r="AE30">
            <v>0</v>
          </cell>
          <cell r="AF30">
            <v>2576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1</v>
          </cell>
          <cell r="D32">
            <v>0</v>
          </cell>
          <cell r="E32">
            <v>82</v>
          </cell>
          <cell r="F32">
            <v>29</v>
          </cell>
          <cell r="G32">
            <v>112</v>
          </cell>
          <cell r="H32">
            <v>224</v>
          </cell>
          <cell r="I32">
            <v>0</v>
          </cell>
          <cell r="J32">
            <v>112</v>
          </cell>
          <cell r="K32">
            <v>112</v>
          </cell>
          <cell r="L32">
            <v>95</v>
          </cell>
          <cell r="M32">
            <v>1015</v>
          </cell>
          <cell r="N32">
            <v>0</v>
          </cell>
          <cell r="O32">
            <v>0</v>
          </cell>
          <cell r="P32">
            <v>4</v>
          </cell>
          <cell r="Q32">
            <v>182</v>
          </cell>
          <cell r="R32">
            <v>1296</v>
          </cell>
          <cell r="S32">
            <v>0</v>
          </cell>
          <cell r="T32">
            <v>15</v>
          </cell>
          <cell r="U32">
            <v>203</v>
          </cell>
          <cell r="V32">
            <v>218</v>
          </cell>
          <cell r="W32">
            <v>823</v>
          </cell>
          <cell r="X32">
            <v>265</v>
          </cell>
          <cell r="Y32">
            <v>1088</v>
          </cell>
          <cell r="Z32">
            <v>0</v>
          </cell>
          <cell r="AA32">
            <v>0</v>
          </cell>
          <cell r="AB32">
            <v>0</v>
          </cell>
          <cell r="AC32">
            <v>79</v>
          </cell>
          <cell r="AD32">
            <v>1</v>
          </cell>
          <cell r="AE32">
            <v>0</v>
          </cell>
          <cell r="AF32">
            <v>80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368</v>
          </cell>
          <cell r="N33">
            <v>0</v>
          </cell>
          <cell r="O33">
            <v>280</v>
          </cell>
          <cell r="P33">
            <v>0</v>
          </cell>
          <cell r="Q33">
            <v>0</v>
          </cell>
          <cell r="R33">
            <v>648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311</v>
          </cell>
          <cell r="D34">
            <v>90653</v>
          </cell>
          <cell r="E34">
            <v>314635</v>
          </cell>
          <cell r="F34">
            <v>122765</v>
          </cell>
          <cell r="G34">
            <v>12613</v>
          </cell>
          <cell r="H34">
            <v>540977</v>
          </cell>
          <cell r="I34">
            <v>10405</v>
          </cell>
          <cell r="J34">
            <v>181743</v>
          </cell>
          <cell r="K34">
            <v>192148</v>
          </cell>
          <cell r="L34">
            <v>330120</v>
          </cell>
          <cell r="M34">
            <v>449498</v>
          </cell>
          <cell r="N34">
            <v>0</v>
          </cell>
          <cell r="O34">
            <v>451066</v>
          </cell>
          <cell r="P34">
            <v>24224</v>
          </cell>
          <cell r="Q34">
            <v>89570</v>
          </cell>
          <cell r="R34">
            <v>1344478</v>
          </cell>
          <cell r="S34">
            <v>0</v>
          </cell>
          <cell r="T34">
            <v>11620</v>
          </cell>
          <cell r="U34">
            <v>112889</v>
          </cell>
          <cell r="V34">
            <v>124509</v>
          </cell>
          <cell r="W34">
            <v>1859886</v>
          </cell>
          <cell r="X34">
            <v>21602</v>
          </cell>
          <cell r="Y34">
            <v>1881488</v>
          </cell>
          <cell r="Z34">
            <v>25061</v>
          </cell>
          <cell r="AA34">
            <v>19208</v>
          </cell>
          <cell r="AB34">
            <v>1913</v>
          </cell>
          <cell r="AC34">
            <v>33479</v>
          </cell>
          <cell r="AD34">
            <v>21805</v>
          </cell>
          <cell r="AE34">
            <v>0</v>
          </cell>
          <cell r="AF34">
            <v>101466</v>
          </cell>
        </row>
        <row r="35">
          <cell r="A35" t="str">
            <v>FYSISK BEHOLDNING ULTIMO</v>
          </cell>
          <cell r="C35">
            <v>950</v>
          </cell>
          <cell r="D35">
            <v>60689</v>
          </cell>
          <cell r="E35">
            <v>373731</v>
          </cell>
          <cell r="F35">
            <v>20929</v>
          </cell>
          <cell r="G35">
            <v>27917</v>
          </cell>
          <cell r="H35">
            <v>484216</v>
          </cell>
          <cell r="I35">
            <v>12897</v>
          </cell>
          <cell r="J35">
            <v>193793</v>
          </cell>
          <cell r="K35">
            <v>206690</v>
          </cell>
          <cell r="L35">
            <v>262993</v>
          </cell>
          <cell r="M35">
            <v>971982</v>
          </cell>
          <cell r="N35">
            <v>0</v>
          </cell>
          <cell r="O35">
            <v>256584</v>
          </cell>
          <cell r="P35">
            <v>34091</v>
          </cell>
          <cell r="Q35">
            <v>166808</v>
          </cell>
          <cell r="R35">
            <v>1692458</v>
          </cell>
          <cell r="S35">
            <v>10406</v>
          </cell>
          <cell r="T35">
            <v>199946</v>
          </cell>
          <cell r="U35">
            <v>157550</v>
          </cell>
          <cell r="V35">
            <v>367902</v>
          </cell>
          <cell r="W35">
            <v>477987</v>
          </cell>
          <cell r="X35">
            <v>99287</v>
          </cell>
          <cell r="Y35">
            <v>577274</v>
          </cell>
          <cell r="Z35">
            <v>0</v>
          </cell>
          <cell r="AA35">
            <v>90637</v>
          </cell>
          <cell r="AB35">
            <v>257</v>
          </cell>
          <cell r="AC35">
            <v>14435</v>
          </cell>
          <cell r="AD35">
            <v>7788</v>
          </cell>
          <cell r="AE35">
            <v>0</v>
          </cell>
          <cell r="AF35">
            <v>113117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53524</v>
          </cell>
          <cell r="F36">
            <v>20024</v>
          </cell>
          <cell r="G36">
            <v>1941</v>
          </cell>
          <cell r="H36">
            <v>75489</v>
          </cell>
          <cell r="I36">
            <v>0</v>
          </cell>
          <cell r="J36">
            <v>0</v>
          </cell>
          <cell r="K36">
            <v>0</v>
          </cell>
          <cell r="L36">
            <v>153483</v>
          </cell>
          <cell r="M36">
            <v>399981</v>
          </cell>
          <cell r="N36">
            <v>0</v>
          </cell>
          <cell r="O36">
            <v>208774</v>
          </cell>
          <cell r="P36">
            <v>0</v>
          </cell>
          <cell r="Q36">
            <v>134030</v>
          </cell>
          <cell r="R36">
            <v>896268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111281</v>
          </cell>
          <cell r="X36">
            <v>0</v>
          </cell>
          <cell r="Y36">
            <v>111281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-51841</v>
          </cell>
          <cell r="F37">
            <v>-20024</v>
          </cell>
          <cell r="G37">
            <v>-1941</v>
          </cell>
          <cell r="H37">
            <v>-73806</v>
          </cell>
          <cell r="I37">
            <v>0</v>
          </cell>
          <cell r="J37">
            <v>0</v>
          </cell>
          <cell r="K37">
            <v>0</v>
          </cell>
          <cell r="L37">
            <v>-153483</v>
          </cell>
          <cell r="M37">
            <v>-399998</v>
          </cell>
          <cell r="N37">
            <v>0</v>
          </cell>
          <cell r="O37">
            <v>-208734</v>
          </cell>
          <cell r="P37">
            <v>0</v>
          </cell>
          <cell r="Q37">
            <v>-134031</v>
          </cell>
          <cell r="R37">
            <v>-896246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-111282</v>
          </cell>
          <cell r="X37">
            <v>0</v>
          </cell>
          <cell r="Y37">
            <v>-111282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950</v>
          </cell>
          <cell r="D38">
            <v>60689</v>
          </cell>
          <cell r="E38">
            <v>375414</v>
          </cell>
          <cell r="F38">
            <v>20929</v>
          </cell>
          <cell r="G38">
            <v>27917</v>
          </cell>
          <cell r="H38">
            <v>485899</v>
          </cell>
          <cell r="I38">
            <v>12897</v>
          </cell>
          <cell r="J38">
            <v>193793</v>
          </cell>
          <cell r="K38">
            <v>206690</v>
          </cell>
          <cell r="L38">
            <v>262993</v>
          </cell>
          <cell r="M38">
            <v>971965</v>
          </cell>
          <cell r="N38">
            <v>0</v>
          </cell>
          <cell r="O38">
            <v>256624</v>
          </cell>
          <cell r="P38">
            <v>34091</v>
          </cell>
          <cell r="Q38">
            <v>166807</v>
          </cell>
          <cell r="R38">
            <v>1692480</v>
          </cell>
          <cell r="S38">
            <v>10406</v>
          </cell>
          <cell r="T38">
            <v>199946</v>
          </cell>
          <cell r="U38">
            <v>157550</v>
          </cell>
          <cell r="V38">
            <v>367902</v>
          </cell>
          <cell r="W38">
            <v>477986</v>
          </cell>
          <cell r="X38">
            <v>99287</v>
          </cell>
          <cell r="Y38">
            <v>577273</v>
          </cell>
          <cell r="Z38">
            <v>0</v>
          </cell>
          <cell r="AA38">
            <v>90637</v>
          </cell>
          <cell r="AB38">
            <v>257</v>
          </cell>
          <cell r="AC38">
            <v>14435</v>
          </cell>
          <cell r="AD38">
            <v>7788</v>
          </cell>
          <cell r="AE38">
            <v>0</v>
          </cell>
          <cell r="AF38">
            <v>113117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624</v>
          </cell>
          <cell r="C3">
            <v>11845</v>
          </cell>
          <cell r="D3">
            <v>140986</v>
          </cell>
          <cell r="E3">
            <v>0</v>
          </cell>
          <cell r="F3">
            <v>153455</v>
          </cell>
          <cell r="G3">
            <v>1084</v>
          </cell>
          <cell r="H3">
            <v>22854</v>
          </cell>
          <cell r="I3">
            <v>23938</v>
          </cell>
          <cell r="J3">
            <v>4</v>
          </cell>
          <cell r="K3">
            <v>4</v>
          </cell>
          <cell r="L3">
            <v>22694</v>
          </cell>
          <cell r="M3">
            <v>7902</v>
          </cell>
          <cell r="N3">
            <v>7262</v>
          </cell>
          <cell r="O3">
            <v>37858</v>
          </cell>
        </row>
      </sheetData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950</v>
          </cell>
          <cell r="D3">
            <v>60689</v>
          </cell>
          <cell r="E3">
            <v>373731</v>
          </cell>
          <cell r="F3">
            <v>20929</v>
          </cell>
          <cell r="G3">
            <v>27917</v>
          </cell>
          <cell r="H3">
            <v>484216</v>
          </cell>
          <cell r="I3">
            <v>12897</v>
          </cell>
          <cell r="J3">
            <v>193793</v>
          </cell>
          <cell r="K3">
            <v>206690</v>
          </cell>
          <cell r="L3">
            <v>262993</v>
          </cell>
          <cell r="M3">
            <v>971982</v>
          </cell>
          <cell r="N3">
            <v>0</v>
          </cell>
          <cell r="O3">
            <v>256584</v>
          </cell>
          <cell r="P3">
            <v>34091</v>
          </cell>
          <cell r="Q3">
            <v>166808</v>
          </cell>
          <cell r="R3">
            <v>1692458</v>
          </cell>
          <cell r="S3">
            <v>10406</v>
          </cell>
          <cell r="T3">
            <v>199946</v>
          </cell>
          <cell r="U3">
            <v>157550</v>
          </cell>
          <cell r="V3">
            <v>367902</v>
          </cell>
          <cell r="W3">
            <v>477987</v>
          </cell>
          <cell r="X3">
            <v>99287</v>
          </cell>
          <cell r="Y3">
            <v>577274</v>
          </cell>
          <cell r="Z3">
            <v>0</v>
          </cell>
          <cell r="AA3">
            <v>90637</v>
          </cell>
          <cell r="AB3">
            <v>257</v>
          </cell>
          <cell r="AC3">
            <v>14435</v>
          </cell>
          <cell r="AD3">
            <v>7788</v>
          </cell>
          <cell r="AE3">
            <v>0</v>
          </cell>
          <cell r="AF3">
            <v>113117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53524</v>
          </cell>
          <cell r="F4">
            <v>20024</v>
          </cell>
          <cell r="G4">
            <v>1941</v>
          </cell>
          <cell r="H4">
            <v>75489</v>
          </cell>
          <cell r="I4">
            <v>0</v>
          </cell>
          <cell r="J4">
            <v>0</v>
          </cell>
          <cell r="K4">
            <v>0</v>
          </cell>
          <cell r="L4">
            <v>153483</v>
          </cell>
          <cell r="M4">
            <v>399981</v>
          </cell>
          <cell r="N4">
            <v>0</v>
          </cell>
          <cell r="O4">
            <v>208774</v>
          </cell>
          <cell r="P4">
            <v>0</v>
          </cell>
          <cell r="Q4">
            <v>134030</v>
          </cell>
          <cell r="R4">
            <v>896268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111281</v>
          </cell>
          <cell r="X4">
            <v>0</v>
          </cell>
          <cell r="Y4">
            <v>111281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-51841</v>
          </cell>
          <cell r="F5">
            <v>-20024</v>
          </cell>
          <cell r="G5">
            <v>-1941</v>
          </cell>
          <cell r="H5">
            <v>-73806</v>
          </cell>
          <cell r="I5">
            <v>0</v>
          </cell>
          <cell r="J5">
            <v>0</v>
          </cell>
          <cell r="K5">
            <v>0</v>
          </cell>
          <cell r="L5">
            <v>-153483</v>
          </cell>
          <cell r="M5">
            <v>-399998</v>
          </cell>
          <cell r="N5">
            <v>0</v>
          </cell>
          <cell r="O5">
            <v>-208734</v>
          </cell>
          <cell r="P5">
            <v>0</v>
          </cell>
          <cell r="Q5">
            <v>-134031</v>
          </cell>
          <cell r="R5">
            <v>-896246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-111282</v>
          </cell>
          <cell r="X5">
            <v>0</v>
          </cell>
          <cell r="Y5">
            <v>-111282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950</v>
          </cell>
          <cell r="D6">
            <v>60689</v>
          </cell>
          <cell r="E6">
            <v>375414</v>
          </cell>
          <cell r="F6">
            <v>20929</v>
          </cell>
          <cell r="G6">
            <v>27917</v>
          </cell>
          <cell r="H6">
            <v>485899</v>
          </cell>
          <cell r="I6">
            <v>12897</v>
          </cell>
          <cell r="J6">
            <v>193793</v>
          </cell>
          <cell r="K6">
            <v>206690</v>
          </cell>
          <cell r="L6">
            <v>262993</v>
          </cell>
          <cell r="M6">
            <v>971965</v>
          </cell>
          <cell r="N6">
            <v>0</v>
          </cell>
          <cell r="O6">
            <v>256624</v>
          </cell>
          <cell r="P6">
            <v>34091</v>
          </cell>
          <cell r="Q6">
            <v>166807</v>
          </cell>
          <cell r="R6">
            <v>1692480</v>
          </cell>
          <cell r="S6">
            <v>10406</v>
          </cell>
          <cell r="T6">
            <v>199946</v>
          </cell>
          <cell r="U6">
            <v>157550</v>
          </cell>
          <cell r="V6">
            <v>367902</v>
          </cell>
          <cell r="W6">
            <v>477986</v>
          </cell>
          <cell r="X6">
            <v>99287</v>
          </cell>
          <cell r="Y6">
            <v>577273</v>
          </cell>
          <cell r="Z6">
            <v>0</v>
          </cell>
          <cell r="AA6">
            <v>90637</v>
          </cell>
          <cell r="AB6">
            <v>257</v>
          </cell>
          <cell r="AC6">
            <v>14435</v>
          </cell>
          <cell r="AD6">
            <v>7788</v>
          </cell>
          <cell r="AE6">
            <v>0</v>
          </cell>
          <cell r="AF6">
            <v>113117</v>
          </cell>
        </row>
        <row r="7">
          <cell r="A7" t="str">
            <v>TILGANG</v>
          </cell>
          <cell r="B7" t="str">
            <v>Import 2.a.</v>
          </cell>
          <cell r="C7">
            <v>68</v>
          </cell>
          <cell r="D7">
            <v>5690</v>
          </cell>
          <cell r="E7">
            <v>54133</v>
          </cell>
          <cell r="F7">
            <v>0</v>
          </cell>
          <cell r="G7">
            <v>7048</v>
          </cell>
          <cell r="H7">
            <v>66939</v>
          </cell>
          <cell r="I7">
            <v>0</v>
          </cell>
          <cell r="J7">
            <v>123200</v>
          </cell>
          <cell r="K7">
            <v>123200</v>
          </cell>
          <cell r="L7">
            <v>96182</v>
          </cell>
          <cell r="M7">
            <v>114282</v>
          </cell>
          <cell r="N7">
            <v>0</v>
          </cell>
          <cell r="O7">
            <v>0</v>
          </cell>
          <cell r="P7">
            <v>12945</v>
          </cell>
          <cell r="Q7">
            <v>136</v>
          </cell>
          <cell r="R7">
            <v>223545</v>
          </cell>
          <cell r="S7">
            <v>0</v>
          </cell>
          <cell r="T7">
            <v>820</v>
          </cell>
          <cell r="U7">
            <v>137760</v>
          </cell>
          <cell r="V7">
            <v>138580</v>
          </cell>
          <cell r="W7">
            <v>444959</v>
          </cell>
          <cell r="X7">
            <v>0</v>
          </cell>
          <cell r="Y7">
            <v>444959</v>
          </cell>
          <cell r="Z7">
            <v>0</v>
          </cell>
          <cell r="AA7">
            <v>248</v>
          </cell>
          <cell r="AB7">
            <v>276</v>
          </cell>
          <cell r="AC7">
            <v>11791</v>
          </cell>
          <cell r="AD7">
            <v>1784</v>
          </cell>
          <cell r="AE7">
            <v>0</v>
          </cell>
          <cell r="AF7">
            <v>14099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46638</v>
          </cell>
          <cell r="F8">
            <v>4844</v>
          </cell>
          <cell r="G8">
            <v>1915</v>
          </cell>
          <cell r="H8">
            <v>53397</v>
          </cell>
          <cell r="I8">
            <v>3457</v>
          </cell>
          <cell r="J8">
            <v>68156</v>
          </cell>
          <cell r="K8">
            <v>71613</v>
          </cell>
          <cell r="L8">
            <v>25914</v>
          </cell>
          <cell r="M8">
            <v>54776</v>
          </cell>
          <cell r="N8">
            <v>0</v>
          </cell>
          <cell r="O8">
            <v>69371</v>
          </cell>
          <cell r="P8">
            <v>14</v>
          </cell>
          <cell r="Q8">
            <v>0</v>
          </cell>
          <cell r="R8">
            <v>150075</v>
          </cell>
          <cell r="S8">
            <v>0</v>
          </cell>
          <cell r="T8">
            <v>0</v>
          </cell>
          <cell r="U8">
            <v>2712</v>
          </cell>
          <cell r="V8">
            <v>2712</v>
          </cell>
          <cell r="W8">
            <v>855094</v>
          </cell>
          <cell r="X8">
            <v>0</v>
          </cell>
          <cell r="Y8">
            <v>855094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3136</v>
          </cell>
          <cell r="AE8">
            <v>0</v>
          </cell>
          <cell r="AF8">
            <v>3136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27918</v>
          </cell>
          <cell r="F9">
            <v>11</v>
          </cell>
          <cell r="G9">
            <v>1463</v>
          </cell>
          <cell r="H9">
            <v>29392</v>
          </cell>
          <cell r="I9">
            <v>0</v>
          </cell>
          <cell r="J9">
            <v>0</v>
          </cell>
          <cell r="K9">
            <v>0</v>
          </cell>
          <cell r="L9">
            <v>58488</v>
          </cell>
          <cell r="M9">
            <v>75222</v>
          </cell>
          <cell r="N9">
            <v>0</v>
          </cell>
          <cell r="O9">
            <v>46847</v>
          </cell>
          <cell r="P9">
            <v>0</v>
          </cell>
          <cell r="Q9">
            <v>67251</v>
          </cell>
          <cell r="R9">
            <v>247808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133953</v>
          </cell>
          <cell r="X9">
            <v>0</v>
          </cell>
          <cell r="Y9">
            <v>133953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2879</v>
          </cell>
          <cell r="Q10">
            <v>0</v>
          </cell>
          <cell r="R10">
            <v>2879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104</v>
          </cell>
          <cell r="H11">
            <v>104</v>
          </cell>
          <cell r="I11">
            <v>0</v>
          </cell>
          <cell r="J11">
            <v>64</v>
          </cell>
          <cell r="K11">
            <v>64</v>
          </cell>
          <cell r="L11">
            <v>1046</v>
          </cell>
          <cell r="M11">
            <v>108</v>
          </cell>
          <cell r="N11">
            <v>0</v>
          </cell>
          <cell r="O11">
            <v>519</v>
          </cell>
          <cell r="P11">
            <v>1923</v>
          </cell>
          <cell r="Q11">
            <v>0</v>
          </cell>
          <cell r="R11">
            <v>3596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1014</v>
          </cell>
          <cell r="AA11">
            <v>0</v>
          </cell>
          <cell r="AB11">
            <v>0</v>
          </cell>
          <cell r="AC11">
            <v>2094</v>
          </cell>
          <cell r="AD11">
            <v>3</v>
          </cell>
          <cell r="AE11">
            <v>0</v>
          </cell>
          <cell r="AF11">
            <v>3111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1106</v>
          </cell>
          <cell r="F12">
            <v>0</v>
          </cell>
          <cell r="G12">
            <v>0</v>
          </cell>
          <cell r="H12">
            <v>1106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41016</v>
          </cell>
          <cell r="E13">
            <v>187255</v>
          </cell>
          <cell r="F13">
            <v>0</v>
          </cell>
          <cell r="G13">
            <v>139</v>
          </cell>
          <cell r="H13">
            <v>228410</v>
          </cell>
          <cell r="I13">
            <v>4843</v>
          </cell>
          <cell r="J13">
            <v>16812</v>
          </cell>
          <cell r="K13">
            <v>21655</v>
          </cell>
          <cell r="L13">
            <v>79394</v>
          </cell>
          <cell r="M13">
            <v>181409</v>
          </cell>
          <cell r="N13">
            <v>0</v>
          </cell>
          <cell r="O13">
            <v>216234</v>
          </cell>
          <cell r="P13">
            <v>4604</v>
          </cell>
          <cell r="Q13">
            <v>0</v>
          </cell>
          <cell r="R13">
            <v>481641</v>
          </cell>
          <cell r="S13">
            <v>3500</v>
          </cell>
          <cell r="T13">
            <v>0</v>
          </cell>
          <cell r="U13">
            <v>83132</v>
          </cell>
          <cell r="V13">
            <v>86632</v>
          </cell>
          <cell r="W13">
            <v>514745</v>
          </cell>
          <cell r="X13">
            <v>70122</v>
          </cell>
          <cell r="Y13">
            <v>584867</v>
          </cell>
          <cell r="Z13">
            <v>25997</v>
          </cell>
          <cell r="AA13">
            <v>0</v>
          </cell>
          <cell r="AB13">
            <v>0</v>
          </cell>
          <cell r="AC13">
            <v>0</v>
          </cell>
          <cell r="AD13">
            <v>16468</v>
          </cell>
          <cell r="AE13">
            <v>0</v>
          </cell>
          <cell r="AF13">
            <v>42465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5297</v>
          </cell>
          <cell r="F14">
            <v>114374</v>
          </cell>
          <cell r="G14">
            <v>1627</v>
          </cell>
          <cell r="H14">
            <v>121298</v>
          </cell>
          <cell r="I14">
            <v>0</v>
          </cell>
          <cell r="J14">
            <v>356</v>
          </cell>
          <cell r="K14">
            <v>356</v>
          </cell>
          <cell r="L14">
            <v>17544</v>
          </cell>
          <cell r="M14">
            <v>71039</v>
          </cell>
          <cell r="N14">
            <v>0</v>
          </cell>
          <cell r="O14">
            <v>135006</v>
          </cell>
          <cell r="P14">
            <v>0</v>
          </cell>
          <cell r="Q14">
            <v>0</v>
          </cell>
          <cell r="R14">
            <v>223589</v>
          </cell>
          <cell r="S14">
            <v>0</v>
          </cell>
          <cell r="T14">
            <v>0</v>
          </cell>
          <cell r="U14">
            <v>4074</v>
          </cell>
          <cell r="V14">
            <v>4074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8</v>
          </cell>
          <cell r="AD14">
            <v>2138</v>
          </cell>
          <cell r="AE14">
            <v>0</v>
          </cell>
          <cell r="AF14">
            <v>2146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224</v>
          </cell>
          <cell r="E16">
            <v>503</v>
          </cell>
          <cell r="F16">
            <v>168</v>
          </cell>
          <cell r="G16">
            <v>19</v>
          </cell>
          <cell r="H16">
            <v>914</v>
          </cell>
          <cell r="I16">
            <v>49</v>
          </cell>
          <cell r="J16">
            <v>222</v>
          </cell>
          <cell r="K16">
            <v>271</v>
          </cell>
          <cell r="L16">
            <v>685</v>
          </cell>
          <cell r="M16">
            <v>1220</v>
          </cell>
          <cell r="N16">
            <v>0</v>
          </cell>
          <cell r="O16">
            <v>554</v>
          </cell>
          <cell r="P16">
            <v>10</v>
          </cell>
          <cell r="Q16">
            <v>479</v>
          </cell>
          <cell r="R16">
            <v>2948</v>
          </cell>
          <cell r="S16">
            <v>0</v>
          </cell>
          <cell r="T16">
            <v>130</v>
          </cell>
          <cell r="U16">
            <v>1573</v>
          </cell>
          <cell r="V16">
            <v>1703</v>
          </cell>
          <cell r="W16">
            <v>3766</v>
          </cell>
          <cell r="X16">
            <v>1</v>
          </cell>
          <cell r="Y16">
            <v>3767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324</v>
          </cell>
          <cell r="AE16">
            <v>0</v>
          </cell>
          <cell r="AF16">
            <v>324</v>
          </cell>
        </row>
        <row r="17">
          <cell r="B17" t="str">
            <v>I alt Tilgang</v>
          </cell>
          <cell r="C17">
            <v>68</v>
          </cell>
          <cell r="D17">
            <v>46930</v>
          </cell>
          <cell r="E17">
            <v>322850</v>
          </cell>
          <cell r="F17">
            <v>119397</v>
          </cell>
          <cell r="G17">
            <v>12315</v>
          </cell>
          <cell r="H17">
            <v>501560</v>
          </cell>
          <cell r="I17">
            <v>8349</v>
          </cell>
          <cell r="J17">
            <v>208810</v>
          </cell>
          <cell r="K17">
            <v>217159</v>
          </cell>
          <cell r="L17">
            <v>279253</v>
          </cell>
          <cell r="M17">
            <v>498056</v>
          </cell>
          <cell r="N17">
            <v>0</v>
          </cell>
          <cell r="O17">
            <v>468531</v>
          </cell>
          <cell r="P17">
            <v>22375</v>
          </cell>
          <cell r="Q17">
            <v>67866</v>
          </cell>
          <cell r="R17">
            <v>1336081</v>
          </cell>
          <cell r="S17">
            <v>3500</v>
          </cell>
          <cell r="T17">
            <v>950</v>
          </cell>
          <cell r="U17">
            <v>229251</v>
          </cell>
          <cell r="V17">
            <v>233701</v>
          </cell>
          <cell r="W17">
            <v>1952517</v>
          </cell>
          <cell r="X17">
            <v>70123</v>
          </cell>
          <cell r="Y17">
            <v>2022640</v>
          </cell>
          <cell r="Z17">
            <v>27011</v>
          </cell>
          <cell r="AA17">
            <v>248</v>
          </cell>
          <cell r="AB17">
            <v>276</v>
          </cell>
          <cell r="AC17">
            <v>13893</v>
          </cell>
          <cell r="AD17">
            <v>23853</v>
          </cell>
          <cell r="AE17">
            <v>0</v>
          </cell>
          <cell r="AF17">
            <v>65281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43885</v>
          </cell>
          <cell r="E18">
            <v>85824</v>
          </cell>
          <cell r="F18">
            <v>0</v>
          </cell>
          <cell r="G18">
            <v>0</v>
          </cell>
          <cell r="H18">
            <v>129709</v>
          </cell>
          <cell r="I18">
            <v>3457</v>
          </cell>
          <cell r="J18">
            <v>19276</v>
          </cell>
          <cell r="K18">
            <v>22733</v>
          </cell>
          <cell r="L18">
            <v>13272</v>
          </cell>
          <cell r="M18">
            <v>135986</v>
          </cell>
          <cell r="N18">
            <v>0</v>
          </cell>
          <cell r="O18">
            <v>7040</v>
          </cell>
          <cell r="P18">
            <v>0</v>
          </cell>
          <cell r="Q18">
            <v>2618</v>
          </cell>
          <cell r="R18">
            <v>158916</v>
          </cell>
          <cell r="S18">
            <v>0</v>
          </cell>
          <cell r="T18">
            <v>140153</v>
          </cell>
          <cell r="U18">
            <v>172360</v>
          </cell>
          <cell r="V18">
            <v>312513</v>
          </cell>
          <cell r="W18">
            <v>177510</v>
          </cell>
          <cell r="X18">
            <v>115805</v>
          </cell>
          <cell r="Y18">
            <v>293315</v>
          </cell>
          <cell r="Z18">
            <v>0</v>
          </cell>
          <cell r="AA18">
            <v>1</v>
          </cell>
          <cell r="AB18">
            <v>0</v>
          </cell>
          <cell r="AC18">
            <v>0</v>
          </cell>
          <cell r="AD18">
            <v>12618</v>
          </cell>
          <cell r="AE18">
            <v>0</v>
          </cell>
          <cell r="AF18">
            <v>12619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46659</v>
          </cell>
          <cell r="F19">
            <v>4844</v>
          </cell>
          <cell r="G19">
            <v>1915</v>
          </cell>
          <cell r="H19">
            <v>53418</v>
          </cell>
          <cell r="I19">
            <v>3457</v>
          </cell>
          <cell r="J19">
            <v>103656</v>
          </cell>
          <cell r="K19">
            <v>107113</v>
          </cell>
          <cell r="L19">
            <v>25914</v>
          </cell>
          <cell r="M19">
            <v>54480</v>
          </cell>
          <cell r="N19">
            <v>0</v>
          </cell>
          <cell r="O19">
            <v>69371</v>
          </cell>
          <cell r="P19">
            <v>2097</v>
          </cell>
          <cell r="Q19">
            <v>0</v>
          </cell>
          <cell r="R19">
            <v>151862</v>
          </cell>
          <cell r="S19">
            <v>0</v>
          </cell>
          <cell r="T19">
            <v>0</v>
          </cell>
          <cell r="U19">
            <v>2712</v>
          </cell>
          <cell r="V19">
            <v>2712</v>
          </cell>
          <cell r="W19">
            <v>855094</v>
          </cell>
          <cell r="X19">
            <v>0</v>
          </cell>
          <cell r="Y19">
            <v>855094</v>
          </cell>
          <cell r="Z19">
            <v>0</v>
          </cell>
          <cell r="AA19">
            <v>0</v>
          </cell>
          <cell r="AB19">
            <v>0</v>
          </cell>
          <cell r="AC19">
            <v>124</v>
          </cell>
          <cell r="AD19">
            <v>3136</v>
          </cell>
          <cell r="AE19">
            <v>0</v>
          </cell>
          <cell r="AF19">
            <v>3260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27918</v>
          </cell>
          <cell r="F21">
            <v>11</v>
          </cell>
          <cell r="G21">
            <v>1463</v>
          </cell>
          <cell r="H21">
            <v>29392</v>
          </cell>
          <cell r="I21">
            <v>0</v>
          </cell>
          <cell r="J21">
            <v>0</v>
          </cell>
          <cell r="K21">
            <v>0</v>
          </cell>
          <cell r="L21">
            <v>58488</v>
          </cell>
          <cell r="M21">
            <v>75222</v>
          </cell>
          <cell r="N21">
            <v>0</v>
          </cell>
          <cell r="O21">
            <v>46847</v>
          </cell>
          <cell r="P21">
            <v>0</v>
          </cell>
          <cell r="Q21">
            <v>67251</v>
          </cell>
          <cell r="R21">
            <v>247808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133953</v>
          </cell>
          <cell r="X21">
            <v>0</v>
          </cell>
          <cell r="Y21">
            <v>133953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35178</v>
          </cell>
          <cell r="M22">
            <v>88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35266</v>
          </cell>
          <cell r="S22">
            <v>0</v>
          </cell>
          <cell r="T22">
            <v>9181</v>
          </cell>
          <cell r="U22">
            <v>10012</v>
          </cell>
          <cell r="V22">
            <v>19193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12</v>
          </cell>
          <cell r="G23">
            <v>0</v>
          </cell>
          <cell r="H23">
            <v>12</v>
          </cell>
          <cell r="I23">
            <v>0</v>
          </cell>
          <cell r="J23">
            <v>0</v>
          </cell>
          <cell r="K23">
            <v>0</v>
          </cell>
          <cell r="L23">
            <v>209</v>
          </cell>
          <cell r="M23">
            <v>63</v>
          </cell>
          <cell r="N23">
            <v>0</v>
          </cell>
          <cell r="O23">
            <v>113</v>
          </cell>
          <cell r="P23">
            <v>0</v>
          </cell>
          <cell r="Q23">
            <v>0</v>
          </cell>
          <cell r="R23">
            <v>385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1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51731</v>
          </cell>
          <cell r="K24">
            <v>51731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218</v>
          </cell>
          <cell r="D26">
            <v>0</v>
          </cell>
          <cell r="E26">
            <v>43408</v>
          </cell>
          <cell r="F26">
            <v>106985</v>
          </cell>
          <cell r="G26">
            <v>2246</v>
          </cell>
          <cell r="H26">
            <v>152857</v>
          </cell>
          <cell r="I26">
            <v>0</v>
          </cell>
          <cell r="J26">
            <v>78199</v>
          </cell>
          <cell r="K26">
            <v>78199</v>
          </cell>
          <cell r="L26">
            <v>35425</v>
          </cell>
          <cell r="M26">
            <v>74305</v>
          </cell>
          <cell r="N26">
            <v>0</v>
          </cell>
          <cell r="O26">
            <v>250714</v>
          </cell>
          <cell r="P26">
            <v>44</v>
          </cell>
          <cell r="Q26">
            <v>5066</v>
          </cell>
          <cell r="R26">
            <v>365554</v>
          </cell>
          <cell r="S26">
            <v>0</v>
          </cell>
          <cell r="T26">
            <v>0</v>
          </cell>
          <cell r="U26">
            <v>2006</v>
          </cell>
          <cell r="V26">
            <v>2006</v>
          </cell>
          <cell r="W26">
            <v>0</v>
          </cell>
          <cell r="X26">
            <v>0</v>
          </cell>
          <cell r="Y26">
            <v>0</v>
          </cell>
          <cell r="Z26">
            <v>8</v>
          </cell>
          <cell r="AA26">
            <v>270</v>
          </cell>
          <cell r="AB26">
            <v>257</v>
          </cell>
          <cell r="AC26">
            <v>11032</v>
          </cell>
          <cell r="AD26">
            <v>4668</v>
          </cell>
          <cell r="AE26">
            <v>0</v>
          </cell>
          <cell r="AF26">
            <v>16235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380</v>
          </cell>
          <cell r="M27">
            <v>88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468</v>
          </cell>
          <cell r="S27">
            <v>0</v>
          </cell>
          <cell r="T27">
            <v>0</v>
          </cell>
          <cell r="U27">
            <v>178</v>
          </cell>
          <cell r="V27">
            <v>178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22704</v>
          </cell>
          <cell r="AB27">
            <v>0</v>
          </cell>
          <cell r="AC27">
            <v>4422</v>
          </cell>
          <cell r="AD27">
            <v>6</v>
          </cell>
          <cell r="AE27">
            <v>0</v>
          </cell>
          <cell r="AF27">
            <v>27132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579</v>
          </cell>
          <cell r="V28">
            <v>579</v>
          </cell>
          <cell r="W28">
            <v>0</v>
          </cell>
          <cell r="X28">
            <v>0</v>
          </cell>
          <cell r="Y28">
            <v>0</v>
          </cell>
          <cell r="Z28">
            <v>27003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27003</v>
          </cell>
        </row>
        <row r="29">
          <cell r="B29" t="str">
            <v>Anvendt til produktion 3.n</v>
          </cell>
          <cell r="C29">
            <v>0</v>
          </cell>
          <cell r="D29">
            <v>4851</v>
          </cell>
          <cell r="E29">
            <v>1330</v>
          </cell>
          <cell r="F29">
            <v>0</v>
          </cell>
          <cell r="G29">
            <v>64</v>
          </cell>
          <cell r="H29">
            <v>6245</v>
          </cell>
          <cell r="I29">
            <v>0</v>
          </cell>
          <cell r="J29">
            <v>0</v>
          </cell>
          <cell r="K29">
            <v>0</v>
          </cell>
          <cell r="L29">
            <v>4579</v>
          </cell>
          <cell r="M29">
            <v>62001</v>
          </cell>
          <cell r="N29">
            <v>0</v>
          </cell>
          <cell r="O29">
            <v>0</v>
          </cell>
          <cell r="P29">
            <v>15050</v>
          </cell>
          <cell r="Q29">
            <v>54470</v>
          </cell>
          <cell r="R29">
            <v>136100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668374</v>
          </cell>
          <cell r="X29">
            <v>110</v>
          </cell>
          <cell r="Y29">
            <v>668484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1554</v>
          </cell>
          <cell r="AE29">
            <v>0</v>
          </cell>
          <cell r="AF29">
            <v>1554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105938</v>
          </cell>
          <cell r="F30">
            <v>8032</v>
          </cell>
          <cell r="G30">
            <v>6840</v>
          </cell>
          <cell r="H30">
            <v>120810</v>
          </cell>
          <cell r="I30">
            <v>6550</v>
          </cell>
          <cell r="J30">
            <v>356</v>
          </cell>
          <cell r="K30">
            <v>6906</v>
          </cell>
          <cell r="L30">
            <v>52615</v>
          </cell>
          <cell r="M30">
            <v>97922</v>
          </cell>
          <cell r="N30">
            <v>0</v>
          </cell>
          <cell r="O30">
            <v>57175</v>
          </cell>
          <cell r="P30">
            <v>9544</v>
          </cell>
          <cell r="Q30">
            <v>0</v>
          </cell>
          <cell r="R30">
            <v>217256</v>
          </cell>
          <cell r="S30">
            <v>0</v>
          </cell>
          <cell r="T30">
            <v>4018</v>
          </cell>
          <cell r="U30">
            <v>0</v>
          </cell>
          <cell r="V30">
            <v>4018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2138</v>
          </cell>
          <cell r="AE30">
            <v>0</v>
          </cell>
          <cell r="AF30">
            <v>2138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5</v>
          </cell>
          <cell r="D32">
            <v>0</v>
          </cell>
          <cell r="E32">
            <v>606</v>
          </cell>
          <cell r="F32">
            <v>30</v>
          </cell>
          <cell r="G32">
            <v>95</v>
          </cell>
          <cell r="H32">
            <v>736</v>
          </cell>
          <cell r="I32">
            <v>1</v>
          </cell>
          <cell r="J32">
            <v>104</v>
          </cell>
          <cell r="K32">
            <v>105</v>
          </cell>
          <cell r="L32">
            <v>1</v>
          </cell>
          <cell r="M32">
            <v>1259</v>
          </cell>
          <cell r="N32">
            <v>0</v>
          </cell>
          <cell r="O32">
            <v>0</v>
          </cell>
          <cell r="P32">
            <v>13</v>
          </cell>
          <cell r="Q32">
            <v>9</v>
          </cell>
          <cell r="R32">
            <v>1282</v>
          </cell>
          <cell r="S32">
            <v>0</v>
          </cell>
          <cell r="T32">
            <v>0</v>
          </cell>
          <cell r="U32">
            <v>8</v>
          </cell>
          <cell r="V32">
            <v>8</v>
          </cell>
          <cell r="W32">
            <v>44</v>
          </cell>
          <cell r="X32">
            <v>1870</v>
          </cell>
          <cell r="Y32">
            <v>1914</v>
          </cell>
          <cell r="Z32">
            <v>0</v>
          </cell>
          <cell r="AA32">
            <v>0</v>
          </cell>
          <cell r="AB32">
            <v>276</v>
          </cell>
          <cell r="AC32">
            <v>16</v>
          </cell>
          <cell r="AD32">
            <v>1</v>
          </cell>
          <cell r="AE32">
            <v>0</v>
          </cell>
          <cell r="AF32">
            <v>293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394</v>
          </cell>
          <cell r="N33">
            <v>0</v>
          </cell>
          <cell r="O33">
            <v>462</v>
          </cell>
          <cell r="P33">
            <v>0</v>
          </cell>
          <cell r="Q33">
            <v>0</v>
          </cell>
          <cell r="R33">
            <v>856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223</v>
          </cell>
          <cell r="D34">
            <v>48736</v>
          </cell>
          <cell r="E34">
            <v>311683</v>
          </cell>
          <cell r="F34">
            <v>119914</v>
          </cell>
          <cell r="G34">
            <v>12623</v>
          </cell>
          <cell r="H34">
            <v>493179</v>
          </cell>
          <cell r="I34">
            <v>13465</v>
          </cell>
          <cell r="J34">
            <v>253322</v>
          </cell>
          <cell r="K34">
            <v>266787</v>
          </cell>
          <cell r="L34">
            <v>226061</v>
          </cell>
          <cell r="M34">
            <v>501808</v>
          </cell>
          <cell r="N34">
            <v>0</v>
          </cell>
          <cell r="O34">
            <v>431722</v>
          </cell>
          <cell r="P34">
            <v>26748</v>
          </cell>
          <cell r="Q34">
            <v>129414</v>
          </cell>
          <cell r="R34">
            <v>1315753</v>
          </cell>
          <cell r="S34">
            <v>0</v>
          </cell>
          <cell r="T34">
            <v>153352</v>
          </cell>
          <cell r="U34">
            <v>187855</v>
          </cell>
          <cell r="V34">
            <v>341207</v>
          </cell>
          <cell r="W34">
            <v>1834975</v>
          </cell>
          <cell r="X34">
            <v>117785</v>
          </cell>
          <cell r="Y34">
            <v>1952760</v>
          </cell>
          <cell r="Z34">
            <v>27011</v>
          </cell>
          <cell r="AA34">
            <v>22975</v>
          </cell>
          <cell r="AB34">
            <v>533</v>
          </cell>
          <cell r="AC34">
            <v>15594</v>
          </cell>
          <cell r="AD34">
            <v>24122</v>
          </cell>
          <cell r="AE34">
            <v>0</v>
          </cell>
          <cell r="AF34">
            <v>90235</v>
          </cell>
        </row>
        <row r="35">
          <cell r="A35" t="str">
            <v>FYSISK BEHOLDNING ULTIMO</v>
          </cell>
          <cell r="C35">
            <v>795</v>
          </cell>
          <cell r="D35">
            <v>58883</v>
          </cell>
          <cell r="E35">
            <v>384898</v>
          </cell>
          <cell r="F35">
            <v>20412</v>
          </cell>
          <cell r="G35">
            <v>27609</v>
          </cell>
          <cell r="H35">
            <v>492597</v>
          </cell>
          <cell r="I35">
            <v>7781</v>
          </cell>
          <cell r="J35">
            <v>149281</v>
          </cell>
          <cell r="K35">
            <v>157062</v>
          </cell>
          <cell r="L35">
            <v>316185</v>
          </cell>
          <cell r="M35">
            <v>967948</v>
          </cell>
          <cell r="N35">
            <v>0</v>
          </cell>
          <cell r="O35">
            <v>293393</v>
          </cell>
          <cell r="P35">
            <v>29718</v>
          </cell>
          <cell r="Q35">
            <v>105260</v>
          </cell>
          <cell r="R35">
            <v>1712504</v>
          </cell>
          <cell r="S35">
            <v>13906</v>
          </cell>
          <cell r="T35">
            <v>47544</v>
          </cell>
          <cell r="U35">
            <v>198946</v>
          </cell>
          <cell r="V35">
            <v>260396</v>
          </cell>
          <cell r="W35">
            <v>595529</v>
          </cell>
          <cell r="X35">
            <v>51625</v>
          </cell>
          <cell r="Y35">
            <v>647154</v>
          </cell>
          <cell r="Z35">
            <v>0</v>
          </cell>
          <cell r="AA35">
            <v>67910</v>
          </cell>
          <cell r="AB35">
            <v>0</v>
          </cell>
          <cell r="AC35">
            <v>12734</v>
          </cell>
          <cell r="AD35">
            <v>7519</v>
          </cell>
          <cell r="AE35">
            <v>0</v>
          </cell>
          <cell r="AF35">
            <v>88163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26460</v>
          </cell>
          <cell r="F36">
            <v>20035</v>
          </cell>
          <cell r="G36">
            <v>478</v>
          </cell>
          <cell r="H36">
            <v>46973</v>
          </cell>
          <cell r="I36">
            <v>0</v>
          </cell>
          <cell r="J36">
            <v>0</v>
          </cell>
          <cell r="K36">
            <v>0</v>
          </cell>
          <cell r="L36">
            <v>107939</v>
          </cell>
          <cell r="M36">
            <v>326574</v>
          </cell>
          <cell r="N36">
            <v>0</v>
          </cell>
          <cell r="O36">
            <v>255863</v>
          </cell>
          <cell r="P36">
            <v>0</v>
          </cell>
          <cell r="Q36">
            <v>66779</v>
          </cell>
          <cell r="R36">
            <v>757155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137989</v>
          </cell>
          <cell r="X36">
            <v>0</v>
          </cell>
          <cell r="Y36">
            <v>137989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-25886</v>
          </cell>
          <cell r="F37">
            <v>-20035</v>
          </cell>
          <cell r="G37">
            <v>-478</v>
          </cell>
          <cell r="H37">
            <v>-46399</v>
          </cell>
          <cell r="I37">
            <v>0</v>
          </cell>
          <cell r="J37">
            <v>0</v>
          </cell>
          <cell r="K37">
            <v>0</v>
          </cell>
          <cell r="L37">
            <v>-107939</v>
          </cell>
          <cell r="M37">
            <v>-326191</v>
          </cell>
          <cell r="N37">
            <v>0</v>
          </cell>
          <cell r="O37">
            <v>-255363</v>
          </cell>
          <cell r="P37">
            <v>0</v>
          </cell>
          <cell r="Q37">
            <v>-66779</v>
          </cell>
          <cell r="R37">
            <v>-756272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-137990</v>
          </cell>
          <cell r="X37">
            <v>0</v>
          </cell>
          <cell r="Y37">
            <v>-137990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795</v>
          </cell>
          <cell r="D38">
            <v>58883</v>
          </cell>
          <cell r="E38">
            <v>385472</v>
          </cell>
          <cell r="F38">
            <v>20412</v>
          </cell>
          <cell r="G38">
            <v>27609</v>
          </cell>
          <cell r="H38">
            <v>493171</v>
          </cell>
          <cell r="I38">
            <v>7781</v>
          </cell>
          <cell r="J38">
            <v>149281</v>
          </cell>
          <cell r="K38">
            <v>157062</v>
          </cell>
          <cell r="L38">
            <v>316185</v>
          </cell>
          <cell r="M38">
            <v>968331</v>
          </cell>
          <cell r="N38">
            <v>0</v>
          </cell>
          <cell r="O38">
            <v>293893</v>
          </cell>
          <cell r="P38">
            <v>29718</v>
          </cell>
          <cell r="Q38">
            <v>105260</v>
          </cell>
          <cell r="R38">
            <v>1713387</v>
          </cell>
          <cell r="S38">
            <v>13906</v>
          </cell>
          <cell r="T38">
            <v>47544</v>
          </cell>
          <cell r="U38">
            <v>198946</v>
          </cell>
          <cell r="V38">
            <v>260396</v>
          </cell>
          <cell r="W38">
            <v>595528</v>
          </cell>
          <cell r="X38">
            <v>51625</v>
          </cell>
          <cell r="Y38">
            <v>647153</v>
          </cell>
          <cell r="Z38">
            <v>0</v>
          </cell>
          <cell r="AA38">
            <v>67910</v>
          </cell>
          <cell r="AB38">
            <v>0</v>
          </cell>
          <cell r="AC38">
            <v>12734</v>
          </cell>
          <cell r="AD38">
            <v>7519</v>
          </cell>
          <cell r="AE38">
            <v>0</v>
          </cell>
          <cell r="AF38">
            <v>88163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141</v>
          </cell>
          <cell r="C3">
            <v>10702</v>
          </cell>
          <cell r="D3">
            <v>138433</v>
          </cell>
          <cell r="E3">
            <v>0</v>
          </cell>
          <cell r="F3">
            <v>149276</v>
          </cell>
          <cell r="G3">
            <v>1068</v>
          </cell>
          <cell r="H3">
            <v>43532</v>
          </cell>
          <cell r="I3">
            <v>44600</v>
          </cell>
          <cell r="J3">
            <v>354</v>
          </cell>
          <cell r="K3">
            <v>354</v>
          </cell>
          <cell r="L3">
            <v>29951</v>
          </cell>
          <cell r="M3">
            <v>0</v>
          </cell>
          <cell r="N3">
            <v>5620</v>
          </cell>
          <cell r="O3">
            <v>35571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februar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457</v>
          </cell>
          <cell r="D3">
            <v>82191</v>
          </cell>
          <cell r="E3">
            <v>415275</v>
          </cell>
          <cell r="F3">
            <v>20804</v>
          </cell>
          <cell r="G3">
            <v>21994</v>
          </cell>
          <cell r="H3">
            <v>540721</v>
          </cell>
          <cell r="I3">
            <v>18244</v>
          </cell>
          <cell r="J3">
            <v>424894</v>
          </cell>
          <cell r="K3">
            <v>443138</v>
          </cell>
          <cell r="L3">
            <v>420048</v>
          </cell>
          <cell r="M3">
            <v>1200455</v>
          </cell>
          <cell r="N3">
            <v>30527</v>
          </cell>
          <cell r="O3">
            <v>246644</v>
          </cell>
          <cell r="P3">
            <v>36746</v>
          </cell>
          <cell r="Q3">
            <v>283007</v>
          </cell>
          <cell r="R3">
            <v>2217427</v>
          </cell>
          <cell r="S3">
            <v>84661</v>
          </cell>
          <cell r="T3">
            <v>742689</v>
          </cell>
          <cell r="U3">
            <v>107454</v>
          </cell>
          <cell r="V3">
            <v>934804</v>
          </cell>
          <cell r="W3">
            <v>483998</v>
          </cell>
          <cell r="X3">
            <v>52735</v>
          </cell>
          <cell r="Y3">
            <v>536733</v>
          </cell>
          <cell r="Z3">
            <v>0</v>
          </cell>
          <cell r="AA3">
            <v>91576</v>
          </cell>
          <cell r="AB3">
            <v>263</v>
          </cell>
          <cell r="AC3">
            <v>16844</v>
          </cell>
          <cell r="AD3">
            <v>4681</v>
          </cell>
          <cell r="AE3">
            <v>0</v>
          </cell>
          <cell r="AF3">
            <v>113364</v>
          </cell>
        </row>
        <row r="4">
          <cell r="A4" t="str">
            <v>TILGODEHAVENDE PRIMO</v>
          </cell>
          <cell r="C4">
            <v>175</v>
          </cell>
          <cell r="D4">
            <v>0</v>
          </cell>
          <cell r="E4">
            <v>13445</v>
          </cell>
          <cell r="F4">
            <v>20000</v>
          </cell>
          <cell r="G4">
            <v>6774</v>
          </cell>
          <cell r="H4">
            <v>40394</v>
          </cell>
          <cell r="I4">
            <v>0</v>
          </cell>
          <cell r="J4">
            <v>0</v>
          </cell>
          <cell r="K4">
            <v>0</v>
          </cell>
          <cell r="L4">
            <v>152545</v>
          </cell>
          <cell r="M4">
            <v>321606</v>
          </cell>
          <cell r="N4">
            <v>0</v>
          </cell>
          <cell r="O4">
            <v>192077</v>
          </cell>
          <cell r="P4">
            <v>0</v>
          </cell>
          <cell r="Q4">
            <v>101695</v>
          </cell>
          <cell r="R4">
            <v>767923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185687</v>
          </cell>
          <cell r="X4">
            <v>0</v>
          </cell>
          <cell r="Y4">
            <v>185687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-175</v>
          </cell>
          <cell r="D5">
            <v>0</v>
          </cell>
          <cell r="E5">
            <v>-13445</v>
          </cell>
          <cell r="F5">
            <v>-21863</v>
          </cell>
          <cell r="G5">
            <v>-6775</v>
          </cell>
          <cell r="H5">
            <v>-42258</v>
          </cell>
          <cell r="I5">
            <v>0</v>
          </cell>
          <cell r="J5">
            <v>0</v>
          </cell>
          <cell r="K5">
            <v>0</v>
          </cell>
          <cell r="L5">
            <v>-152545</v>
          </cell>
          <cell r="M5">
            <v>-321606</v>
          </cell>
          <cell r="N5">
            <v>0</v>
          </cell>
          <cell r="O5">
            <v>-192077</v>
          </cell>
          <cell r="P5">
            <v>0</v>
          </cell>
          <cell r="Q5">
            <v>-101695</v>
          </cell>
          <cell r="R5">
            <v>-767923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-185687</v>
          </cell>
          <cell r="X5">
            <v>0</v>
          </cell>
          <cell r="Y5">
            <v>-185687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457</v>
          </cell>
          <cell r="D6">
            <v>82191</v>
          </cell>
          <cell r="E6">
            <v>415275</v>
          </cell>
          <cell r="F6">
            <v>18941</v>
          </cell>
          <cell r="G6">
            <v>21993</v>
          </cell>
          <cell r="H6">
            <v>538857</v>
          </cell>
          <cell r="I6">
            <v>18244</v>
          </cell>
          <cell r="J6">
            <v>424894</v>
          </cell>
          <cell r="K6">
            <v>443138</v>
          </cell>
          <cell r="L6">
            <v>420048</v>
          </cell>
          <cell r="M6">
            <v>1200455</v>
          </cell>
          <cell r="N6">
            <v>30527</v>
          </cell>
          <cell r="O6">
            <v>246644</v>
          </cell>
          <cell r="P6">
            <v>36746</v>
          </cell>
          <cell r="Q6">
            <v>283007</v>
          </cell>
          <cell r="R6">
            <v>2217427</v>
          </cell>
          <cell r="S6">
            <v>84661</v>
          </cell>
          <cell r="T6">
            <v>742689</v>
          </cell>
          <cell r="U6">
            <v>107454</v>
          </cell>
          <cell r="V6">
            <v>934804</v>
          </cell>
          <cell r="W6">
            <v>483998</v>
          </cell>
          <cell r="X6">
            <v>52735</v>
          </cell>
          <cell r="Y6">
            <v>536733</v>
          </cell>
          <cell r="Z6">
            <v>0</v>
          </cell>
          <cell r="AA6">
            <v>91576</v>
          </cell>
          <cell r="AB6">
            <v>263</v>
          </cell>
          <cell r="AC6">
            <v>16844</v>
          </cell>
          <cell r="AD6">
            <v>4681</v>
          </cell>
          <cell r="AE6">
            <v>0</v>
          </cell>
          <cell r="AF6">
            <v>113364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10198</v>
          </cell>
          <cell r="E7">
            <v>32108</v>
          </cell>
          <cell r="F7">
            <v>0</v>
          </cell>
          <cell r="G7">
            <v>11109</v>
          </cell>
          <cell r="H7">
            <v>53415</v>
          </cell>
          <cell r="I7">
            <v>22833</v>
          </cell>
          <cell r="J7">
            <v>96106</v>
          </cell>
          <cell r="K7">
            <v>118939</v>
          </cell>
          <cell r="L7">
            <v>111554</v>
          </cell>
          <cell r="M7">
            <v>69732</v>
          </cell>
          <cell r="N7">
            <v>0</v>
          </cell>
          <cell r="O7">
            <v>0</v>
          </cell>
          <cell r="P7">
            <v>16798</v>
          </cell>
          <cell r="Q7">
            <v>0</v>
          </cell>
          <cell r="R7">
            <v>198084</v>
          </cell>
          <cell r="S7">
            <v>0</v>
          </cell>
          <cell r="T7">
            <v>70683</v>
          </cell>
          <cell r="U7">
            <v>17722</v>
          </cell>
          <cell r="V7">
            <v>88405</v>
          </cell>
          <cell r="W7">
            <v>366277</v>
          </cell>
          <cell r="X7">
            <v>32570</v>
          </cell>
          <cell r="Y7">
            <v>398847</v>
          </cell>
          <cell r="Z7">
            <v>0</v>
          </cell>
          <cell r="AA7">
            <v>2303</v>
          </cell>
          <cell r="AB7">
            <v>1639</v>
          </cell>
          <cell r="AC7">
            <v>8411</v>
          </cell>
          <cell r="AD7">
            <v>1777</v>
          </cell>
          <cell r="AE7">
            <v>0</v>
          </cell>
          <cell r="AF7">
            <v>14130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37577</v>
          </cell>
          <cell r="F8">
            <v>3288</v>
          </cell>
          <cell r="G8">
            <v>2100</v>
          </cell>
          <cell r="H8">
            <v>42965</v>
          </cell>
          <cell r="I8">
            <v>0</v>
          </cell>
          <cell r="J8">
            <v>38912</v>
          </cell>
          <cell r="K8">
            <v>38912</v>
          </cell>
          <cell r="L8">
            <v>31754</v>
          </cell>
          <cell r="M8">
            <v>67738</v>
          </cell>
          <cell r="N8">
            <v>0</v>
          </cell>
          <cell r="O8">
            <v>86026</v>
          </cell>
          <cell r="P8">
            <v>5</v>
          </cell>
          <cell r="Q8">
            <v>5000</v>
          </cell>
          <cell r="R8">
            <v>190523</v>
          </cell>
          <cell r="S8">
            <v>0</v>
          </cell>
          <cell r="T8">
            <v>0</v>
          </cell>
          <cell r="U8">
            <v>351</v>
          </cell>
          <cell r="V8">
            <v>351</v>
          </cell>
          <cell r="W8">
            <v>578947</v>
          </cell>
          <cell r="X8">
            <v>0</v>
          </cell>
          <cell r="Y8">
            <v>578947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2905</v>
          </cell>
          <cell r="AE8">
            <v>0</v>
          </cell>
          <cell r="AF8">
            <v>2905</v>
          </cell>
        </row>
        <row r="9">
          <cell r="B9" t="str">
            <v>Lån fra lagringpligtig 2.f-g.</v>
          </cell>
          <cell r="C9">
            <v>175</v>
          </cell>
          <cell r="D9">
            <v>0</v>
          </cell>
          <cell r="E9">
            <v>3856</v>
          </cell>
          <cell r="F9">
            <v>11</v>
          </cell>
          <cell r="G9">
            <v>1470</v>
          </cell>
          <cell r="H9">
            <v>5512</v>
          </cell>
          <cell r="I9">
            <v>0</v>
          </cell>
          <cell r="J9">
            <v>0</v>
          </cell>
          <cell r="K9">
            <v>0</v>
          </cell>
          <cell r="L9">
            <v>5943</v>
          </cell>
          <cell r="M9">
            <v>3525</v>
          </cell>
          <cell r="N9">
            <v>0</v>
          </cell>
          <cell r="O9">
            <v>31512</v>
          </cell>
          <cell r="P9">
            <v>0</v>
          </cell>
          <cell r="Q9">
            <v>35661</v>
          </cell>
          <cell r="R9">
            <v>76641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224951</v>
          </cell>
          <cell r="X9">
            <v>0</v>
          </cell>
          <cell r="Y9">
            <v>224951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868</v>
          </cell>
          <cell r="M10">
            <v>0</v>
          </cell>
          <cell r="N10">
            <v>0</v>
          </cell>
          <cell r="O10">
            <v>0</v>
          </cell>
          <cell r="P10">
            <v>5810</v>
          </cell>
          <cell r="Q10">
            <v>0</v>
          </cell>
          <cell r="R10">
            <v>6678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18318</v>
          </cell>
          <cell r="X10">
            <v>0</v>
          </cell>
          <cell r="Y10">
            <v>18318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1353</v>
          </cell>
          <cell r="F11">
            <v>0</v>
          </cell>
          <cell r="G11">
            <v>0</v>
          </cell>
          <cell r="H11">
            <v>1353</v>
          </cell>
          <cell r="I11">
            <v>0</v>
          </cell>
          <cell r="J11">
            <v>0</v>
          </cell>
          <cell r="K11">
            <v>0</v>
          </cell>
          <cell r="L11">
            <v>560</v>
          </cell>
          <cell r="M11">
            <v>76</v>
          </cell>
          <cell r="N11">
            <v>0</v>
          </cell>
          <cell r="O11">
            <v>554</v>
          </cell>
          <cell r="P11">
            <v>0</v>
          </cell>
          <cell r="Q11">
            <v>0</v>
          </cell>
          <cell r="R11">
            <v>1190</v>
          </cell>
          <cell r="S11">
            <v>0</v>
          </cell>
          <cell r="T11">
            <v>626</v>
          </cell>
          <cell r="U11">
            <v>0</v>
          </cell>
          <cell r="V11">
            <v>626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3910</v>
          </cell>
          <cell r="AD11">
            <v>1</v>
          </cell>
          <cell r="AE11">
            <v>0</v>
          </cell>
          <cell r="AF11">
            <v>3911</v>
          </cell>
        </row>
        <row r="12">
          <cell r="B12" t="str">
            <v>Lån fra andre 2.h.</v>
          </cell>
          <cell r="C12">
            <v>175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175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43147</v>
          </cell>
          <cell r="E13">
            <v>188843</v>
          </cell>
          <cell r="F13">
            <v>0</v>
          </cell>
          <cell r="G13">
            <v>11</v>
          </cell>
          <cell r="H13">
            <v>232001</v>
          </cell>
          <cell r="I13">
            <v>0</v>
          </cell>
          <cell r="J13">
            <v>8213</v>
          </cell>
          <cell r="K13">
            <v>8213</v>
          </cell>
          <cell r="L13">
            <v>38989</v>
          </cell>
          <cell r="M13">
            <v>185719</v>
          </cell>
          <cell r="N13">
            <v>0</v>
          </cell>
          <cell r="O13">
            <v>171742</v>
          </cell>
          <cell r="P13">
            <v>5281</v>
          </cell>
          <cell r="Q13">
            <v>14544</v>
          </cell>
          <cell r="R13">
            <v>416275</v>
          </cell>
          <cell r="S13">
            <v>17801</v>
          </cell>
          <cell r="T13">
            <v>0</v>
          </cell>
          <cell r="U13">
            <v>76146</v>
          </cell>
          <cell r="V13">
            <v>93947</v>
          </cell>
          <cell r="W13">
            <v>540168</v>
          </cell>
          <cell r="X13">
            <v>16097</v>
          </cell>
          <cell r="Y13">
            <v>556265</v>
          </cell>
          <cell r="Z13">
            <v>27038</v>
          </cell>
          <cell r="AA13">
            <v>0</v>
          </cell>
          <cell r="AB13">
            <v>0</v>
          </cell>
          <cell r="AC13">
            <v>0</v>
          </cell>
          <cell r="AD13">
            <v>7759</v>
          </cell>
          <cell r="AE13">
            <v>0</v>
          </cell>
          <cell r="AF13">
            <v>34797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4460</v>
          </cell>
          <cell r="F14">
            <v>93052</v>
          </cell>
          <cell r="G14">
            <v>2102</v>
          </cell>
          <cell r="H14">
            <v>99614</v>
          </cell>
          <cell r="I14">
            <v>1</v>
          </cell>
          <cell r="J14">
            <v>8</v>
          </cell>
          <cell r="K14">
            <v>9</v>
          </cell>
          <cell r="L14">
            <v>17705</v>
          </cell>
          <cell r="M14">
            <v>18571</v>
          </cell>
          <cell r="N14">
            <v>0</v>
          </cell>
          <cell r="O14">
            <v>138022</v>
          </cell>
          <cell r="P14">
            <v>0</v>
          </cell>
          <cell r="Q14">
            <v>0</v>
          </cell>
          <cell r="R14">
            <v>174298</v>
          </cell>
          <cell r="S14">
            <v>0</v>
          </cell>
          <cell r="T14">
            <v>378</v>
          </cell>
          <cell r="U14">
            <v>0</v>
          </cell>
          <cell r="V14">
            <v>378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2240</v>
          </cell>
          <cell r="AE14">
            <v>0</v>
          </cell>
          <cell r="AF14">
            <v>2240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28</v>
          </cell>
          <cell r="D16">
            <v>1</v>
          </cell>
          <cell r="E16">
            <v>88</v>
          </cell>
          <cell r="F16">
            <v>53</v>
          </cell>
          <cell r="G16">
            <v>5</v>
          </cell>
          <cell r="H16">
            <v>175</v>
          </cell>
          <cell r="I16">
            <v>0</v>
          </cell>
          <cell r="J16">
            <v>122</v>
          </cell>
          <cell r="K16">
            <v>122</v>
          </cell>
          <cell r="L16">
            <v>1019</v>
          </cell>
          <cell r="M16">
            <v>2892</v>
          </cell>
          <cell r="N16">
            <v>0</v>
          </cell>
          <cell r="O16">
            <v>751</v>
          </cell>
          <cell r="P16">
            <v>29</v>
          </cell>
          <cell r="Q16">
            <v>70</v>
          </cell>
          <cell r="R16">
            <v>4761</v>
          </cell>
          <cell r="S16">
            <v>0</v>
          </cell>
          <cell r="T16">
            <v>16</v>
          </cell>
          <cell r="U16">
            <v>729</v>
          </cell>
          <cell r="V16">
            <v>745</v>
          </cell>
          <cell r="W16">
            <v>6</v>
          </cell>
          <cell r="X16">
            <v>0</v>
          </cell>
          <cell r="Y16">
            <v>6</v>
          </cell>
          <cell r="Z16">
            <v>0</v>
          </cell>
          <cell r="AA16">
            <v>0</v>
          </cell>
          <cell r="AB16">
            <v>0</v>
          </cell>
          <cell r="AC16">
            <v>99</v>
          </cell>
          <cell r="AD16">
            <v>80</v>
          </cell>
          <cell r="AE16">
            <v>0</v>
          </cell>
          <cell r="AF16">
            <v>179</v>
          </cell>
        </row>
        <row r="17">
          <cell r="B17" t="str">
            <v>I alt Tilgang</v>
          </cell>
          <cell r="C17">
            <v>378</v>
          </cell>
          <cell r="D17">
            <v>53346</v>
          </cell>
          <cell r="E17">
            <v>268285</v>
          </cell>
          <cell r="F17">
            <v>96404</v>
          </cell>
          <cell r="G17">
            <v>16797</v>
          </cell>
          <cell r="H17">
            <v>435210</v>
          </cell>
          <cell r="I17">
            <v>22834</v>
          </cell>
          <cell r="J17">
            <v>143361</v>
          </cell>
          <cell r="K17">
            <v>166195</v>
          </cell>
          <cell r="L17">
            <v>208392</v>
          </cell>
          <cell r="M17">
            <v>348253</v>
          </cell>
          <cell r="N17">
            <v>0</v>
          </cell>
          <cell r="O17">
            <v>428607</v>
          </cell>
          <cell r="P17">
            <v>27923</v>
          </cell>
          <cell r="Q17">
            <v>55275</v>
          </cell>
          <cell r="R17">
            <v>1068450</v>
          </cell>
          <cell r="S17">
            <v>17801</v>
          </cell>
          <cell r="T17">
            <v>71703</v>
          </cell>
          <cell r="U17">
            <v>94948</v>
          </cell>
          <cell r="V17">
            <v>184452</v>
          </cell>
          <cell r="W17">
            <v>1728667</v>
          </cell>
          <cell r="X17">
            <v>48667</v>
          </cell>
          <cell r="Y17">
            <v>1777334</v>
          </cell>
          <cell r="Z17">
            <v>27038</v>
          </cell>
          <cell r="AA17">
            <v>2303</v>
          </cell>
          <cell r="AB17">
            <v>1639</v>
          </cell>
          <cell r="AC17">
            <v>12420</v>
          </cell>
          <cell r="AD17">
            <v>14762</v>
          </cell>
          <cell r="AE17">
            <v>0</v>
          </cell>
          <cell r="AF17">
            <v>58162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49008</v>
          </cell>
          <cell r="E18">
            <v>96634</v>
          </cell>
          <cell r="F18">
            <v>0</v>
          </cell>
          <cell r="G18">
            <v>0</v>
          </cell>
          <cell r="H18">
            <v>145642</v>
          </cell>
          <cell r="I18">
            <v>0</v>
          </cell>
          <cell r="J18">
            <v>906</v>
          </cell>
          <cell r="K18">
            <v>906</v>
          </cell>
          <cell r="L18">
            <v>63956</v>
          </cell>
          <cell r="M18">
            <v>130365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194321</v>
          </cell>
          <cell r="S18">
            <v>0</v>
          </cell>
          <cell r="T18">
            <v>234425</v>
          </cell>
          <cell r="U18">
            <v>98639</v>
          </cell>
          <cell r="V18">
            <v>333064</v>
          </cell>
          <cell r="W18">
            <v>351999</v>
          </cell>
          <cell r="X18">
            <v>27545</v>
          </cell>
          <cell r="Y18">
            <v>379544</v>
          </cell>
          <cell r="Z18">
            <v>0</v>
          </cell>
          <cell r="AA18">
            <v>192</v>
          </cell>
          <cell r="AB18">
            <v>0</v>
          </cell>
          <cell r="AC18">
            <v>0</v>
          </cell>
          <cell r="AD18">
            <v>4798</v>
          </cell>
          <cell r="AE18">
            <v>0</v>
          </cell>
          <cell r="AF18">
            <v>4990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37580</v>
          </cell>
          <cell r="F19">
            <v>3288</v>
          </cell>
          <cell r="G19">
            <v>2100</v>
          </cell>
          <cell r="H19">
            <v>42968</v>
          </cell>
          <cell r="I19">
            <v>0</v>
          </cell>
          <cell r="J19">
            <v>38913</v>
          </cell>
          <cell r="K19">
            <v>38913</v>
          </cell>
          <cell r="L19">
            <v>31755</v>
          </cell>
          <cell r="M19">
            <v>67731</v>
          </cell>
          <cell r="N19">
            <v>0</v>
          </cell>
          <cell r="O19">
            <v>86026</v>
          </cell>
          <cell r="P19">
            <v>322</v>
          </cell>
          <cell r="Q19">
            <v>5000</v>
          </cell>
          <cell r="R19">
            <v>190834</v>
          </cell>
          <cell r="S19">
            <v>0</v>
          </cell>
          <cell r="T19">
            <v>0</v>
          </cell>
          <cell r="U19">
            <v>351</v>
          </cell>
          <cell r="V19">
            <v>351</v>
          </cell>
          <cell r="W19">
            <v>578949</v>
          </cell>
          <cell r="X19">
            <v>0</v>
          </cell>
          <cell r="Y19">
            <v>578949</v>
          </cell>
          <cell r="Z19">
            <v>0</v>
          </cell>
          <cell r="AA19">
            <v>0</v>
          </cell>
          <cell r="AB19">
            <v>0</v>
          </cell>
          <cell r="AC19">
            <v>3728</v>
          </cell>
          <cell r="AD19">
            <v>2556</v>
          </cell>
          <cell r="AE19">
            <v>0</v>
          </cell>
          <cell r="AF19">
            <v>6284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175</v>
          </cell>
          <cell r="D21">
            <v>0</v>
          </cell>
          <cell r="E21">
            <v>3856</v>
          </cell>
          <cell r="F21">
            <v>11</v>
          </cell>
          <cell r="G21">
            <v>1470</v>
          </cell>
          <cell r="H21">
            <v>5512</v>
          </cell>
          <cell r="I21">
            <v>0</v>
          </cell>
          <cell r="J21">
            <v>0</v>
          </cell>
          <cell r="K21">
            <v>0</v>
          </cell>
          <cell r="L21">
            <v>5943</v>
          </cell>
          <cell r="M21">
            <v>3525</v>
          </cell>
          <cell r="N21">
            <v>0</v>
          </cell>
          <cell r="O21">
            <v>31512</v>
          </cell>
          <cell r="P21">
            <v>0</v>
          </cell>
          <cell r="Q21">
            <v>35661</v>
          </cell>
          <cell r="R21">
            <v>76641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224951</v>
          </cell>
          <cell r="X21">
            <v>0</v>
          </cell>
          <cell r="Y21">
            <v>224951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29930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29930</v>
          </cell>
          <cell r="S22">
            <v>0</v>
          </cell>
          <cell r="T22">
            <v>2075</v>
          </cell>
          <cell r="U22">
            <v>3994</v>
          </cell>
          <cell r="V22">
            <v>6069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3</v>
          </cell>
          <cell r="G23">
            <v>0</v>
          </cell>
          <cell r="H23">
            <v>3</v>
          </cell>
          <cell r="I23">
            <v>0</v>
          </cell>
          <cell r="J23">
            <v>0</v>
          </cell>
          <cell r="K23">
            <v>0</v>
          </cell>
          <cell r="L23">
            <v>289</v>
          </cell>
          <cell r="M23">
            <v>5</v>
          </cell>
          <cell r="N23">
            <v>0</v>
          </cell>
          <cell r="O23">
            <v>122</v>
          </cell>
          <cell r="P23">
            <v>0</v>
          </cell>
          <cell r="Q23">
            <v>0</v>
          </cell>
          <cell r="R23">
            <v>416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1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37863</v>
          </cell>
          <cell r="K24">
            <v>37863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213</v>
          </cell>
          <cell r="D26">
            <v>0</v>
          </cell>
          <cell r="E26">
            <v>39647</v>
          </cell>
          <cell r="F26">
            <v>84339</v>
          </cell>
          <cell r="G26">
            <v>2023</v>
          </cell>
          <cell r="H26">
            <v>126222</v>
          </cell>
          <cell r="I26">
            <v>0</v>
          </cell>
          <cell r="J26">
            <v>44895</v>
          </cell>
          <cell r="K26">
            <v>44895</v>
          </cell>
          <cell r="L26">
            <v>58643</v>
          </cell>
          <cell r="M26">
            <v>39881</v>
          </cell>
          <cell r="N26">
            <v>0</v>
          </cell>
          <cell r="O26">
            <v>246955</v>
          </cell>
          <cell r="P26">
            <v>17</v>
          </cell>
          <cell r="Q26">
            <v>94</v>
          </cell>
          <cell r="R26">
            <v>345590</v>
          </cell>
          <cell r="S26">
            <v>0</v>
          </cell>
          <cell r="T26">
            <v>0</v>
          </cell>
          <cell r="U26">
            <v>1937</v>
          </cell>
          <cell r="V26">
            <v>1937</v>
          </cell>
          <cell r="W26">
            <v>0</v>
          </cell>
          <cell r="X26">
            <v>0</v>
          </cell>
          <cell r="Y26">
            <v>0</v>
          </cell>
          <cell r="Z26">
            <v>406</v>
          </cell>
          <cell r="AA26">
            <v>488</v>
          </cell>
          <cell r="AB26">
            <v>1626</v>
          </cell>
          <cell r="AC26">
            <v>3490</v>
          </cell>
          <cell r="AD26">
            <v>3848</v>
          </cell>
          <cell r="AE26">
            <v>0</v>
          </cell>
          <cell r="AF26">
            <v>9858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211</v>
          </cell>
          <cell r="M27">
            <v>50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261</v>
          </cell>
          <cell r="S27">
            <v>0</v>
          </cell>
          <cell r="T27">
            <v>0</v>
          </cell>
          <cell r="U27">
            <v>1187</v>
          </cell>
          <cell r="V27">
            <v>1187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13550</v>
          </cell>
          <cell r="AB27">
            <v>0</v>
          </cell>
          <cell r="AC27">
            <v>1075</v>
          </cell>
          <cell r="AD27">
            <v>9</v>
          </cell>
          <cell r="AE27">
            <v>0</v>
          </cell>
          <cell r="AF27">
            <v>14634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</v>
          </cell>
          <cell r="H28">
            <v>4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962</v>
          </cell>
          <cell r="V28">
            <v>962</v>
          </cell>
          <cell r="W28">
            <v>0</v>
          </cell>
          <cell r="X28">
            <v>0</v>
          </cell>
          <cell r="Y28">
            <v>0</v>
          </cell>
          <cell r="Z28">
            <v>26632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26632</v>
          </cell>
        </row>
        <row r="29">
          <cell r="B29" t="str">
            <v>Anvendt til produktion 3.n</v>
          </cell>
          <cell r="C29">
            <v>0</v>
          </cell>
          <cell r="D29">
            <v>3059</v>
          </cell>
          <cell r="E29">
            <v>10</v>
          </cell>
          <cell r="F29">
            <v>0</v>
          </cell>
          <cell r="G29">
            <v>0</v>
          </cell>
          <cell r="H29">
            <v>3069</v>
          </cell>
          <cell r="I29">
            <v>23259</v>
          </cell>
          <cell r="J29">
            <v>0</v>
          </cell>
          <cell r="K29">
            <v>23259</v>
          </cell>
          <cell r="L29">
            <v>22031</v>
          </cell>
          <cell r="M29">
            <v>0</v>
          </cell>
          <cell r="N29">
            <v>0</v>
          </cell>
          <cell r="O29">
            <v>0</v>
          </cell>
          <cell r="P29">
            <v>11350</v>
          </cell>
          <cell r="Q29">
            <v>19190</v>
          </cell>
          <cell r="R29">
            <v>52571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602660</v>
          </cell>
          <cell r="X29">
            <v>3030</v>
          </cell>
          <cell r="Y29">
            <v>605690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86292</v>
          </cell>
          <cell r="F30">
            <v>6846</v>
          </cell>
          <cell r="G30">
            <v>6464</v>
          </cell>
          <cell r="H30">
            <v>99602</v>
          </cell>
          <cell r="I30">
            <v>0</v>
          </cell>
          <cell r="J30">
            <v>0</v>
          </cell>
          <cell r="K30">
            <v>0</v>
          </cell>
          <cell r="L30">
            <v>18370</v>
          </cell>
          <cell r="M30">
            <v>90185</v>
          </cell>
          <cell r="N30">
            <v>0</v>
          </cell>
          <cell r="O30">
            <v>60514</v>
          </cell>
          <cell r="P30">
            <v>5251</v>
          </cell>
          <cell r="Q30">
            <v>0</v>
          </cell>
          <cell r="R30">
            <v>174320</v>
          </cell>
          <cell r="S30">
            <v>0</v>
          </cell>
          <cell r="T30">
            <v>0</v>
          </cell>
          <cell r="U30">
            <v>234</v>
          </cell>
          <cell r="V30">
            <v>234</v>
          </cell>
          <cell r="W30">
            <v>0</v>
          </cell>
          <cell r="X30">
            <v>108</v>
          </cell>
          <cell r="Y30">
            <v>108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2240</v>
          </cell>
          <cell r="AE30">
            <v>0</v>
          </cell>
          <cell r="AF30">
            <v>2240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169</v>
          </cell>
          <cell r="E32">
            <v>1675</v>
          </cell>
          <cell r="F32">
            <v>192</v>
          </cell>
          <cell r="G32">
            <v>461</v>
          </cell>
          <cell r="H32">
            <v>2497</v>
          </cell>
          <cell r="I32">
            <v>322</v>
          </cell>
          <cell r="J32">
            <v>502</v>
          </cell>
          <cell r="K32">
            <v>824</v>
          </cell>
          <cell r="L32">
            <v>332</v>
          </cell>
          <cell r="M32">
            <v>1666</v>
          </cell>
          <cell r="N32">
            <v>0</v>
          </cell>
          <cell r="O32">
            <v>698</v>
          </cell>
          <cell r="P32">
            <v>23</v>
          </cell>
          <cell r="Q32">
            <v>257</v>
          </cell>
          <cell r="R32">
            <v>2976</v>
          </cell>
          <cell r="S32">
            <v>63</v>
          </cell>
          <cell r="T32">
            <v>425</v>
          </cell>
          <cell r="U32">
            <v>45</v>
          </cell>
          <cell r="V32">
            <v>533</v>
          </cell>
          <cell r="W32">
            <v>564</v>
          </cell>
          <cell r="X32">
            <v>355</v>
          </cell>
          <cell r="Y32">
            <v>919</v>
          </cell>
          <cell r="Z32">
            <v>0</v>
          </cell>
          <cell r="AA32">
            <v>0</v>
          </cell>
          <cell r="AB32">
            <v>276</v>
          </cell>
          <cell r="AC32">
            <v>0</v>
          </cell>
          <cell r="AD32">
            <v>384</v>
          </cell>
          <cell r="AE32">
            <v>0</v>
          </cell>
          <cell r="AF32">
            <v>660</v>
          </cell>
        </row>
        <row r="33">
          <cell r="B33" t="str">
            <v>Udlån til andre 3.k.</v>
          </cell>
          <cell r="C33">
            <v>25</v>
          </cell>
          <cell r="D33">
            <v>0</v>
          </cell>
          <cell r="E33">
            <v>0</v>
          </cell>
          <cell r="F33">
            <v>1862</v>
          </cell>
          <cell r="G33">
            <v>0</v>
          </cell>
          <cell r="H33">
            <v>1887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413</v>
          </cell>
          <cell r="D34">
            <v>52236</v>
          </cell>
          <cell r="E34">
            <v>265694</v>
          </cell>
          <cell r="F34">
            <v>96541</v>
          </cell>
          <cell r="G34">
            <v>12522</v>
          </cell>
          <cell r="H34">
            <v>427406</v>
          </cell>
          <cell r="I34">
            <v>23581</v>
          </cell>
          <cell r="J34">
            <v>123079</v>
          </cell>
          <cell r="K34">
            <v>146660</v>
          </cell>
          <cell r="L34">
            <v>231460</v>
          </cell>
          <cell r="M34">
            <v>333408</v>
          </cell>
          <cell r="N34">
            <v>0</v>
          </cell>
          <cell r="O34">
            <v>425827</v>
          </cell>
          <cell r="P34">
            <v>16963</v>
          </cell>
          <cell r="Q34">
            <v>60202</v>
          </cell>
          <cell r="R34">
            <v>1067860</v>
          </cell>
          <cell r="S34">
            <v>63</v>
          </cell>
          <cell r="T34">
            <v>236925</v>
          </cell>
          <cell r="U34">
            <v>107349</v>
          </cell>
          <cell r="V34">
            <v>344337</v>
          </cell>
          <cell r="W34">
            <v>1759123</v>
          </cell>
          <cell r="X34">
            <v>31038</v>
          </cell>
          <cell r="Y34">
            <v>1790161</v>
          </cell>
          <cell r="Z34">
            <v>27038</v>
          </cell>
          <cell r="AA34">
            <v>14230</v>
          </cell>
          <cell r="AB34">
            <v>1902</v>
          </cell>
          <cell r="AC34">
            <v>8293</v>
          </cell>
          <cell r="AD34">
            <v>13836</v>
          </cell>
          <cell r="AE34">
            <v>0</v>
          </cell>
          <cell r="AF34">
            <v>65299</v>
          </cell>
        </row>
        <row r="35">
          <cell r="A35" t="str">
            <v>FYSISK BEHOLDNING ULTIMO</v>
          </cell>
          <cell r="C35">
            <v>422</v>
          </cell>
          <cell r="D35">
            <v>83301</v>
          </cell>
          <cell r="E35">
            <v>417866</v>
          </cell>
          <cell r="F35">
            <v>20667</v>
          </cell>
          <cell r="G35">
            <v>26269</v>
          </cell>
          <cell r="H35">
            <v>548525</v>
          </cell>
          <cell r="I35">
            <v>17497</v>
          </cell>
          <cell r="J35">
            <v>445176</v>
          </cell>
          <cell r="K35">
            <v>462673</v>
          </cell>
          <cell r="L35">
            <v>396980</v>
          </cell>
          <cell r="M35">
            <v>1215300</v>
          </cell>
          <cell r="N35">
            <v>30527</v>
          </cell>
          <cell r="O35">
            <v>249424</v>
          </cell>
          <cell r="P35">
            <v>47706</v>
          </cell>
          <cell r="Q35">
            <v>278080</v>
          </cell>
          <cell r="R35">
            <v>2218017</v>
          </cell>
          <cell r="S35">
            <v>102399</v>
          </cell>
          <cell r="T35">
            <v>577467</v>
          </cell>
          <cell r="U35">
            <v>95053</v>
          </cell>
          <cell r="V35">
            <v>774919</v>
          </cell>
          <cell r="W35">
            <v>453542</v>
          </cell>
          <cell r="X35">
            <v>70364</v>
          </cell>
          <cell r="Y35">
            <v>523906</v>
          </cell>
          <cell r="Z35">
            <v>0</v>
          </cell>
          <cell r="AA35">
            <v>79649</v>
          </cell>
          <cell r="AB35">
            <v>0</v>
          </cell>
          <cell r="AC35">
            <v>20971</v>
          </cell>
          <cell r="AD35">
            <v>5607</v>
          </cell>
          <cell r="AE35">
            <v>0</v>
          </cell>
          <cell r="AF35">
            <v>106227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11016</v>
          </cell>
          <cell r="F36">
            <v>20012</v>
          </cell>
          <cell r="G36">
            <v>5304</v>
          </cell>
          <cell r="H36">
            <v>36332</v>
          </cell>
          <cell r="I36">
            <v>0</v>
          </cell>
          <cell r="J36">
            <v>0</v>
          </cell>
          <cell r="K36">
            <v>0</v>
          </cell>
          <cell r="L36">
            <v>150619</v>
          </cell>
          <cell r="M36">
            <v>321205</v>
          </cell>
          <cell r="N36">
            <v>0</v>
          </cell>
          <cell r="O36">
            <v>195165</v>
          </cell>
          <cell r="P36">
            <v>0</v>
          </cell>
          <cell r="Q36">
            <v>101997</v>
          </cell>
          <cell r="R36">
            <v>768986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384960</v>
          </cell>
          <cell r="X36">
            <v>0</v>
          </cell>
          <cell r="Y36">
            <v>384960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-151</v>
          </cell>
          <cell r="D37">
            <v>0</v>
          </cell>
          <cell r="E37">
            <v>-11015</v>
          </cell>
          <cell r="F37">
            <v>-20012</v>
          </cell>
          <cell r="G37">
            <v>-5305</v>
          </cell>
          <cell r="H37">
            <v>-36483</v>
          </cell>
          <cell r="I37">
            <v>0</v>
          </cell>
          <cell r="J37">
            <v>0</v>
          </cell>
          <cell r="K37">
            <v>0</v>
          </cell>
          <cell r="L37">
            <v>-150619</v>
          </cell>
          <cell r="M37">
            <v>-321205</v>
          </cell>
          <cell r="N37">
            <v>0</v>
          </cell>
          <cell r="O37">
            <v>-195165</v>
          </cell>
          <cell r="P37">
            <v>0</v>
          </cell>
          <cell r="Q37">
            <v>-101998</v>
          </cell>
          <cell r="R37">
            <v>-768987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-384959</v>
          </cell>
          <cell r="X37">
            <v>0</v>
          </cell>
          <cell r="Y37">
            <v>-384959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271</v>
          </cell>
          <cell r="D38">
            <v>83301</v>
          </cell>
          <cell r="E38">
            <v>417867</v>
          </cell>
          <cell r="F38">
            <v>20667</v>
          </cell>
          <cell r="G38">
            <v>26268</v>
          </cell>
          <cell r="H38">
            <v>548374</v>
          </cell>
          <cell r="I38">
            <v>17497</v>
          </cell>
          <cell r="J38">
            <v>445176</v>
          </cell>
          <cell r="K38">
            <v>462673</v>
          </cell>
          <cell r="L38">
            <v>396980</v>
          </cell>
          <cell r="M38">
            <v>1215300</v>
          </cell>
          <cell r="N38">
            <v>30527</v>
          </cell>
          <cell r="O38">
            <v>249424</v>
          </cell>
          <cell r="P38">
            <v>47706</v>
          </cell>
          <cell r="Q38">
            <v>278079</v>
          </cell>
          <cell r="R38">
            <v>2218016</v>
          </cell>
          <cell r="S38">
            <v>102399</v>
          </cell>
          <cell r="T38">
            <v>577467</v>
          </cell>
          <cell r="U38">
            <v>95053</v>
          </cell>
          <cell r="V38">
            <v>774919</v>
          </cell>
          <cell r="W38">
            <v>453543</v>
          </cell>
          <cell r="X38">
            <v>70364</v>
          </cell>
          <cell r="Y38">
            <v>523907</v>
          </cell>
          <cell r="Z38">
            <v>0</v>
          </cell>
          <cell r="AA38">
            <v>79649</v>
          </cell>
          <cell r="AB38">
            <v>0</v>
          </cell>
          <cell r="AC38">
            <v>20971</v>
          </cell>
          <cell r="AD38">
            <v>5607</v>
          </cell>
          <cell r="AE38">
            <v>0</v>
          </cell>
          <cell r="AF38">
            <v>106227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13237</v>
          </cell>
          <cell r="C3">
            <v>110652</v>
          </cell>
          <cell r="D3">
            <v>2231</v>
          </cell>
          <cell r="E3">
            <v>126120</v>
          </cell>
          <cell r="F3">
            <v>14562</v>
          </cell>
          <cell r="G3">
            <v>4570</v>
          </cell>
          <cell r="H3">
            <v>19132</v>
          </cell>
          <cell r="I3">
            <v>0</v>
          </cell>
          <cell r="J3">
            <v>0</v>
          </cell>
          <cell r="K3">
            <v>26945</v>
          </cell>
          <cell r="L3">
            <v>0</v>
          </cell>
          <cell r="M3">
            <v>33101</v>
          </cell>
          <cell r="N3">
            <v>60046</v>
          </cell>
        </row>
      </sheetData>
      <sheetData sheetId="2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795</v>
          </cell>
          <cell r="D3">
            <v>58883</v>
          </cell>
          <cell r="E3">
            <v>384898</v>
          </cell>
          <cell r="F3">
            <v>20412</v>
          </cell>
          <cell r="G3">
            <v>27609</v>
          </cell>
          <cell r="H3">
            <v>492597</v>
          </cell>
          <cell r="I3">
            <v>7781</v>
          </cell>
          <cell r="J3">
            <v>149281</v>
          </cell>
          <cell r="K3">
            <v>157062</v>
          </cell>
          <cell r="L3">
            <v>316185</v>
          </cell>
          <cell r="M3">
            <v>967948</v>
          </cell>
          <cell r="N3">
            <v>0</v>
          </cell>
          <cell r="O3">
            <v>293393</v>
          </cell>
          <cell r="P3">
            <v>29718</v>
          </cell>
          <cell r="Q3">
            <v>105260</v>
          </cell>
          <cell r="R3">
            <v>1712504</v>
          </cell>
          <cell r="S3">
            <v>13906</v>
          </cell>
          <cell r="T3">
            <v>47544</v>
          </cell>
          <cell r="U3">
            <v>198946</v>
          </cell>
          <cell r="V3">
            <v>260396</v>
          </cell>
          <cell r="W3">
            <v>595529</v>
          </cell>
          <cell r="X3">
            <v>51625</v>
          </cell>
          <cell r="Y3">
            <v>647154</v>
          </cell>
          <cell r="Z3">
            <v>0</v>
          </cell>
          <cell r="AA3">
            <v>67910</v>
          </cell>
          <cell r="AB3">
            <v>0</v>
          </cell>
          <cell r="AC3">
            <v>12734</v>
          </cell>
          <cell r="AD3">
            <v>7519</v>
          </cell>
          <cell r="AE3">
            <v>0</v>
          </cell>
          <cell r="AF3">
            <v>88163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26460</v>
          </cell>
          <cell r="F4">
            <v>20035</v>
          </cell>
          <cell r="G4">
            <v>478</v>
          </cell>
          <cell r="H4">
            <v>46973</v>
          </cell>
          <cell r="I4">
            <v>0</v>
          </cell>
          <cell r="J4">
            <v>0</v>
          </cell>
          <cell r="K4">
            <v>0</v>
          </cell>
          <cell r="L4">
            <v>107939</v>
          </cell>
          <cell r="M4">
            <v>326574</v>
          </cell>
          <cell r="N4">
            <v>0</v>
          </cell>
          <cell r="O4">
            <v>255863</v>
          </cell>
          <cell r="P4">
            <v>0</v>
          </cell>
          <cell r="Q4">
            <v>66779</v>
          </cell>
          <cell r="R4">
            <v>757155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137989</v>
          </cell>
          <cell r="X4">
            <v>0</v>
          </cell>
          <cell r="Y4">
            <v>137989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-25886</v>
          </cell>
          <cell r="F5">
            <v>-20035</v>
          </cell>
          <cell r="G5">
            <v>-478</v>
          </cell>
          <cell r="H5">
            <v>-46399</v>
          </cell>
          <cell r="I5">
            <v>0</v>
          </cell>
          <cell r="J5">
            <v>0</v>
          </cell>
          <cell r="K5">
            <v>0</v>
          </cell>
          <cell r="L5">
            <v>-107939</v>
          </cell>
          <cell r="M5">
            <v>-326191</v>
          </cell>
          <cell r="N5">
            <v>0</v>
          </cell>
          <cell r="O5">
            <v>-255363</v>
          </cell>
          <cell r="P5">
            <v>0</v>
          </cell>
          <cell r="Q5">
            <v>-66779</v>
          </cell>
          <cell r="R5">
            <v>-756272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-137990</v>
          </cell>
          <cell r="X5">
            <v>0</v>
          </cell>
          <cell r="Y5">
            <v>-137990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795</v>
          </cell>
          <cell r="D6">
            <v>58883</v>
          </cell>
          <cell r="E6">
            <v>385472</v>
          </cell>
          <cell r="F6">
            <v>20412</v>
          </cell>
          <cell r="G6">
            <v>27609</v>
          </cell>
          <cell r="H6">
            <v>493171</v>
          </cell>
          <cell r="I6">
            <v>7781</v>
          </cell>
          <cell r="J6">
            <v>149281</v>
          </cell>
          <cell r="K6">
            <v>157062</v>
          </cell>
          <cell r="L6">
            <v>316185</v>
          </cell>
          <cell r="M6">
            <v>968331</v>
          </cell>
          <cell r="N6">
            <v>0</v>
          </cell>
          <cell r="O6">
            <v>293893</v>
          </cell>
          <cell r="P6">
            <v>29718</v>
          </cell>
          <cell r="Q6">
            <v>105260</v>
          </cell>
          <cell r="R6">
            <v>1713387</v>
          </cell>
          <cell r="S6">
            <v>13906</v>
          </cell>
          <cell r="T6">
            <v>47544</v>
          </cell>
          <cell r="U6">
            <v>198946</v>
          </cell>
          <cell r="V6">
            <v>260396</v>
          </cell>
          <cell r="W6">
            <v>595528</v>
          </cell>
          <cell r="X6">
            <v>51625</v>
          </cell>
          <cell r="Y6">
            <v>647153</v>
          </cell>
          <cell r="Z6">
            <v>0</v>
          </cell>
          <cell r="AA6">
            <v>67910</v>
          </cell>
          <cell r="AB6">
            <v>0</v>
          </cell>
          <cell r="AC6">
            <v>12734</v>
          </cell>
          <cell r="AD6">
            <v>7519</v>
          </cell>
          <cell r="AE6">
            <v>0</v>
          </cell>
          <cell r="AF6">
            <v>88163</v>
          </cell>
        </row>
        <row r="7">
          <cell r="A7" t="str">
            <v>TILGANG</v>
          </cell>
          <cell r="B7" t="str">
            <v>Import 2.a.</v>
          </cell>
          <cell r="C7">
            <v>126</v>
          </cell>
          <cell r="D7">
            <v>25915</v>
          </cell>
          <cell r="E7">
            <v>36102</v>
          </cell>
          <cell r="F7">
            <v>0</v>
          </cell>
          <cell r="G7">
            <v>14416</v>
          </cell>
          <cell r="H7">
            <v>76559</v>
          </cell>
          <cell r="I7">
            <v>0</v>
          </cell>
          <cell r="J7">
            <v>107286</v>
          </cell>
          <cell r="K7">
            <v>107286</v>
          </cell>
          <cell r="L7">
            <v>89609</v>
          </cell>
          <cell r="M7">
            <v>66584</v>
          </cell>
          <cell r="N7">
            <v>0</v>
          </cell>
          <cell r="O7">
            <v>8349</v>
          </cell>
          <cell r="P7">
            <v>18817</v>
          </cell>
          <cell r="Q7">
            <v>64648</v>
          </cell>
          <cell r="R7">
            <v>248007</v>
          </cell>
          <cell r="S7">
            <v>0</v>
          </cell>
          <cell r="T7">
            <v>12438</v>
          </cell>
          <cell r="U7">
            <v>157418</v>
          </cell>
          <cell r="V7">
            <v>169856</v>
          </cell>
          <cell r="W7">
            <v>577843</v>
          </cell>
          <cell r="X7">
            <v>0</v>
          </cell>
          <cell r="Y7">
            <v>577843</v>
          </cell>
          <cell r="Z7">
            <v>0</v>
          </cell>
          <cell r="AA7">
            <v>33980</v>
          </cell>
          <cell r="AB7">
            <v>0</v>
          </cell>
          <cell r="AC7">
            <v>24480</v>
          </cell>
          <cell r="AD7">
            <v>0</v>
          </cell>
          <cell r="AE7">
            <v>0</v>
          </cell>
          <cell r="AF7">
            <v>58460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51642</v>
          </cell>
          <cell r="F8">
            <v>5162</v>
          </cell>
          <cell r="G8">
            <v>2114</v>
          </cell>
          <cell r="H8">
            <v>58918</v>
          </cell>
          <cell r="I8">
            <v>0</v>
          </cell>
          <cell r="J8">
            <v>63306</v>
          </cell>
          <cell r="K8">
            <v>63306</v>
          </cell>
          <cell r="L8">
            <v>30867</v>
          </cell>
          <cell r="M8">
            <v>81944</v>
          </cell>
          <cell r="N8">
            <v>0</v>
          </cell>
          <cell r="O8">
            <v>69843</v>
          </cell>
          <cell r="P8">
            <v>20</v>
          </cell>
          <cell r="Q8">
            <v>40000</v>
          </cell>
          <cell r="R8">
            <v>222674</v>
          </cell>
          <cell r="S8">
            <v>0</v>
          </cell>
          <cell r="T8">
            <v>0</v>
          </cell>
          <cell r="U8">
            <v>1251</v>
          </cell>
          <cell r="V8">
            <v>1251</v>
          </cell>
          <cell r="W8">
            <v>586064</v>
          </cell>
          <cell r="X8">
            <v>0</v>
          </cell>
          <cell r="Y8">
            <v>586064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3465</v>
          </cell>
          <cell r="AE8">
            <v>0</v>
          </cell>
          <cell r="AF8">
            <v>3465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30111</v>
          </cell>
          <cell r="F9">
            <v>3</v>
          </cell>
          <cell r="G9">
            <v>2185</v>
          </cell>
          <cell r="H9">
            <v>32299</v>
          </cell>
          <cell r="I9">
            <v>0</v>
          </cell>
          <cell r="J9">
            <v>0</v>
          </cell>
          <cell r="K9">
            <v>0</v>
          </cell>
          <cell r="L9">
            <v>2200</v>
          </cell>
          <cell r="M9">
            <v>14376</v>
          </cell>
          <cell r="N9">
            <v>0</v>
          </cell>
          <cell r="O9">
            <v>55033</v>
          </cell>
          <cell r="P9">
            <v>0</v>
          </cell>
          <cell r="Q9">
            <v>40936</v>
          </cell>
          <cell r="R9">
            <v>112545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196809</v>
          </cell>
          <cell r="X9">
            <v>0</v>
          </cell>
          <cell r="Y9">
            <v>196809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4</v>
          </cell>
          <cell r="K10">
            <v>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3704</v>
          </cell>
          <cell r="Q10">
            <v>0</v>
          </cell>
          <cell r="R10">
            <v>3704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108</v>
          </cell>
          <cell r="H11">
            <v>108</v>
          </cell>
          <cell r="I11">
            <v>0</v>
          </cell>
          <cell r="J11">
            <v>0</v>
          </cell>
          <cell r="K11">
            <v>0</v>
          </cell>
          <cell r="L11">
            <v>928</v>
          </cell>
          <cell r="M11">
            <v>58</v>
          </cell>
          <cell r="N11">
            <v>0</v>
          </cell>
          <cell r="O11">
            <v>621</v>
          </cell>
          <cell r="P11">
            <v>2767</v>
          </cell>
          <cell r="Q11">
            <v>0</v>
          </cell>
          <cell r="R11">
            <v>4374</v>
          </cell>
          <cell r="S11">
            <v>0</v>
          </cell>
          <cell r="T11">
            <v>160</v>
          </cell>
          <cell r="U11">
            <v>0</v>
          </cell>
          <cell r="V11">
            <v>160</v>
          </cell>
          <cell r="W11">
            <v>0</v>
          </cell>
          <cell r="X11">
            <v>0</v>
          </cell>
          <cell r="Y11">
            <v>0</v>
          </cell>
          <cell r="Z11">
            <v>883</v>
          </cell>
          <cell r="AA11">
            <v>0</v>
          </cell>
          <cell r="AB11">
            <v>0</v>
          </cell>
          <cell r="AC11">
            <v>11702</v>
          </cell>
          <cell r="AD11">
            <v>6</v>
          </cell>
          <cell r="AE11">
            <v>0</v>
          </cell>
          <cell r="AF11">
            <v>12591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6</v>
          </cell>
          <cell r="F12">
            <v>0</v>
          </cell>
          <cell r="G12">
            <v>0</v>
          </cell>
          <cell r="H12">
            <v>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461</v>
          </cell>
          <cell r="P12">
            <v>0</v>
          </cell>
          <cell r="Q12">
            <v>0</v>
          </cell>
          <cell r="R12">
            <v>461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66399</v>
          </cell>
          <cell r="E13">
            <v>179405</v>
          </cell>
          <cell r="F13">
            <v>0</v>
          </cell>
          <cell r="G13">
            <v>170</v>
          </cell>
          <cell r="H13">
            <v>245974</v>
          </cell>
          <cell r="I13">
            <v>66</v>
          </cell>
          <cell r="J13">
            <v>20986</v>
          </cell>
          <cell r="K13">
            <v>21052</v>
          </cell>
          <cell r="L13">
            <v>34066</v>
          </cell>
          <cell r="M13">
            <v>226343</v>
          </cell>
          <cell r="N13">
            <v>0</v>
          </cell>
          <cell r="O13">
            <v>156439</v>
          </cell>
          <cell r="P13">
            <v>3191</v>
          </cell>
          <cell r="Q13">
            <v>15</v>
          </cell>
          <cell r="R13">
            <v>420054</v>
          </cell>
          <cell r="S13">
            <v>0</v>
          </cell>
          <cell r="T13">
            <v>0</v>
          </cell>
          <cell r="U13">
            <v>95367</v>
          </cell>
          <cell r="V13">
            <v>95367</v>
          </cell>
          <cell r="W13">
            <v>289275</v>
          </cell>
          <cell r="X13">
            <v>70647</v>
          </cell>
          <cell r="Y13">
            <v>359922</v>
          </cell>
          <cell r="Z13">
            <v>25798</v>
          </cell>
          <cell r="AA13">
            <v>0</v>
          </cell>
          <cell r="AB13">
            <v>0</v>
          </cell>
          <cell r="AC13">
            <v>0</v>
          </cell>
          <cell r="AD13">
            <v>11948</v>
          </cell>
          <cell r="AE13">
            <v>0</v>
          </cell>
          <cell r="AF13">
            <v>37746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27341</v>
          </cell>
          <cell r="F14">
            <v>123693</v>
          </cell>
          <cell r="G14">
            <v>329</v>
          </cell>
          <cell r="H14">
            <v>151363</v>
          </cell>
          <cell r="I14">
            <v>0</v>
          </cell>
          <cell r="J14">
            <v>34</v>
          </cell>
          <cell r="K14">
            <v>34</v>
          </cell>
          <cell r="L14">
            <v>10563</v>
          </cell>
          <cell r="M14">
            <v>23305</v>
          </cell>
          <cell r="N14">
            <v>0</v>
          </cell>
          <cell r="O14">
            <v>178506</v>
          </cell>
          <cell r="P14">
            <v>0</v>
          </cell>
          <cell r="Q14">
            <v>0</v>
          </cell>
          <cell r="R14">
            <v>212374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12</v>
          </cell>
          <cell r="AD14">
            <v>2387</v>
          </cell>
          <cell r="AE14">
            <v>0</v>
          </cell>
          <cell r="AF14">
            <v>2399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6</v>
          </cell>
          <cell r="E16">
            <v>316</v>
          </cell>
          <cell r="F16">
            <v>156</v>
          </cell>
          <cell r="G16">
            <v>151</v>
          </cell>
          <cell r="H16">
            <v>629</v>
          </cell>
          <cell r="I16">
            <v>0</v>
          </cell>
          <cell r="J16">
            <v>372</v>
          </cell>
          <cell r="K16">
            <v>372</v>
          </cell>
          <cell r="L16">
            <v>415</v>
          </cell>
          <cell r="M16">
            <v>550</v>
          </cell>
          <cell r="N16">
            <v>0</v>
          </cell>
          <cell r="O16">
            <v>711</v>
          </cell>
          <cell r="P16">
            <v>2</v>
          </cell>
          <cell r="Q16">
            <v>3</v>
          </cell>
          <cell r="R16">
            <v>1681</v>
          </cell>
          <cell r="S16">
            <v>0</v>
          </cell>
          <cell r="T16">
            <v>39</v>
          </cell>
          <cell r="U16">
            <v>1389</v>
          </cell>
          <cell r="V16">
            <v>1428</v>
          </cell>
          <cell r="W16">
            <v>5132</v>
          </cell>
          <cell r="X16">
            <v>0</v>
          </cell>
          <cell r="Y16">
            <v>5132</v>
          </cell>
          <cell r="Z16">
            <v>0</v>
          </cell>
          <cell r="AA16">
            <v>0</v>
          </cell>
          <cell r="AB16">
            <v>276</v>
          </cell>
          <cell r="AC16">
            <v>18</v>
          </cell>
          <cell r="AD16">
            <v>119</v>
          </cell>
          <cell r="AE16">
            <v>0</v>
          </cell>
          <cell r="AF16">
            <v>413</v>
          </cell>
        </row>
        <row r="17">
          <cell r="B17" t="str">
            <v>I alt Tilgang</v>
          </cell>
          <cell r="C17">
            <v>126</v>
          </cell>
          <cell r="D17">
            <v>92320</v>
          </cell>
          <cell r="E17">
            <v>324923</v>
          </cell>
          <cell r="F17">
            <v>129014</v>
          </cell>
          <cell r="G17">
            <v>19473</v>
          </cell>
          <cell r="H17">
            <v>565856</v>
          </cell>
          <cell r="I17">
            <v>66</v>
          </cell>
          <cell r="J17">
            <v>191988</v>
          </cell>
          <cell r="K17">
            <v>192054</v>
          </cell>
          <cell r="L17">
            <v>168648</v>
          </cell>
          <cell r="M17">
            <v>413160</v>
          </cell>
          <cell r="N17">
            <v>0</v>
          </cell>
          <cell r="O17">
            <v>469963</v>
          </cell>
          <cell r="P17">
            <v>28501</v>
          </cell>
          <cell r="Q17">
            <v>145602</v>
          </cell>
          <cell r="R17">
            <v>1225874</v>
          </cell>
          <cell r="S17">
            <v>0</v>
          </cell>
          <cell r="T17">
            <v>12637</v>
          </cell>
          <cell r="U17">
            <v>255425</v>
          </cell>
          <cell r="V17">
            <v>268062</v>
          </cell>
          <cell r="W17">
            <v>1655123</v>
          </cell>
          <cell r="X17">
            <v>70647</v>
          </cell>
          <cell r="Y17">
            <v>1725770</v>
          </cell>
          <cell r="Z17">
            <v>26681</v>
          </cell>
          <cell r="AA17">
            <v>33980</v>
          </cell>
          <cell r="AB17">
            <v>276</v>
          </cell>
          <cell r="AC17">
            <v>36212</v>
          </cell>
          <cell r="AD17">
            <v>17925</v>
          </cell>
          <cell r="AE17">
            <v>0</v>
          </cell>
          <cell r="AF17">
            <v>115074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49691</v>
          </cell>
          <cell r="E18">
            <v>52958</v>
          </cell>
          <cell r="F18">
            <v>0</v>
          </cell>
          <cell r="G18">
            <v>0</v>
          </cell>
          <cell r="H18">
            <v>102649</v>
          </cell>
          <cell r="I18">
            <v>0</v>
          </cell>
          <cell r="J18">
            <v>1589</v>
          </cell>
          <cell r="K18">
            <v>1589</v>
          </cell>
          <cell r="L18">
            <v>25568</v>
          </cell>
          <cell r="M18">
            <v>118572</v>
          </cell>
          <cell r="N18">
            <v>0</v>
          </cell>
          <cell r="O18">
            <v>0</v>
          </cell>
          <cell r="P18">
            <v>0</v>
          </cell>
          <cell r="Q18">
            <v>3479</v>
          </cell>
          <cell r="R18">
            <v>147619</v>
          </cell>
          <cell r="S18">
            <v>0</v>
          </cell>
          <cell r="T18">
            <v>35023</v>
          </cell>
          <cell r="U18">
            <v>171489</v>
          </cell>
          <cell r="V18">
            <v>206512</v>
          </cell>
          <cell r="W18">
            <v>194312</v>
          </cell>
          <cell r="X18">
            <v>46050</v>
          </cell>
          <cell r="Y18">
            <v>240362</v>
          </cell>
          <cell r="Z18">
            <v>0</v>
          </cell>
          <cell r="AA18">
            <v>56</v>
          </cell>
          <cell r="AB18">
            <v>0</v>
          </cell>
          <cell r="AC18">
            <v>0</v>
          </cell>
          <cell r="AD18">
            <v>8975</v>
          </cell>
          <cell r="AE18">
            <v>0</v>
          </cell>
          <cell r="AF18">
            <v>9031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51642</v>
          </cell>
          <cell r="F19">
            <v>5162</v>
          </cell>
          <cell r="G19">
            <v>2114</v>
          </cell>
          <cell r="H19">
            <v>58918</v>
          </cell>
          <cell r="I19">
            <v>0</v>
          </cell>
          <cell r="J19">
            <v>63306</v>
          </cell>
          <cell r="K19">
            <v>63306</v>
          </cell>
          <cell r="L19">
            <v>30866</v>
          </cell>
          <cell r="M19">
            <v>81944</v>
          </cell>
          <cell r="N19">
            <v>0</v>
          </cell>
          <cell r="O19">
            <v>69843</v>
          </cell>
          <cell r="P19">
            <v>999</v>
          </cell>
          <cell r="Q19">
            <v>40000</v>
          </cell>
          <cell r="R19">
            <v>223652</v>
          </cell>
          <cell r="S19">
            <v>0</v>
          </cell>
          <cell r="T19">
            <v>0</v>
          </cell>
          <cell r="U19">
            <v>1251</v>
          </cell>
          <cell r="V19">
            <v>1251</v>
          </cell>
          <cell r="W19">
            <v>585940</v>
          </cell>
          <cell r="X19">
            <v>0</v>
          </cell>
          <cell r="Y19">
            <v>585940</v>
          </cell>
          <cell r="Z19">
            <v>0</v>
          </cell>
          <cell r="AA19">
            <v>0</v>
          </cell>
          <cell r="AB19">
            <v>0</v>
          </cell>
          <cell r="AC19">
            <v>8206</v>
          </cell>
          <cell r="AD19">
            <v>3465</v>
          </cell>
          <cell r="AE19">
            <v>0</v>
          </cell>
          <cell r="AF19">
            <v>11671</v>
          </cell>
        </row>
        <row r="20">
          <cell r="B20" t="str">
            <v>Salg indberetningspligtig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30111</v>
          </cell>
          <cell r="F21">
            <v>3</v>
          </cell>
          <cell r="G21">
            <v>2185</v>
          </cell>
          <cell r="H21">
            <v>32299</v>
          </cell>
          <cell r="I21">
            <v>0</v>
          </cell>
          <cell r="J21">
            <v>0</v>
          </cell>
          <cell r="K21">
            <v>0</v>
          </cell>
          <cell r="L21">
            <v>2200</v>
          </cell>
          <cell r="M21">
            <v>14376</v>
          </cell>
          <cell r="N21">
            <v>0</v>
          </cell>
          <cell r="O21">
            <v>55033</v>
          </cell>
          <cell r="P21">
            <v>0</v>
          </cell>
          <cell r="Q21">
            <v>40936</v>
          </cell>
          <cell r="R21">
            <v>112545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196808</v>
          </cell>
          <cell r="X21">
            <v>0</v>
          </cell>
          <cell r="Y21">
            <v>196808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44643</v>
          </cell>
          <cell r="M22">
            <v>2317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46960</v>
          </cell>
          <cell r="S22">
            <v>0</v>
          </cell>
          <cell r="T22">
            <v>6667</v>
          </cell>
          <cell r="U22">
            <v>11971</v>
          </cell>
          <cell r="V22">
            <v>18638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3</v>
          </cell>
          <cell r="G23">
            <v>0</v>
          </cell>
          <cell r="H23">
            <v>3</v>
          </cell>
          <cell r="I23">
            <v>0</v>
          </cell>
          <cell r="J23">
            <v>0</v>
          </cell>
          <cell r="K23">
            <v>0</v>
          </cell>
          <cell r="L23">
            <v>189</v>
          </cell>
          <cell r="M23">
            <v>0</v>
          </cell>
          <cell r="N23">
            <v>0</v>
          </cell>
          <cell r="O23">
            <v>96</v>
          </cell>
          <cell r="P23">
            <v>0</v>
          </cell>
          <cell r="Q23">
            <v>0</v>
          </cell>
          <cell r="R23">
            <v>285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3</v>
          </cell>
          <cell r="AE23">
            <v>0</v>
          </cell>
          <cell r="AF23">
            <v>3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62889</v>
          </cell>
          <cell r="K24">
            <v>62889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206</v>
          </cell>
          <cell r="D26">
            <v>0</v>
          </cell>
          <cell r="E26">
            <v>44227</v>
          </cell>
          <cell r="F26">
            <v>115783</v>
          </cell>
          <cell r="G26">
            <v>2347</v>
          </cell>
          <cell r="H26">
            <v>162563</v>
          </cell>
          <cell r="I26">
            <v>0</v>
          </cell>
          <cell r="J26">
            <v>59343</v>
          </cell>
          <cell r="K26">
            <v>59343</v>
          </cell>
          <cell r="L26">
            <v>38097</v>
          </cell>
          <cell r="M26">
            <v>77852</v>
          </cell>
          <cell r="N26">
            <v>0</v>
          </cell>
          <cell r="O26">
            <v>277821</v>
          </cell>
          <cell r="P26">
            <v>4630</v>
          </cell>
          <cell r="Q26">
            <v>1424</v>
          </cell>
          <cell r="R26">
            <v>399824</v>
          </cell>
          <cell r="S26">
            <v>0</v>
          </cell>
          <cell r="T26">
            <v>0</v>
          </cell>
          <cell r="U26">
            <v>537</v>
          </cell>
          <cell r="V26">
            <v>537</v>
          </cell>
          <cell r="W26">
            <v>0</v>
          </cell>
          <cell r="X26">
            <v>0</v>
          </cell>
          <cell r="Y26">
            <v>0</v>
          </cell>
          <cell r="Z26">
            <v>113</v>
          </cell>
          <cell r="AA26">
            <v>1183</v>
          </cell>
          <cell r="AB26">
            <v>276</v>
          </cell>
          <cell r="AC26">
            <v>20980</v>
          </cell>
          <cell r="AD26">
            <v>4633</v>
          </cell>
          <cell r="AE26">
            <v>0</v>
          </cell>
          <cell r="AF26">
            <v>27185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399</v>
          </cell>
          <cell r="M27">
            <v>55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454</v>
          </cell>
          <cell r="S27">
            <v>0</v>
          </cell>
          <cell r="T27">
            <v>0</v>
          </cell>
          <cell r="U27">
            <v>623</v>
          </cell>
          <cell r="V27">
            <v>623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17665</v>
          </cell>
          <cell r="AB27">
            <v>0</v>
          </cell>
          <cell r="AC27">
            <v>8479</v>
          </cell>
          <cell r="AD27">
            <v>3</v>
          </cell>
          <cell r="AE27">
            <v>0</v>
          </cell>
          <cell r="AF27">
            <v>26147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642</v>
          </cell>
          <cell r="V28">
            <v>642</v>
          </cell>
          <cell r="W28">
            <v>0</v>
          </cell>
          <cell r="X28">
            <v>0</v>
          </cell>
          <cell r="Y28">
            <v>0</v>
          </cell>
          <cell r="Z28">
            <v>26568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26568</v>
          </cell>
        </row>
        <row r="29">
          <cell r="B29" t="str">
            <v>Anvendt til produktion 3.n</v>
          </cell>
          <cell r="C29">
            <v>0</v>
          </cell>
          <cell r="D29">
            <v>6419</v>
          </cell>
          <cell r="E29">
            <v>3126</v>
          </cell>
          <cell r="F29">
            <v>0</v>
          </cell>
          <cell r="G29">
            <v>34</v>
          </cell>
          <cell r="H29">
            <v>9579</v>
          </cell>
          <cell r="I29">
            <v>0</v>
          </cell>
          <cell r="J29">
            <v>0</v>
          </cell>
          <cell r="K29">
            <v>0</v>
          </cell>
          <cell r="L29">
            <v>47693</v>
          </cell>
          <cell r="M29">
            <v>52</v>
          </cell>
          <cell r="N29">
            <v>0</v>
          </cell>
          <cell r="O29">
            <v>0</v>
          </cell>
          <cell r="P29">
            <v>10856</v>
          </cell>
          <cell r="Q29">
            <v>32406</v>
          </cell>
          <cell r="R29">
            <v>91007</v>
          </cell>
          <cell r="S29">
            <v>1163</v>
          </cell>
          <cell r="T29">
            <v>0</v>
          </cell>
          <cell r="U29">
            <v>0</v>
          </cell>
          <cell r="V29">
            <v>1163</v>
          </cell>
          <cell r="W29">
            <v>669375</v>
          </cell>
          <cell r="X29">
            <v>0</v>
          </cell>
          <cell r="Y29">
            <v>669375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137592</v>
          </cell>
          <cell r="F30">
            <v>7942</v>
          </cell>
          <cell r="G30">
            <v>5916</v>
          </cell>
          <cell r="H30">
            <v>151450</v>
          </cell>
          <cell r="I30">
            <v>0</v>
          </cell>
          <cell r="J30">
            <v>34</v>
          </cell>
          <cell r="K30">
            <v>34</v>
          </cell>
          <cell r="L30">
            <v>9755</v>
          </cell>
          <cell r="M30">
            <v>106509</v>
          </cell>
          <cell r="N30">
            <v>0</v>
          </cell>
          <cell r="O30">
            <v>63721</v>
          </cell>
          <cell r="P30">
            <v>5936</v>
          </cell>
          <cell r="Q30">
            <v>25936</v>
          </cell>
          <cell r="R30">
            <v>211857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2387</v>
          </cell>
          <cell r="AE30">
            <v>0</v>
          </cell>
          <cell r="AF30">
            <v>2387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18</v>
          </cell>
          <cell r="Q31">
            <v>0</v>
          </cell>
          <cell r="R31">
            <v>18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2</v>
          </cell>
          <cell r="D32">
            <v>0</v>
          </cell>
          <cell r="E32">
            <v>114</v>
          </cell>
          <cell r="F32">
            <v>52</v>
          </cell>
          <cell r="G32">
            <v>114</v>
          </cell>
          <cell r="H32">
            <v>282</v>
          </cell>
          <cell r="I32">
            <v>9</v>
          </cell>
          <cell r="J32">
            <v>13</v>
          </cell>
          <cell r="K32">
            <v>22</v>
          </cell>
          <cell r="L32">
            <v>53</v>
          </cell>
          <cell r="M32">
            <v>1352</v>
          </cell>
          <cell r="N32">
            <v>0</v>
          </cell>
          <cell r="O32">
            <v>0</v>
          </cell>
          <cell r="P32">
            <v>28</v>
          </cell>
          <cell r="Q32">
            <v>184</v>
          </cell>
          <cell r="R32">
            <v>1617</v>
          </cell>
          <cell r="S32">
            <v>0</v>
          </cell>
          <cell r="T32">
            <v>0</v>
          </cell>
          <cell r="U32">
            <v>955</v>
          </cell>
          <cell r="V32">
            <v>955</v>
          </cell>
          <cell r="W32">
            <v>224</v>
          </cell>
          <cell r="X32">
            <v>943</v>
          </cell>
          <cell r="Y32">
            <v>1167</v>
          </cell>
          <cell r="Z32">
            <v>0</v>
          </cell>
          <cell r="AA32">
            <v>0</v>
          </cell>
          <cell r="AB32">
            <v>0</v>
          </cell>
          <cell r="AC32">
            <v>227</v>
          </cell>
          <cell r="AD32">
            <v>0</v>
          </cell>
          <cell r="AE32">
            <v>0</v>
          </cell>
          <cell r="AF32">
            <v>227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318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318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208</v>
          </cell>
          <cell r="D34">
            <v>56110</v>
          </cell>
          <cell r="E34">
            <v>319770</v>
          </cell>
          <cell r="F34">
            <v>128945</v>
          </cell>
          <cell r="G34">
            <v>12710</v>
          </cell>
          <cell r="H34">
            <v>517743</v>
          </cell>
          <cell r="I34">
            <v>9</v>
          </cell>
          <cell r="J34">
            <v>187174</v>
          </cell>
          <cell r="K34">
            <v>187183</v>
          </cell>
          <cell r="L34">
            <v>199463</v>
          </cell>
          <cell r="M34">
            <v>403347</v>
          </cell>
          <cell r="N34">
            <v>0</v>
          </cell>
          <cell r="O34">
            <v>466514</v>
          </cell>
          <cell r="P34">
            <v>22467</v>
          </cell>
          <cell r="Q34">
            <v>144365</v>
          </cell>
          <cell r="R34">
            <v>1236156</v>
          </cell>
          <cell r="S34">
            <v>1163</v>
          </cell>
          <cell r="T34">
            <v>41690</v>
          </cell>
          <cell r="U34">
            <v>187468</v>
          </cell>
          <cell r="V34">
            <v>230321</v>
          </cell>
          <cell r="W34">
            <v>1646659</v>
          </cell>
          <cell r="X34">
            <v>46993</v>
          </cell>
          <cell r="Y34">
            <v>1693652</v>
          </cell>
          <cell r="Z34">
            <v>26681</v>
          </cell>
          <cell r="AA34">
            <v>18904</v>
          </cell>
          <cell r="AB34">
            <v>276</v>
          </cell>
          <cell r="AC34">
            <v>37892</v>
          </cell>
          <cell r="AD34">
            <v>19466</v>
          </cell>
          <cell r="AE34">
            <v>0</v>
          </cell>
          <cell r="AF34">
            <v>103219</v>
          </cell>
        </row>
        <row r="35">
          <cell r="A35" t="str">
            <v>FYSISK BEHOLDNING ULTIMO</v>
          </cell>
          <cell r="C35">
            <v>713</v>
          </cell>
          <cell r="D35">
            <v>95093</v>
          </cell>
          <cell r="E35">
            <v>390051</v>
          </cell>
          <cell r="F35">
            <v>20481</v>
          </cell>
          <cell r="G35">
            <v>34372</v>
          </cell>
          <cell r="H35">
            <v>540710</v>
          </cell>
          <cell r="I35">
            <v>7838</v>
          </cell>
          <cell r="J35">
            <v>154095</v>
          </cell>
          <cell r="K35">
            <v>161933</v>
          </cell>
          <cell r="L35">
            <v>285370</v>
          </cell>
          <cell r="M35">
            <v>977761</v>
          </cell>
          <cell r="N35">
            <v>0</v>
          </cell>
          <cell r="O35">
            <v>296842</v>
          </cell>
          <cell r="P35">
            <v>35752</v>
          </cell>
          <cell r="Q35">
            <v>106497</v>
          </cell>
          <cell r="R35">
            <v>1702222</v>
          </cell>
          <cell r="S35">
            <v>12743</v>
          </cell>
          <cell r="T35">
            <v>18491</v>
          </cell>
          <cell r="U35">
            <v>266903</v>
          </cell>
          <cell r="V35">
            <v>298137</v>
          </cell>
          <cell r="W35">
            <v>603993</v>
          </cell>
          <cell r="X35">
            <v>75279</v>
          </cell>
          <cell r="Y35">
            <v>679272</v>
          </cell>
          <cell r="Z35">
            <v>0</v>
          </cell>
          <cell r="AA35">
            <v>82986</v>
          </cell>
          <cell r="AB35">
            <v>0</v>
          </cell>
          <cell r="AC35">
            <v>11054</v>
          </cell>
          <cell r="AD35">
            <v>5978</v>
          </cell>
          <cell r="AE35">
            <v>0</v>
          </cell>
          <cell r="AF35">
            <v>100018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55152</v>
          </cell>
          <cell r="F36">
            <v>20031</v>
          </cell>
          <cell r="G36">
            <v>2663</v>
          </cell>
          <cell r="H36">
            <v>77846</v>
          </cell>
          <cell r="I36">
            <v>0</v>
          </cell>
          <cell r="J36">
            <v>0</v>
          </cell>
          <cell r="K36">
            <v>0</v>
          </cell>
          <cell r="L36">
            <v>107117</v>
          </cell>
          <cell r="M36">
            <v>347083</v>
          </cell>
          <cell r="N36">
            <v>0</v>
          </cell>
          <cell r="O36">
            <v>254633</v>
          </cell>
          <cell r="P36">
            <v>0</v>
          </cell>
          <cell r="Q36">
            <v>25843</v>
          </cell>
          <cell r="R36">
            <v>734676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131693</v>
          </cell>
          <cell r="X36">
            <v>0</v>
          </cell>
          <cell r="Y36">
            <v>131693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-54582</v>
          </cell>
          <cell r="F37">
            <v>-20031</v>
          </cell>
          <cell r="G37">
            <v>-2663</v>
          </cell>
          <cell r="H37">
            <v>-77276</v>
          </cell>
          <cell r="I37">
            <v>0</v>
          </cell>
          <cell r="J37">
            <v>0</v>
          </cell>
          <cell r="K37">
            <v>0</v>
          </cell>
          <cell r="L37">
            <v>-107117</v>
          </cell>
          <cell r="M37">
            <v>-346387</v>
          </cell>
          <cell r="N37">
            <v>0</v>
          </cell>
          <cell r="O37">
            <v>-254593</v>
          </cell>
          <cell r="P37">
            <v>0</v>
          </cell>
          <cell r="Q37">
            <v>-25843</v>
          </cell>
          <cell r="R37">
            <v>-733940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-131693</v>
          </cell>
          <cell r="X37">
            <v>0</v>
          </cell>
          <cell r="Y37">
            <v>-131693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713</v>
          </cell>
          <cell r="D38">
            <v>95093</v>
          </cell>
          <cell r="E38">
            <v>390621</v>
          </cell>
          <cell r="F38">
            <v>20481</v>
          </cell>
          <cell r="G38">
            <v>34372</v>
          </cell>
          <cell r="H38">
            <v>541280</v>
          </cell>
          <cell r="I38">
            <v>7838</v>
          </cell>
          <cell r="J38">
            <v>154095</v>
          </cell>
          <cell r="K38">
            <v>161933</v>
          </cell>
          <cell r="L38">
            <v>285370</v>
          </cell>
          <cell r="M38">
            <v>978457</v>
          </cell>
          <cell r="N38">
            <v>0</v>
          </cell>
          <cell r="O38">
            <v>296882</v>
          </cell>
          <cell r="P38">
            <v>35752</v>
          </cell>
          <cell r="Q38">
            <v>106497</v>
          </cell>
          <cell r="R38">
            <v>1702958</v>
          </cell>
          <cell r="S38">
            <v>12743</v>
          </cell>
          <cell r="T38">
            <v>18491</v>
          </cell>
          <cell r="U38">
            <v>266903</v>
          </cell>
          <cell r="V38">
            <v>298137</v>
          </cell>
          <cell r="W38">
            <v>603993</v>
          </cell>
          <cell r="X38">
            <v>75279</v>
          </cell>
          <cell r="Y38">
            <v>679272</v>
          </cell>
          <cell r="Z38">
            <v>0</v>
          </cell>
          <cell r="AA38">
            <v>82986</v>
          </cell>
          <cell r="AB38">
            <v>0</v>
          </cell>
          <cell r="AC38">
            <v>11054</v>
          </cell>
          <cell r="AD38">
            <v>5978</v>
          </cell>
          <cell r="AE38">
            <v>0</v>
          </cell>
          <cell r="AF38">
            <v>100018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2930</v>
          </cell>
          <cell r="C3">
            <v>12366</v>
          </cell>
          <cell r="D3">
            <v>145078</v>
          </cell>
          <cell r="E3">
            <v>0</v>
          </cell>
          <cell r="F3">
            <v>160374</v>
          </cell>
          <cell r="G3">
            <v>1172</v>
          </cell>
          <cell r="H3">
            <v>42756</v>
          </cell>
          <cell r="I3">
            <v>43928</v>
          </cell>
          <cell r="J3">
            <v>1</v>
          </cell>
          <cell r="K3">
            <v>1</v>
          </cell>
          <cell r="L3">
            <v>29147</v>
          </cell>
          <cell r="M3">
            <v>0</v>
          </cell>
          <cell r="N3">
            <v>9165</v>
          </cell>
          <cell r="O3">
            <v>38312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713</v>
          </cell>
          <cell r="D3">
            <v>95093</v>
          </cell>
          <cell r="E3">
            <v>390051</v>
          </cell>
          <cell r="F3">
            <v>20481</v>
          </cell>
          <cell r="G3">
            <v>34372</v>
          </cell>
          <cell r="H3">
            <v>540710</v>
          </cell>
          <cell r="I3">
            <v>7838</v>
          </cell>
          <cell r="J3">
            <v>154095</v>
          </cell>
          <cell r="K3">
            <v>161933</v>
          </cell>
          <cell r="L3">
            <v>285370</v>
          </cell>
          <cell r="M3">
            <v>977761</v>
          </cell>
          <cell r="N3">
            <v>0</v>
          </cell>
          <cell r="O3">
            <v>296842</v>
          </cell>
          <cell r="P3">
            <v>35752</v>
          </cell>
          <cell r="Q3">
            <v>106497</v>
          </cell>
          <cell r="R3">
            <v>1702222</v>
          </cell>
          <cell r="S3">
            <v>12743</v>
          </cell>
          <cell r="T3">
            <v>18491</v>
          </cell>
          <cell r="U3">
            <v>266903</v>
          </cell>
          <cell r="V3">
            <v>298137</v>
          </cell>
          <cell r="W3">
            <v>603993</v>
          </cell>
          <cell r="X3">
            <v>75279</v>
          </cell>
          <cell r="Y3">
            <v>679272</v>
          </cell>
          <cell r="Z3">
            <v>0</v>
          </cell>
          <cell r="AA3">
            <v>82986</v>
          </cell>
          <cell r="AB3">
            <v>0</v>
          </cell>
          <cell r="AC3">
            <v>11054</v>
          </cell>
          <cell r="AD3">
            <v>5978</v>
          </cell>
          <cell r="AE3">
            <v>0</v>
          </cell>
          <cell r="AF3">
            <v>100018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55152</v>
          </cell>
          <cell r="F4">
            <v>20031</v>
          </cell>
          <cell r="G4">
            <v>2663</v>
          </cell>
          <cell r="H4">
            <v>77846</v>
          </cell>
          <cell r="I4">
            <v>0</v>
          </cell>
          <cell r="J4">
            <v>0</v>
          </cell>
          <cell r="K4">
            <v>0</v>
          </cell>
          <cell r="L4">
            <v>107117</v>
          </cell>
          <cell r="M4">
            <v>347083</v>
          </cell>
          <cell r="N4">
            <v>0</v>
          </cell>
          <cell r="O4">
            <v>254633</v>
          </cell>
          <cell r="P4">
            <v>0</v>
          </cell>
          <cell r="Q4">
            <v>25843</v>
          </cell>
          <cell r="R4">
            <v>734676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131693</v>
          </cell>
          <cell r="X4">
            <v>0</v>
          </cell>
          <cell r="Y4">
            <v>131693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-54582</v>
          </cell>
          <cell r="F5">
            <v>-20031</v>
          </cell>
          <cell r="G5">
            <v>-2663</v>
          </cell>
          <cell r="H5">
            <v>-77276</v>
          </cell>
          <cell r="I5">
            <v>0</v>
          </cell>
          <cell r="J5">
            <v>0</v>
          </cell>
          <cell r="K5">
            <v>0</v>
          </cell>
          <cell r="L5">
            <v>-107117</v>
          </cell>
          <cell r="M5">
            <v>-346387</v>
          </cell>
          <cell r="N5">
            <v>0</v>
          </cell>
          <cell r="O5">
            <v>-254593</v>
          </cell>
          <cell r="P5">
            <v>0</v>
          </cell>
          <cell r="Q5">
            <v>-25843</v>
          </cell>
          <cell r="R5">
            <v>-733940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-131693</v>
          </cell>
          <cell r="X5">
            <v>0</v>
          </cell>
          <cell r="Y5">
            <v>-131693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713</v>
          </cell>
          <cell r="D6">
            <v>95093</v>
          </cell>
          <cell r="E6">
            <v>390621</v>
          </cell>
          <cell r="F6">
            <v>20481</v>
          </cell>
          <cell r="G6">
            <v>34372</v>
          </cell>
          <cell r="H6">
            <v>541280</v>
          </cell>
          <cell r="I6">
            <v>7838</v>
          </cell>
          <cell r="J6">
            <v>154095</v>
          </cell>
          <cell r="K6">
            <v>161933</v>
          </cell>
          <cell r="L6">
            <v>285370</v>
          </cell>
          <cell r="M6">
            <v>978457</v>
          </cell>
          <cell r="N6">
            <v>0</v>
          </cell>
          <cell r="O6">
            <v>296882</v>
          </cell>
          <cell r="P6">
            <v>35752</v>
          </cell>
          <cell r="Q6">
            <v>106497</v>
          </cell>
          <cell r="R6">
            <v>1702958</v>
          </cell>
          <cell r="S6">
            <v>12743</v>
          </cell>
          <cell r="T6">
            <v>18491</v>
          </cell>
          <cell r="U6">
            <v>266903</v>
          </cell>
          <cell r="V6">
            <v>298137</v>
          </cell>
          <cell r="W6">
            <v>603993</v>
          </cell>
          <cell r="X6">
            <v>75279</v>
          </cell>
          <cell r="Y6">
            <v>679272</v>
          </cell>
          <cell r="Z6">
            <v>0</v>
          </cell>
          <cell r="AA6">
            <v>82986</v>
          </cell>
          <cell r="AB6">
            <v>0</v>
          </cell>
          <cell r="AC6">
            <v>11054</v>
          </cell>
          <cell r="AD6">
            <v>5978</v>
          </cell>
          <cell r="AE6">
            <v>0</v>
          </cell>
          <cell r="AF6">
            <v>100018</v>
          </cell>
        </row>
        <row r="7">
          <cell r="A7" t="str">
            <v>TILGANG</v>
          </cell>
          <cell r="B7" t="str">
            <v>Import 2.a.</v>
          </cell>
          <cell r="C7">
            <v>785</v>
          </cell>
          <cell r="D7">
            <v>24526</v>
          </cell>
          <cell r="E7">
            <v>24179</v>
          </cell>
          <cell r="F7">
            <v>0</v>
          </cell>
          <cell r="G7">
            <v>6312</v>
          </cell>
          <cell r="H7">
            <v>55802</v>
          </cell>
          <cell r="I7">
            <v>0</v>
          </cell>
          <cell r="J7">
            <v>132400</v>
          </cell>
          <cell r="K7">
            <v>132400</v>
          </cell>
          <cell r="L7">
            <v>81282</v>
          </cell>
          <cell r="M7">
            <v>124301</v>
          </cell>
          <cell r="N7">
            <v>0</v>
          </cell>
          <cell r="O7">
            <v>0</v>
          </cell>
          <cell r="P7">
            <v>10303</v>
          </cell>
          <cell r="Q7">
            <v>47801</v>
          </cell>
          <cell r="R7">
            <v>263687</v>
          </cell>
          <cell r="S7">
            <v>0</v>
          </cell>
          <cell r="T7">
            <v>3883</v>
          </cell>
          <cell r="U7">
            <v>80125</v>
          </cell>
          <cell r="V7">
            <v>84008</v>
          </cell>
          <cell r="W7">
            <v>123269</v>
          </cell>
          <cell r="X7">
            <v>30327</v>
          </cell>
          <cell r="Y7">
            <v>153596</v>
          </cell>
          <cell r="Z7">
            <v>0</v>
          </cell>
          <cell r="AA7">
            <v>0</v>
          </cell>
          <cell r="AB7">
            <v>0</v>
          </cell>
          <cell r="AC7">
            <v>22791</v>
          </cell>
          <cell r="AD7">
            <v>1622</v>
          </cell>
          <cell r="AE7">
            <v>0</v>
          </cell>
          <cell r="AF7">
            <v>24413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34252</v>
          </cell>
          <cell r="F8">
            <v>4051</v>
          </cell>
          <cell r="G8">
            <v>1983</v>
          </cell>
          <cell r="H8">
            <v>40286</v>
          </cell>
          <cell r="I8">
            <v>0</v>
          </cell>
          <cell r="J8">
            <v>55287</v>
          </cell>
          <cell r="K8">
            <v>55287</v>
          </cell>
          <cell r="L8">
            <v>27781</v>
          </cell>
          <cell r="M8">
            <v>97388</v>
          </cell>
          <cell r="N8">
            <v>0</v>
          </cell>
          <cell r="O8">
            <v>69474</v>
          </cell>
          <cell r="P8">
            <v>13</v>
          </cell>
          <cell r="Q8">
            <v>30000</v>
          </cell>
          <cell r="R8">
            <v>224656</v>
          </cell>
          <cell r="S8">
            <v>0</v>
          </cell>
          <cell r="T8">
            <v>0</v>
          </cell>
          <cell r="U8">
            <v>66</v>
          </cell>
          <cell r="V8">
            <v>66</v>
          </cell>
          <cell r="W8">
            <v>750015</v>
          </cell>
          <cell r="X8">
            <v>0</v>
          </cell>
          <cell r="Y8">
            <v>750015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2614</v>
          </cell>
          <cell r="AE8">
            <v>0</v>
          </cell>
          <cell r="AF8">
            <v>2614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7680</v>
          </cell>
          <cell r="F9">
            <v>1</v>
          </cell>
          <cell r="G9">
            <v>1386</v>
          </cell>
          <cell r="H9">
            <v>9067</v>
          </cell>
          <cell r="I9">
            <v>0</v>
          </cell>
          <cell r="J9">
            <v>0</v>
          </cell>
          <cell r="K9">
            <v>0</v>
          </cell>
          <cell r="L9">
            <v>22505</v>
          </cell>
          <cell r="M9">
            <v>17728</v>
          </cell>
          <cell r="N9">
            <v>0</v>
          </cell>
          <cell r="O9">
            <v>52733</v>
          </cell>
          <cell r="P9">
            <v>0</v>
          </cell>
          <cell r="Q9">
            <v>53925</v>
          </cell>
          <cell r="R9">
            <v>146891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161199</v>
          </cell>
          <cell r="X9">
            <v>0</v>
          </cell>
          <cell r="Y9">
            <v>161199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2968</v>
          </cell>
          <cell r="Q10">
            <v>0</v>
          </cell>
          <cell r="R10">
            <v>2968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109</v>
          </cell>
          <cell r="H11">
            <v>109</v>
          </cell>
          <cell r="I11">
            <v>0</v>
          </cell>
          <cell r="J11">
            <v>33</v>
          </cell>
          <cell r="K11">
            <v>33</v>
          </cell>
          <cell r="L11">
            <v>1425</v>
          </cell>
          <cell r="M11">
            <v>48</v>
          </cell>
          <cell r="N11">
            <v>0</v>
          </cell>
          <cell r="O11">
            <v>577</v>
          </cell>
          <cell r="P11">
            <v>2144</v>
          </cell>
          <cell r="Q11">
            <v>0</v>
          </cell>
          <cell r="R11">
            <v>4194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583</v>
          </cell>
          <cell r="AA11">
            <v>0</v>
          </cell>
          <cell r="AB11">
            <v>0</v>
          </cell>
          <cell r="AC11">
            <v>5137</v>
          </cell>
          <cell r="AD11">
            <v>5</v>
          </cell>
          <cell r="AE11">
            <v>0</v>
          </cell>
          <cell r="AF11">
            <v>5725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782</v>
          </cell>
          <cell r="F12">
            <v>0</v>
          </cell>
          <cell r="G12">
            <v>0</v>
          </cell>
          <cell r="H12">
            <v>782</v>
          </cell>
          <cell r="I12">
            <v>0</v>
          </cell>
          <cell r="J12">
            <v>0</v>
          </cell>
          <cell r="K12">
            <v>0</v>
          </cell>
          <cell r="L12">
            <v>1298</v>
          </cell>
          <cell r="M12">
            <v>0</v>
          </cell>
          <cell r="N12">
            <v>0</v>
          </cell>
          <cell r="O12">
            <v>679</v>
          </cell>
          <cell r="P12">
            <v>0</v>
          </cell>
          <cell r="Q12">
            <v>0</v>
          </cell>
          <cell r="R12">
            <v>1977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59423</v>
          </cell>
          <cell r="E13">
            <v>152770</v>
          </cell>
          <cell r="F13">
            <v>0</v>
          </cell>
          <cell r="G13">
            <v>175</v>
          </cell>
          <cell r="H13">
            <v>212368</v>
          </cell>
          <cell r="I13">
            <v>0</v>
          </cell>
          <cell r="J13">
            <v>11107</v>
          </cell>
          <cell r="K13">
            <v>11107</v>
          </cell>
          <cell r="L13">
            <v>34997</v>
          </cell>
          <cell r="M13">
            <v>172214</v>
          </cell>
          <cell r="N13">
            <v>0</v>
          </cell>
          <cell r="O13">
            <v>172992</v>
          </cell>
          <cell r="P13">
            <v>4377</v>
          </cell>
          <cell r="Q13">
            <v>14838</v>
          </cell>
          <cell r="R13">
            <v>399418</v>
          </cell>
          <cell r="S13">
            <v>0</v>
          </cell>
          <cell r="T13">
            <v>0</v>
          </cell>
          <cell r="U13">
            <v>97573</v>
          </cell>
          <cell r="V13">
            <v>97573</v>
          </cell>
          <cell r="W13">
            <v>498145</v>
          </cell>
          <cell r="X13">
            <v>73518</v>
          </cell>
          <cell r="Y13">
            <v>571663</v>
          </cell>
          <cell r="Z13">
            <v>18931</v>
          </cell>
          <cell r="AA13">
            <v>0</v>
          </cell>
          <cell r="AB13">
            <v>0</v>
          </cell>
          <cell r="AC13">
            <v>0</v>
          </cell>
          <cell r="AD13">
            <v>5756</v>
          </cell>
          <cell r="AE13">
            <v>0</v>
          </cell>
          <cell r="AF13">
            <v>24687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4468</v>
          </cell>
          <cell r="F14">
            <v>107766</v>
          </cell>
          <cell r="G14">
            <v>290</v>
          </cell>
          <cell r="H14">
            <v>112524</v>
          </cell>
          <cell r="I14">
            <v>0</v>
          </cell>
          <cell r="J14">
            <v>0</v>
          </cell>
          <cell r="K14">
            <v>0</v>
          </cell>
          <cell r="L14">
            <v>9396</v>
          </cell>
          <cell r="M14">
            <v>716</v>
          </cell>
          <cell r="N14">
            <v>0</v>
          </cell>
          <cell r="O14">
            <v>85435</v>
          </cell>
          <cell r="P14">
            <v>0</v>
          </cell>
          <cell r="Q14">
            <v>25983</v>
          </cell>
          <cell r="R14">
            <v>121530</v>
          </cell>
          <cell r="S14">
            <v>0</v>
          </cell>
          <cell r="T14">
            <v>0</v>
          </cell>
          <cell r="U14">
            <v>102</v>
          </cell>
          <cell r="V14">
            <v>102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7</v>
          </cell>
          <cell r="AD14">
            <v>21</v>
          </cell>
          <cell r="AE14">
            <v>0</v>
          </cell>
          <cell r="AF14">
            <v>28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48</v>
          </cell>
          <cell r="E16">
            <v>785</v>
          </cell>
          <cell r="F16">
            <v>95</v>
          </cell>
          <cell r="G16">
            <v>3</v>
          </cell>
          <cell r="H16">
            <v>931</v>
          </cell>
          <cell r="I16">
            <v>0</v>
          </cell>
          <cell r="J16">
            <v>105</v>
          </cell>
          <cell r="K16">
            <v>105</v>
          </cell>
          <cell r="L16">
            <v>1094</v>
          </cell>
          <cell r="M16">
            <v>2598</v>
          </cell>
          <cell r="N16">
            <v>0</v>
          </cell>
          <cell r="O16">
            <v>415</v>
          </cell>
          <cell r="P16">
            <v>7</v>
          </cell>
          <cell r="Q16">
            <v>304</v>
          </cell>
          <cell r="R16">
            <v>4418</v>
          </cell>
          <cell r="S16">
            <v>0</v>
          </cell>
          <cell r="T16">
            <v>0</v>
          </cell>
          <cell r="U16">
            <v>1738</v>
          </cell>
          <cell r="V16">
            <v>1738</v>
          </cell>
          <cell r="W16">
            <v>6267</v>
          </cell>
          <cell r="X16">
            <v>0</v>
          </cell>
          <cell r="Y16">
            <v>6267</v>
          </cell>
          <cell r="Z16">
            <v>0</v>
          </cell>
          <cell r="AA16">
            <v>0</v>
          </cell>
          <cell r="AB16">
            <v>0</v>
          </cell>
          <cell r="AC16">
            <v>67</v>
          </cell>
          <cell r="AD16">
            <v>35</v>
          </cell>
          <cell r="AE16">
            <v>0</v>
          </cell>
          <cell r="AF16">
            <v>102</v>
          </cell>
        </row>
        <row r="17">
          <cell r="B17" t="str">
            <v>I alt Tilgang</v>
          </cell>
          <cell r="C17">
            <v>785</v>
          </cell>
          <cell r="D17">
            <v>83997</v>
          </cell>
          <cell r="E17">
            <v>224916</v>
          </cell>
          <cell r="F17">
            <v>111913</v>
          </cell>
          <cell r="G17">
            <v>10258</v>
          </cell>
          <cell r="H17">
            <v>431869</v>
          </cell>
          <cell r="I17">
            <v>0</v>
          </cell>
          <cell r="J17">
            <v>198932</v>
          </cell>
          <cell r="K17">
            <v>198932</v>
          </cell>
          <cell r="L17">
            <v>179778</v>
          </cell>
          <cell r="M17">
            <v>414993</v>
          </cell>
          <cell r="N17">
            <v>0</v>
          </cell>
          <cell r="O17">
            <v>382305</v>
          </cell>
          <cell r="P17">
            <v>19812</v>
          </cell>
          <cell r="Q17">
            <v>172851</v>
          </cell>
          <cell r="R17">
            <v>1169739</v>
          </cell>
          <cell r="S17">
            <v>0</v>
          </cell>
          <cell r="T17">
            <v>3883</v>
          </cell>
          <cell r="U17">
            <v>179604</v>
          </cell>
          <cell r="V17">
            <v>183487</v>
          </cell>
          <cell r="W17">
            <v>1538896</v>
          </cell>
          <cell r="X17">
            <v>103845</v>
          </cell>
          <cell r="Y17">
            <v>1642741</v>
          </cell>
          <cell r="Z17">
            <v>19514</v>
          </cell>
          <cell r="AA17">
            <v>0</v>
          </cell>
          <cell r="AB17">
            <v>0</v>
          </cell>
          <cell r="AC17">
            <v>28002</v>
          </cell>
          <cell r="AD17">
            <v>10053</v>
          </cell>
          <cell r="AE17">
            <v>0</v>
          </cell>
          <cell r="AF17">
            <v>57569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62561</v>
          </cell>
          <cell r="E18">
            <v>59013</v>
          </cell>
          <cell r="F18">
            <v>0</v>
          </cell>
          <cell r="G18">
            <v>0</v>
          </cell>
          <cell r="H18">
            <v>121574</v>
          </cell>
          <cell r="I18">
            <v>0</v>
          </cell>
          <cell r="J18">
            <v>2049</v>
          </cell>
          <cell r="K18">
            <v>2049</v>
          </cell>
          <cell r="L18">
            <v>24521</v>
          </cell>
          <cell r="M18">
            <v>100908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125429</v>
          </cell>
          <cell r="S18">
            <v>0</v>
          </cell>
          <cell r="T18">
            <v>0</v>
          </cell>
          <cell r="U18">
            <v>287602</v>
          </cell>
          <cell r="V18">
            <v>287602</v>
          </cell>
          <cell r="W18">
            <v>243689</v>
          </cell>
          <cell r="X18">
            <v>128693</v>
          </cell>
          <cell r="Y18">
            <v>372382</v>
          </cell>
          <cell r="Z18">
            <v>0</v>
          </cell>
          <cell r="AA18">
            <v>135</v>
          </cell>
          <cell r="AB18">
            <v>0</v>
          </cell>
          <cell r="AC18">
            <v>0</v>
          </cell>
          <cell r="AD18">
            <v>3883</v>
          </cell>
          <cell r="AE18">
            <v>0</v>
          </cell>
          <cell r="AF18">
            <v>4018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34252</v>
          </cell>
          <cell r="F19">
            <v>4051</v>
          </cell>
          <cell r="G19">
            <v>1983</v>
          </cell>
          <cell r="H19">
            <v>40286</v>
          </cell>
          <cell r="I19">
            <v>0</v>
          </cell>
          <cell r="J19">
            <v>55287</v>
          </cell>
          <cell r="K19">
            <v>55287</v>
          </cell>
          <cell r="L19">
            <v>27780</v>
          </cell>
          <cell r="M19">
            <v>97412</v>
          </cell>
          <cell r="N19">
            <v>0</v>
          </cell>
          <cell r="O19">
            <v>69474</v>
          </cell>
          <cell r="P19">
            <v>4372</v>
          </cell>
          <cell r="Q19">
            <v>30000</v>
          </cell>
          <cell r="R19">
            <v>229038</v>
          </cell>
          <cell r="S19">
            <v>0</v>
          </cell>
          <cell r="T19">
            <v>0</v>
          </cell>
          <cell r="U19">
            <v>66</v>
          </cell>
          <cell r="V19">
            <v>66</v>
          </cell>
          <cell r="W19">
            <v>750015</v>
          </cell>
          <cell r="X19">
            <v>0</v>
          </cell>
          <cell r="Y19">
            <v>750015</v>
          </cell>
          <cell r="Z19">
            <v>0</v>
          </cell>
          <cell r="AA19">
            <v>0</v>
          </cell>
          <cell r="AB19">
            <v>0</v>
          </cell>
          <cell r="AC19">
            <v>4556</v>
          </cell>
          <cell r="AD19">
            <v>2614</v>
          </cell>
          <cell r="AE19">
            <v>0</v>
          </cell>
          <cell r="AF19">
            <v>7170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7680</v>
          </cell>
          <cell r="F20">
            <v>1</v>
          </cell>
          <cell r="G20">
            <v>1386</v>
          </cell>
          <cell r="H20">
            <v>9067</v>
          </cell>
          <cell r="I20">
            <v>0</v>
          </cell>
          <cell r="J20">
            <v>0</v>
          </cell>
          <cell r="K20">
            <v>0</v>
          </cell>
          <cell r="L20">
            <v>22505</v>
          </cell>
          <cell r="M20">
            <v>17728</v>
          </cell>
          <cell r="N20">
            <v>0</v>
          </cell>
          <cell r="O20">
            <v>52733</v>
          </cell>
          <cell r="P20">
            <v>0</v>
          </cell>
          <cell r="Q20">
            <v>53925</v>
          </cell>
          <cell r="R20">
            <v>146891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161200</v>
          </cell>
          <cell r="X20">
            <v>0</v>
          </cell>
          <cell r="Y20">
            <v>161200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31097</v>
          </cell>
          <cell r="M21">
            <v>495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31592</v>
          </cell>
          <cell r="S21">
            <v>0</v>
          </cell>
          <cell r="T21">
            <v>9152</v>
          </cell>
          <cell r="U21">
            <v>10456</v>
          </cell>
          <cell r="V21">
            <v>19608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9</v>
          </cell>
          <cell r="G22">
            <v>0</v>
          </cell>
          <cell r="H22">
            <v>9</v>
          </cell>
          <cell r="I22">
            <v>0</v>
          </cell>
          <cell r="J22">
            <v>0</v>
          </cell>
          <cell r="K22">
            <v>0</v>
          </cell>
          <cell r="L22">
            <v>173</v>
          </cell>
          <cell r="M22">
            <v>5</v>
          </cell>
          <cell r="N22">
            <v>0</v>
          </cell>
          <cell r="O22">
            <v>128</v>
          </cell>
          <cell r="P22">
            <v>0</v>
          </cell>
          <cell r="Q22">
            <v>0</v>
          </cell>
          <cell r="R22">
            <v>306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51623</v>
          </cell>
          <cell r="K23">
            <v>51623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80</v>
          </cell>
          <cell r="D25">
            <v>0</v>
          </cell>
          <cell r="E25">
            <v>41332</v>
          </cell>
          <cell r="F25">
            <v>102912</v>
          </cell>
          <cell r="G25">
            <v>2161</v>
          </cell>
          <cell r="H25">
            <v>146485</v>
          </cell>
          <cell r="I25">
            <v>0</v>
          </cell>
          <cell r="J25">
            <v>62437</v>
          </cell>
          <cell r="K25">
            <v>62437</v>
          </cell>
          <cell r="L25">
            <v>42636</v>
          </cell>
          <cell r="M25">
            <v>69254</v>
          </cell>
          <cell r="N25">
            <v>0</v>
          </cell>
          <cell r="O25">
            <v>261867</v>
          </cell>
          <cell r="P25">
            <v>116</v>
          </cell>
          <cell r="Q25">
            <v>1117</v>
          </cell>
          <cell r="R25">
            <v>374990</v>
          </cell>
          <cell r="S25">
            <v>0</v>
          </cell>
          <cell r="T25">
            <v>0</v>
          </cell>
          <cell r="U25">
            <v>3454</v>
          </cell>
          <cell r="V25">
            <v>3454</v>
          </cell>
          <cell r="W25">
            <v>0</v>
          </cell>
          <cell r="X25">
            <v>0</v>
          </cell>
          <cell r="Y25">
            <v>0</v>
          </cell>
          <cell r="Z25">
            <v>49</v>
          </cell>
          <cell r="AA25">
            <v>152</v>
          </cell>
          <cell r="AB25">
            <v>0</v>
          </cell>
          <cell r="AC25">
            <v>17916</v>
          </cell>
          <cell r="AD25">
            <v>4087</v>
          </cell>
          <cell r="AE25">
            <v>0</v>
          </cell>
          <cell r="AF25">
            <v>22204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362</v>
          </cell>
          <cell r="M26">
            <v>50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412</v>
          </cell>
          <cell r="S26">
            <v>0</v>
          </cell>
          <cell r="T26">
            <v>0</v>
          </cell>
          <cell r="U26">
            <v>615</v>
          </cell>
          <cell r="V26">
            <v>615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18525</v>
          </cell>
          <cell r="AB26">
            <v>0</v>
          </cell>
          <cell r="AC26">
            <v>7841</v>
          </cell>
          <cell r="AD26">
            <v>4</v>
          </cell>
          <cell r="AE26">
            <v>0</v>
          </cell>
          <cell r="AF26">
            <v>26370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648</v>
          </cell>
          <cell r="V27">
            <v>648</v>
          </cell>
          <cell r="W27">
            <v>0</v>
          </cell>
          <cell r="X27">
            <v>0</v>
          </cell>
          <cell r="Y27">
            <v>0</v>
          </cell>
          <cell r="Z27">
            <v>19465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19465</v>
          </cell>
        </row>
        <row r="28">
          <cell r="B28" t="str">
            <v>Anvendt til produktion 3.n</v>
          </cell>
          <cell r="C28">
            <v>0</v>
          </cell>
          <cell r="D28">
            <v>30450</v>
          </cell>
          <cell r="E28">
            <v>19017</v>
          </cell>
          <cell r="F28">
            <v>0</v>
          </cell>
          <cell r="G28">
            <v>25</v>
          </cell>
          <cell r="H28">
            <v>49492</v>
          </cell>
          <cell r="I28">
            <v>5875</v>
          </cell>
          <cell r="J28">
            <v>0</v>
          </cell>
          <cell r="K28">
            <v>5875</v>
          </cell>
          <cell r="L28">
            <v>54332</v>
          </cell>
          <cell r="M28">
            <v>37921</v>
          </cell>
          <cell r="N28">
            <v>0</v>
          </cell>
          <cell r="O28">
            <v>0</v>
          </cell>
          <cell r="P28">
            <v>12483</v>
          </cell>
          <cell r="Q28">
            <v>23386</v>
          </cell>
          <cell r="R28">
            <v>128122</v>
          </cell>
          <cell r="S28">
            <v>11819</v>
          </cell>
          <cell r="T28">
            <v>0</v>
          </cell>
          <cell r="U28">
            <v>0</v>
          </cell>
          <cell r="V28">
            <v>11819</v>
          </cell>
          <cell r="W28">
            <v>529172</v>
          </cell>
          <cell r="X28">
            <v>485</v>
          </cell>
          <cell r="Y28">
            <v>529657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822</v>
          </cell>
          <cell r="AE28">
            <v>0</v>
          </cell>
          <cell r="AF28">
            <v>822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102990</v>
          </cell>
          <cell r="F29">
            <v>4427</v>
          </cell>
          <cell r="G29">
            <v>5200</v>
          </cell>
          <cell r="H29">
            <v>112617</v>
          </cell>
          <cell r="I29">
            <v>0</v>
          </cell>
          <cell r="J29">
            <v>0</v>
          </cell>
          <cell r="K29">
            <v>0</v>
          </cell>
          <cell r="L29">
            <v>3389</v>
          </cell>
          <cell r="M29">
            <v>85856</v>
          </cell>
          <cell r="N29">
            <v>0</v>
          </cell>
          <cell r="O29">
            <v>26598</v>
          </cell>
          <cell r="P29">
            <v>5667</v>
          </cell>
          <cell r="Q29">
            <v>0</v>
          </cell>
          <cell r="R29">
            <v>121510</v>
          </cell>
          <cell r="S29">
            <v>0</v>
          </cell>
          <cell r="T29">
            <v>0</v>
          </cell>
          <cell r="U29">
            <v>66</v>
          </cell>
          <cell r="V29">
            <v>66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21</v>
          </cell>
          <cell r="AE29">
            <v>0</v>
          </cell>
          <cell r="AF29">
            <v>21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4</v>
          </cell>
          <cell r="D31">
            <v>0</v>
          </cell>
          <cell r="E31">
            <v>352</v>
          </cell>
          <cell r="F31">
            <v>3</v>
          </cell>
          <cell r="G31">
            <v>128</v>
          </cell>
          <cell r="H31">
            <v>487</v>
          </cell>
          <cell r="I31">
            <v>45</v>
          </cell>
          <cell r="J31">
            <v>427</v>
          </cell>
          <cell r="K31">
            <v>472</v>
          </cell>
          <cell r="L31">
            <v>213</v>
          </cell>
          <cell r="M31">
            <v>202</v>
          </cell>
          <cell r="N31">
            <v>0</v>
          </cell>
          <cell r="O31">
            <v>88</v>
          </cell>
          <cell r="P31">
            <v>15</v>
          </cell>
          <cell r="Q31">
            <v>0</v>
          </cell>
          <cell r="R31">
            <v>518</v>
          </cell>
          <cell r="S31">
            <v>1</v>
          </cell>
          <cell r="T31">
            <v>1389</v>
          </cell>
          <cell r="U31">
            <v>749</v>
          </cell>
          <cell r="V31">
            <v>2139</v>
          </cell>
          <cell r="W31">
            <v>9332</v>
          </cell>
          <cell r="X31">
            <v>1665</v>
          </cell>
          <cell r="Y31">
            <v>10997</v>
          </cell>
          <cell r="Z31">
            <v>0</v>
          </cell>
          <cell r="AA31">
            <v>0</v>
          </cell>
          <cell r="AB31">
            <v>0</v>
          </cell>
          <cell r="AC31">
            <v>98</v>
          </cell>
          <cell r="AD31">
            <v>11</v>
          </cell>
          <cell r="AE31">
            <v>0</v>
          </cell>
          <cell r="AF31">
            <v>109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332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332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84</v>
          </cell>
          <cell r="D33">
            <v>93011</v>
          </cell>
          <cell r="E33">
            <v>264636</v>
          </cell>
          <cell r="F33">
            <v>111403</v>
          </cell>
          <cell r="G33">
            <v>10883</v>
          </cell>
          <cell r="H33">
            <v>480017</v>
          </cell>
          <cell r="I33">
            <v>5920</v>
          </cell>
          <cell r="J33">
            <v>171823</v>
          </cell>
          <cell r="K33">
            <v>177743</v>
          </cell>
          <cell r="L33">
            <v>207008</v>
          </cell>
          <cell r="M33">
            <v>410163</v>
          </cell>
          <cell r="N33">
            <v>0</v>
          </cell>
          <cell r="O33">
            <v>410888</v>
          </cell>
          <cell r="P33">
            <v>22653</v>
          </cell>
          <cell r="Q33">
            <v>108428</v>
          </cell>
          <cell r="R33">
            <v>1159140</v>
          </cell>
          <cell r="S33">
            <v>11820</v>
          </cell>
          <cell r="T33">
            <v>10541</v>
          </cell>
          <cell r="U33">
            <v>303656</v>
          </cell>
          <cell r="V33">
            <v>326017</v>
          </cell>
          <cell r="W33">
            <v>1693408</v>
          </cell>
          <cell r="X33">
            <v>130843</v>
          </cell>
          <cell r="Y33">
            <v>1824251</v>
          </cell>
          <cell r="Z33">
            <v>19514</v>
          </cell>
          <cell r="AA33">
            <v>18812</v>
          </cell>
          <cell r="AB33">
            <v>0</v>
          </cell>
          <cell r="AC33">
            <v>30411</v>
          </cell>
          <cell r="AD33">
            <v>11443</v>
          </cell>
          <cell r="AE33">
            <v>0</v>
          </cell>
          <cell r="AF33">
            <v>80180</v>
          </cell>
        </row>
        <row r="34">
          <cell r="A34" t="str">
            <v>FYSISK BEHOLDNING ULTIMO</v>
          </cell>
          <cell r="C34">
            <v>1414</v>
          </cell>
          <cell r="D34">
            <v>86079</v>
          </cell>
          <cell r="E34">
            <v>350331</v>
          </cell>
          <cell r="F34">
            <v>20991</v>
          </cell>
          <cell r="G34">
            <v>33747</v>
          </cell>
          <cell r="H34">
            <v>492562</v>
          </cell>
          <cell r="I34">
            <v>1918</v>
          </cell>
          <cell r="J34">
            <v>181204</v>
          </cell>
          <cell r="K34">
            <v>183122</v>
          </cell>
          <cell r="L34">
            <v>258140</v>
          </cell>
          <cell r="M34">
            <v>982591</v>
          </cell>
          <cell r="N34">
            <v>0</v>
          </cell>
          <cell r="O34">
            <v>268259</v>
          </cell>
          <cell r="P34">
            <v>32911</v>
          </cell>
          <cell r="Q34">
            <v>170920</v>
          </cell>
          <cell r="R34">
            <v>1712821</v>
          </cell>
          <cell r="S34">
            <v>923</v>
          </cell>
          <cell r="T34">
            <v>11833</v>
          </cell>
          <cell r="U34">
            <v>142851</v>
          </cell>
          <cell r="V34">
            <v>155607</v>
          </cell>
          <cell r="W34">
            <v>449481</v>
          </cell>
          <cell r="X34">
            <v>48281</v>
          </cell>
          <cell r="Y34">
            <v>497762</v>
          </cell>
          <cell r="Z34">
            <v>0</v>
          </cell>
          <cell r="AA34">
            <v>64174</v>
          </cell>
          <cell r="AB34">
            <v>0</v>
          </cell>
          <cell r="AC34">
            <v>8645</v>
          </cell>
          <cell r="AD34">
            <v>4588</v>
          </cell>
          <cell r="AE34">
            <v>0</v>
          </cell>
          <cell r="AF34">
            <v>77407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48159</v>
          </cell>
          <cell r="F35">
            <v>20032</v>
          </cell>
          <cell r="G35">
            <v>1277</v>
          </cell>
          <cell r="H35">
            <v>69468</v>
          </cell>
          <cell r="I35">
            <v>0</v>
          </cell>
          <cell r="J35">
            <v>0</v>
          </cell>
          <cell r="K35">
            <v>0</v>
          </cell>
          <cell r="L35">
            <v>131851</v>
          </cell>
          <cell r="M35">
            <v>333284</v>
          </cell>
          <cell r="N35">
            <v>0</v>
          </cell>
          <cell r="O35">
            <v>227701</v>
          </cell>
          <cell r="P35">
            <v>0</v>
          </cell>
          <cell r="Q35">
            <v>79768</v>
          </cell>
          <cell r="R35">
            <v>772604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47917</v>
          </cell>
          <cell r="X35">
            <v>0</v>
          </cell>
          <cell r="Y35">
            <v>47917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-48371</v>
          </cell>
          <cell r="F36">
            <v>-20032</v>
          </cell>
          <cell r="G36">
            <v>-1277</v>
          </cell>
          <cell r="H36">
            <v>-69680</v>
          </cell>
          <cell r="I36">
            <v>0</v>
          </cell>
          <cell r="J36">
            <v>0</v>
          </cell>
          <cell r="K36">
            <v>0</v>
          </cell>
          <cell r="L36">
            <v>-133149</v>
          </cell>
          <cell r="M36">
            <v>-332257</v>
          </cell>
          <cell r="N36">
            <v>0</v>
          </cell>
          <cell r="O36">
            <v>-228340</v>
          </cell>
          <cell r="P36">
            <v>0</v>
          </cell>
          <cell r="Q36">
            <v>-79768</v>
          </cell>
          <cell r="R36">
            <v>-773514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-47917</v>
          </cell>
          <cell r="X36">
            <v>0</v>
          </cell>
          <cell r="Y36">
            <v>-47917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1414</v>
          </cell>
          <cell r="D37">
            <v>86079</v>
          </cell>
          <cell r="E37">
            <v>350119</v>
          </cell>
          <cell r="F37">
            <v>20991</v>
          </cell>
          <cell r="G37">
            <v>33747</v>
          </cell>
          <cell r="H37">
            <v>492350</v>
          </cell>
          <cell r="I37">
            <v>1918</v>
          </cell>
          <cell r="J37">
            <v>181204</v>
          </cell>
          <cell r="K37">
            <v>183122</v>
          </cell>
          <cell r="L37">
            <v>256842</v>
          </cell>
          <cell r="M37">
            <v>983618</v>
          </cell>
          <cell r="N37">
            <v>0</v>
          </cell>
          <cell r="O37">
            <v>267620</v>
          </cell>
          <cell r="P37">
            <v>32911</v>
          </cell>
          <cell r="Q37">
            <v>170920</v>
          </cell>
          <cell r="R37">
            <v>1711911</v>
          </cell>
          <cell r="S37">
            <v>923</v>
          </cell>
          <cell r="T37">
            <v>11833</v>
          </cell>
          <cell r="U37">
            <v>142851</v>
          </cell>
          <cell r="V37">
            <v>155607</v>
          </cell>
          <cell r="W37">
            <v>449481</v>
          </cell>
          <cell r="X37">
            <v>48281</v>
          </cell>
          <cell r="Y37">
            <v>497762</v>
          </cell>
          <cell r="Z37">
            <v>0</v>
          </cell>
          <cell r="AA37">
            <v>64174</v>
          </cell>
          <cell r="AB37">
            <v>0</v>
          </cell>
          <cell r="AC37">
            <v>8645</v>
          </cell>
          <cell r="AD37">
            <v>4588</v>
          </cell>
          <cell r="AE37">
            <v>0</v>
          </cell>
          <cell r="AF37">
            <v>77407</v>
          </cell>
        </row>
        <row r="38">
          <cell r="C38">
            <v>1414</v>
          </cell>
          <cell r="D38">
            <v>86079</v>
          </cell>
          <cell r="E38">
            <v>350119</v>
          </cell>
          <cell r="F38">
            <v>20991</v>
          </cell>
          <cell r="G38">
            <v>33747</v>
          </cell>
          <cell r="H38">
            <v>492350</v>
          </cell>
          <cell r="I38">
            <v>1918</v>
          </cell>
          <cell r="J38">
            <v>181204</v>
          </cell>
          <cell r="K38">
            <v>183122</v>
          </cell>
          <cell r="L38">
            <v>256842</v>
          </cell>
          <cell r="M38">
            <v>983618</v>
          </cell>
          <cell r="N38">
            <v>0</v>
          </cell>
          <cell r="O38">
            <v>267620</v>
          </cell>
          <cell r="P38">
            <v>32911</v>
          </cell>
          <cell r="Q38">
            <v>170920</v>
          </cell>
          <cell r="R38">
            <v>1711911</v>
          </cell>
          <cell r="S38">
            <v>923</v>
          </cell>
          <cell r="T38">
            <v>11833</v>
          </cell>
          <cell r="U38">
            <v>142851</v>
          </cell>
          <cell r="V38">
            <v>155607</v>
          </cell>
          <cell r="W38">
            <v>449481</v>
          </cell>
          <cell r="X38">
            <v>48281</v>
          </cell>
          <cell r="Y38">
            <v>497762</v>
          </cell>
          <cell r="Z38">
            <v>0</v>
          </cell>
          <cell r="AA38">
            <v>64174</v>
          </cell>
          <cell r="AB38">
            <v>0</v>
          </cell>
          <cell r="AC38">
            <v>8645</v>
          </cell>
          <cell r="AD38">
            <v>4588</v>
          </cell>
          <cell r="AE38">
            <v>0</v>
          </cell>
          <cell r="AF38">
            <v>77407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2600</v>
          </cell>
          <cell r="C3">
            <v>11388</v>
          </cell>
          <cell r="D3">
            <v>131059</v>
          </cell>
          <cell r="E3">
            <v>0</v>
          </cell>
          <cell r="F3">
            <v>145047</v>
          </cell>
          <cell r="G3">
            <v>5249</v>
          </cell>
          <cell r="H3">
            <v>40174</v>
          </cell>
          <cell r="I3">
            <v>45423</v>
          </cell>
          <cell r="J3">
            <v>9</v>
          </cell>
          <cell r="K3">
            <v>9</v>
          </cell>
          <cell r="L3">
            <v>23165</v>
          </cell>
          <cell r="M3">
            <v>6090</v>
          </cell>
          <cell r="N3">
            <v>13116</v>
          </cell>
          <cell r="O3">
            <v>42371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1414</v>
          </cell>
          <cell r="D3">
            <v>86079</v>
          </cell>
          <cell r="E3">
            <v>350331</v>
          </cell>
          <cell r="F3">
            <v>20991</v>
          </cell>
          <cell r="G3">
            <v>33747</v>
          </cell>
          <cell r="H3">
            <v>492562</v>
          </cell>
          <cell r="I3">
            <v>1918</v>
          </cell>
          <cell r="J3">
            <v>181204</v>
          </cell>
          <cell r="K3">
            <v>183122</v>
          </cell>
          <cell r="L3">
            <v>258140</v>
          </cell>
          <cell r="M3">
            <v>982591</v>
          </cell>
          <cell r="N3">
            <v>0</v>
          </cell>
          <cell r="O3">
            <v>268259</v>
          </cell>
          <cell r="P3">
            <v>32911</v>
          </cell>
          <cell r="Q3">
            <v>170920</v>
          </cell>
          <cell r="R3">
            <v>1712821</v>
          </cell>
          <cell r="S3">
            <v>923</v>
          </cell>
          <cell r="T3">
            <v>11833</v>
          </cell>
          <cell r="U3">
            <v>142851</v>
          </cell>
          <cell r="V3">
            <v>155607</v>
          </cell>
          <cell r="W3">
            <v>449481</v>
          </cell>
          <cell r="X3">
            <v>48281</v>
          </cell>
          <cell r="Y3">
            <v>497762</v>
          </cell>
          <cell r="Z3">
            <v>0</v>
          </cell>
          <cell r="AA3">
            <v>64174</v>
          </cell>
          <cell r="AB3">
            <v>0</v>
          </cell>
          <cell r="AC3">
            <v>8645</v>
          </cell>
          <cell r="AD3">
            <v>4588</v>
          </cell>
          <cell r="AE3">
            <v>0</v>
          </cell>
          <cell r="AF3">
            <v>77407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48159</v>
          </cell>
          <cell r="F4">
            <v>20032</v>
          </cell>
          <cell r="G4">
            <v>1277</v>
          </cell>
          <cell r="H4">
            <v>69468</v>
          </cell>
          <cell r="I4">
            <v>0</v>
          </cell>
          <cell r="J4">
            <v>0</v>
          </cell>
          <cell r="K4">
            <v>0</v>
          </cell>
          <cell r="L4">
            <v>131851</v>
          </cell>
          <cell r="M4">
            <v>333284</v>
          </cell>
          <cell r="N4">
            <v>0</v>
          </cell>
          <cell r="O4">
            <v>227701</v>
          </cell>
          <cell r="P4">
            <v>0</v>
          </cell>
          <cell r="Q4">
            <v>79768</v>
          </cell>
          <cell r="R4">
            <v>772604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47917</v>
          </cell>
          <cell r="X4">
            <v>0</v>
          </cell>
          <cell r="Y4">
            <v>47917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-48371</v>
          </cell>
          <cell r="F5">
            <v>-20032</v>
          </cell>
          <cell r="G5">
            <v>-1277</v>
          </cell>
          <cell r="H5">
            <v>-69680</v>
          </cell>
          <cell r="I5">
            <v>0</v>
          </cell>
          <cell r="J5">
            <v>0</v>
          </cell>
          <cell r="K5">
            <v>0</v>
          </cell>
          <cell r="L5">
            <v>-133149</v>
          </cell>
          <cell r="M5">
            <v>-332257</v>
          </cell>
          <cell r="N5">
            <v>0</v>
          </cell>
          <cell r="O5">
            <v>-228340</v>
          </cell>
          <cell r="P5">
            <v>0</v>
          </cell>
          <cell r="Q5">
            <v>-79768</v>
          </cell>
          <cell r="R5">
            <v>-773514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-47917</v>
          </cell>
          <cell r="X5">
            <v>0</v>
          </cell>
          <cell r="Y5">
            <v>-47917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1414</v>
          </cell>
          <cell r="D6">
            <v>86079</v>
          </cell>
          <cell r="E6">
            <v>350119</v>
          </cell>
          <cell r="F6">
            <v>20991</v>
          </cell>
          <cell r="G6">
            <v>33747</v>
          </cell>
          <cell r="H6">
            <v>492350</v>
          </cell>
          <cell r="I6">
            <v>1918</v>
          </cell>
          <cell r="J6">
            <v>181204</v>
          </cell>
          <cell r="K6">
            <v>183122</v>
          </cell>
          <cell r="L6">
            <v>256842</v>
          </cell>
          <cell r="M6">
            <v>983618</v>
          </cell>
          <cell r="N6">
            <v>0</v>
          </cell>
          <cell r="O6">
            <v>267620</v>
          </cell>
          <cell r="P6">
            <v>32911</v>
          </cell>
          <cell r="Q6">
            <v>170920</v>
          </cell>
          <cell r="R6">
            <v>1711911</v>
          </cell>
          <cell r="S6">
            <v>923</v>
          </cell>
          <cell r="T6">
            <v>11833</v>
          </cell>
          <cell r="U6">
            <v>142851</v>
          </cell>
          <cell r="V6">
            <v>155607</v>
          </cell>
          <cell r="W6">
            <v>449481</v>
          </cell>
          <cell r="X6">
            <v>48281</v>
          </cell>
          <cell r="Y6">
            <v>497762</v>
          </cell>
          <cell r="Z6">
            <v>0</v>
          </cell>
          <cell r="AA6">
            <v>64174</v>
          </cell>
          <cell r="AB6">
            <v>0</v>
          </cell>
          <cell r="AC6">
            <v>8645</v>
          </cell>
          <cell r="AD6">
            <v>4588</v>
          </cell>
          <cell r="AE6">
            <v>0</v>
          </cell>
          <cell r="AF6">
            <v>77407</v>
          </cell>
        </row>
        <row r="7">
          <cell r="A7" t="str">
            <v>TILGANG</v>
          </cell>
          <cell r="B7" t="str">
            <v>Import 2.a.</v>
          </cell>
          <cell r="C7">
            <v>3</v>
          </cell>
          <cell r="D7">
            <v>5800</v>
          </cell>
          <cell r="E7">
            <v>52276</v>
          </cell>
          <cell r="F7">
            <v>0</v>
          </cell>
          <cell r="G7">
            <v>8772</v>
          </cell>
          <cell r="H7">
            <v>66851</v>
          </cell>
          <cell r="I7">
            <v>0</v>
          </cell>
          <cell r="J7">
            <v>74391</v>
          </cell>
          <cell r="K7">
            <v>74391</v>
          </cell>
          <cell r="L7">
            <v>143460</v>
          </cell>
          <cell r="M7">
            <v>123475</v>
          </cell>
          <cell r="N7">
            <v>0</v>
          </cell>
          <cell r="O7">
            <v>0</v>
          </cell>
          <cell r="P7">
            <v>17937</v>
          </cell>
          <cell r="Q7">
            <v>0</v>
          </cell>
          <cell r="R7">
            <v>284872</v>
          </cell>
          <cell r="S7">
            <v>0</v>
          </cell>
          <cell r="T7">
            <v>0</v>
          </cell>
          <cell r="U7">
            <v>108059</v>
          </cell>
          <cell r="V7">
            <v>108059</v>
          </cell>
          <cell r="W7">
            <v>375333</v>
          </cell>
          <cell r="X7">
            <v>30194</v>
          </cell>
          <cell r="Y7">
            <v>405527</v>
          </cell>
          <cell r="Z7">
            <v>0</v>
          </cell>
          <cell r="AA7">
            <v>30830</v>
          </cell>
          <cell r="AB7">
            <v>0</v>
          </cell>
          <cell r="AC7">
            <v>23832</v>
          </cell>
          <cell r="AD7">
            <v>1784</v>
          </cell>
          <cell r="AE7">
            <v>0</v>
          </cell>
          <cell r="AF7">
            <v>56446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38206</v>
          </cell>
          <cell r="F8">
            <v>4305</v>
          </cell>
          <cell r="G8">
            <v>2062</v>
          </cell>
          <cell r="H8">
            <v>44573</v>
          </cell>
          <cell r="I8">
            <v>0</v>
          </cell>
          <cell r="J8">
            <v>67418</v>
          </cell>
          <cell r="K8">
            <v>67418</v>
          </cell>
          <cell r="L8">
            <v>20471</v>
          </cell>
          <cell r="M8">
            <v>105605</v>
          </cell>
          <cell r="N8">
            <v>0</v>
          </cell>
          <cell r="O8">
            <v>79083</v>
          </cell>
          <cell r="P8">
            <v>9</v>
          </cell>
          <cell r="Q8">
            <v>34500</v>
          </cell>
          <cell r="R8">
            <v>239668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728012</v>
          </cell>
          <cell r="X8">
            <v>0</v>
          </cell>
          <cell r="Y8">
            <v>728012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2534</v>
          </cell>
          <cell r="AE8">
            <v>0</v>
          </cell>
          <cell r="AF8">
            <v>2534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3441</v>
          </cell>
          <cell r="F9">
            <v>6</v>
          </cell>
          <cell r="G9">
            <v>2125</v>
          </cell>
          <cell r="H9">
            <v>5572</v>
          </cell>
          <cell r="I9">
            <v>0</v>
          </cell>
          <cell r="J9">
            <v>0</v>
          </cell>
          <cell r="K9">
            <v>0</v>
          </cell>
          <cell r="L9">
            <v>12371</v>
          </cell>
          <cell r="M9">
            <v>48738</v>
          </cell>
          <cell r="N9">
            <v>0</v>
          </cell>
          <cell r="O9">
            <v>17358</v>
          </cell>
          <cell r="P9">
            <v>0</v>
          </cell>
          <cell r="Q9">
            <v>30388</v>
          </cell>
          <cell r="R9">
            <v>108855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87363</v>
          </cell>
          <cell r="X9">
            <v>0</v>
          </cell>
          <cell r="Y9">
            <v>87363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3632</v>
          </cell>
          <cell r="Q10">
            <v>0</v>
          </cell>
          <cell r="R10">
            <v>3632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99</v>
          </cell>
          <cell r="H11">
            <v>99</v>
          </cell>
          <cell r="I11">
            <v>0</v>
          </cell>
          <cell r="J11">
            <v>7</v>
          </cell>
          <cell r="K11">
            <v>7</v>
          </cell>
          <cell r="L11">
            <v>2323</v>
          </cell>
          <cell r="M11">
            <v>56</v>
          </cell>
          <cell r="N11">
            <v>0</v>
          </cell>
          <cell r="O11">
            <v>643</v>
          </cell>
          <cell r="P11">
            <v>4579</v>
          </cell>
          <cell r="Q11">
            <v>0</v>
          </cell>
          <cell r="R11">
            <v>7601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771</v>
          </cell>
          <cell r="AA11">
            <v>0</v>
          </cell>
          <cell r="AB11">
            <v>0</v>
          </cell>
          <cell r="AC11">
            <v>7051</v>
          </cell>
          <cell r="AD11">
            <v>696</v>
          </cell>
          <cell r="AE11">
            <v>0</v>
          </cell>
          <cell r="AF11">
            <v>8518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35855</v>
          </cell>
          <cell r="E13">
            <v>179090</v>
          </cell>
          <cell r="F13">
            <v>0</v>
          </cell>
          <cell r="G13">
            <v>219</v>
          </cell>
          <cell r="H13">
            <v>215164</v>
          </cell>
          <cell r="I13">
            <v>1579</v>
          </cell>
          <cell r="J13">
            <v>18459</v>
          </cell>
          <cell r="K13">
            <v>20038</v>
          </cell>
          <cell r="L13">
            <v>37081</v>
          </cell>
          <cell r="M13">
            <v>105667</v>
          </cell>
          <cell r="N13">
            <v>0</v>
          </cell>
          <cell r="O13">
            <v>199081</v>
          </cell>
          <cell r="P13">
            <v>4576</v>
          </cell>
          <cell r="Q13">
            <v>2367</v>
          </cell>
          <cell r="R13">
            <v>348772</v>
          </cell>
          <cell r="S13">
            <v>2295</v>
          </cell>
          <cell r="T13">
            <v>0</v>
          </cell>
          <cell r="U13">
            <v>106975</v>
          </cell>
          <cell r="V13">
            <v>109270</v>
          </cell>
          <cell r="W13">
            <v>508804</v>
          </cell>
          <cell r="X13">
            <v>70700</v>
          </cell>
          <cell r="Y13">
            <v>579504</v>
          </cell>
          <cell r="Z13">
            <v>21513</v>
          </cell>
          <cell r="AA13">
            <v>0</v>
          </cell>
          <cell r="AB13">
            <v>0</v>
          </cell>
          <cell r="AC13">
            <v>0</v>
          </cell>
          <cell r="AD13">
            <v>4904</v>
          </cell>
          <cell r="AE13">
            <v>0</v>
          </cell>
          <cell r="AF13">
            <v>26417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4778</v>
          </cell>
          <cell r="F14">
            <v>128858</v>
          </cell>
          <cell r="G14">
            <v>330</v>
          </cell>
          <cell r="H14">
            <v>133966</v>
          </cell>
          <cell r="I14">
            <v>0</v>
          </cell>
          <cell r="J14">
            <v>64</v>
          </cell>
          <cell r="K14">
            <v>64</v>
          </cell>
          <cell r="L14">
            <v>24822</v>
          </cell>
          <cell r="M14">
            <v>28261</v>
          </cell>
          <cell r="N14">
            <v>0</v>
          </cell>
          <cell r="O14">
            <v>161667</v>
          </cell>
          <cell r="P14">
            <v>0</v>
          </cell>
          <cell r="Q14">
            <v>0</v>
          </cell>
          <cell r="R14">
            <v>214750</v>
          </cell>
          <cell r="S14">
            <v>0</v>
          </cell>
          <cell r="T14">
            <v>8282</v>
          </cell>
          <cell r="U14">
            <v>0</v>
          </cell>
          <cell r="V14">
            <v>8282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</v>
          </cell>
          <cell r="AD14">
            <v>2252</v>
          </cell>
          <cell r="AE14">
            <v>0</v>
          </cell>
          <cell r="AF14">
            <v>2254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</v>
          </cell>
          <cell r="E16">
            <v>20</v>
          </cell>
          <cell r="F16">
            <v>105</v>
          </cell>
          <cell r="G16">
            <v>15</v>
          </cell>
          <cell r="H16">
            <v>141</v>
          </cell>
          <cell r="I16">
            <v>0</v>
          </cell>
          <cell r="J16">
            <v>105</v>
          </cell>
          <cell r="K16">
            <v>105</v>
          </cell>
          <cell r="L16">
            <v>311</v>
          </cell>
          <cell r="M16">
            <v>1942</v>
          </cell>
          <cell r="N16">
            <v>0</v>
          </cell>
          <cell r="O16">
            <v>815</v>
          </cell>
          <cell r="P16">
            <v>5</v>
          </cell>
          <cell r="Q16">
            <v>65</v>
          </cell>
          <cell r="R16">
            <v>3138</v>
          </cell>
          <cell r="S16">
            <v>0</v>
          </cell>
          <cell r="T16">
            <v>11</v>
          </cell>
          <cell r="U16">
            <v>529</v>
          </cell>
          <cell r="V16">
            <v>540</v>
          </cell>
          <cell r="W16">
            <v>9488</v>
          </cell>
          <cell r="X16">
            <v>0</v>
          </cell>
          <cell r="Y16">
            <v>9488</v>
          </cell>
          <cell r="Z16">
            <v>0</v>
          </cell>
          <cell r="AA16">
            <v>0</v>
          </cell>
          <cell r="AB16">
            <v>0</v>
          </cell>
          <cell r="AC16">
            <v>136</v>
          </cell>
          <cell r="AD16">
            <v>186</v>
          </cell>
          <cell r="AE16">
            <v>0</v>
          </cell>
          <cell r="AF16">
            <v>322</v>
          </cell>
        </row>
        <row r="17">
          <cell r="B17" t="str">
            <v>I alt Tilgang</v>
          </cell>
          <cell r="C17">
            <v>3</v>
          </cell>
          <cell r="D17">
            <v>41656</v>
          </cell>
          <cell r="E17">
            <v>277811</v>
          </cell>
          <cell r="F17">
            <v>133274</v>
          </cell>
          <cell r="G17">
            <v>13622</v>
          </cell>
          <cell r="H17">
            <v>466366</v>
          </cell>
          <cell r="I17">
            <v>1579</v>
          </cell>
          <cell r="J17">
            <v>160444</v>
          </cell>
          <cell r="K17">
            <v>162023</v>
          </cell>
          <cell r="L17">
            <v>240839</v>
          </cell>
          <cell r="M17">
            <v>413744</v>
          </cell>
          <cell r="N17">
            <v>0</v>
          </cell>
          <cell r="O17">
            <v>458647</v>
          </cell>
          <cell r="P17">
            <v>30738</v>
          </cell>
          <cell r="Q17">
            <v>67320</v>
          </cell>
          <cell r="R17">
            <v>1211288</v>
          </cell>
          <cell r="S17">
            <v>2295</v>
          </cell>
          <cell r="T17">
            <v>8293</v>
          </cell>
          <cell r="U17">
            <v>215563</v>
          </cell>
          <cell r="V17">
            <v>226151</v>
          </cell>
          <cell r="W17">
            <v>1709000</v>
          </cell>
          <cell r="X17">
            <v>100894</v>
          </cell>
          <cell r="Y17">
            <v>1809894</v>
          </cell>
          <cell r="Z17">
            <v>22284</v>
          </cell>
          <cell r="AA17">
            <v>30830</v>
          </cell>
          <cell r="AB17">
            <v>0</v>
          </cell>
          <cell r="AC17">
            <v>31021</v>
          </cell>
          <cell r="AD17">
            <v>12356</v>
          </cell>
          <cell r="AE17">
            <v>0</v>
          </cell>
          <cell r="AF17">
            <v>96491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34825</v>
          </cell>
          <cell r="E18">
            <v>50703</v>
          </cell>
          <cell r="F18">
            <v>0</v>
          </cell>
          <cell r="G18">
            <v>0</v>
          </cell>
          <cell r="H18">
            <v>85528</v>
          </cell>
          <cell r="I18">
            <v>0</v>
          </cell>
          <cell r="J18">
            <v>29209</v>
          </cell>
          <cell r="K18">
            <v>29209</v>
          </cell>
          <cell r="L18">
            <v>26768</v>
          </cell>
          <cell r="M18">
            <v>125496</v>
          </cell>
          <cell r="N18">
            <v>0</v>
          </cell>
          <cell r="O18">
            <v>0</v>
          </cell>
          <cell r="P18">
            <v>0</v>
          </cell>
          <cell r="Q18">
            <v>18942</v>
          </cell>
          <cell r="R18">
            <v>171206</v>
          </cell>
          <cell r="S18">
            <v>0</v>
          </cell>
          <cell r="T18">
            <v>0</v>
          </cell>
          <cell r="U18">
            <v>181147</v>
          </cell>
          <cell r="V18">
            <v>181147</v>
          </cell>
          <cell r="W18">
            <v>237380</v>
          </cell>
          <cell r="X18">
            <v>35010</v>
          </cell>
          <cell r="Y18">
            <v>272390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1333</v>
          </cell>
          <cell r="AE18">
            <v>0</v>
          </cell>
          <cell r="AF18">
            <v>1333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38206</v>
          </cell>
          <cell r="F19">
            <v>4305</v>
          </cell>
          <cell r="G19">
            <v>2062</v>
          </cell>
          <cell r="H19">
            <v>44573</v>
          </cell>
          <cell r="I19">
            <v>0</v>
          </cell>
          <cell r="J19">
            <v>67411</v>
          </cell>
          <cell r="K19">
            <v>67411</v>
          </cell>
          <cell r="L19">
            <v>20468</v>
          </cell>
          <cell r="M19">
            <v>105604</v>
          </cell>
          <cell r="N19">
            <v>0</v>
          </cell>
          <cell r="O19">
            <v>79091</v>
          </cell>
          <cell r="P19">
            <v>4375</v>
          </cell>
          <cell r="Q19">
            <v>34500</v>
          </cell>
          <cell r="R19">
            <v>244038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728011</v>
          </cell>
          <cell r="X19">
            <v>0</v>
          </cell>
          <cell r="Y19">
            <v>728011</v>
          </cell>
          <cell r="Z19">
            <v>0</v>
          </cell>
          <cell r="AA19">
            <v>0</v>
          </cell>
          <cell r="AB19">
            <v>0</v>
          </cell>
          <cell r="AC19">
            <v>6147</v>
          </cell>
          <cell r="AD19">
            <v>2535</v>
          </cell>
          <cell r="AE19">
            <v>0</v>
          </cell>
          <cell r="AF19">
            <v>8682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3441</v>
          </cell>
          <cell r="F20">
            <v>6</v>
          </cell>
          <cell r="G20">
            <v>2125</v>
          </cell>
          <cell r="H20">
            <v>5572</v>
          </cell>
          <cell r="I20">
            <v>0</v>
          </cell>
          <cell r="J20">
            <v>0</v>
          </cell>
          <cell r="K20">
            <v>0</v>
          </cell>
          <cell r="L20">
            <v>12372</v>
          </cell>
          <cell r="M20">
            <v>48738</v>
          </cell>
          <cell r="N20">
            <v>0</v>
          </cell>
          <cell r="O20">
            <v>17358</v>
          </cell>
          <cell r="P20">
            <v>0</v>
          </cell>
          <cell r="Q20">
            <v>30388</v>
          </cell>
          <cell r="R20">
            <v>108856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87362</v>
          </cell>
          <cell r="X20">
            <v>0</v>
          </cell>
          <cell r="Y20">
            <v>87362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32616</v>
          </cell>
          <cell r="M21">
            <v>235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32851</v>
          </cell>
          <cell r="S21">
            <v>0</v>
          </cell>
          <cell r="T21">
            <v>14794</v>
          </cell>
          <cell r="U21">
            <v>5014</v>
          </cell>
          <cell r="V21">
            <v>19808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3</v>
          </cell>
          <cell r="G22">
            <v>0</v>
          </cell>
          <cell r="H22">
            <v>3</v>
          </cell>
          <cell r="I22">
            <v>0</v>
          </cell>
          <cell r="J22">
            <v>9054</v>
          </cell>
          <cell r="K22">
            <v>9054</v>
          </cell>
          <cell r="L22">
            <v>5146</v>
          </cell>
          <cell r="M22">
            <v>0</v>
          </cell>
          <cell r="N22">
            <v>0</v>
          </cell>
          <cell r="O22">
            <v>150</v>
          </cell>
          <cell r="P22">
            <v>0</v>
          </cell>
          <cell r="Q22">
            <v>0</v>
          </cell>
          <cell r="R22">
            <v>5296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52143</v>
          </cell>
          <cell r="K23">
            <v>52143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83</v>
          </cell>
          <cell r="D25">
            <v>0</v>
          </cell>
          <cell r="E25">
            <v>41872</v>
          </cell>
          <cell r="F25">
            <v>112486</v>
          </cell>
          <cell r="G25">
            <v>2268</v>
          </cell>
          <cell r="H25">
            <v>156709</v>
          </cell>
          <cell r="I25">
            <v>0</v>
          </cell>
          <cell r="J25">
            <v>63687</v>
          </cell>
          <cell r="K25">
            <v>63687</v>
          </cell>
          <cell r="L25">
            <v>47908</v>
          </cell>
          <cell r="M25">
            <v>94945</v>
          </cell>
          <cell r="N25">
            <v>0</v>
          </cell>
          <cell r="O25">
            <v>287144</v>
          </cell>
          <cell r="P25">
            <v>125</v>
          </cell>
          <cell r="Q25">
            <v>4853</v>
          </cell>
          <cell r="R25">
            <v>434975</v>
          </cell>
          <cell r="S25">
            <v>0</v>
          </cell>
          <cell r="T25">
            <v>0</v>
          </cell>
          <cell r="U25">
            <v>7985</v>
          </cell>
          <cell r="V25">
            <v>7985</v>
          </cell>
          <cell r="W25">
            <v>0</v>
          </cell>
          <cell r="X25">
            <v>0</v>
          </cell>
          <cell r="Y25">
            <v>0</v>
          </cell>
          <cell r="Z25">
            <v>5</v>
          </cell>
          <cell r="AA25">
            <v>225</v>
          </cell>
          <cell r="AB25">
            <v>0</v>
          </cell>
          <cell r="AC25">
            <v>17268</v>
          </cell>
          <cell r="AD25">
            <v>4841</v>
          </cell>
          <cell r="AE25">
            <v>0</v>
          </cell>
          <cell r="AF25">
            <v>22339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424</v>
          </cell>
          <cell r="M26">
            <v>64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488</v>
          </cell>
          <cell r="S26">
            <v>0</v>
          </cell>
          <cell r="T26">
            <v>0</v>
          </cell>
          <cell r="U26">
            <v>1629</v>
          </cell>
          <cell r="V26">
            <v>1629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21359</v>
          </cell>
          <cell r="AB26">
            <v>0</v>
          </cell>
          <cell r="AC26">
            <v>7845</v>
          </cell>
          <cell r="AD26">
            <v>7</v>
          </cell>
          <cell r="AE26">
            <v>0</v>
          </cell>
          <cell r="AF26">
            <v>29211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979</v>
          </cell>
          <cell r="V27">
            <v>979</v>
          </cell>
          <cell r="W27">
            <v>0</v>
          </cell>
          <cell r="X27">
            <v>0</v>
          </cell>
          <cell r="Y27">
            <v>0</v>
          </cell>
          <cell r="Z27">
            <v>22279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22279</v>
          </cell>
        </row>
        <row r="28">
          <cell r="B28" t="str">
            <v>Anvendt til produktion 3.n</v>
          </cell>
          <cell r="C28">
            <v>0</v>
          </cell>
          <cell r="D28">
            <v>18138</v>
          </cell>
          <cell r="E28">
            <v>8402</v>
          </cell>
          <cell r="F28">
            <v>0</v>
          </cell>
          <cell r="G28">
            <v>117</v>
          </cell>
          <cell r="H28">
            <v>26657</v>
          </cell>
          <cell r="I28">
            <v>0</v>
          </cell>
          <cell r="J28">
            <v>0</v>
          </cell>
          <cell r="K28">
            <v>0</v>
          </cell>
          <cell r="L28">
            <v>50330</v>
          </cell>
          <cell r="M28">
            <v>10847</v>
          </cell>
          <cell r="N28">
            <v>0</v>
          </cell>
          <cell r="O28">
            <v>1503</v>
          </cell>
          <cell r="P28">
            <v>12635</v>
          </cell>
          <cell r="Q28">
            <v>9748</v>
          </cell>
          <cell r="R28">
            <v>85063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578682</v>
          </cell>
          <cell r="X28">
            <v>0</v>
          </cell>
          <cell r="Y28">
            <v>578682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942</v>
          </cell>
          <cell r="AE28">
            <v>0</v>
          </cell>
          <cell r="AF28">
            <v>942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111509</v>
          </cell>
          <cell r="F29">
            <v>16743</v>
          </cell>
          <cell r="G29">
            <v>5783</v>
          </cell>
          <cell r="H29">
            <v>134035</v>
          </cell>
          <cell r="I29">
            <v>0</v>
          </cell>
          <cell r="J29">
            <v>64</v>
          </cell>
          <cell r="K29">
            <v>64</v>
          </cell>
          <cell r="L29">
            <v>25945</v>
          </cell>
          <cell r="M29">
            <v>115259</v>
          </cell>
          <cell r="N29">
            <v>0</v>
          </cell>
          <cell r="O29">
            <v>67501</v>
          </cell>
          <cell r="P29">
            <v>6200</v>
          </cell>
          <cell r="Q29">
            <v>0</v>
          </cell>
          <cell r="R29">
            <v>214905</v>
          </cell>
          <cell r="S29">
            <v>0</v>
          </cell>
          <cell r="T29">
            <v>0</v>
          </cell>
          <cell r="U29">
            <v>8246</v>
          </cell>
          <cell r="V29">
            <v>8246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2252</v>
          </cell>
          <cell r="AE29">
            <v>0</v>
          </cell>
          <cell r="AF29">
            <v>2252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64</v>
          </cell>
          <cell r="E31">
            <v>993</v>
          </cell>
          <cell r="F31">
            <v>7</v>
          </cell>
          <cell r="G31">
            <v>163</v>
          </cell>
          <cell r="H31">
            <v>1227</v>
          </cell>
          <cell r="I31">
            <v>0</v>
          </cell>
          <cell r="J31">
            <v>69</v>
          </cell>
          <cell r="K31">
            <v>69</v>
          </cell>
          <cell r="L31">
            <v>105</v>
          </cell>
          <cell r="M31">
            <v>1437</v>
          </cell>
          <cell r="N31">
            <v>0</v>
          </cell>
          <cell r="O31">
            <v>387</v>
          </cell>
          <cell r="P31">
            <v>10</v>
          </cell>
          <cell r="Q31">
            <v>205</v>
          </cell>
          <cell r="R31">
            <v>2144</v>
          </cell>
          <cell r="S31">
            <v>0</v>
          </cell>
          <cell r="T31">
            <v>0</v>
          </cell>
          <cell r="U31">
            <v>37</v>
          </cell>
          <cell r="V31">
            <v>37</v>
          </cell>
          <cell r="W31">
            <v>201</v>
          </cell>
          <cell r="X31">
            <v>251</v>
          </cell>
          <cell r="Y31">
            <v>452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1008</v>
          </cell>
          <cell r="F32">
            <v>0</v>
          </cell>
          <cell r="G32">
            <v>0</v>
          </cell>
          <cell r="H32">
            <v>1008</v>
          </cell>
          <cell r="I32">
            <v>0</v>
          </cell>
          <cell r="J32">
            <v>0</v>
          </cell>
          <cell r="K32">
            <v>0</v>
          </cell>
          <cell r="L32">
            <v>1298</v>
          </cell>
          <cell r="M32">
            <v>498</v>
          </cell>
          <cell r="N32">
            <v>0</v>
          </cell>
          <cell r="O32">
            <v>345</v>
          </cell>
          <cell r="P32">
            <v>0</v>
          </cell>
          <cell r="Q32">
            <v>0</v>
          </cell>
          <cell r="R32">
            <v>2141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83</v>
          </cell>
          <cell r="D33">
            <v>53027</v>
          </cell>
          <cell r="E33">
            <v>256134</v>
          </cell>
          <cell r="F33">
            <v>133550</v>
          </cell>
          <cell r="G33">
            <v>12518</v>
          </cell>
          <cell r="H33">
            <v>455312</v>
          </cell>
          <cell r="I33">
            <v>0</v>
          </cell>
          <cell r="J33">
            <v>221637</v>
          </cell>
          <cell r="K33">
            <v>221637</v>
          </cell>
          <cell r="L33">
            <v>223380</v>
          </cell>
          <cell r="M33">
            <v>503123</v>
          </cell>
          <cell r="N33">
            <v>0</v>
          </cell>
          <cell r="O33">
            <v>453479</v>
          </cell>
          <cell r="P33">
            <v>23345</v>
          </cell>
          <cell r="Q33">
            <v>98636</v>
          </cell>
          <cell r="R33">
            <v>1301963</v>
          </cell>
          <cell r="S33">
            <v>0</v>
          </cell>
          <cell r="T33">
            <v>14794</v>
          </cell>
          <cell r="U33">
            <v>205037</v>
          </cell>
          <cell r="V33">
            <v>219831</v>
          </cell>
          <cell r="W33">
            <v>1631636</v>
          </cell>
          <cell r="X33">
            <v>35261</v>
          </cell>
          <cell r="Y33">
            <v>1666897</v>
          </cell>
          <cell r="Z33">
            <v>22284</v>
          </cell>
          <cell r="AA33">
            <v>21584</v>
          </cell>
          <cell r="AB33">
            <v>0</v>
          </cell>
          <cell r="AC33">
            <v>31260</v>
          </cell>
          <cell r="AD33">
            <v>11911</v>
          </cell>
          <cell r="AE33">
            <v>0</v>
          </cell>
          <cell r="AF33">
            <v>87039</v>
          </cell>
        </row>
        <row r="34">
          <cell r="A34" t="str">
            <v>FYSISK BEHOLDNING ULTIMO</v>
          </cell>
          <cell r="C34">
            <v>1334</v>
          </cell>
          <cell r="D34">
            <v>74708</v>
          </cell>
          <cell r="E34">
            <v>372008</v>
          </cell>
          <cell r="F34">
            <v>20715</v>
          </cell>
          <cell r="G34">
            <v>34851</v>
          </cell>
          <cell r="H34">
            <v>503616</v>
          </cell>
          <cell r="I34">
            <v>3497</v>
          </cell>
          <cell r="J34">
            <v>120011</v>
          </cell>
          <cell r="K34">
            <v>123508</v>
          </cell>
          <cell r="L34">
            <v>275599</v>
          </cell>
          <cell r="M34">
            <v>893212</v>
          </cell>
          <cell r="N34">
            <v>0</v>
          </cell>
          <cell r="O34">
            <v>273427</v>
          </cell>
          <cell r="P34">
            <v>40304</v>
          </cell>
          <cell r="Q34">
            <v>139604</v>
          </cell>
          <cell r="R34">
            <v>1622146</v>
          </cell>
          <cell r="S34">
            <v>3218</v>
          </cell>
          <cell r="T34">
            <v>5332</v>
          </cell>
          <cell r="U34">
            <v>153377</v>
          </cell>
          <cell r="V34">
            <v>161927</v>
          </cell>
          <cell r="W34">
            <v>526845</v>
          </cell>
          <cell r="X34">
            <v>113914</v>
          </cell>
          <cell r="Y34">
            <v>640759</v>
          </cell>
          <cell r="Z34">
            <v>0</v>
          </cell>
          <cell r="AA34">
            <v>73420</v>
          </cell>
          <cell r="AB34">
            <v>0</v>
          </cell>
          <cell r="AC34">
            <v>8406</v>
          </cell>
          <cell r="AD34">
            <v>5033</v>
          </cell>
          <cell r="AE34">
            <v>0</v>
          </cell>
          <cell r="AF34">
            <v>86859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51499</v>
          </cell>
          <cell r="F35">
            <v>20027</v>
          </cell>
          <cell r="G35">
            <v>3402</v>
          </cell>
          <cell r="H35">
            <v>74928</v>
          </cell>
          <cell r="I35">
            <v>0</v>
          </cell>
          <cell r="J35">
            <v>0</v>
          </cell>
          <cell r="K35">
            <v>0</v>
          </cell>
          <cell r="L35">
            <v>139779</v>
          </cell>
          <cell r="M35">
            <v>378591</v>
          </cell>
          <cell r="N35">
            <v>0</v>
          </cell>
          <cell r="O35">
            <v>231206</v>
          </cell>
          <cell r="P35">
            <v>0</v>
          </cell>
          <cell r="Q35">
            <v>90660</v>
          </cell>
          <cell r="R35">
            <v>840236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116352</v>
          </cell>
          <cell r="X35">
            <v>0</v>
          </cell>
          <cell r="Y35">
            <v>116352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-50703</v>
          </cell>
          <cell r="F36">
            <v>-20027</v>
          </cell>
          <cell r="G36">
            <v>-3402</v>
          </cell>
          <cell r="H36">
            <v>-74132</v>
          </cell>
          <cell r="I36">
            <v>0</v>
          </cell>
          <cell r="J36">
            <v>0</v>
          </cell>
          <cell r="K36">
            <v>0</v>
          </cell>
          <cell r="L36">
            <v>-139777</v>
          </cell>
          <cell r="M36">
            <v>-377067</v>
          </cell>
          <cell r="N36">
            <v>0</v>
          </cell>
          <cell r="O36">
            <v>-231500</v>
          </cell>
          <cell r="P36">
            <v>0</v>
          </cell>
          <cell r="Q36">
            <v>-90660</v>
          </cell>
          <cell r="R36">
            <v>-839004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-116352</v>
          </cell>
          <cell r="X36">
            <v>0</v>
          </cell>
          <cell r="Y36">
            <v>-116352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1334</v>
          </cell>
          <cell r="D37">
            <v>74708</v>
          </cell>
          <cell r="E37">
            <v>372804</v>
          </cell>
          <cell r="F37">
            <v>20715</v>
          </cell>
          <cell r="G37">
            <v>34851</v>
          </cell>
          <cell r="H37">
            <v>504412</v>
          </cell>
          <cell r="I37">
            <v>3497</v>
          </cell>
          <cell r="J37">
            <v>120011</v>
          </cell>
          <cell r="K37">
            <v>123508</v>
          </cell>
          <cell r="L37">
            <v>275601</v>
          </cell>
          <cell r="M37">
            <v>894736</v>
          </cell>
          <cell r="N37">
            <v>0</v>
          </cell>
          <cell r="O37">
            <v>273133</v>
          </cell>
          <cell r="P37">
            <v>40304</v>
          </cell>
          <cell r="Q37">
            <v>139604</v>
          </cell>
          <cell r="R37">
            <v>1623378</v>
          </cell>
          <cell r="S37">
            <v>3218</v>
          </cell>
          <cell r="T37">
            <v>5332</v>
          </cell>
          <cell r="U37">
            <v>153377</v>
          </cell>
          <cell r="V37">
            <v>161927</v>
          </cell>
          <cell r="W37">
            <v>526845</v>
          </cell>
          <cell r="X37">
            <v>113914</v>
          </cell>
          <cell r="Y37">
            <v>640759</v>
          </cell>
          <cell r="Z37">
            <v>0</v>
          </cell>
          <cell r="AA37">
            <v>73420</v>
          </cell>
          <cell r="AB37">
            <v>0</v>
          </cell>
          <cell r="AC37">
            <v>8406</v>
          </cell>
          <cell r="AD37">
            <v>5033</v>
          </cell>
          <cell r="AE37">
            <v>0</v>
          </cell>
          <cell r="AF37">
            <v>86859</v>
          </cell>
        </row>
        <row r="38">
          <cell r="C38">
            <v>1334</v>
          </cell>
          <cell r="D38">
            <v>74708</v>
          </cell>
          <cell r="E38">
            <v>372804</v>
          </cell>
          <cell r="F38">
            <v>20715</v>
          </cell>
          <cell r="G38">
            <v>34851</v>
          </cell>
          <cell r="H38">
            <v>504412</v>
          </cell>
          <cell r="I38">
            <v>3497</v>
          </cell>
          <cell r="J38">
            <v>120011</v>
          </cell>
          <cell r="K38">
            <v>123508</v>
          </cell>
          <cell r="L38">
            <v>275601</v>
          </cell>
          <cell r="M38">
            <v>894736</v>
          </cell>
          <cell r="N38">
            <v>0</v>
          </cell>
          <cell r="O38">
            <v>273133</v>
          </cell>
          <cell r="P38">
            <v>40304</v>
          </cell>
          <cell r="Q38">
            <v>139604</v>
          </cell>
          <cell r="R38">
            <v>1623378</v>
          </cell>
          <cell r="S38">
            <v>3218</v>
          </cell>
          <cell r="T38">
            <v>5332</v>
          </cell>
          <cell r="U38">
            <v>153377</v>
          </cell>
          <cell r="V38">
            <v>161927</v>
          </cell>
          <cell r="W38">
            <v>526845</v>
          </cell>
          <cell r="X38">
            <v>113914</v>
          </cell>
          <cell r="Y38">
            <v>640759</v>
          </cell>
          <cell r="Z38">
            <v>0</v>
          </cell>
          <cell r="AA38">
            <v>73420</v>
          </cell>
          <cell r="AB38">
            <v>0</v>
          </cell>
          <cell r="AC38">
            <v>8406</v>
          </cell>
          <cell r="AD38">
            <v>5033</v>
          </cell>
          <cell r="AE38">
            <v>0</v>
          </cell>
          <cell r="AF38">
            <v>86859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2422</v>
          </cell>
          <cell r="C3">
            <v>11425</v>
          </cell>
          <cell r="D3">
            <v>141234</v>
          </cell>
          <cell r="E3">
            <v>0</v>
          </cell>
          <cell r="F3">
            <v>155081</v>
          </cell>
          <cell r="G3">
            <v>2407</v>
          </cell>
          <cell r="H3">
            <v>24103</v>
          </cell>
          <cell r="I3">
            <v>26510</v>
          </cell>
          <cell r="J3">
            <v>4</v>
          </cell>
          <cell r="K3">
            <v>4</v>
          </cell>
          <cell r="L3">
            <v>27067</v>
          </cell>
          <cell r="M3">
            <v>0</v>
          </cell>
          <cell r="N3">
            <v>21214</v>
          </cell>
          <cell r="O3">
            <v>48281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1334</v>
          </cell>
          <cell r="D3">
            <v>74708</v>
          </cell>
          <cell r="E3">
            <v>372008</v>
          </cell>
          <cell r="F3">
            <v>20715</v>
          </cell>
          <cell r="G3">
            <v>34851</v>
          </cell>
          <cell r="H3">
            <v>503616</v>
          </cell>
          <cell r="I3">
            <v>3497</v>
          </cell>
          <cell r="J3">
            <v>120011</v>
          </cell>
          <cell r="K3">
            <v>123508</v>
          </cell>
          <cell r="L3">
            <v>275599</v>
          </cell>
          <cell r="M3">
            <v>893212</v>
          </cell>
          <cell r="N3">
            <v>0</v>
          </cell>
          <cell r="O3">
            <v>273427</v>
          </cell>
          <cell r="P3">
            <v>40304</v>
          </cell>
          <cell r="Q3">
            <v>139604</v>
          </cell>
          <cell r="R3">
            <v>1622146</v>
          </cell>
          <cell r="S3">
            <v>3218</v>
          </cell>
          <cell r="T3">
            <v>5332</v>
          </cell>
          <cell r="U3">
            <v>153377</v>
          </cell>
          <cell r="V3">
            <v>161927</v>
          </cell>
          <cell r="W3">
            <v>526845</v>
          </cell>
          <cell r="X3">
            <v>113914</v>
          </cell>
          <cell r="Y3">
            <v>640759</v>
          </cell>
          <cell r="Z3">
            <v>0</v>
          </cell>
          <cell r="AA3">
            <v>73420</v>
          </cell>
          <cell r="AB3">
            <v>0</v>
          </cell>
          <cell r="AC3">
            <v>8406</v>
          </cell>
          <cell r="AD3">
            <v>5033</v>
          </cell>
          <cell r="AE3">
            <v>0</v>
          </cell>
          <cell r="AF3">
            <v>86859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51499</v>
          </cell>
          <cell r="F4">
            <v>20027</v>
          </cell>
          <cell r="G4">
            <v>3402</v>
          </cell>
          <cell r="H4">
            <v>74928</v>
          </cell>
          <cell r="I4">
            <v>0</v>
          </cell>
          <cell r="J4">
            <v>0</v>
          </cell>
          <cell r="K4">
            <v>0</v>
          </cell>
          <cell r="L4">
            <v>139779</v>
          </cell>
          <cell r="M4">
            <v>378591</v>
          </cell>
          <cell r="N4">
            <v>0</v>
          </cell>
          <cell r="O4">
            <v>231206</v>
          </cell>
          <cell r="P4">
            <v>0</v>
          </cell>
          <cell r="Q4">
            <v>90660</v>
          </cell>
          <cell r="R4">
            <v>840236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116352</v>
          </cell>
          <cell r="X4">
            <v>0</v>
          </cell>
          <cell r="Y4">
            <v>116352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-50703</v>
          </cell>
          <cell r="F5">
            <v>-20027</v>
          </cell>
          <cell r="G5">
            <v>-3402</v>
          </cell>
          <cell r="H5">
            <v>-74132</v>
          </cell>
          <cell r="I5">
            <v>0</v>
          </cell>
          <cell r="J5">
            <v>0</v>
          </cell>
          <cell r="K5">
            <v>0</v>
          </cell>
          <cell r="L5">
            <v>-139777</v>
          </cell>
          <cell r="M5">
            <v>-377067</v>
          </cell>
          <cell r="N5">
            <v>0</v>
          </cell>
          <cell r="O5">
            <v>-231500</v>
          </cell>
          <cell r="P5">
            <v>0</v>
          </cell>
          <cell r="Q5">
            <v>-90660</v>
          </cell>
          <cell r="R5">
            <v>-839004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-116352</v>
          </cell>
          <cell r="X5">
            <v>0</v>
          </cell>
          <cell r="Y5">
            <v>-116352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1334</v>
          </cell>
          <cell r="D6">
            <v>74708</v>
          </cell>
          <cell r="E6">
            <v>372804</v>
          </cell>
          <cell r="F6">
            <v>20715</v>
          </cell>
          <cell r="G6">
            <v>34851</v>
          </cell>
          <cell r="H6">
            <v>504412</v>
          </cell>
          <cell r="I6">
            <v>3497</v>
          </cell>
          <cell r="J6">
            <v>120011</v>
          </cell>
          <cell r="K6">
            <v>123508</v>
          </cell>
          <cell r="L6">
            <v>275601</v>
          </cell>
          <cell r="M6">
            <v>894736</v>
          </cell>
          <cell r="N6">
            <v>0</v>
          </cell>
          <cell r="O6">
            <v>273133</v>
          </cell>
          <cell r="P6">
            <v>40304</v>
          </cell>
          <cell r="Q6">
            <v>139604</v>
          </cell>
          <cell r="R6">
            <v>1623378</v>
          </cell>
          <cell r="S6">
            <v>3218</v>
          </cell>
          <cell r="T6">
            <v>5332</v>
          </cell>
          <cell r="U6">
            <v>153377</v>
          </cell>
          <cell r="V6">
            <v>161927</v>
          </cell>
          <cell r="W6">
            <v>526845</v>
          </cell>
          <cell r="X6">
            <v>113914</v>
          </cell>
          <cell r="Y6">
            <v>640759</v>
          </cell>
          <cell r="Z6">
            <v>0</v>
          </cell>
          <cell r="AA6">
            <v>73420</v>
          </cell>
          <cell r="AB6">
            <v>0</v>
          </cell>
          <cell r="AC6">
            <v>8406</v>
          </cell>
          <cell r="AD6">
            <v>5033</v>
          </cell>
          <cell r="AE6">
            <v>0</v>
          </cell>
          <cell r="AF6">
            <v>86859</v>
          </cell>
        </row>
        <row r="7">
          <cell r="A7" t="str">
            <v>TILGANG</v>
          </cell>
          <cell r="B7" t="str">
            <v>Import 2.a.</v>
          </cell>
          <cell r="C7">
            <v>53</v>
          </cell>
          <cell r="D7">
            <v>7999</v>
          </cell>
          <cell r="E7">
            <v>31815</v>
          </cell>
          <cell r="F7">
            <v>0</v>
          </cell>
          <cell r="G7">
            <v>7573</v>
          </cell>
          <cell r="H7">
            <v>47440</v>
          </cell>
          <cell r="I7">
            <v>0</v>
          </cell>
          <cell r="J7">
            <v>111513</v>
          </cell>
          <cell r="K7">
            <v>111513</v>
          </cell>
          <cell r="L7">
            <v>113205</v>
          </cell>
          <cell r="M7">
            <v>66770</v>
          </cell>
          <cell r="N7">
            <v>0</v>
          </cell>
          <cell r="O7">
            <v>0</v>
          </cell>
          <cell r="P7">
            <v>10708</v>
          </cell>
          <cell r="Q7">
            <v>0</v>
          </cell>
          <cell r="R7">
            <v>190683</v>
          </cell>
          <cell r="S7">
            <v>0</v>
          </cell>
          <cell r="T7">
            <v>13893</v>
          </cell>
          <cell r="U7">
            <v>90604</v>
          </cell>
          <cell r="V7">
            <v>104497</v>
          </cell>
          <cell r="W7">
            <v>379866</v>
          </cell>
          <cell r="X7">
            <v>0</v>
          </cell>
          <cell r="Y7">
            <v>379866</v>
          </cell>
          <cell r="Z7">
            <v>0</v>
          </cell>
          <cell r="AA7">
            <v>0</v>
          </cell>
          <cell r="AB7">
            <v>1677</v>
          </cell>
          <cell r="AC7">
            <v>18423</v>
          </cell>
          <cell r="AD7">
            <v>1686</v>
          </cell>
          <cell r="AE7">
            <v>0</v>
          </cell>
          <cell r="AF7">
            <v>21786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45946</v>
          </cell>
          <cell r="F8">
            <v>4435</v>
          </cell>
          <cell r="G8">
            <v>2042</v>
          </cell>
          <cell r="H8">
            <v>52423</v>
          </cell>
          <cell r="I8">
            <v>0</v>
          </cell>
          <cell r="J8">
            <v>80668</v>
          </cell>
          <cell r="K8">
            <v>80668</v>
          </cell>
          <cell r="L8">
            <v>115042</v>
          </cell>
          <cell r="M8">
            <v>152141</v>
          </cell>
          <cell r="N8">
            <v>0</v>
          </cell>
          <cell r="O8">
            <v>73172</v>
          </cell>
          <cell r="P8">
            <v>3</v>
          </cell>
          <cell r="Q8">
            <v>12428</v>
          </cell>
          <cell r="R8">
            <v>352786</v>
          </cell>
          <cell r="S8">
            <v>0</v>
          </cell>
          <cell r="T8">
            <v>0</v>
          </cell>
          <cell r="U8">
            <v>3060</v>
          </cell>
          <cell r="V8">
            <v>3060</v>
          </cell>
          <cell r="W8">
            <v>721445</v>
          </cell>
          <cell r="X8">
            <v>0</v>
          </cell>
          <cell r="Y8">
            <v>721445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3573</v>
          </cell>
          <cell r="AE8">
            <v>0</v>
          </cell>
          <cell r="AF8">
            <v>3573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2473</v>
          </cell>
          <cell r="F9">
            <v>17</v>
          </cell>
          <cell r="G9">
            <v>1474</v>
          </cell>
          <cell r="H9">
            <v>3964</v>
          </cell>
          <cell r="I9">
            <v>0</v>
          </cell>
          <cell r="J9">
            <v>0</v>
          </cell>
          <cell r="K9">
            <v>0</v>
          </cell>
          <cell r="L9">
            <v>162241</v>
          </cell>
          <cell r="M9">
            <v>147725</v>
          </cell>
          <cell r="N9">
            <v>0</v>
          </cell>
          <cell r="O9">
            <v>14521</v>
          </cell>
          <cell r="P9">
            <v>4019</v>
          </cell>
          <cell r="Q9">
            <v>15325</v>
          </cell>
          <cell r="R9">
            <v>343831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129312</v>
          </cell>
          <cell r="X9">
            <v>0</v>
          </cell>
          <cell r="Y9">
            <v>129312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8048</v>
          </cell>
          <cell r="Q10">
            <v>0</v>
          </cell>
          <cell r="R10">
            <v>8048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79741</v>
          </cell>
          <cell r="X10">
            <v>0</v>
          </cell>
          <cell r="Y10">
            <v>79741</v>
          </cell>
          <cell r="Z10">
            <v>412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412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100</v>
          </cell>
          <cell r="H11">
            <v>100</v>
          </cell>
          <cell r="I11">
            <v>0</v>
          </cell>
          <cell r="J11">
            <v>0</v>
          </cell>
          <cell r="K11">
            <v>0</v>
          </cell>
          <cell r="L11">
            <v>2185</v>
          </cell>
          <cell r="M11">
            <v>35</v>
          </cell>
          <cell r="N11">
            <v>0</v>
          </cell>
          <cell r="O11">
            <v>631</v>
          </cell>
          <cell r="P11">
            <v>44</v>
          </cell>
          <cell r="Q11">
            <v>0</v>
          </cell>
          <cell r="R11">
            <v>2895</v>
          </cell>
          <cell r="S11">
            <v>0</v>
          </cell>
          <cell r="T11">
            <v>600</v>
          </cell>
          <cell r="U11">
            <v>0</v>
          </cell>
          <cell r="V11">
            <v>600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8016</v>
          </cell>
          <cell r="AD11">
            <v>25</v>
          </cell>
          <cell r="AE11">
            <v>0</v>
          </cell>
          <cell r="AF11">
            <v>8041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712</v>
          </cell>
          <cell r="P12">
            <v>0</v>
          </cell>
          <cell r="Q12">
            <v>0</v>
          </cell>
          <cell r="R12">
            <v>712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81978</v>
          </cell>
          <cell r="E13">
            <v>175714</v>
          </cell>
          <cell r="F13">
            <v>0</v>
          </cell>
          <cell r="G13">
            <v>168</v>
          </cell>
          <cell r="H13">
            <v>257860</v>
          </cell>
          <cell r="I13">
            <v>0</v>
          </cell>
          <cell r="J13">
            <v>12897</v>
          </cell>
          <cell r="K13">
            <v>12897</v>
          </cell>
          <cell r="L13">
            <v>93898</v>
          </cell>
          <cell r="M13">
            <v>217014</v>
          </cell>
          <cell r="N13">
            <v>0</v>
          </cell>
          <cell r="O13">
            <v>171863</v>
          </cell>
          <cell r="P13">
            <v>4990</v>
          </cell>
          <cell r="Q13">
            <v>8300</v>
          </cell>
          <cell r="R13">
            <v>496065</v>
          </cell>
          <cell r="S13">
            <v>4453</v>
          </cell>
          <cell r="T13">
            <v>0</v>
          </cell>
          <cell r="U13">
            <v>98991</v>
          </cell>
          <cell r="V13">
            <v>103444</v>
          </cell>
          <cell r="W13">
            <v>509411</v>
          </cell>
          <cell r="X13">
            <v>23281</v>
          </cell>
          <cell r="Y13">
            <v>532692</v>
          </cell>
          <cell r="Z13">
            <v>28315</v>
          </cell>
          <cell r="AA13">
            <v>0</v>
          </cell>
          <cell r="AB13">
            <v>0</v>
          </cell>
          <cell r="AC13">
            <v>0</v>
          </cell>
          <cell r="AD13">
            <v>7459</v>
          </cell>
          <cell r="AE13">
            <v>0</v>
          </cell>
          <cell r="AF13">
            <v>35774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15971</v>
          </cell>
          <cell r="F14">
            <v>114773</v>
          </cell>
          <cell r="G14">
            <v>1613</v>
          </cell>
          <cell r="H14">
            <v>132357</v>
          </cell>
          <cell r="I14">
            <v>0</v>
          </cell>
          <cell r="J14">
            <v>43</v>
          </cell>
          <cell r="K14">
            <v>43</v>
          </cell>
          <cell r="L14">
            <v>24861</v>
          </cell>
          <cell r="M14">
            <v>29847</v>
          </cell>
          <cell r="N14">
            <v>0</v>
          </cell>
          <cell r="O14">
            <v>159471</v>
          </cell>
          <cell r="P14">
            <v>0</v>
          </cell>
          <cell r="Q14">
            <v>2415</v>
          </cell>
          <cell r="R14">
            <v>216594</v>
          </cell>
          <cell r="S14">
            <v>0</v>
          </cell>
          <cell r="T14">
            <v>0</v>
          </cell>
          <cell r="U14">
            <v>342</v>
          </cell>
          <cell r="V14">
            <v>342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2533</v>
          </cell>
          <cell r="AE14">
            <v>0</v>
          </cell>
          <cell r="AF14">
            <v>2533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62</v>
          </cell>
          <cell r="F16">
            <v>42</v>
          </cell>
          <cell r="G16">
            <v>8</v>
          </cell>
          <cell r="H16">
            <v>112</v>
          </cell>
          <cell r="I16">
            <v>0</v>
          </cell>
          <cell r="J16">
            <v>0</v>
          </cell>
          <cell r="K16">
            <v>0</v>
          </cell>
          <cell r="L16">
            <v>197</v>
          </cell>
          <cell r="M16">
            <v>582</v>
          </cell>
          <cell r="N16">
            <v>0</v>
          </cell>
          <cell r="O16">
            <v>1163</v>
          </cell>
          <cell r="P16">
            <v>29</v>
          </cell>
          <cell r="Q16">
            <v>3</v>
          </cell>
          <cell r="R16">
            <v>1974</v>
          </cell>
          <cell r="S16">
            <v>1</v>
          </cell>
          <cell r="T16">
            <v>18</v>
          </cell>
          <cell r="U16">
            <v>0</v>
          </cell>
          <cell r="V16">
            <v>19</v>
          </cell>
          <cell r="W16">
            <v>5262</v>
          </cell>
          <cell r="X16">
            <v>1</v>
          </cell>
          <cell r="Y16">
            <v>5263</v>
          </cell>
          <cell r="Z16">
            <v>0</v>
          </cell>
          <cell r="AA16">
            <v>0</v>
          </cell>
          <cell r="AB16">
            <v>0</v>
          </cell>
          <cell r="AC16">
            <v>196</v>
          </cell>
          <cell r="AD16">
            <v>95</v>
          </cell>
          <cell r="AE16">
            <v>0</v>
          </cell>
          <cell r="AF16">
            <v>291</v>
          </cell>
        </row>
        <row r="17">
          <cell r="B17" t="str">
            <v>I alt Tilgang</v>
          </cell>
          <cell r="C17">
            <v>53</v>
          </cell>
          <cell r="D17">
            <v>89977</v>
          </cell>
          <cell r="E17">
            <v>271981</v>
          </cell>
          <cell r="F17">
            <v>119267</v>
          </cell>
          <cell r="G17">
            <v>12978</v>
          </cell>
          <cell r="H17">
            <v>494256</v>
          </cell>
          <cell r="I17">
            <v>0</v>
          </cell>
          <cell r="J17">
            <v>205121</v>
          </cell>
          <cell r="K17">
            <v>205121</v>
          </cell>
          <cell r="L17">
            <v>511629</v>
          </cell>
          <cell r="M17">
            <v>614114</v>
          </cell>
          <cell r="N17">
            <v>0</v>
          </cell>
          <cell r="O17">
            <v>421533</v>
          </cell>
          <cell r="P17">
            <v>27841</v>
          </cell>
          <cell r="Q17">
            <v>38471</v>
          </cell>
          <cell r="R17">
            <v>1613588</v>
          </cell>
          <cell r="S17">
            <v>4454</v>
          </cell>
          <cell r="T17">
            <v>14511</v>
          </cell>
          <cell r="U17">
            <v>192997</v>
          </cell>
          <cell r="V17">
            <v>211962</v>
          </cell>
          <cell r="W17">
            <v>1825037</v>
          </cell>
          <cell r="X17">
            <v>23282</v>
          </cell>
          <cell r="Y17">
            <v>1848319</v>
          </cell>
          <cell r="Z17">
            <v>28727</v>
          </cell>
          <cell r="AA17">
            <v>0</v>
          </cell>
          <cell r="AB17">
            <v>1677</v>
          </cell>
          <cell r="AC17">
            <v>26635</v>
          </cell>
          <cell r="AD17">
            <v>15371</v>
          </cell>
          <cell r="AE17">
            <v>0</v>
          </cell>
          <cell r="AF17">
            <v>72410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62546</v>
          </cell>
          <cell r="E18">
            <v>96431</v>
          </cell>
          <cell r="F18">
            <v>0</v>
          </cell>
          <cell r="G18">
            <v>0</v>
          </cell>
          <cell r="H18">
            <v>158977</v>
          </cell>
          <cell r="I18">
            <v>0</v>
          </cell>
          <cell r="J18">
            <v>1713</v>
          </cell>
          <cell r="K18">
            <v>1713</v>
          </cell>
          <cell r="L18">
            <v>10353</v>
          </cell>
          <cell r="M18">
            <v>149728</v>
          </cell>
          <cell r="N18">
            <v>0</v>
          </cell>
          <cell r="O18">
            <v>0</v>
          </cell>
          <cell r="P18">
            <v>7057</v>
          </cell>
          <cell r="Q18">
            <v>0</v>
          </cell>
          <cell r="R18">
            <v>167138</v>
          </cell>
          <cell r="S18">
            <v>0</v>
          </cell>
          <cell r="T18">
            <v>0</v>
          </cell>
          <cell r="U18">
            <v>178316</v>
          </cell>
          <cell r="V18">
            <v>178316</v>
          </cell>
          <cell r="W18">
            <v>359189</v>
          </cell>
          <cell r="X18">
            <v>87990</v>
          </cell>
          <cell r="Y18">
            <v>447179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4297</v>
          </cell>
          <cell r="AE18">
            <v>0</v>
          </cell>
          <cell r="AF18">
            <v>4297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45946</v>
          </cell>
          <cell r="F19">
            <v>4435</v>
          </cell>
          <cell r="G19">
            <v>2042</v>
          </cell>
          <cell r="H19">
            <v>52423</v>
          </cell>
          <cell r="I19">
            <v>0</v>
          </cell>
          <cell r="J19">
            <v>80668</v>
          </cell>
          <cell r="K19">
            <v>80668</v>
          </cell>
          <cell r="L19">
            <v>115046</v>
          </cell>
          <cell r="M19">
            <v>152141</v>
          </cell>
          <cell r="N19">
            <v>0</v>
          </cell>
          <cell r="O19">
            <v>73172</v>
          </cell>
          <cell r="P19">
            <v>331</v>
          </cell>
          <cell r="Q19">
            <v>12428</v>
          </cell>
          <cell r="R19">
            <v>353118</v>
          </cell>
          <cell r="S19">
            <v>0</v>
          </cell>
          <cell r="T19">
            <v>0</v>
          </cell>
          <cell r="U19">
            <v>3060</v>
          </cell>
          <cell r="V19">
            <v>3060</v>
          </cell>
          <cell r="W19">
            <v>721383</v>
          </cell>
          <cell r="X19">
            <v>0</v>
          </cell>
          <cell r="Y19">
            <v>721383</v>
          </cell>
          <cell r="Z19">
            <v>0</v>
          </cell>
          <cell r="AA19">
            <v>0</v>
          </cell>
          <cell r="AB19">
            <v>0</v>
          </cell>
          <cell r="AC19">
            <v>7824</v>
          </cell>
          <cell r="AD19">
            <v>3573</v>
          </cell>
          <cell r="AE19">
            <v>0</v>
          </cell>
          <cell r="AF19">
            <v>11397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2473</v>
          </cell>
          <cell r="F20">
            <v>17</v>
          </cell>
          <cell r="G20">
            <v>1474</v>
          </cell>
          <cell r="H20">
            <v>3964</v>
          </cell>
          <cell r="I20">
            <v>0</v>
          </cell>
          <cell r="J20">
            <v>0</v>
          </cell>
          <cell r="K20">
            <v>0</v>
          </cell>
          <cell r="L20">
            <v>162241</v>
          </cell>
          <cell r="M20">
            <v>147725</v>
          </cell>
          <cell r="N20">
            <v>0</v>
          </cell>
          <cell r="O20">
            <v>14521</v>
          </cell>
          <cell r="P20">
            <v>4020</v>
          </cell>
          <cell r="Q20">
            <v>15325</v>
          </cell>
          <cell r="R20">
            <v>343832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129312</v>
          </cell>
          <cell r="X20">
            <v>0</v>
          </cell>
          <cell r="Y20">
            <v>129312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600</v>
          </cell>
          <cell r="K21">
            <v>600</v>
          </cell>
          <cell r="L21">
            <v>40666</v>
          </cell>
          <cell r="M21">
            <v>40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40706</v>
          </cell>
          <cell r="S21">
            <v>0</v>
          </cell>
          <cell r="T21">
            <v>8160</v>
          </cell>
          <cell r="U21">
            <v>4040</v>
          </cell>
          <cell r="V21">
            <v>12200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2</v>
          </cell>
          <cell r="G22">
            <v>0</v>
          </cell>
          <cell r="H22">
            <v>2</v>
          </cell>
          <cell r="I22">
            <v>0</v>
          </cell>
          <cell r="J22">
            <v>9039</v>
          </cell>
          <cell r="K22">
            <v>9039</v>
          </cell>
          <cell r="L22">
            <v>4960</v>
          </cell>
          <cell r="M22">
            <v>8204</v>
          </cell>
          <cell r="N22">
            <v>0</v>
          </cell>
          <cell r="O22">
            <v>128</v>
          </cell>
          <cell r="P22">
            <v>0</v>
          </cell>
          <cell r="Q22">
            <v>0</v>
          </cell>
          <cell r="R22">
            <v>13292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0</v>
          </cell>
          <cell r="AF22">
            <v>2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41345</v>
          </cell>
          <cell r="K23">
            <v>41345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164</v>
          </cell>
          <cell r="D25">
            <v>0</v>
          </cell>
          <cell r="E25">
            <v>41297</v>
          </cell>
          <cell r="F25">
            <v>106020</v>
          </cell>
          <cell r="G25">
            <v>2232</v>
          </cell>
          <cell r="H25">
            <v>149713</v>
          </cell>
          <cell r="I25">
            <v>0</v>
          </cell>
          <cell r="J25">
            <v>52012</v>
          </cell>
          <cell r="K25">
            <v>52012</v>
          </cell>
          <cell r="L25">
            <v>66348</v>
          </cell>
          <cell r="M25">
            <v>55175</v>
          </cell>
          <cell r="N25">
            <v>0</v>
          </cell>
          <cell r="O25">
            <v>282210</v>
          </cell>
          <cell r="P25">
            <v>58</v>
          </cell>
          <cell r="Q25">
            <v>1422</v>
          </cell>
          <cell r="R25">
            <v>405213</v>
          </cell>
          <cell r="S25">
            <v>0</v>
          </cell>
          <cell r="T25">
            <v>0</v>
          </cell>
          <cell r="U25">
            <v>7190</v>
          </cell>
          <cell r="V25">
            <v>7190</v>
          </cell>
          <cell r="W25">
            <v>79741</v>
          </cell>
          <cell r="X25">
            <v>0</v>
          </cell>
          <cell r="Y25">
            <v>79741</v>
          </cell>
          <cell r="Z25">
            <v>61</v>
          </cell>
          <cell r="AA25">
            <v>99</v>
          </cell>
          <cell r="AB25">
            <v>1401</v>
          </cell>
          <cell r="AC25">
            <v>12871</v>
          </cell>
          <cell r="AD25">
            <v>4948</v>
          </cell>
          <cell r="AE25">
            <v>0</v>
          </cell>
          <cell r="AF25">
            <v>19380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642</v>
          </cell>
          <cell r="M26">
            <v>18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660</v>
          </cell>
          <cell r="S26">
            <v>0</v>
          </cell>
          <cell r="T26">
            <v>0</v>
          </cell>
          <cell r="U26">
            <v>878</v>
          </cell>
          <cell r="V26">
            <v>878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18246</v>
          </cell>
          <cell r="AB26">
            <v>0</v>
          </cell>
          <cell r="AC26">
            <v>5984</v>
          </cell>
          <cell r="AD26">
            <v>7</v>
          </cell>
          <cell r="AE26">
            <v>0</v>
          </cell>
          <cell r="AF26">
            <v>24237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958</v>
          </cell>
          <cell r="V27">
            <v>958</v>
          </cell>
          <cell r="W27">
            <v>0</v>
          </cell>
          <cell r="X27">
            <v>0</v>
          </cell>
          <cell r="Y27">
            <v>0</v>
          </cell>
          <cell r="Z27">
            <v>28666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28666</v>
          </cell>
        </row>
        <row r="28">
          <cell r="B28" t="str">
            <v>Anvendt til produktion 3.n</v>
          </cell>
          <cell r="C28">
            <v>0</v>
          </cell>
          <cell r="D28">
            <v>6050</v>
          </cell>
          <cell r="E28">
            <v>5943</v>
          </cell>
          <cell r="F28">
            <v>0</v>
          </cell>
          <cell r="G28">
            <v>46</v>
          </cell>
          <cell r="H28">
            <v>12039</v>
          </cell>
          <cell r="I28">
            <v>242</v>
          </cell>
          <cell r="J28">
            <v>0</v>
          </cell>
          <cell r="K28">
            <v>242</v>
          </cell>
          <cell r="L28">
            <v>71179</v>
          </cell>
          <cell r="M28">
            <v>38399</v>
          </cell>
          <cell r="N28">
            <v>0</v>
          </cell>
          <cell r="O28">
            <v>0</v>
          </cell>
          <cell r="P28">
            <v>11616</v>
          </cell>
          <cell r="Q28">
            <v>23122</v>
          </cell>
          <cell r="R28">
            <v>144316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647538</v>
          </cell>
          <cell r="X28">
            <v>518</v>
          </cell>
          <cell r="Y28">
            <v>648056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117302</v>
          </cell>
          <cell r="F29">
            <v>8490</v>
          </cell>
          <cell r="G29">
            <v>6648</v>
          </cell>
          <cell r="H29">
            <v>132440</v>
          </cell>
          <cell r="I29">
            <v>0</v>
          </cell>
          <cell r="J29">
            <v>43</v>
          </cell>
          <cell r="K29">
            <v>43</v>
          </cell>
          <cell r="L29">
            <v>18911</v>
          </cell>
          <cell r="M29">
            <v>109709</v>
          </cell>
          <cell r="N29">
            <v>0</v>
          </cell>
          <cell r="O29">
            <v>75080</v>
          </cell>
          <cell r="P29">
            <v>6338</v>
          </cell>
          <cell r="Q29">
            <v>7628</v>
          </cell>
          <cell r="R29">
            <v>217666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2533</v>
          </cell>
          <cell r="AE29">
            <v>0</v>
          </cell>
          <cell r="AF29">
            <v>2533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</v>
          </cell>
          <cell r="D31">
            <v>134</v>
          </cell>
          <cell r="E31">
            <v>885</v>
          </cell>
          <cell r="F31">
            <v>79</v>
          </cell>
          <cell r="G31">
            <v>126</v>
          </cell>
          <cell r="H31">
            <v>1225</v>
          </cell>
          <cell r="I31">
            <v>0</v>
          </cell>
          <cell r="J31">
            <v>231</v>
          </cell>
          <cell r="K31">
            <v>231</v>
          </cell>
          <cell r="L31">
            <v>528</v>
          </cell>
          <cell r="M31">
            <v>3550</v>
          </cell>
          <cell r="N31">
            <v>0</v>
          </cell>
          <cell r="O31">
            <v>557</v>
          </cell>
          <cell r="P31">
            <v>3</v>
          </cell>
          <cell r="Q31">
            <v>26</v>
          </cell>
          <cell r="R31">
            <v>4664</v>
          </cell>
          <cell r="S31">
            <v>0</v>
          </cell>
          <cell r="T31">
            <v>0</v>
          </cell>
          <cell r="U31">
            <v>1380</v>
          </cell>
          <cell r="V31">
            <v>1380</v>
          </cell>
          <cell r="W31">
            <v>64</v>
          </cell>
          <cell r="X31">
            <v>843</v>
          </cell>
          <cell r="Y31">
            <v>907</v>
          </cell>
          <cell r="Z31">
            <v>0</v>
          </cell>
          <cell r="AA31">
            <v>0</v>
          </cell>
          <cell r="AB31">
            <v>276</v>
          </cell>
          <cell r="AC31">
            <v>0</v>
          </cell>
          <cell r="AD31">
            <v>13</v>
          </cell>
          <cell r="AE31">
            <v>0</v>
          </cell>
          <cell r="AF31">
            <v>289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678</v>
          </cell>
          <cell r="F32">
            <v>0</v>
          </cell>
          <cell r="G32">
            <v>0</v>
          </cell>
          <cell r="H32">
            <v>678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768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768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165</v>
          </cell>
          <cell r="D33">
            <v>68730</v>
          </cell>
          <cell r="E33">
            <v>310955</v>
          </cell>
          <cell r="F33">
            <v>119043</v>
          </cell>
          <cell r="G33">
            <v>12568</v>
          </cell>
          <cell r="H33">
            <v>511461</v>
          </cell>
          <cell r="I33">
            <v>242</v>
          </cell>
          <cell r="J33">
            <v>185651</v>
          </cell>
          <cell r="K33">
            <v>185893</v>
          </cell>
          <cell r="L33">
            <v>490874</v>
          </cell>
          <cell r="M33">
            <v>665457</v>
          </cell>
          <cell r="N33">
            <v>0</v>
          </cell>
          <cell r="O33">
            <v>445668</v>
          </cell>
          <cell r="P33">
            <v>29423</v>
          </cell>
          <cell r="Q33">
            <v>59951</v>
          </cell>
          <cell r="R33">
            <v>1691373</v>
          </cell>
          <cell r="S33">
            <v>0</v>
          </cell>
          <cell r="T33">
            <v>8160</v>
          </cell>
          <cell r="U33">
            <v>195822</v>
          </cell>
          <cell r="V33">
            <v>203982</v>
          </cell>
          <cell r="W33">
            <v>1937227</v>
          </cell>
          <cell r="X33">
            <v>89351</v>
          </cell>
          <cell r="Y33">
            <v>2026578</v>
          </cell>
          <cell r="Z33">
            <v>28727</v>
          </cell>
          <cell r="AA33">
            <v>18345</v>
          </cell>
          <cell r="AB33">
            <v>1677</v>
          </cell>
          <cell r="AC33">
            <v>26679</v>
          </cell>
          <cell r="AD33">
            <v>15373</v>
          </cell>
          <cell r="AE33">
            <v>0</v>
          </cell>
          <cell r="AF33">
            <v>90801</v>
          </cell>
        </row>
        <row r="34">
          <cell r="A34" t="str">
            <v>FYSISK BEHOLDNING ULTIMO</v>
          </cell>
          <cell r="C34">
            <v>1222</v>
          </cell>
          <cell r="D34">
            <v>95955</v>
          </cell>
          <cell r="E34">
            <v>333034</v>
          </cell>
          <cell r="F34">
            <v>20939</v>
          </cell>
          <cell r="G34">
            <v>35261</v>
          </cell>
          <cell r="H34">
            <v>486411</v>
          </cell>
          <cell r="I34">
            <v>3255</v>
          </cell>
          <cell r="J34">
            <v>139481</v>
          </cell>
          <cell r="K34">
            <v>142736</v>
          </cell>
          <cell r="L34">
            <v>296354</v>
          </cell>
          <cell r="M34">
            <v>841869</v>
          </cell>
          <cell r="N34">
            <v>0</v>
          </cell>
          <cell r="O34">
            <v>249292</v>
          </cell>
          <cell r="P34">
            <v>38722</v>
          </cell>
          <cell r="Q34">
            <v>118124</v>
          </cell>
          <cell r="R34">
            <v>1544361</v>
          </cell>
          <cell r="S34">
            <v>7672</v>
          </cell>
          <cell r="T34">
            <v>11683</v>
          </cell>
          <cell r="U34">
            <v>150552</v>
          </cell>
          <cell r="V34">
            <v>169907</v>
          </cell>
          <cell r="W34">
            <v>414655</v>
          </cell>
          <cell r="X34">
            <v>47845</v>
          </cell>
          <cell r="Y34">
            <v>462500</v>
          </cell>
          <cell r="Z34">
            <v>0</v>
          </cell>
          <cell r="AA34">
            <v>55075</v>
          </cell>
          <cell r="AB34">
            <v>0</v>
          </cell>
          <cell r="AC34">
            <v>8362</v>
          </cell>
          <cell r="AD34">
            <v>5031</v>
          </cell>
          <cell r="AE34">
            <v>0</v>
          </cell>
          <cell r="AF34">
            <v>68468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49899</v>
          </cell>
          <cell r="F35">
            <v>20010</v>
          </cell>
          <cell r="G35">
            <v>1928</v>
          </cell>
          <cell r="H35">
            <v>71837</v>
          </cell>
          <cell r="I35">
            <v>0</v>
          </cell>
          <cell r="J35">
            <v>0</v>
          </cell>
          <cell r="K35">
            <v>0</v>
          </cell>
          <cell r="L35">
            <v>143764</v>
          </cell>
          <cell r="M35">
            <v>515518</v>
          </cell>
          <cell r="N35">
            <v>0</v>
          </cell>
          <cell r="O35">
            <v>217127</v>
          </cell>
          <cell r="P35">
            <v>4019</v>
          </cell>
          <cell r="Q35">
            <v>103929</v>
          </cell>
          <cell r="R35">
            <v>984357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23469</v>
          </cell>
          <cell r="X35">
            <v>0</v>
          </cell>
          <cell r="Y35">
            <v>23469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-48425</v>
          </cell>
          <cell r="F36">
            <v>-20010</v>
          </cell>
          <cell r="G36">
            <v>-1928</v>
          </cell>
          <cell r="H36">
            <v>-70363</v>
          </cell>
          <cell r="I36">
            <v>0</v>
          </cell>
          <cell r="J36">
            <v>0</v>
          </cell>
          <cell r="K36">
            <v>0</v>
          </cell>
          <cell r="L36">
            <v>-143764</v>
          </cell>
          <cell r="M36">
            <v>-513225</v>
          </cell>
          <cell r="N36">
            <v>0</v>
          </cell>
          <cell r="O36">
            <v>-218134</v>
          </cell>
          <cell r="P36">
            <v>-4019</v>
          </cell>
          <cell r="Q36">
            <v>-103929</v>
          </cell>
          <cell r="R36">
            <v>-983071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-23470</v>
          </cell>
          <cell r="X36">
            <v>0</v>
          </cell>
          <cell r="Y36">
            <v>-23470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1222</v>
          </cell>
          <cell r="D37">
            <v>95955</v>
          </cell>
          <cell r="E37">
            <v>334508</v>
          </cell>
          <cell r="F37">
            <v>20939</v>
          </cell>
          <cell r="G37">
            <v>35261</v>
          </cell>
          <cell r="H37">
            <v>487885</v>
          </cell>
          <cell r="I37">
            <v>3255</v>
          </cell>
          <cell r="J37">
            <v>139481</v>
          </cell>
          <cell r="K37">
            <v>142736</v>
          </cell>
          <cell r="L37">
            <v>296354</v>
          </cell>
          <cell r="M37">
            <v>844162</v>
          </cell>
          <cell r="N37">
            <v>0</v>
          </cell>
          <cell r="O37">
            <v>248285</v>
          </cell>
          <cell r="P37">
            <v>38722</v>
          </cell>
          <cell r="Q37">
            <v>118124</v>
          </cell>
          <cell r="R37">
            <v>1545647</v>
          </cell>
          <cell r="S37">
            <v>7672</v>
          </cell>
          <cell r="T37">
            <v>11683</v>
          </cell>
          <cell r="U37">
            <v>150552</v>
          </cell>
          <cell r="V37">
            <v>169907</v>
          </cell>
          <cell r="W37">
            <v>414654</v>
          </cell>
          <cell r="X37">
            <v>47845</v>
          </cell>
          <cell r="Y37">
            <v>462499</v>
          </cell>
          <cell r="Z37">
            <v>0</v>
          </cell>
          <cell r="AA37">
            <v>55075</v>
          </cell>
          <cell r="AB37">
            <v>0</v>
          </cell>
          <cell r="AC37">
            <v>8362</v>
          </cell>
          <cell r="AD37">
            <v>5031</v>
          </cell>
          <cell r="AE37">
            <v>0</v>
          </cell>
          <cell r="AF37">
            <v>68468</v>
          </cell>
        </row>
        <row r="38">
          <cell r="C38">
            <v>1222</v>
          </cell>
          <cell r="D38">
            <v>95955</v>
          </cell>
          <cell r="E38">
            <v>334508</v>
          </cell>
          <cell r="F38">
            <v>20939</v>
          </cell>
          <cell r="G38">
            <v>35261</v>
          </cell>
          <cell r="H38">
            <v>487885</v>
          </cell>
          <cell r="I38">
            <v>3255</v>
          </cell>
          <cell r="J38">
            <v>139481</v>
          </cell>
          <cell r="K38">
            <v>142736</v>
          </cell>
          <cell r="L38">
            <v>296354</v>
          </cell>
          <cell r="M38">
            <v>844162</v>
          </cell>
          <cell r="N38">
            <v>0</v>
          </cell>
          <cell r="O38">
            <v>248285</v>
          </cell>
          <cell r="P38">
            <v>38722</v>
          </cell>
          <cell r="Q38">
            <v>118124</v>
          </cell>
          <cell r="R38">
            <v>1545647</v>
          </cell>
          <cell r="S38">
            <v>7672</v>
          </cell>
          <cell r="T38">
            <v>11683</v>
          </cell>
          <cell r="U38">
            <v>150552</v>
          </cell>
          <cell r="V38">
            <v>169907</v>
          </cell>
          <cell r="W38">
            <v>414654</v>
          </cell>
          <cell r="X38">
            <v>47845</v>
          </cell>
          <cell r="Y38">
            <v>462499</v>
          </cell>
          <cell r="Z38">
            <v>0</v>
          </cell>
          <cell r="AA38">
            <v>55075</v>
          </cell>
          <cell r="AB38">
            <v>0</v>
          </cell>
          <cell r="AC38">
            <v>8362</v>
          </cell>
          <cell r="AD38">
            <v>5031</v>
          </cell>
          <cell r="AE38">
            <v>0</v>
          </cell>
          <cell r="AF38">
            <v>68468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2384</v>
          </cell>
          <cell r="C3">
            <v>10841</v>
          </cell>
          <cell r="D3">
            <v>134660</v>
          </cell>
          <cell r="E3">
            <v>0</v>
          </cell>
          <cell r="F3">
            <v>147885</v>
          </cell>
          <cell r="G3">
            <v>450</v>
          </cell>
          <cell r="H3">
            <v>15810</v>
          </cell>
          <cell r="I3">
            <v>16260</v>
          </cell>
          <cell r="J3">
            <v>0</v>
          </cell>
          <cell r="K3">
            <v>0</v>
          </cell>
          <cell r="L3">
            <v>38031</v>
          </cell>
          <cell r="M3">
            <v>0</v>
          </cell>
          <cell r="N3">
            <v>27448</v>
          </cell>
          <cell r="O3">
            <v>65479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1222</v>
          </cell>
          <cell r="D3">
            <v>95955</v>
          </cell>
          <cell r="E3">
            <v>333034</v>
          </cell>
          <cell r="F3">
            <v>20939</v>
          </cell>
          <cell r="G3">
            <v>35261</v>
          </cell>
          <cell r="H3">
            <v>486411</v>
          </cell>
          <cell r="I3">
            <v>3255</v>
          </cell>
          <cell r="J3">
            <v>139481</v>
          </cell>
          <cell r="K3">
            <v>142736</v>
          </cell>
          <cell r="L3">
            <v>296354</v>
          </cell>
          <cell r="M3">
            <v>841869</v>
          </cell>
          <cell r="N3">
            <v>0</v>
          </cell>
          <cell r="O3">
            <v>249292</v>
          </cell>
          <cell r="P3">
            <v>38722</v>
          </cell>
          <cell r="Q3">
            <v>118124</v>
          </cell>
          <cell r="R3">
            <v>1544361</v>
          </cell>
          <cell r="S3">
            <v>7672</v>
          </cell>
          <cell r="T3">
            <v>11683</v>
          </cell>
          <cell r="U3">
            <v>150552</v>
          </cell>
          <cell r="V3">
            <v>169907</v>
          </cell>
          <cell r="W3">
            <v>414655</v>
          </cell>
          <cell r="X3">
            <v>47845</v>
          </cell>
          <cell r="Y3">
            <v>462500</v>
          </cell>
          <cell r="Z3">
            <v>0</v>
          </cell>
          <cell r="AA3">
            <v>55075</v>
          </cell>
          <cell r="AB3">
            <v>0</v>
          </cell>
          <cell r="AC3">
            <v>8362</v>
          </cell>
          <cell r="AD3">
            <v>5031</v>
          </cell>
          <cell r="AE3">
            <v>0</v>
          </cell>
          <cell r="AF3">
            <v>68468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49899</v>
          </cell>
          <cell r="F4">
            <v>20010</v>
          </cell>
          <cell r="G4">
            <v>1928</v>
          </cell>
          <cell r="H4">
            <v>71837</v>
          </cell>
          <cell r="I4">
            <v>0</v>
          </cell>
          <cell r="J4">
            <v>0</v>
          </cell>
          <cell r="K4">
            <v>0</v>
          </cell>
          <cell r="L4">
            <v>143764</v>
          </cell>
          <cell r="M4">
            <v>515518</v>
          </cell>
          <cell r="N4">
            <v>0</v>
          </cell>
          <cell r="O4">
            <v>217127</v>
          </cell>
          <cell r="P4">
            <v>4019</v>
          </cell>
          <cell r="Q4">
            <v>103929</v>
          </cell>
          <cell r="R4">
            <v>984357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23469</v>
          </cell>
          <cell r="X4">
            <v>0</v>
          </cell>
          <cell r="Y4">
            <v>23469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-48425</v>
          </cell>
          <cell r="F5">
            <v>-20010</v>
          </cell>
          <cell r="G5">
            <v>-1928</v>
          </cell>
          <cell r="H5">
            <v>-70363</v>
          </cell>
          <cell r="I5">
            <v>0</v>
          </cell>
          <cell r="J5">
            <v>0</v>
          </cell>
          <cell r="K5">
            <v>0</v>
          </cell>
          <cell r="L5">
            <v>-143764</v>
          </cell>
          <cell r="M5">
            <v>-513225</v>
          </cell>
          <cell r="N5">
            <v>0</v>
          </cell>
          <cell r="O5">
            <v>-218134</v>
          </cell>
          <cell r="P5">
            <v>-4019</v>
          </cell>
          <cell r="Q5">
            <v>-103929</v>
          </cell>
          <cell r="R5">
            <v>-983071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-23470</v>
          </cell>
          <cell r="X5">
            <v>0</v>
          </cell>
          <cell r="Y5">
            <v>-23470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1222</v>
          </cell>
          <cell r="D6">
            <v>95955</v>
          </cell>
          <cell r="E6">
            <v>334508</v>
          </cell>
          <cell r="F6">
            <v>20939</v>
          </cell>
          <cell r="G6">
            <v>35261</v>
          </cell>
          <cell r="H6">
            <v>487885</v>
          </cell>
          <cell r="I6">
            <v>3255</v>
          </cell>
          <cell r="J6">
            <v>139481</v>
          </cell>
          <cell r="K6">
            <v>142736</v>
          </cell>
          <cell r="L6">
            <v>296354</v>
          </cell>
          <cell r="M6">
            <v>844162</v>
          </cell>
          <cell r="N6">
            <v>0</v>
          </cell>
          <cell r="O6">
            <v>248285</v>
          </cell>
          <cell r="P6">
            <v>38722</v>
          </cell>
          <cell r="Q6">
            <v>118124</v>
          </cell>
          <cell r="R6">
            <v>1545647</v>
          </cell>
          <cell r="S6">
            <v>7672</v>
          </cell>
          <cell r="T6">
            <v>11683</v>
          </cell>
          <cell r="U6">
            <v>150552</v>
          </cell>
          <cell r="V6">
            <v>169907</v>
          </cell>
          <cell r="W6">
            <v>414654</v>
          </cell>
          <cell r="X6">
            <v>47845</v>
          </cell>
          <cell r="Y6">
            <v>462499</v>
          </cell>
          <cell r="Z6">
            <v>0</v>
          </cell>
          <cell r="AA6">
            <v>55075</v>
          </cell>
          <cell r="AB6">
            <v>0</v>
          </cell>
          <cell r="AC6">
            <v>8362</v>
          </cell>
          <cell r="AD6">
            <v>5031</v>
          </cell>
          <cell r="AE6">
            <v>0</v>
          </cell>
          <cell r="AF6">
            <v>68468</v>
          </cell>
        </row>
        <row r="7">
          <cell r="A7" t="str">
            <v>TILGANG</v>
          </cell>
          <cell r="B7" t="str">
            <v>Import 2.a.</v>
          </cell>
          <cell r="C7">
            <v>32</v>
          </cell>
          <cell r="D7">
            <v>8638</v>
          </cell>
          <cell r="E7">
            <v>31936</v>
          </cell>
          <cell r="F7">
            <v>0</v>
          </cell>
          <cell r="G7">
            <v>585</v>
          </cell>
          <cell r="H7">
            <v>41191</v>
          </cell>
          <cell r="I7">
            <v>0</v>
          </cell>
          <cell r="J7">
            <v>121481</v>
          </cell>
          <cell r="K7">
            <v>121481</v>
          </cell>
          <cell r="L7">
            <v>71887</v>
          </cell>
          <cell r="M7">
            <v>63671</v>
          </cell>
          <cell r="N7">
            <v>0</v>
          </cell>
          <cell r="O7">
            <v>0</v>
          </cell>
          <cell r="P7">
            <v>10201</v>
          </cell>
          <cell r="Q7">
            <v>67498</v>
          </cell>
          <cell r="R7">
            <v>213257</v>
          </cell>
          <cell r="S7">
            <v>0</v>
          </cell>
          <cell r="T7">
            <v>3785</v>
          </cell>
          <cell r="U7">
            <v>234994</v>
          </cell>
          <cell r="V7">
            <v>238779</v>
          </cell>
          <cell r="W7">
            <v>447637</v>
          </cell>
          <cell r="X7">
            <v>0</v>
          </cell>
          <cell r="Y7">
            <v>447637</v>
          </cell>
          <cell r="Z7">
            <v>0</v>
          </cell>
          <cell r="AA7">
            <v>0</v>
          </cell>
          <cell r="AB7">
            <v>1354</v>
          </cell>
          <cell r="AC7">
            <v>9898</v>
          </cell>
          <cell r="AD7">
            <v>1678</v>
          </cell>
          <cell r="AE7">
            <v>0</v>
          </cell>
          <cell r="AF7">
            <v>12930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33713</v>
          </cell>
          <cell r="F8">
            <v>3787</v>
          </cell>
          <cell r="G8">
            <v>1949</v>
          </cell>
          <cell r="H8">
            <v>39449</v>
          </cell>
          <cell r="I8">
            <v>0</v>
          </cell>
          <cell r="J8">
            <v>90627</v>
          </cell>
          <cell r="K8">
            <v>90627</v>
          </cell>
          <cell r="L8">
            <v>37969</v>
          </cell>
          <cell r="M8">
            <v>53553</v>
          </cell>
          <cell r="N8">
            <v>0</v>
          </cell>
          <cell r="O8">
            <v>74404</v>
          </cell>
          <cell r="P8">
            <v>7</v>
          </cell>
          <cell r="Q8">
            <v>57000</v>
          </cell>
          <cell r="R8">
            <v>222933</v>
          </cell>
          <cell r="S8">
            <v>0</v>
          </cell>
          <cell r="T8">
            <v>0</v>
          </cell>
          <cell r="U8">
            <v>6002</v>
          </cell>
          <cell r="V8">
            <v>6002</v>
          </cell>
          <cell r="W8">
            <v>868235</v>
          </cell>
          <cell r="X8">
            <v>0</v>
          </cell>
          <cell r="Y8">
            <v>868235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3246</v>
          </cell>
          <cell r="AE8">
            <v>0</v>
          </cell>
          <cell r="AF8">
            <v>3246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1707</v>
          </cell>
          <cell r="F9">
            <v>4</v>
          </cell>
          <cell r="G9">
            <v>1454</v>
          </cell>
          <cell r="H9">
            <v>3165</v>
          </cell>
          <cell r="I9">
            <v>0</v>
          </cell>
          <cell r="J9">
            <v>0</v>
          </cell>
          <cell r="K9">
            <v>0</v>
          </cell>
          <cell r="L9">
            <v>18980</v>
          </cell>
          <cell r="M9">
            <v>32527</v>
          </cell>
          <cell r="N9">
            <v>0</v>
          </cell>
          <cell r="O9">
            <v>21143</v>
          </cell>
          <cell r="P9">
            <v>4019</v>
          </cell>
          <cell r="Q9">
            <v>10261</v>
          </cell>
          <cell r="R9">
            <v>86930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49021</v>
          </cell>
          <cell r="X9">
            <v>0</v>
          </cell>
          <cell r="Y9">
            <v>49021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6259</v>
          </cell>
          <cell r="Q10">
            <v>0</v>
          </cell>
          <cell r="R10">
            <v>6259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579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579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89</v>
          </cell>
          <cell r="H11">
            <v>89</v>
          </cell>
          <cell r="I11">
            <v>0</v>
          </cell>
          <cell r="J11">
            <v>0</v>
          </cell>
          <cell r="K11">
            <v>0</v>
          </cell>
          <cell r="L11">
            <v>1684</v>
          </cell>
          <cell r="M11">
            <v>6</v>
          </cell>
          <cell r="N11">
            <v>0</v>
          </cell>
          <cell r="O11">
            <v>494</v>
          </cell>
          <cell r="P11">
            <v>0</v>
          </cell>
          <cell r="Q11">
            <v>0</v>
          </cell>
          <cell r="R11">
            <v>2184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180</v>
          </cell>
          <cell r="AD11">
            <v>2</v>
          </cell>
          <cell r="AE11">
            <v>0</v>
          </cell>
          <cell r="AF11">
            <v>182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1089</v>
          </cell>
          <cell r="F12">
            <v>0</v>
          </cell>
          <cell r="G12">
            <v>0</v>
          </cell>
          <cell r="H12">
            <v>1089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3040</v>
          </cell>
          <cell r="P12">
            <v>0</v>
          </cell>
          <cell r="Q12">
            <v>0</v>
          </cell>
          <cell r="R12">
            <v>3040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63964</v>
          </cell>
          <cell r="E13">
            <v>188982</v>
          </cell>
          <cell r="F13">
            <v>21319</v>
          </cell>
          <cell r="G13">
            <v>193</v>
          </cell>
          <cell r="H13">
            <v>274458</v>
          </cell>
          <cell r="I13">
            <v>0</v>
          </cell>
          <cell r="J13">
            <v>10769</v>
          </cell>
          <cell r="K13">
            <v>10769</v>
          </cell>
          <cell r="L13">
            <v>52154</v>
          </cell>
          <cell r="M13">
            <v>221895</v>
          </cell>
          <cell r="N13">
            <v>0</v>
          </cell>
          <cell r="O13">
            <v>155151</v>
          </cell>
          <cell r="P13">
            <v>5782</v>
          </cell>
          <cell r="Q13">
            <v>8720</v>
          </cell>
          <cell r="R13">
            <v>443702</v>
          </cell>
          <cell r="S13">
            <v>17121</v>
          </cell>
          <cell r="T13">
            <v>0</v>
          </cell>
          <cell r="U13">
            <v>94209</v>
          </cell>
          <cell r="V13">
            <v>111330</v>
          </cell>
          <cell r="W13">
            <v>524557</v>
          </cell>
          <cell r="X13">
            <v>8138</v>
          </cell>
          <cell r="Y13">
            <v>532695</v>
          </cell>
          <cell r="Z13">
            <v>29970</v>
          </cell>
          <cell r="AA13">
            <v>0</v>
          </cell>
          <cell r="AB13">
            <v>0</v>
          </cell>
          <cell r="AC13">
            <v>0</v>
          </cell>
          <cell r="AD13">
            <v>9212</v>
          </cell>
          <cell r="AE13">
            <v>0</v>
          </cell>
          <cell r="AF13">
            <v>39182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4470</v>
          </cell>
          <cell r="F14">
            <v>102003</v>
          </cell>
          <cell r="G14">
            <v>258</v>
          </cell>
          <cell r="H14">
            <v>106731</v>
          </cell>
          <cell r="I14">
            <v>0</v>
          </cell>
          <cell r="J14">
            <v>8</v>
          </cell>
          <cell r="K14">
            <v>8</v>
          </cell>
          <cell r="L14">
            <v>25338</v>
          </cell>
          <cell r="M14">
            <v>14732</v>
          </cell>
          <cell r="N14">
            <v>0</v>
          </cell>
          <cell r="O14">
            <v>135837</v>
          </cell>
          <cell r="P14">
            <v>0</v>
          </cell>
          <cell r="Q14">
            <v>0</v>
          </cell>
          <cell r="R14">
            <v>175907</v>
          </cell>
          <cell r="S14">
            <v>0</v>
          </cell>
          <cell r="T14">
            <v>23</v>
          </cell>
          <cell r="U14">
            <v>859</v>
          </cell>
          <cell r="V14">
            <v>882</v>
          </cell>
          <cell r="W14">
            <v>0</v>
          </cell>
          <cell r="X14">
            <v>29890</v>
          </cell>
          <cell r="Y14">
            <v>29890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2536</v>
          </cell>
          <cell r="AE14">
            <v>0</v>
          </cell>
          <cell r="AF14">
            <v>2536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</v>
          </cell>
          <cell r="E16">
            <v>657</v>
          </cell>
          <cell r="F16">
            <v>45</v>
          </cell>
          <cell r="G16">
            <v>166</v>
          </cell>
          <cell r="H16">
            <v>869</v>
          </cell>
          <cell r="I16">
            <v>0</v>
          </cell>
          <cell r="J16">
            <v>33</v>
          </cell>
          <cell r="K16">
            <v>33</v>
          </cell>
          <cell r="L16">
            <v>943</v>
          </cell>
          <cell r="M16">
            <v>375</v>
          </cell>
          <cell r="N16">
            <v>0</v>
          </cell>
          <cell r="O16">
            <v>0</v>
          </cell>
          <cell r="P16">
            <v>37</v>
          </cell>
          <cell r="Q16">
            <v>125</v>
          </cell>
          <cell r="R16">
            <v>1480</v>
          </cell>
          <cell r="S16">
            <v>0</v>
          </cell>
          <cell r="T16">
            <v>5</v>
          </cell>
          <cell r="U16">
            <v>5</v>
          </cell>
          <cell r="V16">
            <v>10</v>
          </cell>
          <cell r="W16">
            <v>3877</v>
          </cell>
          <cell r="X16">
            <v>244</v>
          </cell>
          <cell r="Y16">
            <v>4121</v>
          </cell>
          <cell r="Z16">
            <v>0</v>
          </cell>
          <cell r="AA16">
            <v>0</v>
          </cell>
          <cell r="AB16">
            <v>277</v>
          </cell>
          <cell r="AC16">
            <v>61</v>
          </cell>
          <cell r="AD16">
            <v>56</v>
          </cell>
          <cell r="AE16">
            <v>0</v>
          </cell>
          <cell r="AF16">
            <v>394</v>
          </cell>
        </row>
        <row r="17">
          <cell r="B17" t="str">
            <v>I alt Tilgang</v>
          </cell>
          <cell r="C17">
            <v>32</v>
          </cell>
          <cell r="D17">
            <v>72603</v>
          </cell>
          <cell r="E17">
            <v>262554</v>
          </cell>
          <cell r="F17">
            <v>127158</v>
          </cell>
          <cell r="G17">
            <v>4694</v>
          </cell>
          <cell r="H17">
            <v>467041</v>
          </cell>
          <cell r="I17">
            <v>0</v>
          </cell>
          <cell r="J17">
            <v>222918</v>
          </cell>
          <cell r="K17">
            <v>222918</v>
          </cell>
          <cell r="L17">
            <v>208955</v>
          </cell>
          <cell r="M17">
            <v>386759</v>
          </cell>
          <cell r="N17">
            <v>0</v>
          </cell>
          <cell r="O17">
            <v>390069</v>
          </cell>
          <cell r="P17">
            <v>26305</v>
          </cell>
          <cell r="Q17">
            <v>143604</v>
          </cell>
          <cell r="R17">
            <v>1155692</v>
          </cell>
          <cell r="S17">
            <v>17121</v>
          </cell>
          <cell r="T17">
            <v>3813</v>
          </cell>
          <cell r="U17">
            <v>336069</v>
          </cell>
          <cell r="V17">
            <v>357003</v>
          </cell>
          <cell r="W17">
            <v>1893327</v>
          </cell>
          <cell r="X17">
            <v>38272</v>
          </cell>
          <cell r="Y17">
            <v>1931599</v>
          </cell>
          <cell r="Z17">
            <v>30549</v>
          </cell>
          <cell r="AA17">
            <v>0</v>
          </cell>
          <cell r="AB17">
            <v>1631</v>
          </cell>
          <cell r="AC17">
            <v>10139</v>
          </cell>
          <cell r="AD17">
            <v>16730</v>
          </cell>
          <cell r="AE17">
            <v>0</v>
          </cell>
          <cell r="AF17">
            <v>59049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90226</v>
          </cell>
          <cell r="E18">
            <v>69843</v>
          </cell>
          <cell r="F18">
            <v>14217</v>
          </cell>
          <cell r="G18">
            <v>0</v>
          </cell>
          <cell r="H18">
            <v>174286</v>
          </cell>
          <cell r="I18">
            <v>0</v>
          </cell>
          <cell r="J18">
            <v>10827</v>
          </cell>
          <cell r="K18">
            <v>10827</v>
          </cell>
          <cell r="L18">
            <v>34068</v>
          </cell>
          <cell r="M18">
            <v>126228</v>
          </cell>
          <cell r="N18">
            <v>0</v>
          </cell>
          <cell r="O18">
            <v>0</v>
          </cell>
          <cell r="P18">
            <v>0</v>
          </cell>
          <cell r="Q18">
            <v>2519</v>
          </cell>
          <cell r="R18">
            <v>162815</v>
          </cell>
          <cell r="S18">
            <v>0</v>
          </cell>
          <cell r="T18">
            <v>0</v>
          </cell>
          <cell r="U18">
            <v>232764</v>
          </cell>
          <cell r="V18">
            <v>232764</v>
          </cell>
          <cell r="W18">
            <v>217654</v>
          </cell>
          <cell r="X18">
            <v>10866</v>
          </cell>
          <cell r="Y18">
            <v>228520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5070</v>
          </cell>
          <cell r="AE18">
            <v>0</v>
          </cell>
          <cell r="AF18">
            <v>5070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33713</v>
          </cell>
          <cell r="F19">
            <v>3787</v>
          </cell>
          <cell r="G19">
            <v>1949</v>
          </cell>
          <cell r="H19">
            <v>39449</v>
          </cell>
          <cell r="I19">
            <v>0</v>
          </cell>
          <cell r="J19">
            <v>90645</v>
          </cell>
          <cell r="K19">
            <v>90645</v>
          </cell>
          <cell r="L19">
            <v>37969</v>
          </cell>
          <cell r="M19">
            <v>53540</v>
          </cell>
          <cell r="N19">
            <v>0</v>
          </cell>
          <cell r="O19">
            <v>74404</v>
          </cell>
          <cell r="P19">
            <v>8278</v>
          </cell>
          <cell r="Q19">
            <v>57000</v>
          </cell>
          <cell r="R19">
            <v>231191</v>
          </cell>
          <cell r="S19">
            <v>0</v>
          </cell>
          <cell r="T19">
            <v>0</v>
          </cell>
          <cell r="U19">
            <v>6002</v>
          </cell>
          <cell r="V19">
            <v>6002</v>
          </cell>
          <cell r="W19">
            <v>868236</v>
          </cell>
          <cell r="X19">
            <v>0</v>
          </cell>
          <cell r="Y19">
            <v>868236</v>
          </cell>
          <cell r="Z19">
            <v>0</v>
          </cell>
          <cell r="AA19">
            <v>0</v>
          </cell>
          <cell r="AB19">
            <v>0</v>
          </cell>
          <cell r="AC19">
            <v>66</v>
          </cell>
          <cell r="AD19">
            <v>3246</v>
          </cell>
          <cell r="AE19">
            <v>0</v>
          </cell>
          <cell r="AF19">
            <v>3312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1707</v>
          </cell>
          <cell r="F20">
            <v>4</v>
          </cell>
          <cell r="G20">
            <v>1454</v>
          </cell>
          <cell r="H20">
            <v>3165</v>
          </cell>
          <cell r="I20">
            <v>0</v>
          </cell>
          <cell r="J20">
            <v>0</v>
          </cell>
          <cell r="K20">
            <v>0</v>
          </cell>
          <cell r="L20">
            <v>18980</v>
          </cell>
          <cell r="M20">
            <v>32527</v>
          </cell>
          <cell r="N20">
            <v>0</v>
          </cell>
          <cell r="O20">
            <v>21143</v>
          </cell>
          <cell r="P20">
            <v>4019</v>
          </cell>
          <cell r="Q20">
            <v>10261</v>
          </cell>
          <cell r="R20">
            <v>86930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49021</v>
          </cell>
          <cell r="X20">
            <v>0</v>
          </cell>
          <cell r="Y20">
            <v>49021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36902</v>
          </cell>
          <cell r="M21">
            <v>47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36949</v>
          </cell>
          <cell r="S21">
            <v>0</v>
          </cell>
          <cell r="T21">
            <v>8951</v>
          </cell>
          <cell r="U21">
            <v>10200</v>
          </cell>
          <cell r="V21">
            <v>19151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5044</v>
          </cell>
          <cell r="M22">
            <v>65</v>
          </cell>
          <cell r="N22">
            <v>0</v>
          </cell>
          <cell r="O22">
            <v>68</v>
          </cell>
          <cell r="P22">
            <v>0</v>
          </cell>
          <cell r="Q22">
            <v>0</v>
          </cell>
          <cell r="R22">
            <v>5177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44516</v>
          </cell>
          <cell r="K23">
            <v>44516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32</v>
          </cell>
          <cell r="D25">
            <v>0</v>
          </cell>
          <cell r="E25">
            <v>46684</v>
          </cell>
          <cell r="F25">
            <v>94553</v>
          </cell>
          <cell r="G25">
            <v>3084</v>
          </cell>
          <cell r="H25">
            <v>144353</v>
          </cell>
          <cell r="I25">
            <v>0</v>
          </cell>
          <cell r="J25">
            <v>47206</v>
          </cell>
          <cell r="K25">
            <v>47206</v>
          </cell>
          <cell r="L25">
            <v>56498</v>
          </cell>
          <cell r="M25">
            <v>49745</v>
          </cell>
          <cell r="N25">
            <v>0</v>
          </cell>
          <cell r="O25">
            <v>252477</v>
          </cell>
          <cell r="P25">
            <v>75</v>
          </cell>
          <cell r="Q25">
            <v>4562</v>
          </cell>
          <cell r="R25">
            <v>363357</v>
          </cell>
          <cell r="S25">
            <v>0</v>
          </cell>
          <cell r="T25">
            <v>0</v>
          </cell>
          <cell r="U25">
            <v>12101</v>
          </cell>
          <cell r="V25">
            <v>12101</v>
          </cell>
          <cell r="W25">
            <v>0</v>
          </cell>
          <cell r="X25">
            <v>0</v>
          </cell>
          <cell r="Y25">
            <v>0</v>
          </cell>
          <cell r="Z25">
            <v>1</v>
          </cell>
          <cell r="AA25">
            <v>168</v>
          </cell>
          <cell r="AB25">
            <v>1631</v>
          </cell>
          <cell r="AC25">
            <v>7153</v>
          </cell>
          <cell r="AD25">
            <v>4071</v>
          </cell>
          <cell r="AE25">
            <v>0</v>
          </cell>
          <cell r="AF25">
            <v>13024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204</v>
          </cell>
          <cell r="M26">
            <v>38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242</v>
          </cell>
          <cell r="S26">
            <v>0</v>
          </cell>
          <cell r="T26">
            <v>0</v>
          </cell>
          <cell r="U26">
            <v>1106</v>
          </cell>
          <cell r="V26">
            <v>1106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20663</v>
          </cell>
          <cell r="AB26">
            <v>0</v>
          </cell>
          <cell r="AC26">
            <v>4047</v>
          </cell>
          <cell r="AD26">
            <v>8</v>
          </cell>
          <cell r="AE26">
            <v>0</v>
          </cell>
          <cell r="AF26">
            <v>24718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842</v>
          </cell>
          <cell r="V27">
            <v>842</v>
          </cell>
          <cell r="W27">
            <v>0</v>
          </cell>
          <cell r="X27">
            <v>0</v>
          </cell>
          <cell r="Y27">
            <v>0</v>
          </cell>
          <cell r="Z27">
            <v>30548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30548</v>
          </cell>
        </row>
        <row r="28">
          <cell r="B28" t="str">
            <v>Anvendt til produktion 3.n</v>
          </cell>
          <cell r="C28">
            <v>0</v>
          </cell>
          <cell r="D28">
            <v>12932</v>
          </cell>
          <cell r="E28">
            <v>6042</v>
          </cell>
          <cell r="F28">
            <v>0</v>
          </cell>
          <cell r="G28">
            <v>4</v>
          </cell>
          <cell r="H28">
            <v>18978</v>
          </cell>
          <cell r="I28">
            <v>1167</v>
          </cell>
          <cell r="J28">
            <v>0</v>
          </cell>
          <cell r="K28">
            <v>1167</v>
          </cell>
          <cell r="L28">
            <v>1713</v>
          </cell>
          <cell r="M28">
            <v>0</v>
          </cell>
          <cell r="N28">
            <v>0</v>
          </cell>
          <cell r="O28">
            <v>0</v>
          </cell>
          <cell r="P28">
            <v>10691</v>
          </cell>
          <cell r="Q28">
            <v>41681</v>
          </cell>
          <cell r="R28">
            <v>54085</v>
          </cell>
          <cell r="S28">
            <v>0</v>
          </cell>
          <cell r="T28">
            <v>0</v>
          </cell>
          <cell r="U28">
            <v>2309</v>
          </cell>
          <cell r="V28">
            <v>2309</v>
          </cell>
          <cell r="W28">
            <v>676867</v>
          </cell>
          <cell r="X28">
            <v>1657</v>
          </cell>
          <cell r="Y28">
            <v>678524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94168</v>
          </cell>
          <cell r="F29">
            <v>7472</v>
          </cell>
          <cell r="G29">
            <v>5164</v>
          </cell>
          <cell r="H29">
            <v>106804</v>
          </cell>
          <cell r="I29">
            <v>0</v>
          </cell>
          <cell r="J29">
            <v>8</v>
          </cell>
          <cell r="K29">
            <v>8</v>
          </cell>
          <cell r="L29">
            <v>13913</v>
          </cell>
          <cell r="M29">
            <v>100618</v>
          </cell>
          <cell r="N29">
            <v>0</v>
          </cell>
          <cell r="O29">
            <v>56444</v>
          </cell>
          <cell r="P29">
            <v>5313</v>
          </cell>
          <cell r="Q29">
            <v>0</v>
          </cell>
          <cell r="R29">
            <v>176288</v>
          </cell>
          <cell r="S29">
            <v>0</v>
          </cell>
          <cell r="T29">
            <v>0</v>
          </cell>
          <cell r="U29">
            <v>30371</v>
          </cell>
          <cell r="V29">
            <v>30371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2536</v>
          </cell>
          <cell r="AE29">
            <v>0</v>
          </cell>
          <cell r="AF29">
            <v>2536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34</v>
          </cell>
          <cell r="Q30">
            <v>0</v>
          </cell>
          <cell r="R30">
            <v>34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</v>
          </cell>
          <cell r="D31">
            <v>109</v>
          </cell>
          <cell r="E31">
            <v>1822</v>
          </cell>
          <cell r="F31">
            <v>138</v>
          </cell>
          <cell r="G31">
            <v>145</v>
          </cell>
          <cell r="H31">
            <v>2215</v>
          </cell>
          <cell r="I31">
            <v>0</v>
          </cell>
          <cell r="J31">
            <v>53</v>
          </cell>
          <cell r="K31">
            <v>53</v>
          </cell>
          <cell r="L31">
            <v>575</v>
          </cell>
          <cell r="M31">
            <v>454</v>
          </cell>
          <cell r="N31">
            <v>0</v>
          </cell>
          <cell r="O31">
            <v>1910</v>
          </cell>
          <cell r="P31">
            <v>1</v>
          </cell>
          <cell r="Q31">
            <v>0</v>
          </cell>
          <cell r="R31">
            <v>2940</v>
          </cell>
          <cell r="S31">
            <v>0</v>
          </cell>
          <cell r="T31">
            <v>0</v>
          </cell>
          <cell r="U31">
            <v>1032</v>
          </cell>
          <cell r="V31">
            <v>1032</v>
          </cell>
          <cell r="W31">
            <v>3</v>
          </cell>
          <cell r="X31">
            <v>1</v>
          </cell>
          <cell r="Y31">
            <v>4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9</v>
          </cell>
          <cell r="AE31">
            <v>0</v>
          </cell>
          <cell r="AF31">
            <v>9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681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681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33</v>
          </cell>
          <cell r="D33">
            <v>103267</v>
          </cell>
          <cell r="E33">
            <v>253979</v>
          </cell>
          <cell r="F33">
            <v>120171</v>
          </cell>
          <cell r="G33">
            <v>11800</v>
          </cell>
          <cell r="H33">
            <v>489250</v>
          </cell>
          <cell r="I33">
            <v>1167</v>
          </cell>
          <cell r="J33">
            <v>193255</v>
          </cell>
          <cell r="K33">
            <v>194422</v>
          </cell>
          <cell r="L33">
            <v>205866</v>
          </cell>
          <cell r="M33">
            <v>363943</v>
          </cell>
          <cell r="N33">
            <v>0</v>
          </cell>
          <cell r="O33">
            <v>406446</v>
          </cell>
          <cell r="P33">
            <v>28411</v>
          </cell>
          <cell r="Q33">
            <v>116023</v>
          </cell>
          <cell r="R33">
            <v>1120689</v>
          </cell>
          <cell r="S33">
            <v>0</v>
          </cell>
          <cell r="T33">
            <v>8951</v>
          </cell>
          <cell r="U33">
            <v>296727</v>
          </cell>
          <cell r="V33">
            <v>305678</v>
          </cell>
          <cell r="W33">
            <v>1811781</v>
          </cell>
          <cell r="X33">
            <v>12524</v>
          </cell>
          <cell r="Y33">
            <v>1824305</v>
          </cell>
          <cell r="Z33">
            <v>30549</v>
          </cell>
          <cell r="AA33">
            <v>20831</v>
          </cell>
          <cell r="AB33">
            <v>1631</v>
          </cell>
          <cell r="AC33">
            <v>11266</v>
          </cell>
          <cell r="AD33">
            <v>14941</v>
          </cell>
          <cell r="AE33">
            <v>0</v>
          </cell>
          <cell r="AF33">
            <v>79218</v>
          </cell>
        </row>
        <row r="34">
          <cell r="A34" t="str">
            <v>FYSISK BEHOLDNING ULTIMO</v>
          </cell>
          <cell r="C34">
            <v>1221</v>
          </cell>
          <cell r="D34">
            <v>65291</v>
          </cell>
          <cell r="E34">
            <v>341609</v>
          </cell>
          <cell r="F34">
            <v>27926</v>
          </cell>
          <cell r="G34">
            <v>28155</v>
          </cell>
          <cell r="H34">
            <v>464202</v>
          </cell>
          <cell r="I34">
            <v>2088</v>
          </cell>
          <cell r="J34">
            <v>169144</v>
          </cell>
          <cell r="K34">
            <v>171232</v>
          </cell>
          <cell r="L34">
            <v>299443</v>
          </cell>
          <cell r="M34">
            <v>864684</v>
          </cell>
          <cell r="N34">
            <v>0</v>
          </cell>
          <cell r="O34">
            <v>232915</v>
          </cell>
          <cell r="P34">
            <v>36616</v>
          </cell>
          <cell r="Q34">
            <v>145705</v>
          </cell>
          <cell r="R34">
            <v>1579363</v>
          </cell>
          <cell r="S34">
            <v>24793</v>
          </cell>
          <cell r="T34">
            <v>6545</v>
          </cell>
          <cell r="U34">
            <v>189894</v>
          </cell>
          <cell r="V34">
            <v>221232</v>
          </cell>
          <cell r="W34">
            <v>496201</v>
          </cell>
          <cell r="X34">
            <v>73593</v>
          </cell>
          <cell r="Y34">
            <v>569794</v>
          </cell>
          <cell r="Z34">
            <v>0</v>
          </cell>
          <cell r="AA34">
            <v>34244</v>
          </cell>
          <cell r="AB34">
            <v>0</v>
          </cell>
          <cell r="AC34">
            <v>7235</v>
          </cell>
          <cell r="AD34">
            <v>6820</v>
          </cell>
          <cell r="AE34">
            <v>0</v>
          </cell>
          <cell r="AF34">
            <v>48299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49133</v>
          </cell>
          <cell r="F35">
            <v>20013</v>
          </cell>
          <cell r="G35">
            <v>474</v>
          </cell>
          <cell r="H35">
            <v>69620</v>
          </cell>
          <cell r="I35">
            <v>0</v>
          </cell>
          <cell r="J35">
            <v>0</v>
          </cell>
          <cell r="K35">
            <v>0</v>
          </cell>
          <cell r="L35">
            <v>126784</v>
          </cell>
          <cell r="M35">
            <v>484165</v>
          </cell>
          <cell r="N35">
            <v>0</v>
          </cell>
          <cell r="O35">
            <v>197839</v>
          </cell>
          <cell r="P35">
            <v>0</v>
          </cell>
          <cell r="Q35">
            <v>114190</v>
          </cell>
          <cell r="R35">
            <v>922978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33891</v>
          </cell>
          <cell r="X35">
            <v>0</v>
          </cell>
          <cell r="Y35">
            <v>33891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-48748</v>
          </cell>
          <cell r="F36">
            <v>-20013</v>
          </cell>
          <cell r="G36">
            <v>-474</v>
          </cell>
          <cell r="H36">
            <v>-69235</v>
          </cell>
          <cell r="I36">
            <v>0</v>
          </cell>
          <cell r="J36">
            <v>0</v>
          </cell>
          <cell r="K36">
            <v>0</v>
          </cell>
          <cell r="L36">
            <v>-126784</v>
          </cell>
          <cell r="M36">
            <v>-481192</v>
          </cell>
          <cell r="N36">
            <v>0</v>
          </cell>
          <cell r="O36">
            <v>-201886</v>
          </cell>
          <cell r="P36">
            <v>0</v>
          </cell>
          <cell r="Q36">
            <v>-114190</v>
          </cell>
          <cell r="R36">
            <v>-924052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-33892</v>
          </cell>
          <cell r="X36">
            <v>0</v>
          </cell>
          <cell r="Y36">
            <v>-33892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1221</v>
          </cell>
          <cell r="D37">
            <v>65291</v>
          </cell>
          <cell r="E37">
            <v>341994</v>
          </cell>
          <cell r="F37">
            <v>27926</v>
          </cell>
          <cell r="G37">
            <v>28155</v>
          </cell>
          <cell r="H37">
            <v>464587</v>
          </cell>
          <cell r="I37">
            <v>2088</v>
          </cell>
          <cell r="J37">
            <v>169144</v>
          </cell>
          <cell r="K37">
            <v>171232</v>
          </cell>
          <cell r="L37">
            <v>299443</v>
          </cell>
          <cell r="M37">
            <v>867657</v>
          </cell>
          <cell r="N37">
            <v>0</v>
          </cell>
          <cell r="O37">
            <v>228868</v>
          </cell>
          <cell r="P37">
            <v>36616</v>
          </cell>
          <cell r="Q37">
            <v>145705</v>
          </cell>
          <cell r="R37">
            <v>1578289</v>
          </cell>
          <cell r="S37">
            <v>24793</v>
          </cell>
          <cell r="T37">
            <v>6545</v>
          </cell>
          <cell r="U37">
            <v>189894</v>
          </cell>
          <cell r="V37">
            <v>221232</v>
          </cell>
          <cell r="W37">
            <v>496200</v>
          </cell>
          <cell r="X37">
            <v>73593</v>
          </cell>
          <cell r="Y37">
            <v>569793</v>
          </cell>
          <cell r="Z37">
            <v>0</v>
          </cell>
          <cell r="AA37">
            <v>34244</v>
          </cell>
          <cell r="AB37">
            <v>0</v>
          </cell>
          <cell r="AC37">
            <v>7235</v>
          </cell>
          <cell r="AD37">
            <v>6820</v>
          </cell>
          <cell r="AE37">
            <v>0</v>
          </cell>
          <cell r="AF37">
            <v>48299</v>
          </cell>
        </row>
        <row r="38">
          <cell r="C38">
            <v>1221</v>
          </cell>
          <cell r="D38">
            <v>65291</v>
          </cell>
          <cell r="E38">
            <v>341994</v>
          </cell>
          <cell r="F38">
            <v>27926</v>
          </cell>
          <cell r="G38">
            <v>28155</v>
          </cell>
          <cell r="H38">
            <v>464587</v>
          </cell>
          <cell r="I38">
            <v>2088</v>
          </cell>
          <cell r="J38">
            <v>169144</v>
          </cell>
          <cell r="K38">
            <v>171232</v>
          </cell>
          <cell r="L38">
            <v>299443</v>
          </cell>
          <cell r="M38">
            <v>861011</v>
          </cell>
          <cell r="N38">
            <v>0</v>
          </cell>
          <cell r="O38">
            <v>228868</v>
          </cell>
          <cell r="P38">
            <v>36616</v>
          </cell>
          <cell r="Q38">
            <v>145705</v>
          </cell>
          <cell r="R38">
            <v>1571643</v>
          </cell>
          <cell r="S38">
            <v>24793</v>
          </cell>
          <cell r="T38">
            <v>6545</v>
          </cell>
          <cell r="U38">
            <v>189894</v>
          </cell>
          <cell r="V38">
            <v>221232</v>
          </cell>
          <cell r="W38">
            <v>496200</v>
          </cell>
          <cell r="X38">
            <v>73593</v>
          </cell>
          <cell r="Y38">
            <v>569793</v>
          </cell>
          <cell r="Z38">
            <v>0</v>
          </cell>
          <cell r="AA38">
            <v>34244</v>
          </cell>
          <cell r="AB38">
            <v>0</v>
          </cell>
          <cell r="AC38">
            <v>7235</v>
          </cell>
          <cell r="AD38">
            <v>6820</v>
          </cell>
          <cell r="AE38">
            <v>0</v>
          </cell>
          <cell r="AF38">
            <v>48299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1926</v>
          </cell>
          <cell r="C3">
            <v>8884</v>
          </cell>
          <cell r="D3">
            <v>123511</v>
          </cell>
          <cell r="E3">
            <v>0</v>
          </cell>
          <cell r="F3">
            <v>134321</v>
          </cell>
          <cell r="G3">
            <v>3045</v>
          </cell>
          <cell r="H3">
            <v>16622</v>
          </cell>
          <cell r="I3">
            <v>19667</v>
          </cell>
          <cell r="J3">
            <v>4508</v>
          </cell>
          <cell r="K3">
            <v>4508</v>
          </cell>
          <cell r="L3">
            <v>23426</v>
          </cell>
          <cell r="M3">
            <v>0</v>
          </cell>
          <cell r="N3">
            <v>28348</v>
          </cell>
          <cell r="O3">
            <v>51774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1221</v>
          </cell>
          <cell r="D3">
            <v>65291</v>
          </cell>
          <cell r="E3">
            <v>341609</v>
          </cell>
          <cell r="F3">
            <v>27926</v>
          </cell>
          <cell r="G3">
            <v>28155</v>
          </cell>
          <cell r="H3">
            <v>464202</v>
          </cell>
          <cell r="I3">
            <v>2088</v>
          </cell>
          <cell r="J3">
            <v>169144</v>
          </cell>
          <cell r="K3">
            <v>171232</v>
          </cell>
          <cell r="L3">
            <v>299443</v>
          </cell>
          <cell r="M3">
            <v>864684</v>
          </cell>
          <cell r="N3">
            <v>0</v>
          </cell>
          <cell r="O3">
            <v>232915</v>
          </cell>
          <cell r="P3">
            <v>36616</v>
          </cell>
          <cell r="Q3">
            <v>145705</v>
          </cell>
          <cell r="R3">
            <v>1579363</v>
          </cell>
          <cell r="S3">
            <v>24793</v>
          </cell>
          <cell r="T3">
            <v>6545</v>
          </cell>
          <cell r="U3">
            <v>189894</v>
          </cell>
          <cell r="V3">
            <v>221232</v>
          </cell>
          <cell r="W3">
            <v>496201</v>
          </cell>
          <cell r="X3">
            <v>73593</v>
          </cell>
          <cell r="Y3">
            <v>569794</v>
          </cell>
          <cell r="Z3">
            <v>0</v>
          </cell>
          <cell r="AA3">
            <v>34244</v>
          </cell>
          <cell r="AB3">
            <v>0</v>
          </cell>
          <cell r="AC3">
            <v>7235</v>
          </cell>
          <cell r="AD3">
            <v>6820</v>
          </cell>
          <cell r="AE3">
            <v>0</v>
          </cell>
          <cell r="AF3">
            <v>48299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49133</v>
          </cell>
          <cell r="F4">
            <v>20013</v>
          </cell>
          <cell r="G4">
            <v>474</v>
          </cell>
          <cell r="H4">
            <v>69620</v>
          </cell>
          <cell r="I4">
            <v>0</v>
          </cell>
          <cell r="J4">
            <v>0</v>
          </cell>
          <cell r="K4">
            <v>0</v>
          </cell>
          <cell r="L4">
            <v>126784</v>
          </cell>
          <cell r="M4">
            <v>484165</v>
          </cell>
          <cell r="N4">
            <v>0</v>
          </cell>
          <cell r="O4">
            <v>197839</v>
          </cell>
          <cell r="P4">
            <v>0</v>
          </cell>
          <cell r="Q4">
            <v>114190</v>
          </cell>
          <cell r="R4">
            <v>922978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33891</v>
          </cell>
          <cell r="X4">
            <v>0</v>
          </cell>
          <cell r="Y4">
            <v>33891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-48748</v>
          </cell>
          <cell r="F5">
            <v>-20013</v>
          </cell>
          <cell r="G5">
            <v>-474</v>
          </cell>
          <cell r="H5">
            <v>-69235</v>
          </cell>
          <cell r="I5">
            <v>0</v>
          </cell>
          <cell r="J5">
            <v>0</v>
          </cell>
          <cell r="K5">
            <v>0</v>
          </cell>
          <cell r="L5">
            <v>-126784</v>
          </cell>
          <cell r="M5">
            <v>-481192</v>
          </cell>
          <cell r="N5">
            <v>0</v>
          </cell>
          <cell r="O5">
            <v>-201886</v>
          </cell>
          <cell r="P5">
            <v>0</v>
          </cell>
          <cell r="Q5">
            <v>-114190</v>
          </cell>
          <cell r="R5">
            <v>-924052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-33892</v>
          </cell>
          <cell r="X5">
            <v>0</v>
          </cell>
          <cell r="Y5">
            <v>-33892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1221</v>
          </cell>
          <cell r="D6">
            <v>65291</v>
          </cell>
          <cell r="E6">
            <v>341994</v>
          </cell>
          <cell r="F6">
            <v>27926</v>
          </cell>
          <cell r="G6">
            <v>28155</v>
          </cell>
          <cell r="H6">
            <v>464587</v>
          </cell>
          <cell r="I6">
            <v>2088</v>
          </cell>
          <cell r="J6">
            <v>169144</v>
          </cell>
          <cell r="K6">
            <v>171232</v>
          </cell>
          <cell r="L6">
            <v>299443</v>
          </cell>
          <cell r="M6">
            <v>867657</v>
          </cell>
          <cell r="N6">
            <v>0</v>
          </cell>
          <cell r="O6">
            <v>228868</v>
          </cell>
          <cell r="P6">
            <v>36616</v>
          </cell>
          <cell r="Q6">
            <v>145705</v>
          </cell>
          <cell r="R6">
            <v>1578289</v>
          </cell>
          <cell r="S6">
            <v>24793</v>
          </cell>
          <cell r="T6">
            <v>6545</v>
          </cell>
          <cell r="U6">
            <v>189894</v>
          </cell>
          <cell r="V6">
            <v>221232</v>
          </cell>
          <cell r="W6">
            <v>496200</v>
          </cell>
          <cell r="X6">
            <v>73593</v>
          </cell>
          <cell r="Y6">
            <v>569793</v>
          </cell>
          <cell r="Z6">
            <v>0</v>
          </cell>
          <cell r="AA6">
            <v>34244</v>
          </cell>
          <cell r="AB6">
            <v>0</v>
          </cell>
          <cell r="AC6">
            <v>7235</v>
          </cell>
          <cell r="AD6">
            <v>6820</v>
          </cell>
          <cell r="AE6">
            <v>0</v>
          </cell>
          <cell r="AF6">
            <v>48299</v>
          </cell>
        </row>
        <row r="7">
          <cell r="A7" t="str">
            <v>TILGANG</v>
          </cell>
          <cell r="B7" t="str">
            <v>Import 2.a.</v>
          </cell>
          <cell r="C7">
            <v>30</v>
          </cell>
          <cell r="D7">
            <v>15961</v>
          </cell>
          <cell r="E7">
            <v>43486</v>
          </cell>
          <cell r="F7">
            <v>0</v>
          </cell>
          <cell r="G7">
            <v>10171</v>
          </cell>
          <cell r="H7">
            <v>69648</v>
          </cell>
          <cell r="I7">
            <v>0</v>
          </cell>
          <cell r="J7">
            <v>80081</v>
          </cell>
          <cell r="K7">
            <v>80081</v>
          </cell>
          <cell r="L7">
            <v>68728</v>
          </cell>
          <cell r="M7">
            <v>203040</v>
          </cell>
          <cell r="N7">
            <v>0</v>
          </cell>
          <cell r="O7">
            <v>0</v>
          </cell>
          <cell r="P7">
            <v>9569</v>
          </cell>
          <cell r="Q7">
            <v>62519</v>
          </cell>
          <cell r="R7">
            <v>343856</v>
          </cell>
          <cell r="S7">
            <v>0</v>
          </cell>
          <cell r="T7">
            <v>8812</v>
          </cell>
          <cell r="U7">
            <v>151557</v>
          </cell>
          <cell r="V7">
            <v>160369</v>
          </cell>
          <cell r="W7">
            <v>483851</v>
          </cell>
          <cell r="X7">
            <v>0</v>
          </cell>
          <cell r="Y7">
            <v>483851</v>
          </cell>
          <cell r="Z7">
            <v>0</v>
          </cell>
          <cell r="AA7">
            <v>59833</v>
          </cell>
          <cell r="AB7">
            <v>2148</v>
          </cell>
          <cell r="AC7">
            <v>5114</v>
          </cell>
          <cell r="AD7">
            <v>0</v>
          </cell>
          <cell r="AE7">
            <v>0</v>
          </cell>
          <cell r="AF7">
            <v>67095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68830</v>
          </cell>
          <cell r="F8">
            <v>16208</v>
          </cell>
          <cell r="G8">
            <v>2694</v>
          </cell>
          <cell r="H8">
            <v>87732</v>
          </cell>
          <cell r="I8">
            <v>0</v>
          </cell>
          <cell r="J8">
            <v>56062</v>
          </cell>
          <cell r="K8">
            <v>56062</v>
          </cell>
          <cell r="L8">
            <v>137170</v>
          </cell>
          <cell r="M8">
            <v>107214</v>
          </cell>
          <cell r="N8">
            <v>0</v>
          </cell>
          <cell r="O8">
            <v>137018</v>
          </cell>
          <cell r="P8">
            <v>29</v>
          </cell>
          <cell r="Q8">
            <v>7500</v>
          </cell>
          <cell r="R8">
            <v>388931</v>
          </cell>
          <cell r="S8">
            <v>0</v>
          </cell>
          <cell r="T8">
            <v>0</v>
          </cell>
          <cell r="U8">
            <v>344</v>
          </cell>
          <cell r="V8">
            <v>344</v>
          </cell>
          <cell r="W8">
            <v>580816</v>
          </cell>
          <cell r="X8">
            <v>0</v>
          </cell>
          <cell r="Y8">
            <v>580816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3547</v>
          </cell>
          <cell r="AE8">
            <v>0</v>
          </cell>
          <cell r="AF8">
            <v>3547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32199</v>
          </cell>
          <cell r="F9">
            <v>2</v>
          </cell>
          <cell r="G9">
            <v>2338</v>
          </cell>
          <cell r="H9">
            <v>34539</v>
          </cell>
          <cell r="I9">
            <v>0</v>
          </cell>
          <cell r="J9">
            <v>0</v>
          </cell>
          <cell r="K9">
            <v>0</v>
          </cell>
          <cell r="L9">
            <v>26606</v>
          </cell>
          <cell r="M9">
            <v>70062</v>
          </cell>
          <cell r="N9">
            <v>0</v>
          </cell>
          <cell r="O9">
            <v>37819</v>
          </cell>
          <cell r="P9">
            <v>0</v>
          </cell>
          <cell r="Q9">
            <v>39988</v>
          </cell>
          <cell r="R9">
            <v>174475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106357</v>
          </cell>
          <cell r="X9">
            <v>0</v>
          </cell>
          <cell r="Y9">
            <v>106357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7514</v>
          </cell>
          <cell r="Q10">
            <v>0</v>
          </cell>
          <cell r="R10">
            <v>7514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587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587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3483</v>
          </cell>
          <cell r="G11">
            <v>0</v>
          </cell>
          <cell r="H11">
            <v>3483</v>
          </cell>
          <cell r="I11">
            <v>0</v>
          </cell>
          <cell r="J11">
            <v>0</v>
          </cell>
          <cell r="K11">
            <v>0</v>
          </cell>
          <cell r="L11">
            <v>2890</v>
          </cell>
          <cell r="M11">
            <v>4144</v>
          </cell>
          <cell r="N11">
            <v>0</v>
          </cell>
          <cell r="O11">
            <v>6612</v>
          </cell>
          <cell r="P11">
            <v>44</v>
          </cell>
          <cell r="Q11">
            <v>0</v>
          </cell>
          <cell r="R11">
            <v>13690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</v>
          </cell>
          <cell r="AE11">
            <v>0</v>
          </cell>
          <cell r="AF11">
            <v>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2892</v>
          </cell>
          <cell r="F12">
            <v>0</v>
          </cell>
          <cell r="G12">
            <v>2204</v>
          </cell>
          <cell r="H12">
            <v>5096</v>
          </cell>
          <cell r="I12">
            <v>0</v>
          </cell>
          <cell r="J12">
            <v>0</v>
          </cell>
          <cell r="K12">
            <v>0</v>
          </cell>
          <cell r="L12">
            <v>4434</v>
          </cell>
          <cell r="M12">
            <v>7145</v>
          </cell>
          <cell r="N12">
            <v>0</v>
          </cell>
          <cell r="O12">
            <v>0</v>
          </cell>
          <cell r="P12">
            <v>2005</v>
          </cell>
          <cell r="Q12">
            <v>0</v>
          </cell>
          <cell r="R12">
            <v>13584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53078</v>
          </cell>
          <cell r="E13">
            <v>142158</v>
          </cell>
          <cell r="F13">
            <v>58731</v>
          </cell>
          <cell r="G13">
            <v>197</v>
          </cell>
          <cell r="H13">
            <v>254164</v>
          </cell>
          <cell r="I13">
            <v>3926</v>
          </cell>
          <cell r="J13">
            <v>13320</v>
          </cell>
          <cell r="K13">
            <v>17246</v>
          </cell>
          <cell r="L13">
            <v>64974</v>
          </cell>
          <cell r="M13">
            <v>238497</v>
          </cell>
          <cell r="N13">
            <v>0</v>
          </cell>
          <cell r="O13">
            <v>194311</v>
          </cell>
          <cell r="P13">
            <v>5331</v>
          </cell>
          <cell r="Q13">
            <v>2708</v>
          </cell>
          <cell r="R13">
            <v>505821</v>
          </cell>
          <cell r="S13">
            <v>0</v>
          </cell>
          <cell r="T13">
            <v>0</v>
          </cell>
          <cell r="U13">
            <v>117441</v>
          </cell>
          <cell r="V13">
            <v>117441</v>
          </cell>
          <cell r="W13">
            <v>452724</v>
          </cell>
          <cell r="X13">
            <v>18714</v>
          </cell>
          <cell r="Y13">
            <v>471438</v>
          </cell>
          <cell r="Z13">
            <v>29844</v>
          </cell>
          <cell r="AA13">
            <v>0</v>
          </cell>
          <cell r="AB13">
            <v>0</v>
          </cell>
          <cell r="AC13">
            <v>0</v>
          </cell>
          <cell r="AD13">
            <v>7712</v>
          </cell>
          <cell r="AE13">
            <v>0</v>
          </cell>
          <cell r="AF13">
            <v>37556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7119</v>
          </cell>
          <cell r="F14">
            <v>111523</v>
          </cell>
          <cell r="G14">
            <v>1340</v>
          </cell>
          <cell r="H14">
            <v>119982</v>
          </cell>
          <cell r="I14">
            <v>0</v>
          </cell>
          <cell r="J14">
            <v>13</v>
          </cell>
          <cell r="K14">
            <v>13</v>
          </cell>
          <cell r="L14">
            <v>22207</v>
          </cell>
          <cell r="M14">
            <v>22487</v>
          </cell>
          <cell r="N14">
            <v>0</v>
          </cell>
          <cell r="O14">
            <v>154502</v>
          </cell>
          <cell r="P14">
            <v>0</v>
          </cell>
          <cell r="Q14">
            <v>4053</v>
          </cell>
          <cell r="R14">
            <v>203249</v>
          </cell>
          <cell r="S14">
            <v>0</v>
          </cell>
          <cell r="T14">
            <v>0</v>
          </cell>
          <cell r="U14">
            <v>131</v>
          </cell>
          <cell r="V14">
            <v>131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2729</v>
          </cell>
          <cell r="AE14">
            <v>0</v>
          </cell>
          <cell r="AF14">
            <v>2729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1</v>
          </cell>
          <cell r="D16">
            <v>1</v>
          </cell>
          <cell r="E16">
            <v>33</v>
          </cell>
          <cell r="F16">
            <v>229</v>
          </cell>
          <cell r="G16">
            <v>44</v>
          </cell>
          <cell r="H16">
            <v>308</v>
          </cell>
          <cell r="I16">
            <v>0</v>
          </cell>
          <cell r="J16">
            <v>103</v>
          </cell>
          <cell r="K16">
            <v>103</v>
          </cell>
          <cell r="L16">
            <v>650</v>
          </cell>
          <cell r="M16">
            <v>43</v>
          </cell>
          <cell r="N16">
            <v>0</v>
          </cell>
          <cell r="O16">
            <v>1538</v>
          </cell>
          <cell r="P16">
            <v>5</v>
          </cell>
          <cell r="Q16">
            <v>71</v>
          </cell>
          <cell r="R16">
            <v>2307</v>
          </cell>
          <cell r="S16">
            <v>0</v>
          </cell>
          <cell r="T16">
            <v>7</v>
          </cell>
          <cell r="U16">
            <v>957</v>
          </cell>
          <cell r="V16">
            <v>964</v>
          </cell>
          <cell r="W16">
            <v>5173</v>
          </cell>
          <cell r="X16">
            <v>43</v>
          </cell>
          <cell r="Y16">
            <v>5216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92</v>
          </cell>
          <cell r="AE16">
            <v>0</v>
          </cell>
          <cell r="AF16">
            <v>92</v>
          </cell>
        </row>
        <row r="17">
          <cell r="B17" t="str">
            <v>I alt Tilgang</v>
          </cell>
          <cell r="C17">
            <v>31</v>
          </cell>
          <cell r="D17">
            <v>69040</v>
          </cell>
          <cell r="E17">
            <v>296717</v>
          </cell>
          <cell r="F17">
            <v>190176</v>
          </cell>
          <cell r="G17">
            <v>18988</v>
          </cell>
          <cell r="H17">
            <v>574952</v>
          </cell>
          <cell r="I17">
            <v>3926</v>
          </cell>
          <cell r="J17">
            <v>149579</v>
          </cell>
          <cell r="K17">
            <v>153505</v>
          </cell>
          <cell r="L17">
            <v>327659</v>
          </cell>
          <cell r="M17">
            <v>652632</v>
          </cell>
          <cell r="N17">
            <v>0</v>
          </cell>
          <cell r="O17">
            <v>531800</v>
          </cell>
          <cell r="P17">
            <v>24497</v>
          </cell>
          <cell r="Q17">
            <v>116839</v>
          </cell>
          <cell r="R17">
            <v>1653427</v>
          </cell>
          <cell r="S17">
            <v>0</v>
          </cell>
          <cell r="T17">
            <v>8819</v>
          </cell>
          <cell r="U17">
            <v>270430</v>
          </cell>
          <cell r="V17">
            <v>279249</v>
          </cell>
          <cell r="W17">
            <v>1628921</v>
          </cell>
          <cell r="X17">
            <v>18757</v>
          </cell>
          <cell r="Y17">
            <v>1647678</v>
          </cell>
          <cell r="Z17">
            <v>30431</v>
          </cell>
          <cell r="AA17">
            <v>59833</v>
          </cell>
          <cell r="AB17">
            <v>2148</v>
          </cell>
          <cell r="AC17">
            <v>5114</v>
          </cell>
          <cell r="AD17">
            <v>14083</v>
          </cell>
          <cell r="AE17">
            <v>0</v>
          </cell>
          <cell r="AF17">
            <v>111609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37896</v>
          </cell>
          <cell r="E18">
            <v>21190</v>
          </cell>
          <cell r="F18">
            <v>43189</v>
          </cell>
          <cell r="G18">
            <v>0</v>
          </cell>
          <cell r="H18">
            <v>102275</v>
          </cell>
          <cell r="I18">
            <v>0</v>
          </cell>
          <cell r="J18">
            <v>101</v>
          </cell>
          <cell r="K18">
            <v>101</v>
          </cell>
          <cell r="L18">
            <v>66930</v>
          </cell>
          <cell r="M18">
            <v>142904</v>
          </cell>
          <cell r="N18">
            <v>0</v>
          </cell>
          <cell r="O18">
            <v>0</v>
          </cell>
          <cell r="P18">
            <v>5881</v>
          </cell>
          <cell r="Q18">
            <v>10484</v>
          </cell>
          <cell r="R18">
            <v>226199</v>
          </cell>
          <cell r="S18">
            <v>0</v>
          </cell>
          <cell r="T18">
            <v>0</v>
          </cell>
          <cell r="U18">
            <v>236408</v>
          </cell>
          <cell r="V18">
            <v>236408</v>
          </cell>
          <cell r="W18">
            <v>245759</v>
          </cell>
          <cell r="X18">
            <v>8979</v>
          </cell>
          <cell r="Y18">
            <v>254738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4712</v>
          </cell>
          <cell r="AE18">
            <v>0</v>
          </cell>
          <cell r="AF18">
            <v>4712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68831</v>
          </cell>
          <cell r="F19">
            <v>16208</v>
          </cell>
          <cell r="G19">
            <v>2694</v>
          </cell>
          <cell r="H19">
            <v>87733</v>
          </cell>
          <cell r="I19">
            <v>0</v>
          </cell>
          <cell r="J19">
            <v>56062</v>
          </cell>
          <cell r="K19">
            <v>56062</v>
          </cell>
          <cell r="L19">
            <v>137170</v>
          </cell>
          <cell r="M19">
            <v>106694</v>
          </cell>
          <cell r="N19">
            <v>0</v>
          </cell>
          <cell r="O19">
            <v>137028</v>
          </cell>
          <cell r="P19">
            <v>395</v>
          </cell>
          <cell r="Q19">
            <v>7500</v>
          </cell>
          <cell r="R19">
            <v>388787</v>
          </cell>
          <cell r="S19">
            <v>0</v>
          </cell>
          <cell r="T19">
            <v>0</v>
          </cell>
          <cell r="U19">
            <v>344</v>
          </cell>
          <cell r="V19">
            <v>344</v>
          </cell>
          <cell r="W19">
            <v>580818</v>
          </cell>
          <cell r="X19">
            <v>0</v>
          </cell>
          <cell r="Y19">
            <v>580818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3547</v>
          </cell>
          <cell r="AE19">
            <v>0</v>
          </cell>
          <cell r="AF19">
            <v>3547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32199</v>
          </cell>
          <cell r="F20">
            <v>2</v>
          </cell>
          <cell r="G20">
            <v>2338</v>
          </cell>
          <cell r="H20">
            <v>34539</v>
          </cell>
          <cell r="I20">
            <v>0</v>
          </cell>
          <cell r="J20">
            <v>0</v>
          </cell>
          <cell r="K20">
            <v>0</v>
          </cell>
          <cell r="L20">
            <v>26606</v>
          </cell>
          <cell r="M20">
            <v>70062</v>
          </cell>
          <cell r="N20">
            <v>0</v>
          </cell>
          <cell r="O20">
            <v>37819</v>
          </cell>
          <cell r="P20">
            <v>0</v>
          </cell>
          <cell r="Q20">
            <v>39988</v>
          </cell>
          <cell r="R20">
            <v>174475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106357</v>
          </cell>
          <cell r="X20">
            <v>0</v>
          </cell>
          <cell r="Y20">
            <v>106357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33622</v>
          </cell>
          <cell r="M21">
            <v>100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33722</v>
          </cell>
          <cell r="S21">
            <v>0</v>
          </cell>
          <cell r="T21">
            <v>6559</v>
          </cell>
          <cell r="U21">
            <v>16328</v>
          </cell>
          <cell r="V21">
            <v>22887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2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0</v>
          </cell>
          <cell r="L22">
            <v>140</v>
          </cell>
          <cell r="M22">
            <v>1</v>
          </cell>
          <cell r="N22">
            <v>0</v>
          </cell>
          <cell r="O22">
            <v>142</v>
          </cell>
          <cell r="P22">
            <v>0</v>
          </cell>
          <cell r="Q22">
            <v>0</v>
          </cell>
          <cell r="R22">
            <v>283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47308</v>
          </cell>
          <cell r="K23">
            <v>47308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106</v>
          </cell>
          <cell r="D25">
            <v>0</v>
          </cell>
          <cell r="E25">
            <v>4697</v>
          </cell>
          <cell r="F25">
            <v>139505</v>
          </cell>
          <cell r="G25">
            <v>237</v>
          </cell>
          <cell r="H25">
            <v>144545</v>
          </cell>
          <cell r="I25">
            <v>0</v>
          </cell>
          <cell r="J25">
            <v>48260</v>
          </cell>
          <cell r="K25">
            <v>48260</v>
          </cell>
          <cell r="L25">
            <v>63222</v>
          </cell>
          <cell r="M25">
            <v>51707</v>
          </cell>
          <cell r="N25">
            <v>0</v>
          </cell>
          <cell r="O25">
            <v>272734</v>
          </cell>
          <cell r="P25">
            <v>8182</v>
          </cell>
          <cell r="Q25">
            <v>4786</v>
          </cell>
          <cell r="R25">
            <v>400631</v>
          </cell>
          <cell r="S25">
            <v>0</v>
          </cell>
          <cell r="T25">
            <v>0</v>
          </cell>
          <cell r="U25">
            <v>4031</v>
          </cell>
          <cell r="V25">
            <v>4031</v>
          </cell>
          <cell r="W25">
            <v>0</v>
          </cell>
          <cell r="X25">
            <v>0</v>
          </cell>
          <cell r="Y25">
            <v>0</v>
          </cell>
          <cell r="Z25">
            <v>11</v>
          </cell>
          <cell r="AA25">
            <v>126</v>
          </cell>
          <cell r="AB25">
            <v>2148</v>
          </cell>
          <cell r="AC25">
            <v>2020</v>
          </cell>
          <cell r="AD25">
            <v>4855</v>
          </cell>
          <cell r="AE25">
            <v>0</v>
          </cell>
          <cell r="AF25">
            <v>9160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794</v>
          </cell>
          <cell r="M26">
            <v>52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846</v>
          </cell>
          <cell r="S26">
            <v>0</v>
          </cell>
          <cell r="T26">
            <v>0</v>
          </cell>
          <cell r="U26">
            <v>821</v>
          </cell>
          <cell r="V26">
            <v>821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19050</v>
          </cell>
          <cell r="AB26">
            <v>0</v>
          </cell>
          <cell r="AC26">
            <v>650</v>
          </cell>
          <cell r="AD26">
            <v>10</v>
          </cell>
          <cell r="AE26">
            <v>0</v>
          </cell>
          <cell r="AF26">
            <v>19710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772</v>
          </cell>
          <cell r="V27">
            <v>772</v>
          </cell>
          <cell r="W27">
            <v>0</v>
          </cell>
          <cell r="X27">
            <v>0</v>
          </cell>
          <cell r="Y27">
            <v>0</v>
          </cell>
          <cell r="Z27">
            <v>30420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30420</v>
          </cell>
        </row>
        <row r="28">
          <cell r="B28" t="str">
            <v>Anvendt til produktion 3.n</v>
          </cell>
          <cell r="C28">
            <v>0</v>
          </cell>
          <cell r="D28">
            <v>5079</v>
          </cell>
          <cell r="E28">
            <v>0</v>
          </cell>
          <cell r="F28">
            <v>0</v>
          </cell>
          <cell r="G28">
            <v>128</v>
          </cell>
          <cell r="H28">
            <v>5207</v>
          </cell>
          <cell r="I28">
            <v>0</v>
          </cell>
          <cell r="J28">
            <v>0</v>
          </cell>
          <cell r="K28">
            <v>0</v>
          </cell>
          <cell r="L28">
            <v>14274</v>
          </cell>
          <cell r="M28">
            <v>52188</v>
          </cell>
          <cell r="N28">
            <v>0</v>
          </cell>
          <cell r="O28">
            <v>0</v>
          </cell>
          <cell r="P28">
            <v>13194</v>
          </cell>
          <cell r="Q28">
            <v>51033</v>
          </cell>
          <cell r="R28">
            <v>130689</v>
          </cell>
          <cell r="S28">
            <v>232</v>
          </cell>
          <cell r="T28">
            <v>0</v>
          </cell>
          <cell r="U28">
            <v>0</v>
          </cell>
          <cell r="V28">
            <v>232</v>
          </cell>
          <cell r="W28">
            <v>683135</v>
          </cell>
          <cell r="X28">
            <v>0</v>
          </cell>
          <cell r="Y28">
            <v>683135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342</v>
          </cell>
          <cell r="AE28">
            <v>0</v>
          </cell>
          <cell r="AF28">
            <v>342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109329</v>
          </cell>
          <cell r="F29">
            <v>4159</v>
          </cell>
          <cell r="G29">
            <v>6481</v>
          </cell>
          <cell r="H29">
            <v>119969</v>
          </cell>
          <cell r="I29">
            <v>0</v>
          </cell>
          <cell r="J29">
            <v>13</v>
          </cell>
          <cell r="K29">
            <v>13</v>
          </cell>
          <cell r="L29">
            <v>20293</v>
          </cell>
          <cell r="M29">
            <v>107376</v>
          </cell>
          <cell r="N29">
            <v>0</v>
          </cell>
          <cell r="O29">
            <v>66540</v>
          </cell>
          <cell r="P29">
            <v>5917</v>
          </cell>
          <cell r="Q29">
            <v>4054</v>
          </cell>
          <cell r="R29">
            <v>204180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2729</v>
          </cell>
          <cell r="AE29">
            <v>0</v>
          </cell>
          <cell r="AF29">
            <v>2729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112</v>
          </cell>
          <cell r="E31">
            <v>2196</v>
          </cell>
          <cell r="F31">
            <v>177</v>
          </cell>
          <cell r="G31">
            <v>213</v>
          </cell>
          <cell r="H31">
            <v>2698</v>
          </cell>
          <cell r="I31">
            <v>0</v>
          </cell>
          <cell r="J31">
            <v>73</v>
          </cell>
          <cell r="K31">
            <v>73</v>
          </cell>
          <cell r="L31">
            <v>1270</v>
          </cell>
          <cell r="M31">
            <v>1936</v>
          </cell>
          <cell r="N31">
            <v>0</v>
          </cell>
          <cell r="O31">
            <v>826</v>
          </cell>
          <cell r="P31">
            <v>32</v>
          </cell>
          <cell r="Q31">
            <v>199</v>
          </cell>
          <cell r="R31">
            <v>4263</v>
          </cell>
          <cell r="S31">
            <v>0</v>
          </cell>
          <cell r="T31">
            <v>0</v>
          </cell>
          <cell r="U31">
            <v>199</v>
          </cell>
          <cell r="V31">
            <v>199</v>
          </cell>
          <cell r="W31">
            <v>1389</v>
          </cell>
          <cell r="X31">
            <v>0</v>
          </cell>
          <cell r="Y31">
            <v>1389</v>
          </cell>
          <cell r="Z31">
            <v>0</v>
          </cell>
          <cell r="AA31">
            <v>0</v>
          </cell>
          <cell r="AB31">
            <v>0</v>
          </cell>
          <cell r="AC31">
            <v>25</v>
          </cell>
          <cell r="AD31">
            <v>1</v>
          </cell>
          <cell r="AE31">
            <v>0</v>
          </cell>
          <cell r="AF31">
            <v>26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106</v>
          </cell>
          <cell r="D33">
            <v>43087</v>
          </cell>
          <cell r="E33">
            <v>238442</v>
          </cell>
          <cell r="F33">
            <v>203242</v>
          </cell>
          <cell r="G33">
            <v>12091</v>
          </cell>
          <cell r="H33">
            <v>496968</v>
          </cell>
          <cell r="I33">
            <v>0</v>
          </cell>
          <cell r="J33">
            <v>151817</v>
          </cell>
          <cell r="K33">
            <v>151817</v>
          </cell>
          <cell r="L33">
            <v>364321</v>
          </cell>
          <cell r="M33">
            <v>533020</v>
          </cell>
          <cell r="N33">
            <v>0</v>
          </cell>
          <cell r="O33">
            <v>515089</v>
          </cell>
          <cell r="P33">
            <v>33601</v>
          </cell>
          <cell r="Q33">
            <v>118044</v>
          </cell>
          <cell r="R33">
            <v>1564075</v>
          </cell>
          <cell r="S33">
            <v>232</v>
          </cell>
          <cell r="T33">
            <v>6559</v>
          </cell>
          <cell r="U33">
            <v>258903</v>
          </cell>
          <cell r="V33">
            <v>265694</v>
          </cell>
          <cell r="W33">
            <v>1617458</v>
          </cell>
          <cell r="X33">
            <v>8979</v>
          </cell>
          <cell r="Y33">
            <v>1626437</v>
          </cell>
          <cell r="Z33">
            <v>30431</v>
          </cell>
          <cell r="AA33">
            <v>19176</v>
          </cell>
          <cell r="AB33">
            <v>2148</v>
          </cell>
          <cell r="AC33">
            <v>2695</v>
          </cell>
          <cell r="AD33">
            <v>16197</v>
          </cell>
          <cell r="AE33">
            <v>0</v>
          </cell>
          <cell r="AF33">
            <v>70647</v>
          </cell>
        </row>
        <row r="34">
          <cell r="A34" t="str">
            <v>FYSISK BEHOLDNING ULTIMO</v>
          </cell>
          <cell r="C34">
            <v>1146</v>
          </cell>
          <cell r="D34">
            <v>91244</v>
          </cell>
          <cell r="E34">
            <v>378411</v>
          </cell>
          <cell r="F34">
            <v>43484</v>
          </cell>
          <cell r="G34">
            <v>34706</v>
          </cell>
          <cell r="H34">
            <v>548991</v>
          </cell>
          <cell r="I34">
            <v>6014</v>
          </cell>
          <cell r="J34">
            <v>166906</v>
          </cell>
          <cell r="K34">
            <v>172920</v>
          </cell>
          <cell r="L34">
            <v>276320</v>
          </cell>
          <cell r="M34">
            <v>967717</v>
          </cell>
          <cell r="N34">
            <v>0</v>
          </cell>
          <cell r="O34">
            <v>271375</v>
          </cell>
          <cell r="P34">
            <v>26526</v>
          </cell>
          <cell r="Q34">
            <v>144500</v>
          </cell>
          <cell r="R34">
            <v>1686438</v>
          </cell>
          <cell r="S34">
            <v>24561</v>
          </cell>
          <cell r="T34">
            <v>8805</v>
          </cell>
          <cell r="U34">
            <v>201388</v>
          </cell>
          <cell r="V34">
            <v>234754</v>
          </cell>
          <cell r="W34">
            <v>507664</v>
          </cell>
          <cell r="X34">
            <v>83371</v>
          </cell>
          <cell r="Y34">
            <v>591035</v>
          </cell>
          <cell r="Z34">
            <v>0</v>
          </cell>
          <cell r="AA34">
            <v>74901</v>
          </cell>
          <cell r="AB34">
            <v>0</v>
          </cell>
          <cell r="AC34">
            <v>9654</v>
          </cell>
          <cell r="AD34">
            <v>4706</v>
          </cell>
          <cell r="AE34">
            <v>0</v>
          </cell>
          <cell r="AF34">
            <v>89261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87696</v>
          </cell>
          <cell r="F35">
            <v>20011</v>
          </cell>
          <cell r="G35">
            <v>2811</v>
          </cell>
          <cell r="H35">
            <v>110518</v>
          </cell>
          <cell r="I35">
            <v>0</v>
          </cell>
          <cell r="J35">
            <v>0</v>
          </cell>
          <cell r="K35">
            <v>0</v>
          </cell>
          <cell r="L35">
            <v>105631</v>
          </cell>
          <cell r="M35">
            <v>473059</v>
          </cell>
          <cell r="N35">
            <v>0</v>
          </cell>
          <cell r="O35">
            <v>385460</v>
          </cell>
          <cell r="P35">
            <v>0</v>
          </cell>
          <cell r="Q35">
            <v>74202</v>
          </cell>
          <cell r="R35">
            <v>1038352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77996</v>
          </cell>
          <cell r="X35">
            <v>0</v>
          </cell>
          <cell r="Y35">
            <v>77996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-90588</v>
          </cell>
          <cell r="F36">
            <v>-20011</v>
          </cell>
          <cell r="G36">
            <v>-5016</v>
          </cell>
          <cell r="H36">
            <v>-115615</v>
          </cell>
          <cell r="I36">
            <v>0</v>
          </cell>
          <cell r="J36">
            <v>0</v>
          </cell>
          <cell r="K36">
            <v>0</v>
          </cell>
          <cell r="L36">
            <v>-110065</v>
          </cell>
          <cell r="M36">
            <v>-480205</v>
          </cell>
          <cell r="N36">
            <v>0</v>
          </cell>
          <cell r="O36">
            <v>-385461</v>
          </cell>
          <cell r="P36">
            <v>-2005</v>
          </cell>
          <cell r="Q36">
            <v>-74202</v>
          </cell>
          <cell r="R36">
            <v>-1051938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-77996</v>
          </cell>
          <cell r="X36">
            <v>0</v>
          </cell>
          <cell r="Y36">
            <v>-77996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1146</v>
          </cell>
          <cell r="D37">
            <v>91244</v>
          </cell>
          <cell r="E37">
            <v>375519</v>
          </cell>
          <cell r="F37">
            <v>43484</v>
          </cell>
          <cell r="G37">
            <v>32501</v>
          </cell>
          <cell r="H37">
            <v>543894</v>
          </cell>
          <cell r="I37">
            <v>6014</v>
          </cell>
          <cell r="J37">
            <v>166906</v>
          </cell>
          <cell r="K37">
            <v>172920</v>
          </cell>
          <cell r="L37">
            <v>271886</v>
          </cell>
          <cell r="M37">
            <v>960571</v>
          </cell>
          <cell r="N37">
            <v>0</v>
          </cell>
          <cell r="O37">
            <v>271374</v>
          </cell>
          <cell r="P37">
            <v>24521</v>
          </cell>
          <cell r="Q37">
            <v>144500</v>
          </cell>
          <cell r="R37">
            <v>1672852</v>
          </cell>
          <cell r="S37">
            <v>24561</v>
          </cell>
          <cell r="T37">
            <v>8805</v>
          </cell>
          <cell r="U37">
            <v>201388</v>
          </cell>
          <cell r="V37">
            <v>234754</v>
          </cell>
          <cell r="W37">
            <v>507664</v>
          </cell>
          <cell r="X37">
            <v>83371</v>
          </cell>
          <cell r="Y37">
            <v>591035</v>
          </cell>
          <cell r="Z37">
            <v>0</v>
          </cell>
          <cell r="AA37">
            <v>74901</v>
          </cell>
          <cell r="AB37">
            <v>0</v>
          </cell>
          <cell r="AC37">
            <v>9654</v>
          </cell>
          <cell r="AD37">
            <v>4706</v>
          </cell>
          <cell r="AE37">
            <v>0</v>
          </cell>
          <cell r="AF37">
            <v>89261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1146</v>
          </cell>
          <cell r="D3">
            <v>91244</v>
          </cell>
          <cell r="E3">
            <v>378411</v>
          </cell>
          <cell r="F3">
            <v>43484</v>
          </cell>
          <cell r="G3">
            <v>34706</v>
          </cell>
          <cell r="H3">
            <v>548991</v>
          </cell>
          <cell r="I3">
            <v>6014</v>
          </cell>
          <cell r="J3">
            <v>166906</v>
          </cell>
          <cell r="K3">
            <v>172920</v>
          </cell>
          <cell r="L3">
            <v>276320</v>
          </cell>
          <cell r="M3">
            <v>967717</v>
          </cell>
          <cell r="N3">
            <v>0</v>
          </cell>
          <cell r="O3">
            <v>271375</v>
          </cell>
          <cell r="P3">
            <v>26526</v>
          </cell>
          <cell r="Q3">
            <v>144500</v>
          </cell>
          <cell r="R3">
            <v>1686438</v>
          </cell>
          <cell r="S3">
            <v>24561</v>
          </cell>
          <cell r="T3">
            <v>8805</v>
          </cell>
          <cell r="U3">
            <v>201388</v>
          </cell>
          <cell r="V3">
            <v>234754</v>
          </cell>
          <cell r="W3">
            <v>507664</v>
          </cell>
          <cell r="X3">
            <v>83371</v>
          </cell>
          <cell r="Y3">
            <v>591035</v>
          </cell>
          <cell r="Z3">
            <v>0</v>
          </cell>
          <cell r="AA3">
            <v>74901</v>
          </cell>
          <cell r="AB3">
            <v>0</v>
          </cell>
          <cell r="AC3">
            <v>9654</v>
          </cell>
          <cell r="AD3">
            <v>4706</v>
          </cell>
          <cell r="AE3">
            <v>0</v>
          </cell>
          <cell r="AF3">
            <v>89261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87696</v>
          </cell>
          <cell r="F4">
            <v>20011</v>
          </cell>
          <cell r="G4">
            <v>2811</v>
          </cell>
          <cell r="H4">
            <v>110518</v>
          </cell>
          <cell r="I4">
            <v>0</v>
          </cell>
          <cell r="J4">
            <v>0</v>
          </cell>
          <cell r="K4">
            <v>0</v>
          </cell>
          <cell r="L4">
            <v>105631</v>
          </cell>
          <cell r="M4">
            <v>473059</v>
          </cell>
          <cell r="N4">
            <v>0</v>
          </cell>
          <cell r="O4">
            <v>385460</v>
          </cell>
          <cell r="P4">
            <v>0</v>
          </cell>
          <cell r="Q4">
            <v>74202</v>
          </cell>
          <cell r="R4">
            <v>1038352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77996</v>
          </cell>
          <cell r="X4">
            <v>0</v>
          </cell>
          <cell r="Y4">
            <v>77996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-90588</v>
          </cell>
          <cell r="F5">
            <v>-20011</v>
          </cell>
          <cell r="G5">
            <v>-5016</v>
          </cell>
          <cell r="H5">
            <v>-115615</v>
          </cell>
          <cell r="I5">
            <v>0</v>
          </cell>
          <cell r="J5">
            <v>0</v>
          </cell>
          <cell r="K5">
            <v>0</v>
          </cell>
          <cell r="L5">
            <v>-110065</v>
          </cell>
          <cell r="M5">
            <v>-480205</v>
          </cell>
          <cell r="N5">
            <v>0</v>
          </cell>
          <cell r="O5">
            <v>-385461</v>
          </cell>
          <cell r="P5">
            <v>-2005</v>
          </cell>
          <cell r="Q5">
            <v>-74202</v>
          </cell>
          <cell r="R5">
            <v>-1051938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-77996</v>
          </cell>
          <cell r="X5">
            <v>0</v>
          </cell>
          <cell r="Y5">
            <v>-77996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1146</v>
          </cell>
          <cell r="D6">
            <v>91244</v>
          </cell>
          <cell r="E6">
            <v>375519</v>
          </cell>
          <cell r="F6">
            <v>43484</v>
          </cell>
          <cell r="G6">
            <v>32501</v>
          </cell>
          <cell r="H6">
            <v>543894</v>
          </cell>
          <cell r="I6">
            <v>6014</v>
          </cell>
          <cell r="J6">
            <v>166906</v>
          </cell>
          <cell r="K6">
            <v>172920</v>
          </cell>
          <cell r="L6">
            <v>271886</v>
          </cell>
          <cell r="M6">
            <v>960571</v>
          </cell>
          <cell r="N6">
            <v>0</v>
          </cell>
          <cell r="O6">
            <v>271374</v>
          </cell>
          <cell r="P6">
            <v>24521</v>
          </cell>
          <cell r="Q6">
            <v>144500</v>
          </cell>
          <cell r="R6">
            <v>1672852</v>
          </cell>
          <cell r="S6">
            <v>24561</v>
          </cell>
          <cell r="T6">
            <v>8805</v>
          </cell>
          <cell r="U6">
            <v>201388</v>
          </cell>
          <cell r="V6">
            <v>234754</v>
          </cell>
          <cell r="W6">
            <v>507664</v>
          </cell>
          <cell r="X6">
            <v>83371</v>
          </cell>
          <cell r="Y6">
            <v>591035</v>
          </cell>
          <cell r="Z6">
            <v>0</v>
          </cell>
          <cell r="AA6">
            <v>74901</v>
          </cell>
          <cell r="AB6">
            <v>0</v>
          </cell>
          <cell r="AC6">
            <v>9654</v>
          </cell>
          <cell r="AD6">
            <v>4706</v>
          </cell>
          <cell r="AE6">
            <v>0</v>
          </cell>
          <cell r="AF6">
            <v>89261</v>
          </cell>
        </row>
        <row r="7">
          <cell r="A7" t="str">
            <v>TILGANG</v>
          </cell>
          <cell r="B7" t="str">
            <v>Import 2.a.</v>
          </cell>
          <cell r="C7">
            <v>10</v>
          </cell>
          <cell r="D7">
            <v>0</v>
          </cell>
          <cell r="E7">
            <v>32287</v>
          </cell>
          <cell r="F7">
            <v>0</v>
          </cell>
          <cell r="G7">
            <v>6456</v>
          </cell>
          <cell r="H7">
            <v>38753</v>
          </cell>
          <cell r="I7">
            <v>0</v>
          </cell>
          <cell r="J7">
            <v>82593</v>
          </cell>
          <cell r="K7">
            <v>82593</v>
          </cell>
          <cell r="L7">
            <v>69817</v>
          </cell>
          <cell r="M7">
            <v>55676</v>
          </cell>
          <cell r="N7">
            <v>0</v>
          </cell>
          <cell r="O7">
            <v>0</v>
          </cell>
          <cell r="P7">
            <v>9133</v>
          </cell>
          <cell r="Q7">
            <v>19994</v>
          </cell>
          <cell r="R7">
            <v>154620</v>
          </cell>
          <cell r="S7">
            <v>0</v>
          </cell>
          <cell r="T7">
            <v>10704</v>
          </cell>
          <cell r="U7">
            <v>101528</v>
          </cell>
          <cell r="V7">
            <v>112232</v>
          </cell>
          <cell r="W7">
            <v>388824</v>
          </cell>
          <cell r="X7">
            <v>0</v>
          </cell>
          <cell r="Y7">
            <v>388824</v>
          </cell>
          <cell r="Z7">
            <v>0</v>
          </cell>
          <cell r="AA7">
            <v>62717</v>
          </cell>
          <cell r="AB7">
            <v>1914</v>
          </cell>
          <cell r="AC7">
            <v>6377</v>
          </cell>
          <cell r="AD7">
            <v>1784</v>
          </cell>
          <cell r="AE7">
            <v>0</v>
          </cell>
          <cell r="AF7">
            <v>72792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51991</v>
          </cell>
          <cell r="F8">
            <v>15622</v>
          </cell>
          <cell r="G8">
            <v>2353</v>
          </cell>
          <cell r="H8">
            <v>69966</v>
          </cell>
          <cell r="I8">
            <v>0</v>
          </cell>
          <cell r="J8">
            <v>72791</v>
          </cell>
          <cell r="K8">
            <v>72791</v>
          </cell>
          <cell r="L8">
            <v>66853</v>
          </cell>
          <cell r="M8">
            <v>81205</v>
          </cell>
          <cell r="N8">
            <v>0</v>
          </cell>
          <cell r="O8">
            <v>122061</v>
          </cell>
          <cell r="P8">
            <v>39</v>
          </cell>
          <cell r="Q8">
            <v>30000</v>
          </cell>
          <cell r="R8">
            <v>300158</v>
          </cell>
          <cell r="S8">
            <v>0</v>
          </cell>
          <cell r="T8">
            <v>0</v>
          </cell>
          <cell r="U8">
            <v>3336</v>
          </cell>
          <cell r="V8">
            <v>3336</v>
          </cell>
          <cell r="W8">
            <v>838549</v>
          </cell>
          <cell r="X8">
            <v>0</v>
          </cell>
          <cell r="Y8">
            <v>838549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3234</v>
          </cell>
          <cell r="AE8">
            <v>0</v>
          </cell>
          <cell r="AF8">
            <v>3234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7430</v>
          </cell>
          <cell r="F9">
            <v>2</v>
          </cell>
          <cell r="G9">
            <v>1393</v>
          </cell>
          <cell r="H9">
            <v>8825</v>
          </cell>
          <cell r="I9">
            <v>0</v>
          </cell>
          <cell r="J9">
            <v>0</v>
          </cell>
          <cell r="K9">
            <v>0</v>
          </cell>
          <cell r="L9">
            <v>5100</v>
          </cell>
          <cell r="M9">
            <v>21998</v>
          </cell>
          <cell r="N9">
            <v>0</v>
          </cell>
          <cell r="O9">
            <v>16908</v>
          </cell>
          <cell r="P9">
            <v>0</v>
          </cell>
          <cell r="Q9">
            <v>19935</v>
          </cell>
          <cell r="R9">
            <v>63941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113953</v>
          </cell>
          <cell r="X9">
            <v>0</v>
          </cell>
          <cell r="Y9">
            <v>113953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7821</v>
          </cell>
          <cell r="Q10">
            <v>0</v>
          </cell>
          <cell r="R10">
            <v>7821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1152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1152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2943</v>
          </cell>
          <cell r="G11">
            <v>0</v>
          </cell>
          <cell r="H11">
            <v>2943</v>
          </cell>
          <cell r="I11">
            <v>0</v>
          </cell>
          <cell r="J11">
            <v>0</v>
          </cell>
          <cell r="K11">
            <v>0</v>
          </cell>
          <cell r="L11">
            <v>2796</v>
          </cell>
          <cell r="M11">
            <v>4003</v>
          </cell>
          <cell r="N11">
            <v>0</v>
          </cell>
          <cell r="O11">
            <v>5716</v>
          </cell>
          <cell r="P11">
            <v>0</v>
          </cell>
          <cell r="Q11">
            <v>0</v>
          </cell>
          <cell r="R11">
            <v>12515</v>
          </cell>
          <cell r="S11">
            <v>0</v>
          </cell>
          <cell r="T11">
            <v>351</v>
          </cell>
          <cell r="U11">
            <v>0</v>
          </cell>
          <cell r="V11">
            <v>351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3635</v>
          </cell>
          <cell r="AD11">
            <v>1</v>
          </cell>
          <cell r="AE11">
            <v>0</v>
          </cell>
          <cell r="AF11">
            <v>3636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1965</v>
          </cell>
          <cell r="F12">
            <v>0</v>
          </cell>
          <cell r="G12">
            <v>0</v>
          </cell>
          <cell r="H12">
            <v>1965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3554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3554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49789</v>
          </cell>
          <cell r="E13">
            <v>138652</v>
          </cell>
          <cell r="F13">
            <v>51265</v>
          </cell>
          <cell r="G13">
            <v>179</v>
          </cell>
          <cell r="H13">
            <v>239885</v>
          </cell>
          <cell r="I13">
            <v>379</v>
          </cell>
          <cell r="J13">
            <v>6117</v>
          </cell>
          <cell r="K13">
            <v>6496</v>
          </cell>
          <cell r="L13">
            <v>51607</v>
          </cell>
          <cell r="M13">
            <v>185129</v>
          </cell>
          <cell r="N13">
            <v>0</v>
          </cell>
          <cell r="O13">
            <v>159389</v>
          </cell>
          <cell r="P13">
            <v>4737</v>
          </cell>
          <cell r="Q13">
            <v>11222</v>
          </cell>
          <cell r="R13">
            <v>412084</v>
          </cell>
          <cell r="S13">
            <v>0</v>
          </cell>
          <cell r="T13">
            <v>0</v>
          </cell>
          <cell r="U13">
            <v>123706</v>
          </cell>
          <cell r="V13">
            <v>123706</v>
          </cell>
          <cell r="W13">
            <v>440592</v>
          </cell>
          <cell r="X13">
            <v>6875</v>
          </cell>
          <cell r="Y13">
            <v>447467</v>
          </cell>
          <cell r="Z13">
            <v>26760</v>
          </cell>
          <cell r="AA13">
            <v>0</v>
          </cell>
          <cell r="AB13">
            <v>0</v>
          </cell>
          <cell r="AC13">
            <v>0</v>
          </cell>
          <cell r="AD13">
            <v>7866</v>
          </cell>
          <cell r="AE13">
            <v>0</v>
          </cell>
          <cell r="AF13">
            <v>34626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12408</v>
          </cell>
          <cell r="F14">
            <v>122429</v>
          </cell>
          <cell r="G14">
            <v>648</v>
          </cell>
          <cell r="H14">
            <v>135485</v>
          </cell>
          <cell r="I14">
            <v>0</v>
          </cell>
          <cell r="J14">
            <v>1654</v>
          </cell>
          <cell r="K14">
            <v>1654</v>
          </cell>
          <cell r="L14">
            <v>26422</v>
          </cell>
          <cell r="M14">
            <v>15096</v>
          </cell>
          <cell r="N14">
            <v>0</v>
          </cell>
          <cell r="O14">
            <v>153733</v>
          </cell>
          <cell r="P14">
            <v>0</v>
          </cell>
          <cell r="Q14">
            <v>0</v>
          </cell>
          <cell r="R14">
            <v>195251</v>
          </cell>
          <cell r="S14">
            <v>0</v>
          </cell>
          <cell r="T14">
            <v>0</v>
          </cell>
          <cell r="U14">
            <v>33</v>
          </cell>
          <cell r="V14">
            <v>33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2088</v>
          </cell>
          <cell r="AE14">
            <v>0</v>
          </cell>
          <cell r="AF14">
            <v>2088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2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113</v>
          </cell>
          <cell r="F16">
            <v>2</v>
          </cell>
          <cell r="G16">
            <v>73</v>
          </cell>
          <cell r="H16">
            <v>188</v>
          </cell>
          <cell r="I16">
            <v>0</v>
          </cell>
          <cell r="J16">
            <v>12</v>
          </cell>
          <cell r="K16">
            <v>12</v>
          </cell>
          <cell r="L16">
            <v>168</v>
          </cell>
          <cell r="M16">
            <v>34</v>
          </cell>
          <cell r="N16">
            <v>0</v>
          </cell>
          <cell r="O16">
            <v>197</v>
          </cell>
          <cell r="P16">
            <v>2</v>
          </cell>
          <cell r="Q16">
            <v>37</v>
          </cell>
          <cell r="R16">
            <v>438</v>
          </cell>
          <cell r="S16">
            <v>0</v>
          </cell>
          <cell r="T16">
            <v>14</v>
          </cell>
          <cell r="U16">
            <v>128</v>
          </cell>
          <cell r="V16">
            <v>142</v>
          </cell>
          <cell r="W16">
            <v>13146</v>
          </cell>
          <cell r="X16">
            <v>177</v>
          </cell>
          <cell r="Y16">
            <v>13323</v>
          </cell>
          <cell r="Z16">
            <v>0</v>
          </cell>
          <cell r="AA16">
            <v>0</v>
          </cell>
          <cell r="AB16">
            <v>0</v>
          </cell>
          <cell r="AC16">
            <v>15</v>
          </cell>
          <cell r="AD16">
            <v>168</v>
          </cell>
          <cell r="AE16">
            <v>0</v>
          </cell>
          <cell r="AF16">
            <v>183</v>
          </cell>
        </row>
        <row r="17">
          <cell r="B17" t="str">
            <v>I alt Tilgang</v>
          </cell>
          <cell r="C17">
            <v>10</v>
          </cell>
          <cell r="D17">
            <v>49789</v>
          </cell>
          <cell r="E17">
            <v>244846</v>
          </cell>
          <cell r="F17">
            <v>192263</v>
          </cell>
          <cell r="G17">
            <v>11102</v>
          </cell>
          <cell r="H17">
            <v>498010</v>
          </cell>
          <cell r="I17">
            <v>379</v>
          </cell>
          <cell r="J17">
            <v>163167</v>
          </cell>
          <cell r="K17">
            <v>163546</v>
          </cell>
          <cell r="L17">
            <v>222763</v>
          </cell>
          <cell r="M17">
            <v>366697</v>
          </cell>
          <cell r="N17">
            <v>0</v>
          </cell>
          <cell r="O17">
            <v>458004</v>
          </cell>
          <cell r="P17">
            <v>21732</v>
          </cell>
          <cell r="Q17">
            <v>81188</v>
          </cell>
          <cell r="R17">
            <v>1150384</v>
          </cell>
          <cell r="S17">
            <v>0</v>
          </cell>
          <cell r="T17">
            <v>11069</v>
          </cell>
          <cell r="U17">
            <v>228731</v>
          </cell>
          <cell r="V17">
            <v>239800</v>
          </cell>
          <cell r="W17">
            <v>1795064</v>
          </cell>
          <cell r="X17">
            <v>7052</v>
          </cell>
          <cell r="Y17">
            <v>1802116</v>
          </cell>
          <cell r="Z17">
            <v>27912</v>
          </cell>
          <cell r="AA17">
            <v>62717</v>
          </cell>
          <cell r="AB17">
            <v>1914</v>
          </cell>
          <cell r="AC17">
            <v>10027</v>
          </cell>
          <cell r="AD17">
            <v>15141</v>
          </cell>
          <cell r="AE17">
            <v>0</v>
          </cell>
          <cell r="AF17">
            <v>117711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50339</v>
          </cell>
          <cell r="E18">
            <v>35375</v>
          </cell>
          <cell r="F18">
            <v>44828</v>
          </cell>
          <cell r="G18">
            <v>0</v>
          </cell>
          <cell r="H18">
            <v>130542</v>
          </cell>
          <cell r="I18">
            <v>0</v>
          </cell>
          <cell r="J18">
            <v>101</v>
          </cell>
          <cell r="K18">
            <v>101</v>
          </cell>
          <cell r="L18">
            <v>46798</v>
          </cell>
          <cell r="M18">
            <v>144106</v>
          </cell>
          <cell r="N18">
            <v>0</v>
          </cell>
          <cell r="O18">
            <v>0</v>
          </cell>
          <cell r="P18">
            <v>0</v>
          </cell>
          <cell r="Q18">
            <v>6887</v>
          </cell>
          <cell r="R18">
            <v>197791</v>
          </cell>
          <cell r="S18">
            <v>0</v>
          </cell>
          <cell r="T18">
            <v>0</v>
          </cell>
          <cell r="U18">
            <v>105834</v>
          </cell>
          <cell r="V18">
            <v>105834</v>
          </cell>
          <cell r="W18">
            <v>243495</v>
          </cell>
          <cell r="X18">
            <v>41071</v>
          </cell>
          <cell r="Y18">
            <v>284566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1828</v>
          </cell>
          <cell r="AE18">
            <v>0</v>
          </cell>
          <cell r="AF18">
            <v>1828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51991</v>
          </cell>
          <cell r="F19">
            <v>15622</v>
          </cell>
          <cell r="G19">
            <v>2353</v>
          </cell>
          <cell r="H19">
            <v>69966</v>
          </cell>
          <cell r="I19">
            <v>0</v>
          </cell>
          <cell r="J19">
            <v>72787</v>
          </cell>
          <cell r="K19">
            <v>72787</v>
          </cell>
          <cell r="L19">
            <v>66853</v>
          </cell>
          <cell r="M19">
            <v>81205</v>
          </cell>
          <cell r="N19">
            <v>0</v>
          </cell>
          <cell r="O19">
            <v>122061</v>
          </cell>
          <cell r="P19">
            <v>4882</v>
          </cell>
          <cell r="Q19">
            <v>30000</v>
          </cell>
          <cell r="R19">
            <v>305001</v>
          </cell>
          <cell r="S19">
            <v>0</v>
          </cell>
          <cell r="T19">
            <v>0</v>
          </cell>
          <cell r="U19">
            <v>3336</v>
          </cell>
          <cell r="V19">
            <v>3336</v>
          </cell>
          <cell r="W19">
            <v>838550</v>
          </cell>
          <cell r="X19">
            <v>0</v>
          </cell>
          <cell r="Y19">
            <v>838550</v>
          </cell>
          <cell r="Z19">
            <v>0</v>
          </cell>
          <cell r="AA19">
            <v>0</v>
          </cell>
          <cell r="AB19">
            <v>0</v>
          </cell>
          <cell r="AC19">
            <v>3650</v>
          </cell>
          <cell r="AD19">
            <v>3234</v>
          </cell>
          <cell r="AE19">
            <v>0</v>
          </cell>
          <cell r="AF19">
            <v>6884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7430</v>
          </cell>
          <cell r="F20">
            <v>2</v>
          </cell>
          <cell r="G20">
            <v>1393</v>
          </cell>
          <cell r="H20">
            <v>8825</v>
          </cell>
          <cell r="I20">
            <v>0</v>
          </cell>
          <cell r="J20">
            <v>0</v>
          </cell>
          <cell r="K20">
            <v>0</v>
          </cell>
          <cell r="L20">
            <v>5100</v>
          </cell>
          <cell r="M20">
            <v>21998</v>
          </cell>
          <cell r="N20">
            <v>0</v>
          </cell>
          <cell r="O20">
            <v>16908</v>
          </cell>
          <cell r="P20">
            <v>0</v>
          </cell>
          <cell r="Q20">
            <v>19935</v>
          </cell>
          <cell r="R20">
            <v>63941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113952</v>
          </cell>
          <cell r="X20">
            <v>0</v>
          </cell>
          <cell r="Y20">
            <v>113952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34291</v>
          </cell>
          <cell r="M21">
            <v>82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34373</v>
          </cell>
          <cell r="S21">
            <v>0</v>
          </cell>
          <cell r="T21">
            <v>6468</v>
          </cell>
          <cell r="U21">
            <v>16743</v>
          </cell>
          <cell r="V21">
            <v>23211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3</v>
          </cell>
          <cell r="G22">
            <v>0</v>
          </cell>
          <cell r="H22">
            <v>3</v>
          </cell>
          <cell r="I22">
            <v>0</v>
          </cell>
          <cell r="J22">
            <v>0</v>
          </cell>
          <cell r="K22">
            <v>0</v>
          </cell>
          <cell r="L22">
            <v>129</v>
          </cell>
          <cell r="M22">
            <v>7</v>
          </cell>
          <cell r="N22">
            <v>0</v>
          </cell>
          <cell r="O22">
            <v>117</v>
          </cell>
          <cell r="P22">
            <v>0</v>
          </cell>
          <cell r="Q22">
            <v>0</v>
          </cell>
          <cell r="R22">
            <v>253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0</v>
          </cell>
          <cell r="AF22">
            <v>2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40824</v>
          </cell>
          <cell r="K23">
            <v>40824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10</v>
          </cell>
          <cell r="D25">
            <v>0</v>
          </cell>
          <cell r="E25">
            <v>4379</v>
          </cell>
          <cell r="F25">
            <v>121858</v>
          </cell>
          <cell r="G25">
            <v>221</v>
          </cell>
          <cell r="H25">
            <v>126468</v>
          </cell>
          <cell r="I25">
            <v>0</v>
          </cell>
          <cell r="J25">
            <v>47689</v>
          </cell>
          <cell r="K25">
            <v>47689</v>
          </cell>
          <cell r="L25">
            <v>53392</v>
          </cell>
          <cell r="M25">
            <v>51191</v>
          </cell>
          <cell r="N25">
            <v>0</v>
          </cell>
          <cell r="O25">
            <v>247113</v>
          </cell>
          <cell r="P25">
            <v>53</v>
          </cell>
          <cell r="Q25">
            <v>1232</v>
          </cell>
          <cell r="R25">
            <v>352981</v>
          </cell>
          <cell r="S25">
            <v>0</v>
          </cell>
          <cell r="T25">
            <v>0</v>
          </cell>
          <cell r="U25">
            <v>3738</v>
          </cell>
          <cell r="V25">
            <v>3738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151</v>
          </cell>
          <cell r="AB25">
            <v>1640</v>
          </cell>
          <cell r="AC25">
            <v>4120</v>
          </cell>
          <cell r="AD25">
            <v>4303</v>
          </cell>
          <cell r="AE25">
            <v>0</v>
          </cell>
          <cell r="AF25">
            <v>10214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61</v>
          </cell>
          <cell r="M26">
            <v>42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103</v>
          </cell>
          <cell r="S26">
            <v>0</v>
          </cell>
          <cell r="T26">
            <v>0</v>
          </cell>
          <cell r="U26">
            <v>590</v>
          </cell>
          <cell r="V26">
            <v>590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17230</v>
          </cell>
          <cell r="AB26">
            <v>0</v>
          </cell>
          <cell r="AC26">
            <v>1212</v>
          </cell>
          <cell r="AD26">
            <v>8</v>
          </cell>
          <cell r="AE26">
            <v>0</v>
          </cell>
          <cell r="AF26">
            <v>18450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769</v>
          </cell>
          <cell r="V27">
            <v>769</v>
          </cell>
          <cell r="W27">
            <v>0</v>
          </cell>
          <cell r="X27">
            <v>0</v>
          </cell>
          <cell r="Y27">
            <v>0</v>
          </cell>
          <cell r="Z27">
            <v>27912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27912</v>
          </cell>
        </row>
        <row r="28">
          <cell r="B28" t="str">
            <v>Anvendt til produktion 3.n</v>
          </cell>
          <cell r="C28">
            <v>0</v>
          </cell>
          <cell r="D28">
            <v>6260</v>
          </cell>
          <cell r="E28">
            <v>0</v>
          </cell>
          <cell r="F28">
            <v>0</v>
          </cell>
          <cell r="G28">
            <v>128</v>
          </cell>
          <cell r="H28">
            <v>6388</v>
          </cell>
          <cell r="I28">
            <v>0</v>
          </cell>
          <cell r="J28">
            <v>0</v>
          </cell>
          <cell r="K28">
            <v>0</v>
          </cell>
          <cell r="L28">
            <v>1963</v>
          </cell>
          <cell r="M28">
            <v>0</v>
          </cell>
          <cell r="N28">
            <v>0</v>
          </cell>
          <cell r="O28">
            <v>0</v>
          </cell>
          <cell r="P28">
            <v>11044</v>
          </cell>
          <cell r="Q28">
            <v>42073</v>
          </cell>
          <cell r="R28">
            <v>55080</v>
          </cell>
          <cell r="S28">
            <v>15893</v>
          </cell>
          <cell r="T28">
            <v>0</v>
          </cell>
          <cell r="U28">
            <v>0</v>
          </cell>
          <cell r="V28">
            <v>15893</v>
          </cell>
          <cell r="W28">
            <v>622314</v>
          </cell>
          <cell r="X28">
            <v>1482</v>
          </cell>
          <cell r="Y28">
            <v>623796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126013</v>
          </cell>
          <cell r="F29">
            <v>3413</v>
          </cell>
          <cell r="G29">
            <v>6366</v>
          </cell>
          <cell r="H29">
            <v>135792</v>
          </cell>
          <cell r="I29">
            <v>0</v>
          </cell>
          <cell r="J29">
            <v>1654</v>
          </cell>
          <cell r="K29">
            <v>1654</v>
          </cell>
          <cell r="L29">
            <v>13576</v>
          </cell>
          <cell r="M29">
            <v>111212</v>
          </cell>
          <cell r="N29">
            <v>0</v>
          </cell>
          <cell r="O29">
            <v>63054</v>
          </cell>
          <cell r="P29">
            <v>6103</v>
          </cell>
          <cell r="Q29">
            <v>0</v>
          </cell>
          <cell r="R29">
            <v>193945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2092</v>
          </cell>
          <cell r="AE29">
            <v>0</v>
          </cell>
          <cell r="AF29">
            <v>2092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1275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1275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4</v>
          </cell>
          <cell r="D31">
            <v>116</v>
          </cell>
          <cell r="E31">
            <v>873</v>
          </cell>
          <cell r="F31">
            <v>305</v>
          </cell>
          <cell r="G31">
            <v>151</v>
          </cell>
          <cell r="H31">
            <v>1449</v>
          </cell>
          <cell r="I31">
            <v>0</v>
          </cell>
          <cell r="J31">
            <v>61</v>
          </cell>
          <cell r="K31">
            <v>61</v>
          </cell>
          <cell r="L31">
            <v>105</v>
          </cell>
          <cell r="M31">
            <v>849</v>
          </cell>
          <cell r="N31">
            <v>0</v>
          </cell>
          <cell r="O31">
            <v>582</v>
          </cell>
          <cell r="P31">
            <v>36</v>
          </cell>
          <cell r="Q31">
            <v>14</v>
          </cell>
          <cell r="R31">
            <v>1586</v>
          </cell>
          <cell r="S31">
            <v>0</v>
          </cell>
          <cell r="T31">
            <v>0</v>
          </cell>
          <cell r="U31">
            <v>1472</v>
          </cell>
          <cell r="V31">
            <v>1472</v>
          </cell>
          <cell r="W31">
            <v>6113</v>
          </cell>
          <cell r="X31">
            <v>0</v>
          </cell>
          <cell r="Y31">
            <v>6113</v>
          </cell>
          <cell r="Z31">
            <v>0</v>
          </cell>
          <cell r="AA31">
            <v>0</v>
          </cell>
          <cell r="AB31">
            <v>0</v>
          </cell>
          <cell r="AC31">
            <v>5</v>
          </cell>
          <cell r="AD31">
            <v>0</v>
          </cell>
          <cell r="AE31">
            <v>0</v>
          </cell>
          <cell r="AF31">
            <v>5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315</v>
          </cell>
          <cell r="H32">
            <v>315</v>
          </cell>
          <cell r="I32">
            <v>0</v>
          </cell>
          <cell r="J32">
            <v>0</v>
          </cell>
          <cell r="K32">
            <v>0</v>
          </cell>
          <cell r="L32">
            <v>591</v>
          </cell>
          <cell r="M32">
            <v>0</v>
          </cell>
          <cell r="N32">
            <v>0</v>
          </cell>
          <cell r="O32">
            <v>0</v>
          </cell>
          <cell r="P32">
            <v>879</v>
          </cell>
          <cell r="Q32">
            <v>0</v>
          </cell>
          <cell r="R32">
            <v>1470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14</v>
          </cell>
          <cell r="D33">
            <v>56715</v>
          </cell>
          <cell r="E33">
            <v>226061</v>
          </cell>
          <cell r="F33">
            <v>186031</v>
          </cell>
          <cell r="G33">
            <v>10927</v>
          </cell>
          <cell r="H33">
            <v>479748</v>
          </cell>
          <cell r="I33">
            <v>0</v>
          </cell>
          <cell r="J33">
            <v>163116</v>
          </cell>
          <cell r="K33">
            <v>163116</v>
          </cell>
          <cell r="L33">
            <v>222859</v>
          </cell>
          <cell r="M33">
            <v>411967</v>
          </cell>
          <cell r="N33">
            <v>0</v>
          </cell>
          <cell r="O33">
            <v>449835</v>
          </cell>
          <cell r="P33">
            <v>22997</v>
          </cell>
          <cell r="Q33">
            <v>100141</v>
          </cell>
          <cell r="R33">
            <v>1207799</v>
          </cell>
          <cell r="S33">
            <v>15893</v>
          </cell>
          <cell r="T33">
            <v>6468</v>
          </cell>
          <cell r="U33">
            <v>132482</v>
          </cell>
          <cell r="V33">
            <v>154843</v>
          </cell>
          <cell r="W33">
            <v>1824424</v>
          </cell>
          <cell r="X33">
            <v>42553</v>
          </cell>
          <cell r="Y33">
            <v>1866977</v>
          </cell>
          <cell r="Z33">
            <v>27912</v>
          </cell>
          <cell r="AA33">
            <v>17381</v>
          </cell>
          <cell r="AB33">
            <v>1640</v>
          </cell>
          <cell r="AC33">
            <v>8987</v>
          </cell>
          <cell r="AD33">
            <v>11467</v>
          </cell>
          <cell r="AE33">
            <v>0</v>
          </cell>
          <cell r="AF33">
            <v>67387</v>
          </cell>
        </row>
        <row r="34">
          <cell r="A34" t="str">
            <v>FYSISK BEHOLDNING ULTIMO</v>
          </cell>
          <cell r="C34">
            <v>1142</v>
          </cell>
          <cell r="D34">
            <v>84318</v>
          </cell>
          <cell r="E34">
            <v>397196</v>
          </cell>
          <cell r="F34">
            <v>49716</v>
          </cell>
          <cell r="G34">
            <v>34881</v>
          </cell>
          <cell r="H34">
            <v>567253</v>
          </cell>
          <cell r="I34">
            <v>6393</v>
          </cell>
          <cell r="J34">
            <v>166957</v>
          </cell>
          <cell r="K34">
            <v>173350</v>
          </cell>
          <cell r="L34">
            <v>276224</v>
          </cell>
          <cell r="M34">
            <v>922447</v>
          </cell>
          <cell r="N34">
            <v>0</v>
          </cell>
          <cell r="O34">
            <v>279544</v>
          </cell>
          <cell r="P34">
            <v>25261</v>
          </cell>
          <cell r="Q34">
            <v>125547</v>
          </cell>
          <cell r="R34">
            <v>1629023</v>
          </cell>
          <cell r="S34">
            <v>8668</v>
          </cell>
          <cell r="T34">
            <v>13406</v>
          </cell>
          <cell r="U34">
            <v>297637</v>
          </cell>
          <cell r="V34">
            <v>319711</v>
          </cell>
          <cell r="W34">
            <v>478304</v>
          </cell>
          <cell r="X34">
            <v>47870</v>
          </cell>
          <cell r="Y34">
            <v>526174</v>
          </cell>
          <cell r="Z34">
            <v>0</v>
          </cell>
          <cell r="AA34">
            <v>120237</v>
          </cell>
          <cell r="AB34">
            <v>274</v>
          </cell>
          <cell r="AC34">
            <v>10694</v>
          </cell>
          <cell r="AD34">
            <v>8380</v>
          </cell>
          <cell r="AE34">
            <v>0</v>
          </cell>
          <cell r="AF34">
            <v>139585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84347</v>
          </cell>
          <cell r="F35">
            <v>20013</v>
          </cell>
          <cell r="G35">
            <v>1419</v>
          </cell>
          <cell r="H35">
            <v>105779</v>
          </cell>
          <cell r="I35">
            <v>0</v>
          </cell>
          <cell r="J35">
            <v>0</v>
          </cell>
          <cell r="K35">
            <v>0</v>
          </cell>
          <cell r="L35">
            <v>101882</v>
          </cell>
          <cell r="M35">
            <v>495638</v>
          </cell>
          <cell r="N35">
            <v>0</v>
          </cell>
          <cell r="O35">
            <v>410910</v>
          </cell>
          <cell r="P35">
            <v>0</v>
          </cell>
          <cell r="Q35">
            <v>94137</v>
          </cell>
          <cell r="R35">
            <v>1102567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140987</v>
          </cell>
          <cell r="X35">
            <v>0</v>
          </cell>
          <cell r="Y35">
            <v>140987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-89204</v>
          </cell>
          <cell r="F36">
            <v>-20013</v>
          </cell>
          <cell r="G36">
            <v>-3308</v>
          </cell>
          <cell r="H36">
            <v>-112525</v>
          </cell>
          <cell r="I36">
            <v>0</v>
          </cell>
          <cell r="J36">
            <v>0</v>
          </cell>
          <cell r="K36">
            <v>0</v>
          </cell>
          <cell r="L36">
            <v>-105725</v>
          </cell>
          <cell r="M36">
            <v>-506337</v>
          </cell>
          <cell r="N36">
            <v>0</v>
          </cell>
          <cell r="O36">
            <v>-410911</v>
          </cell>
          <cell r="P36">
            <v>-1126</v>
          </cell>
          <cell r="Q36">
            <v>-94137</v>
          </cell>
          <cell r="R36">
            <v>-1118236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-140988</v>
          </cell>
          <cell r="X36">
            <v>0</v>
          </cell>
          <cell r="Y36">
            <v>-140988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1142</v>
          </cell>
          <cell r="D37">
            <v>84318</v>
          </cell>
          <cell r="E37">
            <v>392339</v>
          </cell>
          <cell r="F37">
            <v>49716</v>
          </cell>
          <cell r="G37">
            <v>32992</v>
          </cell>
          <cell r="H37">
            <v>560507</v>
          </cell>
          <cell r="I37">
            <v>6393</v>
          </cell>
          <cell r="J37">
            <v>166957</v>
          </cell>
          <cell r="K37">
            <v>173350</v>
          </cell>
          <cell r="L37">
            <v>272381</v>
          </cell>
          <cell r="M37">
            <v>911748</v>
          </cell>
          <cell r="N37">
            <v>0</v>
          </cell>
          <cell r="O37">
            <v>279543</v>
          </cell>
          <cell r="P37">
            <v>24135</v>
          </cell>
          <cell r="Q37">
            <v>125547</v>
          </cell>
          <cell r="R37">
            <v>1613354</v>
          </cell>
          <cell r="S37">
            <v>8668</v>
          </cell>
          <cell r="T37">
            <v>13406</v>
          </cell>
          <cell r="U37">
            <v>297637</v>
          </cell>
          <cell r="V37">
            <v>319711</v>
          </cell>
          <cell r="W37">
            <v>478303</v>
          </cell>
          <cell r="X37">
            <v>47870</v>
          </cell>
          <cell r="Y37">
            <v>526173</v>
          </cell>
          <cell r="Z37">
            <v>0</v>
          </cell>
          <cell r="AA37">
            <v>120237</v>
          </cell>
          <cell r="AB37">
            <v>274</v>
          </cell>
          <cell r="AC37">
            <v>10694</v>
          </cell>
          <cell r="AD37">
            <v>8380</v>
          </cell>
          <cell r="AE37">
            <v>0</v>
          </cell>
          <cell r="AF37">
            <v>139585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2100</v>
          </cell>
          <cell r="C3">
            <v>9543</v>
          </cell>
          <cell r="D3">
            <v>110215</v>
          </cell>
          <cell r="E3">
            <v>0</v>
          </cell>
          <cell r="F3">
            <v>121858</v>
          </cell>
          <cell r="G3">
            <v>3071</v>
          </cell>
          <cell r="H3">
            <v>14688</v>
          </cell>
          <cell r="I3">
            <v>17759</v>
          </cell>
          <cell r="J3">
            <v>0</v>
          </cell>
          <cell r="K3">
            <v>0</v>
          </cell>
          <cell r="L3">
            <v>25134</v>
          </cell>
          <cell r="M3">
            <v>0</v>
          </cell>
          <cell r="N3">
            <v>24705</v>
          </cell>
          <cell r="O3">
            <v>49839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1142</v>
          </cell>
          <cell r="D3">
            <v>84318</v>
          </cell>
          <cell r="E3">
            <v>397196</v>
          </cell>
          <cell r="F3">
            <v>49716</v>
          </cell>
          <cell r="G3">
            <v>34881</v>
          </cell>
          <cell r="H3">
            <v>567253</v>
          </cell>
          <cell r="I3">
            <v>6393</v>
          </cell>
          <cell r="J3">
            <v>166957</v>
          </cell>
          <cell r="K3">
            <v>173350</v>
          </cell>
          <cell r="L3">
            <v>276224</v>
          </cell>
          <cell r="M3">
            <v>922447</v>
          </cell>
          <cell r="N3">
            <v>0</v>
          </cell>
          <cell r="O3">
            <v>279544</v>
          </cell>
          <cell r="P3">
            <v>25261</v>
          </cell>
          <cell r="Q3">
            <v>125547</v>
          </cell>
          <cell r="R3">
            <v>1629023</v>
          </cell>
          <cell r="S3">
            <v>8668</v>
          </cell>
          <cell r="T3">
            <v>13406</v>
          </cell>
          <cell r="U3">
            <v>297637</v>
          </cell>
          <cell r="V3">
            <v>319711</v>
          </cell>
          <cell r="W3">
            <v>478304</v>
          </cell>
          <cell r="X3">
            <v>47870</v>
          </cell>
          <cell r="Y3">
            <v>526174</v>
          </cell>
          <cell r="Z3">
            <v>0</v>
          </cell>
          <cell r="AA3">
            <v>120237</v>
          </cell>
          <cell r="AB3">
            <v>274</v>
          </cell>
          <cell r="AC3">
            <v>10694</v>
          </cell>
          <cell r="AD3">
            <v>8380</v>
          </cell>
          <cell r="AE3">
            <v>0</v>
          </cell>
          <cell r="AF3">
            <v>139585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84347</v>
          </cell>
          <cell r="F4">
            <v>20013</v>
          </cell>
          <cell r="G4">
            <v>1419</v>
          </cell>
          <cell r="H4">
            <v>105779</v>
          </cell>
          <cell r="I4">
            <v>0</v>
          </cell>
          <cell r="J4">
            <v>0</v>
          </cell>
          <cell r="K4">
            <v>0</v>
          </cell>
          <cell r="L4">
            <v>101882</v>
          </cell>
          <cell r="M4">
            <v>495638</v>
          </cell>
          <cell r="N4">
            <v>0</v>
          </cell>
          <cell r="O4">
            <v>410910</v>
          </cell>
          <cell r="P4">
            <v>0</v>
          </cell>
          <cell r="Q4">
            <v>94137</v>
          </cell>
          <cell r="R4">
            <v>1102567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140987</v>
          </cell>
          <cell r="X4">
            <v>0</v>
          </cell>
          <cell r="Y4">
            <v>140987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-89204</v>
          </cell>
          <cell r="F5">
            <v>-20013</v>
          </cell>
          <cell r="G5">
            <v>-3308</v>
          </cell>
          <cell r="H5">
            <v>-112525</v>
          </cell>
          <cell r="I5">
            <v>0</v>
          </cell>
          <cell r="J5">
            <v>0</v>
          </cell>
          <cell r="K5">
            <v>0</v>
          </cell>
          <cell r="L5">
            <v>-105725</v>
          </cell>
          <cell r="M5">
            <v>-506337</v>
          </cell>
          <cell r="N5">
            <v>0</v>
          </cell>
          <cell r="O5">
            <v>-410911</v>
          </cell>
          <cell r="P5">
            <v>-1126</v>
          </cell>
          <cell r="Q5">
            <v>-94137</v>
          </cell>
          <cell r="R5">
            <v>-1118236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-140988</v>
          </cell>
          <cell r="X5">
            <v>0</v>
          </cell>
          <cell r="Y5">
            <v>-140988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1142</v>
          </cell>
          <cell r="D6">
            <v>84318</v>
          </cell>
          <cell r="E6">
            <v>392339</v>
          </cell>
          <cell r="F6">
            <v>49716</v>
          </cell>
          <cell r="G6">
            <v>32992</v>
          </cell>
          <cell r="H6">
            <v>560507</v>
          </cell>
          <cell r="I6">
            <v>6393</v>
          </cell>
          <cell r="J6">
            <v>166957</v>
          </cell>
          <cell r="K6">
            <v>173350</v>
          </cell>
          <cell r="L6">
            <v>272381</v>
          </cell>
          <cell r="M6">
            <v>911748</v>
          </cell>
          <cell r="N6">
            <v>0</v>
          </cell>
          <cell r="O6">
            <v>279543</v>
          </cell>
          <cell r="P6">
            <v>24135</v>
          </cell>
          <cell r="Q6">
            <v>125547</v>
          </cell>
          <cell r="R6">
            <v>1613354</v>
          </cell>
          <cell r="S6">
            <v>8668</v>
          </cell>
          <cell r="T6">
            <v>13406</v>
          </cell>
          <cell r="U6">
            <v>297637</v>
          </cell>
          <cell r="V6">
            <v>319711</v>
          </cell>
          <cell r="W6">
            <v>478303</v>
          </cell>
          <cell r="X6">
            <v>47870</v>
          </cell>
          <cell r="Y6">
            <v>526173</v>
          </cell>
          <cell r="Z6">
            <v>0</v>
          </cell>
          <cell r="AA6">
            <v>120237</v>
          </cell>
          <cell r="AB6">
            <v>274</v>
          </cell>
          <cell r="AC6">
            <v>10694</v>
          </cell>
          <cell r="AD6">
            <v>8380</v>
          </cell>
          <cell r="AE6">
            <v>0</v>
          </cell>
          <cell r="AF6">
            <v>139585</v>
          </cell>
        </row>
        <row r="7">
          <cell r="A7" t="str">
            <v>TILGANG</v>
          </cell>
          <cell r="B7" t="str">
            <v>Import 2.a.</v>
          </cell>
          <cell r="C7">
            <v>30</v>
          </cell>
          <cell r="D7">
            <v>15568</v>
          </cell>
          <cell r="E7">
            <v>40662</v>
          </cell>
          <cell r="F7">
            <v>0</v>
          </cell>
          <cell r="G7">
            <v>9030</v>
          </cell>
          <cell r="H7">
            <v>65290</v>
          </cell>
          <cell r="I7">
            <v>0</v>
          </cell>
          <cell r="J7">
            <v>136223</v>
          </cell>
          <cell r="K7">
            <v>136223</v>
          </cell>
          <cell r="L7">
            <v>63753</v>
          </cell>
          <cell r="M7">
            <v>130306</v>
          </cell>
          <cell r="N7">
            <v>0</v>
          </cell>
          <cell r="O7">
            <v>0</v>
          </cell>
          <cell r="P7">
            <v>17362</v>
          </cell>
          <cell r="Q7">
            <v>57019</v>
          </cell>
          <cell r="R7">
            <v>268440</v>
          </cell>
          <cell r="S7">
            <v>0</v>
          </cell>
          <cell r="T7">
            <v>1020</v>
          </cell>
          <cell r="U7">
            <v>96996</v>
          </cell>
          <cell r="V7">
            <v>98016</v>
          </cell>
          <cell r="W7">
            <v>436597</v>
          </cell>
          <cell r="X7">
            <v>30233</v>
          </cell>
          <cell r="Y7">
            <v>466830</v>
          </cell>
          <cell r="Z7">
            <v>0</v>
          </cell>
          <cell r="AA7">
            <v>0</v>
          </cell>
          <cell r="AB7">
            <v>1908</v>
          </cell>
          <cell r="AC7">
            <v>4387</v>
          </cell>
          <cell r="AD7">
            <v>1783</v>
          </cell>
          <cell r="AE7">
            <v>0</v>
          </cell>
          <cell r="AF7">
            <v>8078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66807</v>
          </cell>
          <cell r="F8">
            <v>17508</v>
          </cell>
          <cell r="G8">
            <v>2641</v>
          </cell>
          <cell r="H8">
            <v>86956</v>
          </cell>
          <cell r="I8">
            <v>0</v>
          </cell>
          <cell r="J8">
            <v>79115</v>
          </cell>
          <cell r="K8">
            <v>79115</v>
          </cell>
          <cell r="L8">
            <v>96828</v>
          </cell>
          <cell r="M8">
            <v>108382</v>
          </cell>
          <cell r="N8">
            <v>0</v>
          </cell>
          <cell r="O8">
            <v>148010</v>
          </cell>
          <cell r="P8">
            <v>7</v>
          </cell>
          <cell r="Q8">
            <v>18000</v>
          </cell>
          <cell r="R8">
            <v>371227</v>
          </cell>
          <cell r="S8">
            <v>0</v>
          </cell>
          <cell r="T8">
            <v>0</v>
          </cell>
          <cell r="U8">
            <v>4127</v>
          </cell>
          <cell r="V8">
            <v>4127</v>
          </cell>
          <cell r="W8">
            <v>807094</v>
          </cell>
          <cell r="X8">
            <v>0</v>
          </cell>
          <cell r="Y8">
            <v>807094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2805</v>
          </cell>
          <cell r="AE8">
            <v>0</v>
          </cell>
          <cell r="AF8">
            <v>2805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11443</v>
          </cell>
          <cell r="F9">
            <v>1</v>
          </cell>
          <cell r="G9">
            <v>1552</v>
          </cell>
          <cell r="H9">
            <v>12996</v>
          </cell>
          <cell r="I9">
            <v>0</v>
          </cell>
          <cell r="J9">
            <v>0</v>
          </cell>
          <cell r="K9">
            <v>0</v>
          </cell>
          <cell r="L9">
            <v>18325</v>
          </cell>
          <cell r="M9">
            <v>20656</v>
          </cell>
          <cell r="N9">
            <v>0</v>
          </cell>
          <cell r="O9">
            <v>34764</v>
          </cell>
          <cell r="P9">
            <v>0</v>
          </cell>
          <cell r="Q9">
            <v>21490</v>
          </cell>
          <cell r="R9">
            <v>95235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59533</v>
          </cell>
          <cell r="X9">
            <v>0</v>
          </cell>
          <cell r="Y9">
            <v>59533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7058</v>
          </cell>
          <cell r="Q10">
            <v>0</v>
          </cell>
          <cell r="R10">
            <v>7058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1228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1228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3168</v>
          </cell>
          <cell r="G11">
            <v>0</v>
          </cell>
          <cell r="H11">
            <v>3168</v>
          </cell>
          <cell r="I11">
            <v>0</v>
          </cell>
          <cell r="J11">
            <v>0</v>
          </cell>
          <cell r="K11">
            <v>0</v>
          </cell>
          <cell r="L11">
            <v>1900</v>
          </cell>
          <cell r="M11">
            <v>4417</v>
          </cell>
          <cell r="N11">
            <v>0</v>
          </cell>
          <cell r="O11">
            <v>6403</v>
          </cell>
          <cell r="P11">
            <v>44</v>
          </cell>
          <cell r="Q11">
            <v>0</v>
          </cell>
          <cell r="R11">
            <v>12764</v>
          </cell>
          <cell r="S11">
            <v>0</v>
          </cell>
          <cell r="T11">
            <v>1285</v>
          </cell>
          <cell r="U11">
            <v>0</v>
          </cell>
          <cell r="V11">
            <v>1285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74</v>
          </cell>
          <cell r="AD11">
            <v>309</v>
          </cell>
          <cell r="AE11">
            <v>0</v>
          </cell>
          <cell r="AF11">
            <v>383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548</v>
          </cell>
          <cell r="F12">
            <v>0</v>
          </cell>
          <cell r="G12">
            <v>0</v>
          </cell>
          <cell r="H12">
            <v>548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5806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5806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78240</v>
          </cell>
          <cell r="E13">
            <v>115160</v>
          </cell>
          <cell r="F13">
            <v>41969</v>
          </cell>
          <cell r="G13">
            <v>766</v>
          </cell>
          <cell r="H13">
            <v>236135</v>
          </cell>
          <cell r="I13">
            <v>0</v>
          </cell>
          <cell r="J13">
            <v>7692</v>
          </cell>
          <cell r="K13">
            <v>7692</v>
          </cell>
          <cell r="L13">
            <v>76415</v>
          </cell>
          <cell r="M13">
            <v>237403</v>
          </cell>
          <cell r="N13">
            <v>0</v>
          </cell>
          <cell r="O13">
            <v>136000</v>
          </cell>
          <cell r="P13">
            <v>5285</v>
          </cell>
          <cell r="Q13">
            <v>0</v>
          </cell>
          <cell r="R13">
            <v>455103</v>
          </cell>
          <cell r="S13">
            <v>2855</v>
          </cell>
          <cell r="T13">
            <v>0</v>
          </cell>
          <cell r="U13">
            <v>137682</v>
          </cell>
          <cell r="V13">
            <v>140537</v>
          </cell>
          <cell r="W13">
            <v>495783</v>
          </cell>
          <cell r="X13">
            <v>11586</v>
          </cell>
          <cell r="Y13">
            <v>507369</v>
          </cell>
          <cell r="Z13">
            <v>28592</v>
          </cell>
          <cell r="AA13">
            <v>0</v>
          </cell>
          <cell r="AB13">
            <v>0</v>
          </cell>
          <cell r="AC13">
            <v>0</v>
          </cell>
          <cell r="AD13">
            <v>12225</v>
          </cell>
          <cell r="AE13">
            <v>0</v>
          </cell>
          <cell r="AF13">
            <v>40817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3919</v>
          </cell>
          <cell r="F14">
            <v>143760</v>
          </cell>
          <cell r="G14">
            <v>96</v>
          </cell>
          <cell r="H14">
            <v>147775</v>
          </cell>
          <cell r="I14">
            <v>0</v>
          </cell>
          <cell r="J14">
            <v>0</v>
          </cell>
          <cell r="K14">
            <v>0</v>
          </cell>
          <cell r="L14">
            <v>25817</v>
          </cell>
          <cell r="M14">
            <v>273</v>
          </cell>
          <cell r="N14">
            <v>0</v>
          </cell>
          <cell r="O14">
            <v>105383</v>
          </cell>
          <cell r="P14">
            <v>0</v>
          </cell>
          <cell r="Q14">
            <v>0</v>
          </cell>
          <cell r="R14">
            <v>131473</v>
          </cell>
          <cell r="S14">
            <v>0</v>
          </cell>
          <cell r="T14">
            <v>0</v>
          </cell>
          <cell r="U14">
            <v>677</v>
          </cell>
          <cell r="V14">
            <v>677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3</v>
          </cell>
          <cell r="AD14">
            <v>19</v>
          </cell>
          <cell r="AE14">
            <v>0</v>
          </cell>
          <cell r="AF14">
            <v>22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518</v>
          </cell>
          <cell r="F16">
            <v>184</v>
          </cell>
          <cell r="G16">
            <v>0</v>
          </cell>
          <cell r="H16">
            <v>702</v>
          </cell>
          <cell r="I16">
            <v>1</v>
          </cell>
          <cell r="J16">
            <v>70</v>
          </cell>
          <cell r="K16">
            <v>71</v>
          </cell>
          <cell r="L16">
            <v>331</v>
          </cell>
          <cell r="M16">
            <v>485</v>
          </cell>
          <cell r="N16">
            <v>0</v>
          </cell>
          <cell r="O16">
            <v>2</v>
          </cell>
          <cell r="P16">
            <v>8</v>
          </cell>
          <cell r="Q16">
            <v>136</v>
          </cell>
          <cell r="R16">
            <v>962</v>
          </cell>
          <cell r="S16">
            <v>1</v>
          </cell>
          <cell r="T16">
            <v>0</v>
          </cell>
          <cell r="U16">
            <v>386</v>
          </cell>
          <cell r="V16">
            <v>387</v>
          </cell>
          <cell r="W16">
            <v>4023</v>
          </cell>
          <cell r="X16">
            <v>170</v>
          </cell>
          <cell r="Y16">
            <v>4193</v>
          </cell>
          <cell r="Z16">
            <v>0</v>
          </cell>
          <cell r="AA16">
            <v>0</v>
          </cell>
          <cell r="AB16">
            <v>0</v>
          </cell>
          <cell r="AC16">
            <v>3</v>
          </cell>
          <cell r="AD16">
            <v>75</v>
          </cell>
          <cell r="AE16">
            <v>0</v>
          </cell>
          <cell r="AF16">
            <v>78</v>
          </cell>
        </row>
        <row r="17">
          <cell r="B17" t="str">
            <v>I alt Tilgang</v>
          </cell>
          <cell r="C17">
            <v>30</v>
          </cell>
          <cell r="D17">
            <v>93808</v>
          </cell>
          <cell r="E17">
            <v>239057</v>
          </cell>
          <cell r="F17">
            <v>206590</v>
          </cell>
          <cell r="G17">
            <v>14085</v>
          </cell>
          <cell r="H17">
            <v>553570</v>
          </cell>
          <cell r="I17">
            <v>1</v>
          </cell>
          <cell r="J17">
            <v>223100</v>
          </cell>
          <cell r="K17">
            <v>223101</v>
          </cell>
          <cell r="L17">
            <v>283369</v>
          </cell>
          <cell r="M17">
            <v>507728</v>
          </cell>
          <cell r="N17">
            <v>0</v>
          </cell>
          <cell r="O17">
            <v>430562</v>
          </cell>
          <cell r="P17">
            <v>29764</v>
          </cell>
          <cell r="Q17">
            <v>96645</v>
          </cell>
          <cell r="R17">
            <v>1348068</v>
          </cell>
          <cell r="S17">
            <v>2856</v>
          </cell>
          <cell r="T17">
            <v>2305</v>
          </cell>
          <cell r="U17">
            <v>239868</v>
          </cell>
          <cell r="V17">
            <v>245029</v>
          </cell>
          <cell r="W17">
            <v>1803030</v>
          </cell>
          <cell r="X17">
            <v>41989</v>
          </cell>
          <cell r="Y17">
            <v>1845019</v>
          </cell>
          <cell r="Z17">
            <v>29820</v>
          </cell>
          <cell r="AA17">
            <v>0</v>
          </cell>
          <cell r="AB17">
            <v>1908</v>
          </cell>
          <cell r="AC17">
            <v>4467</v>
          </cell>
          <cell r="AD17">
            <v>17216</v>
          </cell>
          <cell r="AE17">
            <v>0</v>
          </cell>
          <cell r="AF17">
            <v>53411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82317</v>
          </cell>
          <cell r="E18">
            <v>36607</v>
          </cell>
          <cell r="F18">
            <v>41781</v>
          </cell>
          <cell r="G18">
            <v>0</v>
          </cell>
          <cell r="H18">
            <v>160705</v>
          </cell>
          <cell r="I18">
            <v>0</v>
          </cell>
          <cell r="J18">
            <v>205</v>
          </cell>
          <cell r="K18">
            <v>205</v>
          </cell>
          <cell r="L18">
            <v>56032</v>
          </cell>
          <cell r="M18">
            <v>133716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189748</v>
          </cell>
          <cell r="S18">
            <v>0</v>
          </cell>
          <cell r="T18">
            <v>0</v>
          </cell>
          <cell r="U18">
            <v>319378</v>
          </cell>
          <cell r="V18">
            <v>319378</v>
          </cell>
          <cell r="W18">
            <v>243675</v>
          </cell>
          <cell r="X18">
            <v>8314</v>
          </cell>
          <cell r="Y18">
            <v>251989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9736</v>
          </cell>
          <cell r="AE18">
            <v>0</v>
          </cell>
          <cell r="AF18">
            <v>9736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66807</v>
          </cell>
          <cell r="F19">
            <v>17508</v>
          </cell>
          <cell r="G19">
            <v>2641</v>
          </cell>
          <cell r="H19">
            <v>86956</v>
          </cell>
          <cell r="I19">
            <v>0</v>
          </cell>
          <cell r="J19">
            <v>79117</v>
          </cell>
          <cell r="K19">
            <v>79117</v>
          </cell>
          <cell r="L19">
            <v>96828</v>
          </cell>
          <cell r="M19">
            <v>108382</v>
          </cell>
          <cell r="N19">
            <v>0</v>
          </cell>
          <cell r="O19">
            <v>148010</v>
          </cell>
          <cell r="P19">
            <v>715</v>
          </cell>
          <cell r="Q19">
            <v>18000</v>
          </cell>
          <cell r="R19">
            <v>371935</v>
          </cell>
          <cell r="S19">
            <v>0</v>
          </cell>
          <cell r="T19">
            <v>0</v>
          </cell>
          <cell r="U19">
            <v>4127</v>
          </cell>
          <cell r="V19">
            <v>4127</v>
          </cell>
          <cell r="W19">
            <v>807094</v>
          </cell>
          <cell r="X19">
            <v>0</v>
          </cell>
          <cell r="Y19">
            <v>807094</v>
          </cell>
          <cell r="Z19">
            <v>0</v>
          </cell>
          <cell r="AA19">
            <v>0</v>
          </cell>
          <cell r="AB19">
            <v>0</v>
          </cell>
          <cell r="AC19">
            <v>24</v>
          </cell>
          <cell r="AD19">
            <v>2805</v>
          </cell>
          <cell r="AE19">
            <v>0</v>
          </cell>
          <cell r="AF19">
            <v>2829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11443</v>
          </cell>
          <cell r="F20">
            <v>1</v>
          </cell>
          <cell r="G20">
            <v>1552</v>
          </cell>
          <cell r="H20">
            <v>12996</v>
          </cell>
          <cell r="I20">
            <v>0</v>
          </cell>
          <cell r="J20">
            <v>0</v>
          </cell>
          <cell r="K20">
            <v>0</v>
          </cell>
          <cell r="L20">
            <v>18325</v>
          </cell>
          <cell r="M20">
            <v>20656</v>
          </cell>
          <cell r="N20">
            <v>0</v>
          </cell>
          <cell r="O20">
            <v>34764</v>
          </cell>
          <cell r="P20">
            <v>0</v>
          </cell>
          <cell r="Q20">
            <v>21490</v>
          </cell>
          <cell r="R20">
            <v>95235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59533</v>
          </cell>
          <cell r="X20">
            <v>0</v>
          </cell>
          <cell r="Y20">
            <v>59533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28634</v>
          </cell>
          <cell r="M21">
            <v>91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28725</v>
          </cell>
          <cell r="S21">
            <v>0</v>
          </cell>
          <cell r="T21">
            <v>7671</v>
          </cell>
          <cell r="U21">
            <v>20962</v>
          </cell>
          <cell r="V21">
            <v>28633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3</v>
          </cell>
          <cell r="G22">
            <v>0</v>
          </cell>
          <cell r="H22">
            <v>3</v>
          </cell>
          <cell r="I22">
            <v>0</v>
          </cell>
          <cell r="J22">
            <v>0</v>
          </cell>
          <cell r="K22">
            <v>0</v>
          </cell>
          <cell r="L22">
            <v>184</v>
          </cell>
          <cell r="M22">
            <v>65</v>
          </cell>
          <cell r="N22">
            <v>0</v>
          </cell>
          <cell r="O22">
            <v>86</v>
          </cell>
          <cell r="P22">
            <v>0</v>
          </cell>
          <cell r="Q22">
            <v>0</v>
          </cell>
          <cell r="R22">
            <v>335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43441</v>
          </cell>
          <cell r="K23">
            <v>43441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52</v>
          </cell>
          <cell r="D25">
            <v>0</v>
          </cell>
          <cell r="E25">
            <v>5564</v>
          </cell>
          <cell r="F25">
            <v>143252</v>
          </cell>
          <cell r="G25">
            <v>281</v>
          </cell>
          <cell r="H25">
            <v>149149</v>
          </cell>
          <cell r="I25">
            <v>0</v>
          </cell>
          <cell r="J25">
            <v>61883</v>
          </cell>
          <cell r="K25">
            <v>61883</v>
          </cell>
          <cell r="L25">
            <v>51836</v>
          </cell>
          <cell r="M25">
            <v>61010</v>
          </cell>
          <cell r="N25">
            <v>0</v>
          </cell>
          <cell r="O25">
            <v>277999</v>
          </cell>
          <cell r="P25">
            <v>83</v>
          </cell>
          <cell r="Q25">
            <v>1522</v>
          </cell>
          <cell r="R25">
            <v>392450</v>
          </cell>
          <cell r="S25">
            <v>0</v>
          </cell>
          <cell r="T25">
            <v>0</v>
          </cell>
          <cell r="U25">
            <v>893</v>
          </cell>
          <cell r="V25">
            <v>893</v>
          </cell>
          <cell r="W25">
            <v>0</v>
          </cell>
          <cell r="X25">
            <v>0</v>
          </cell>
          <cell r="Y25">
            <v>0</v>
          </cell>
          <cell r="Z25">
            <v>5</v>
          </cell>
          <cell r="AA25">
            <v>152</v>
          </cell>
          <cell r="AB25">
            <v>2182</v>
          </cell>
          <cell r="AC25">
            <v>6974</v>
          </cell>
          <cell r="AD25">
            <v>4395</v>
          </cell>
          <cell r="AE25">
            <v>0</v>
          </cell>
          <cell r="AF25">
            <v>13708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251</v>
          </cell>
          <cell r="M26">
            <v>36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287</v>
          </cell>
          <cell r="S26">
            <v>0</v>
          </cell>
          <cell r="T26">
            <v>0</v>
          </cell>
          <cell r="U26">
            <v>970</v>
          </cell>
          <cell r="V26">
            <v>970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15898</v>
          </cell>
          <cell r="AB26">
            <v>0</v>
          </cell>
          <cell r="AC26">
            <v>1804</v>
          </cell>
          <cell r="AD26">
            <v>8</v>
          </cell>
          <cell r="AE26">
            <v>0</v>
          </cell>
          <cell r="AF26">
            <v>17710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649</v>
          </cell>
          <cell r="V27">
            <v>649</v>
          </cell>
          <cell r="W27">
            <v>0</v>
          </cell>
          <cell r="X27">
            <v>0</v>
          </cell>
          <cell r="Y27">
            <v>0</v>
          </cell>
          <cell r="Z27">
            <v>29815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29815</v>
          </cell>
        </row>
        <row r="28">
          <cell r="B28" t="str">
            <v>Anvendt til produktion 3.n</v>
          </cell>
          <cell r="C28">
            <v>0</v>
          </cell>
          <cell r="D28">
            <v>3285</v>
          </cell>
          <cell r="E28">
            <v>2497</v>
          </cell>
          <cell r="F28">
            <v>0</v>
          </cell>
          <cell r="G28">
            <v>683</v>
          </cell>
          <cell r="H28">
            <v>6465</v>
          </cell>
          <cell r="I28">
            <v>5174</v>
          </cell>
          <cell r="J28">
            <v>0</v>
          </cell>
          <cell r="K28">
            <v>5174</v>
          </cell>
          <cell r="L28">
            <v>991</v>
          </cell>
          <cell r="M28">
            <v>19918</v>
          </cell>
          <cell r="N28">
            <v>0</v>
          </cell>
          <cell r="O28">
            <v>0</v>
          </cell>
          <cell r="P28">
            <v>9415</v>
          </cell>
          <cell r="Q28">
            <v>57744</v>
          </cell>
          <cell r="R28">
            <v>88068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669035</v>
          </cell>
          <cell r="X28">
            <v>165</v>
          </cell>
          <cell r="Y28">
            <v>669200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1037</v>
          </cell>
          <cell r="AE28">
            <v>0</v>
          </cell>
          <cell r="AF28">
            <v>1037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136129</v>
          </cell>
          <cell r="F29">
            <v>3854</v>
          </cell>
          <cell r="G29">
            <v>6806</v>
          </cell>
          <cell r="H29">
            <v>146789</v>
          </cell>
          <cell r="I29">
            <v>0</v>
          </cell>
          <cell r="J29">
            <v>0</v>
          </cell>
          <cell r="K29">
            <v>0</v>
          </cell>
          <cell r="L29">
            <v>3021</v>
          </cell>
          <cell r="M29">
            <v>121107</v>
          </cell>
          <cell r="N29">
            <v>0</v>
          </cell>
          <cell r="O29">
            <v>207</v>
          </cell>
          <cell r="P29">
            <v>6930</v>
          </cell>
          <cell r="Q29">
            <v>0</v>
          </cell>
          <cell r="R29">
            <v>131265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451</v>
          </cell>
          <cell r="Y29">
            <v>451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20</v>
          </cell>
          <cell r="AE29">
            <v>0</v>
          </cell>
          <cell r="AF29">
            <v>20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2</v>
          </cell>
          <cell r="D31">
            <v>102</v>
          </cell>
          <cell r="E31">
            <v>929</v>
          </cell>
          <cell r="F31">
            <v>159</v>
          </cell>
          <cell r="G31">
            <v>268</v>
          </cell>
          <cell r="H31">
            <v>1460</v>
          </cell>
          <cell r="I31">
            <v>0</v>
          </cell>
          <cell r="J31">
            <v>77</v>
          </cell>
          <cell r="K31">
            <v>77</v>
          </cell>
          <cell r="L31">
            <v>93</v>
          </cell>
          <cell r="M31">
            <v>899</v>
          </cell>
          <cell r="N31">
            <v>0</v>
          </cell>
          <cell r="O31">
            <v>722</v>
          </cell>
          <cell r="P31">
            <v>5</v>
          </cell>
          <cell r="Q31">
            <v>0</v>
          </cell>
          <cell r="R31">
            <v>1719</v>
          </cell>
          <cell r="S31">
            <v>0</v>
          </cell>
          <cell r="T31">
            <v>3</v>
          </cell>
          <cell r="U31">
            <v>554</v>
          </cell>
          <cell r="V31">
            <v>557</v>
          </cell>
          <cell r="W31">
            <v>1</v>
          </cell>
          <cell r="X31">
            <v>1</v>
          </cell>
          <cell r="Y31">
            <v>2</v>
          </cell>
          <cell r="Z31">
            <v>0</v>
          </cell>
          <cell r="AA31">
            <v>0</v>
          </cell>
          <cell r="AB31">
            <v>0</v>
          </cell>
          <cell r="AC31">
            <v>50</v>
          </cell>
          <cell r="AD31">
            <v>26</v>
          </cell>
          <cell r="AE31">
            <v>0</v>
          </cell>
          <cell r="AF31">
            <v>76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389</v>
          </cell>
          <cell r="H32">
            <v>389</v>
          </cell>
          <cell r="I32">
            <v>0</v>
          </cell>
          <cell r="J32">
            <v>0</v>
          </cell>
          <cell r="K32">
            <v>0</v>
          </cell>
          <cell r="L32">
            <v>2193</v>
          </cell>
          <cell r="M32">
            <v>0</v>
          </cell>
          <cell r="N32">
            <v>0</v>
          </cell>
          <cell r="O32">
            <v>0</v>
          </cell>
          <cell r="P32">
            <v>1047</v>
          </cell>
          <cell r="Q32">
            <v>0</v>
          </cell>
          <cell r="R32">
            <v>3240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54</v>
          </cell>
          <cell r="D33">
            <v>85704</v>
          </cell>
          <cell r="E33">
            <v>259976</v>
          </cell>
          <cell r="F33">
            <v>206558</v>
          </cell>
          <cell r="G33">
            <v>12620</v>
          </cell>
          <cell r="H33">
            <v>564912</v>
          </cell>
          <cell r="I33">
            <v>5174</v>
          </cell>
          <cell r="J33">
            <v>184723</v>
          </cell>
          <cell r="K33">
            <v>189897</v>
          </cell>
          <cell r="L33">
            <v>258388</v>
          </cell>
          <cell r="M33">
            <v>465880</v>
          </cell>
          <cell r="N33">
            <v>0</v>
          </cell>
          <cell r="O33">
            <v>461788</v>
          </cell>
          <cell r="P33">
            <v>18195</v>
          </cell>
          <cell r="Q33">
            <v>98756</v>
          </cell>
          <cell r="R33">
            <v>1303007</v>
          </cell>
          <cell r="S33">
            <v>0</v>
          </cell>
          <cell r="T33">
            <v>7674</v>
          </cell>
          <cell r="U33">
            <v>347533</v>
          </cell>
          <cell r="V33">
            <v>355207</v>
          </cell>
          <cell r="W33">
            <v>1779338</v>
          </cell>
          <cell r="X33">
            <v>8931</v>
          </cell>
          <cell r="Y33">
            <v>1788269</v>
          </cell>
          <cell r="Z33">
            <v>29820</v>
          </cell>
          <cell r="AA33">
            <v>16050</v>
          </cell>
          <cell r="AB33">
            <v>2182</v>
          </cell>
          <cell r="AC33">
            <v>8852</v>
          </cell>
          <cell r="AD33">
            <v>18028</v>
          </cell>
          <cell r="AE33">
            <v>0</v>
          </cell>
          <cell r="AF33">
            <v>74932</v>
          </cell>
        </row>
        <row r="34">
          <cell r="A34" t="str">
            <v>FYSISK BEHOLDNING ULTIMO</v>
          </cell>
          <cell r="C34">
            <v>1118</v>
          </cell>
          <cell r="D34">
            <v>92422</v>
          </cell>
          <cell r="E34">
            <v>376277</v>
          </cell>
          <cell r="F34">
            <v>49748</v>
          </cell>
          <cell r="G34">
            <v>36346</v>
          </cell>
          <cell r="H34">
            <v>555911</v>
          </cell>
          <cell r="I34">
            <v>1220</v>
          </cell>
          <cell r="J34">
            <v>205334</v>
          </cell>
          <cell r="K34">
            <v>206554</v>
          </cell>
          <cell r="L34">
            <v>301205</v>
          </cell>
          <cell r="M34">
            <v>964295</v>
          </cell>
          <cell r="N34">
            <v>0</v>
          </cell>
          <cell r="O34">
            <v>248318</v>
          </cell>
          <cell r="P34">
            <v>36830</v>
          </cell>
          <cell r="Q34">
            <v>123436</v>
          </cell>
          <cell r="R34">
            <v>1674084</v>
          </cell>
          <cell r="S34">
            <v>11524</v>
          </cell>
          <cell r="T34">
            <v>8037</v>
          </cell>
          <cell r="U34">
            <v>189972</v>
          </cell>
          <cell r="V34">
            <v>209533</v>
          </cell>
          <cell r="W34">
            <v>501996</v>
          </cell>
          <cell r="X34">
            <v>80928</v>
          </cell>
          <cell r="Y34">
            <v>582924</v>
          </cell>
          <cell r="Z34">
            <v>0</v>
          </cell>
          <cell r="AA34">
            <v>104187</v>
          </cell>
          <cell r="AB34">
            <v>0</v>
          </cell>
          <cell r="AC34">
            <v>6309</v>
          </cell>
          <cell r="AD34">
            <v>7568</v>
          </cell>
          <cell r="AE34">
            <v>0</v>
          </cell>
          <cell r="AF34">
            <v>118064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99121</v>
          </cell>
          <cell r="F35">
            <v>20014</v>
          </cell>
          <cell r="G35">
            <v>133</v>
          </cell>
          <cell r="H35">
            <v>119268</v>
          </cell>
          <cell r="I35">
            <v>0</v>
          </cell>
          <cell r="J35">
            <v>0</v>
          </cell>
          <cell r="K35">
            <v>0</v>
          </cell>
          <cell r="L35">
            <v>108134</v>
          </cell>
          <cell r="M35">
            <v>484745</v>
          </cell>
          <cell r="N35">
            <v>0</v>
          </cell>
          <cell r="O35">
            <v>387655</v>
          </cell>
          <cell r="P35">
            <v>0</v>
          </cell>
          <cell r="Q35">
            <v>72647</v>
          </cell>
          <cell r="R35">
            <v>1053181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166445</v>
          </cell>
          <cell r="X35">
            <v>0</v>
          </cell>
          <cell r="Y35">
            <v>166445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-104526</v>
          </cell>
          <cell r="F36">
            <v>-20014</v>
          </cell>
          <cell r="G36">
            <v>-1633</v>
          </cell>
          <cell r="H36">
            <v>-126173</v>
          </cell>
          <cell r="I36">
            <v>0</v>
          </cell>
          <cell r="J36">
            <v>0</v>
          </cell>
          <cell r="K36">
            <v>0</v>
          </cell>
          <cell r="L36">
            <v>-109784</v>
          </cell>
          <cell r="M36">
            <v>-501250</v>
          </cell>
          <cell r="N36">
            <v>0</v>
          </cell>
          <cell r="O36">
            <v>-387654</v>
          </cell>
          <cell r="P36">
            <v>-79</v>
          </cell>
          <cell r="Q36">
            <v>-72647</v>
          </cell>
          <cell r="R36">
            <v>-1071414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-166446</v>
          </cell>
          <cell r="X36">
            <v>0</v>
          </cell>
          <cell r="Y36">
            <v>-166446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1118</v>
          </cell>
          <cell r="D37">
            <v>92422</v>
          </cell>
          <cell r="E37">
            <v>370872</v>
          </cell>
          <cell r="F37">
            <v>49748</v>
          </cell>
          <cell r="G37">
            <v>34846</v>
          </cell>
          <cell r="H37">
            <v>549006</v>
          </cell>
          <cell r="I37">
            <v>1220</v>
          </cell>
          <cell r="J37">
            <v>205334</v>
          </cell>
          <cell r="K37">
            <v>206554</v>
          </cell>
          <cell r="L37">
            <v>299555</v>
          </cell>
          <cell r="M37">
            <v>947790</v>
          </cell>
          <cell r="N37">
            <v>0</v>
          </cell>
          <cell r="O37">
            <v>248319</v>
          </cell>
          <cell r="P37">
            <v>36751</v>
          </cell>
          <cell r="Q37">
            <v>123436</v>
          </cell>
          <cell r="R37">
            <v>1655851</v>
          </cell>
          <cell r="S37">
            <v>11524</v>
          </cell>
          <cell r="T37">
            <v>8037</v>
          </cell>
          <cell r="U37">
            <v>189972</v>
          </cell>
          <cell r="V37">
            <v>209533</v>
          </cell>
          <cell r="W37">
            <v>501995</v>
          </cell>
          <cell r="X37">
            <v>80928</v>
          </cell>
          <cell r="Y37">
            <v>582923</v>
          </cell>
          <cell r="Z37">
            <v>0</v>
          </cell>
          <cell r="AA37">
            <v>104187</v>
          </cell>
          <cell r="AB37">
            <v>0</v>
          </cell>
          <cell r="AC37">
            <v>6309</v>
          </cell>
          <cell r="AD37">
            <v>7568</v>
          </cell>
          <cell r="AE37">
            <v>0</v>
          </cell>
          <cell r="AF37">
            <v>118064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3344</v>
          </cell>
          <cell r="C3">
            <v>8500</v>
          </cell>
          <cell r="D3">
            <v>131408</v>
          </cell>
          <cell r="E3">
            <v>0</v>
          </cell>
          <cell r="F3">
            <v>143252</v>
          </cell>
          <cell r="G3">
            <v>4817</v>
          </cell>
          <cell r="H3">
            <v>23419</v>
          </cell>
          <cell r="I3">
            <v>28236</v>
          </cell>
          <cell r="J3">
            <v>5178</v>
          </cell>
          <cell r="K3">
            <v>5178</v>
          </cell>
          <cell r="L3">
            <v>26509</v>
          </cell>
          <cell r="M3">
            <v>0</v>
          </cell>
          <cell r="N3">
            <v>22342</v>
          </cell>
          <cell r="O3">
            <v>48851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1118</v>
          </cell>
          <cell r="D3">
            <v>92422</v>
          </cell>
          <cell r="E3">
            <v>376277</v>
          </cell>
          <cell r="F3">
            <v>49748</v>
          </cell>
          <cell r="G3">
            <v>36346</v>
          </cell>
          <cell r="H3">
            <v>555911</v>
          </cell>
          <cell r="I3">
            <v>1220</v>
          </cell>
          <cell r="J3">
            <v>205334</v>
          </cell>
          <cell r="K3">
            <v>206554</v>
          </cell>
          <cell r="L3">
            <v>301205</v>
          </cell>
          <cell r="M3">
            <v>964295</v>
          </cell>
          <cell r="N3">
            <v>0</v>
          </cell>
          <cell r="O3">
            <v>248318</v>
          </cell>
          <cell r="P3">
            <v>36830</v>
          </cell>
          <cell r="Q3">
            <v>123436</v>
          </cell>
          <cell r="R3">
            <v>1674084</v>
          </cell>
          <cell r="S3">
            <v>11524</v>
          </cell>
          <cell r="T3">
            <v>8037</v>
          </cell>
          <cell r="U3">
            <v>189972</v>
          </cell>
          <cell r="V3">
            <v>209533</v>
          </cell>
          <cell r="W3">
            <v>501996</v>
          </cell>
          <cell r="X3">
            <v>80928</v>
          </cell>
          <cell r="Y3">
            <v>582924</v>
          </cell>
          <cell r="Z3">
            <v>0</v>
          </cell>
          <cell r="AA3">
            <v>104187</v>
          </cell>
          <cell r="AB3">
            <v>0</v>
          </cell>
          <cell r="AC3">
            <v>6309</v>
          </cell>
          <cell r="AD3">
            <v>7568</v>
          </cell>
          <cell r="AE3">
            <v>0</v>
          </cell>
          <cell r="AF3">
            <v>118064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99121</v>
          </cell>
          <cell r="F4">
            <v>20014</v>
          </cell>
          <cell r="G4">
            <v>133</v>
          </cell>
          <cell r="H4">
            <v>119268</v>
          </cell>
          <cell r="I4">
            <v>0</v>
          </cell>
          <cell r="J4">
            <v>0</v>
          </cell>
          <cell r="K4">
            <v>0</v>
          </cell>
          <cell r="L4">
            <v>108134</v>
          </cell>
          <cell r="M4">
            <v>484745</v>
          </cell>
          <cell r="N4">
            <v>0</v>
          </cell>
          <cell r="O4">
            <v>387655</v>
          </cell>
          <cell r="P4">
            <v>0</v>
          </cell>
          <cell r="Q4">
            <v>72647</v>
          </cell>
          <cell r="R4">
            <v>1053181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166445</v>
          </cell>
          <cell r="X4">
            <v>0</v>
          </cell>
          <cell r="Y4">
            <v>166445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-104526</v>
          </cell>
          <cell r="F5">
            <v>-20014</v>
          </cell>
          <cell r="G5">
            <v>-1633</v>
          </cell>
          <cell r="H5">
            <v>-126173</v>
          </cell>
          <cell r="I5">
            <v>0</v>
          </cell>
          <cell r="J5">
            <v>0</v>
          </cell>
          <cell r="K5">
            <v>0</v>
          </cell>
          <cell r="L5">
            <v>-109784</v>
          </cell>
          <cell r="M5">
            <v>-501250</v>
          </cell>
          <cell r="N5">
            <v>0</v>
          </cell>
          <cell r="O5">
            <v>-387654</v>
          </cell>
          <cell r="P5">
            <v>-79</v>
          </cell>
          <cell r="Q5">
            <v>-72647</v>
          </cell>
          <cell r="R5">
            <v>-1071414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-166446</v>
          </cell>
          <cell r="X5">
            <v>0</v>
          </cell>
          <cell r="Y5">
            <v>-166446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1118</v>
          </cell>
          <cell r="D6">
            <v>92422</v>
          </cell>
          <cell r="E6">
            <v>370872</v>
          </cell>
          <cell r="F6">
            <v>49748</v>
          </cell>
          <cell r="G6">
            <v>34846</v>
          </cell>
          <cell r="H6">
            <v>549006</v>
          </cell>
          <cell r="I6">
            <v>1220</v>
          </cell>
          <cell r="J6">
            <v>205334</v>
          </cell>
          <cell r="K6">
            <v>206554</v>
          </cell>
          <cell r="L6">
            <v>299555</v>
          </cell>
          <cell r="M6">
            <v>947790</v>
          </cell>
          <cell r="N6">
            <v>0</v>
          </cell>
          <cell r="O6">
            <v>248319</v>
          </cell>
          <cell r="P6">
            <v>36751</v>
          </cell>
          <cell r="Q6">
            <v>123436</v>
          </cell>
          <cell r="R6">
            <v>1655851</v>
          </cell>
          <cell r="S6">
            <v>11524</v>
          </cell>
          <cell r="T6">
            <v>8037</v>
          </cell>
          <cell r="U6">
            <v>189972</v>
          </cell>
          <cell r="V6">
            <v>209533</v>
          </cell>
          <cell r="W6">
            <v>501995</v>
          </cell>
          <cell r="X6">
            <v>80928</v>
          </cell>
          <cell r="Y6">
            <v>582923</v>
          </cell>
          <cell r="Z6">
            <v>0</v>
          </cell>
          <cell r="AA6">
            <v>104187</v>
          </cell>
          <cell r="AB6">
            <v>0</v>
          </cell>
          <cell r="AC6">
            <v>6309</v>
          </cell>
          <cell r="AD6">
            <v>7568</v>
          </cell>
          <cell r="AE6">
            <v>0</v>
          </cell>
          <cell r="AF6">
            <v>118064</v>
          </cell>
        </row>
        <row r="7">
          <cell r="A7" t="str">
            <v>TILGANG</v>
          </cell>
          <cell r="B7" t="str">
            <v>Import 2.a.</v>
          </cell>
          <cell r="C7">
            <v>64</v>
          </cell>
          <cell r="D7">
            <v>7745</v>
          </cell>
          <cell r="E7">
            <v>27344</v>
          </cell>
          <cell r="F7">
            <v>0</v>
          </cell>
          <cell r="G7">
            <v>6302</v>
          </cell>
          <cell r="H7">
            <v>41455</v>
          </cell>
          <cell r="I7">
            <v>0</v>
          </cell>
          <cell r="J7">
            <v>143125</v>
          </cell>
          <cell r="K7">
            <v>143125</v>
          </cell>
          <cell r="L7">
            <v>79731</v>
          </cell>
          <cell r="M7">
            <v>184479</v>
          </cell>
          <cell r="N7">
            <v>0</v>
          </cell>
          <cell r="O7">
            <v>0</v>
          </cell>
          <cell r="P7">
            <v>805</v>
          </cell>
          <cell r="Q7">
            <v>0</v>
          </cell>
          <cell r="R7">
            <v>265015</v>
          </cell>
          <cell r="S7">
            <v>0</v>
          </cell>
          <cell r="T7">
            <v>565</v>
          </cell>
          <cell r="U7">
            <v>86027</v>
          </cell>
          <cell r="V7">
            <v>86592</v>
          </cell>
          <cell r="W7">
            <v>313173</v>
          </cell>
          <cell r="X7">
            <v>0</v>
          </cell>
          <cell r="Y7">
            <v>313173</v>
          </cell>
          <cell r="Z7">
            <v>0</v>
          </cell>
          <cell r="AA7">
            <v>19151</v>
          </cell>
          <cell r="AB7">
            <v>1945</v>
          </cell>
          <cell r="AC7">
            <v>21141</v>
          </cell>
          <cell r="AD7">
            <v>0</v>
          </cell>
          <cell r="AE7">
            <v>0</v>
          </cell>
          <cell r="AF7">
            <v>42237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72043</v>
          </cell>
          <cell r="F8">
            <v>19032</v>
          </cell>
          <cell r="G8">
            <v>2625</v>
          </cell>
          <cell r="H8">
            <v>93700</v>
          </cell>
          <cell r="I8">
            <v>0</v>
          </cell>
          <cell r="J8">
            <v>54111</v>
          </cell>
          <cell r="K8">
            <v>54111</v>
          </cell>
          <cell r="L8">
            <v>67924</v>
          </cell>
          <cell r="M8">
            <v>122021</v>
          </cell>
          <cell r="N8">
            <v>0</v>
          </cell>
          <cell r="O8">
            <v>133400</v>
          </cell>
          <cell r="P8">
            <v>1</v>
          </cell>
          <cell r="Q8">
            <v>20000</v>
          </cell>
          <cell r="R8">
            <v>343346</v>
          </cell>
          <cell r="S8">
            <v>0</v>
          </cell>
          <cell r="T8">
            <v>0</v>
          </cell>
          <cell r="U8">
            <v>208</v>
          </cell>
          <cell r="V8">
            <v>208</v>
          </cell>
          <cell r="W8">
            <v>899992</v>
          </cell>
          <cell r="X8">
            <v>0</v>
          </cell>
          <cell r="Y8">
            <v>899992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3770</v>
          </cell>
          <cell r="AE8">
            <v>0</v>
          </cell>
          <cell r="AF8">
            <v>3770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10273</v>
          </cell>
          <cell r="F9">
            <v>2</v>
          </cell>
          <cell r="G9">
            <v>2246</v>
          </cell>
          <cell r="H9">
            <v>12521</v>
          </cell>
          <cell r="I9">
            <v>0</v>
          </cell>
          <cell r="J9">
            <v>0</v>
          </cell>
          <cell r="K9">
            <v>0</v>
          </cell>
          <cell r="L9">
            <v>15930</v>
          </cell>
          <cell r="M9">
            <v>37984</v>
          </cell>
          <cell r="N9">
            <v>0</v>
          </cell>
          <cell r="O9">
            <v>20874</v>
          </cell>
          <cell r="P9">
            <v>0</v>
          </cell>
          <cell r="Q9">
            <v>14999</v>
          </cell>
          <cell r="R9">
            <v>89787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99134</v>
          </cell>
          <cell r="X9">
            <v>0</v>
          </cell>
          <cell r="Y9">
            <v>99134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8115</v>
          </cell>
          <cell r="Q10">
            <v>0</v>
          </cell>
          <cell r="R10">
            <v>8115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961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961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3791</v>
          </cell>
          <cell r="G11">
            <v>0</v>
          </cell>
          <cell r="H11">
            <v>3791</v>
          </cell>
          <cell r="I11">
            <v>0</v>
          </cell>
          <cell r="J11">
            <v>0</v>
          </cell>
          <cell r="K11">
            <v>0</v>
          </cell>
          <cell r="L11">
            <v>1734</v>
          </cell>
          <cell r="M11">
            <v>6628</v>
          </cell>
          <cell r="N11">
            <v>0</v>
          </cell>
          <cell r="O11">
            <v>6802</v>
          </cell>
          <cell r="P11">
            <v>44</v>
          </cell>
          <cell r="Q11">
            <v>0</v>
          </cell>
          <cell r="R11">
            <v>15208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8196</v>
          </cell>
          <cell r="AD11">
            <v>7</v>
          </cell>
          <cell r="AE11">
            <v>0</v>
          </cell>
          <cell r="AF11">
            <v>8203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1249</v>
          </cell>
          <cell r="Q12">
            <v>0</v>
          </cell>
          <cell r="R12">
            <v>1249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68588</v>
          </cell>
          <cell r="E13">
            <v>183613</v>
          </cell>
          <cell r="F13">
            <v>16810</v>
          </cell>
          <cell r="G13">
            <v>209</v>
          </cell>
          <cell r="H13">
            <v>269220</v>
          </cell>
          <cell r="I13">
            <v>3363</v>
          </cell>
          <cell r="J13">
            <v>6861</v>
          </cell>
          <cell r="K13">
            <v>10224</v>
          </cell>
          <cell r="L13">
            <v>38610</v>
          </cell>
          <cell r="M13">
            <v>185775</v>
          </cell>
          <cell r="N13">
            <v>0</v>
          </cell>
          <cell r="O13">
            <v>143474</v>
          </cell>
          <cell r="P13">
            <v>5440</v>
          </cell>
          <cell r="Q13">
            <v>3892</v>
          </cell>
          <cell r="R13">
            <v>377191</v>
          </cell>
          <cell r="S13">
            <v>0</v>
          </cell>
          <cell r="T13">
            <v>0</v>
          </cell>
          <cell r="U13">
            <v>121766</v>
          </cell>
          <cell r="V13">
            <v>121766</v>
          </cell>
          <cell r="W13">
            <v>478611</v>
          </cell>
          <cell r="X13">
            <v>6501</v>
          </cell>
          <cell r="Y13">
            <v>485112</v>
          </cell>
          <cell r="Z13">
            <v>27611</v>
          </cell>
          <cell r="AA13">
            <v>0</v>
          </cell>
          <cell r="AB13">
            <v>0</v>
          </cell>
          <cell r="AC13">
            <v>0</v>
          </cell>
          <cell r="AD13">
            <v>15596</v>
          </cell>
          <cell r="AE13">
            <v>0</v>
          </cell>
          <cell r="AF13">
            <v>43207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5035</v>
          </cell>
          <cell r="F14">
            <v>153259</v>
          </cell>
          <cell r="G14">
            <v>132</v>
          </cell>
          <cell r="H14">
            <v>158426</v>
          </cell>
          <cell r="I14">
            <v>0</v>
          </cell>
          <cell r="J14">
            <v>10476</v>
          </cell>
          <cell r="K14">
            <v>10476</v>
          </cell>
          <cell r="L14">
            <v>18272</v>
          </cell>
          <cell r="M14">
            <v>36635</v>
          </cell>
          <cell r="N14">
            <v>0</v>
          </cell>
          <cell r="O14">
            <v>172336</v>
          </cell>
          <cell r="P14">
            <v>0</v>
          </cell>
          <cell r="Q14">
            <v>2898</v>
          </cell>
          <cell r="R14">
            <v>230141</v>
          </cell>
          <cell r="S14">
            <v>0</v>
          </cell>
          <cell r="T14">
            <v>0</v>
          </cell>
          <cell r="U14">
            <v>57</v>
          </cell>
          <cell r="V14">
            <v>57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3010</v>
          </cell>
          <cell r="AE14">
            <v>0</v>
          </cell>
          <cell r="AF14">
            <v>3010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3</v>
          </cell>
          <cell r="F16">
            <v>32</v>
          </cell>
          <cell r="G16">
            <v>0</v>
          </cell>
          <cell r="H16">
            <v>35</v>
          </cell>
          <cell r="I16">
            <v>0</v>
          </cell>
          <cell r="J16">
            <v>488</v>
          </cell>
          <cell r="K16">
            <v>488</v>
          </cell>
          <cell r="L16">
            <v>319</v>
          </cell>
          <cell r="M16">
            <v>228</v>
          </cell>
          <cell r="N16">
            <v>0</v>
          </cell>
          <cell r="O16">
            <v>256</v>
          </cell>
          <cell r="P16">
            <v>16</v>
          </cell>
          <cell r="Q16">
            <v>1</v>
          </cell>
          <cell r="R16">
            <v>820</v>
          </cell>
          <cell r="S16">
            <v>0</v>
          </cell>
          <cell r="T16">
            <v>0</v>
          </cell>
          <cell r="U16">
            <v>5</v>
          </cell>
          <cell r="V16">
            <v>5</v>
          </cell>
          <cell r="W16">
            <v>4263</v>
          </cell>
          <cell r="X16">
            <v>95</v>
          </cell>
          <cell r="Y16">
            <v>4358</v>
          </cell>
          <cell r="Z16">
            <v>0</v>
          </cell>
          <cell r="AA16">
            <v>0</v>
          </cell>
          <cell r="AB16">
            <v>0</v>
          </cell>
          <cell r="AC16">
            <v>16</v>
          </cell>
          <cell r="AD16">
            <v>81</v>
          </cell>
          <cell r="AE16">
            <v>0</v>
          </cell>
          <cell r="AF16">
            <v>97</v>
          </cell>
        </row>
        <row r="17">
          <cell r="B17" t="str">
            <v>I alt Tilgang</v>
          </cell>
          <cell r="C17">
            <v>64</v>
          </cell>
          <cell r="D17">
            <v>76333</v>
          </cell>
          <cell r="E17">
            <v>298311</v>
          </cell>
          <cell r="F17">
            <v>192926</v>
          </cell>
          <cell r="G17">
            <v>11514</v>
          </cell>
          <cell r="H17">
            <v>579148</v>
          </cell>
          <cell r="I17">
            <v>3363</v>
          </cell>
          <cell r="J17">
            <v>215061</v>
          </cell>
          <cell r="K17">
            <v>218424</v>
          </cell>
          <cell r="L17">
            <v>222520</v>
          </cell>
          <cell r="M17">
            <v>573750</v>
          </cell>
          <cell r="N17">
            <v>0</v>
          </cell>
          <cell r="O17">
            <v>477142</v>
          </cell>
          <cell r="P17">
            <v>15670</v>
          </cell>
          <cell r="Q17">
            <v>41790</v>
          </cell>
          <cell r="R17">
            <v>1330872</v>
          </cell>
          <cell r="S17">
            <v>0</v>
          </cell>
          <cell r="T17">
            <v>565</v>
          </cell>
          <cell r="U17">
            <v>208063</v>
          </cell>
          <cell r="V17">
            <v>208628</v>
          </cell>
          <cell r="W17">
            <v>1795173</v>
          </cell>
          <cell r="X17">
            <v>6596</v>
          </cell>
          <cell r="Y17">
            <v>1801769</v>
          </cell>
          <cell r="Z17">
            <v>28572</v>
          </cell>
          <cell r="AA17">
            <v>19151</v>
          </cell>
          <cell r="AB17">
            <v>1945</v>
          </cell>
          <cell r="AC17">
            <v>29353</v>
          </cell>
          <cell r="AD17">
            <v>22464</v>
          </cell>
          <cell r="AE17">
            <v>0</v>
          </cell>
          <cell r="AF17">
            <v>101485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73417</v>
          </cell>
          <cell r="E18">
            <v>50271</v>
          </cell>
          <cell r="F18">
            <v>26856</v>
          </cell>
          <cell r="G18">
            <v>0</v>
          </cell>
          <cell r="H18">
            <v>150544</v>
          </cell>
          <cell r="I18">
            <v>0</v>
          </cell>
          <cell r="J18">
            <v>108</v>
          </cell>
          <cell r="K18">
            <v>108</v>
          </cell>
          <cell r="L18">
            <v>33420</v>
          </cell>
          <cell r="M18">
            <v>133627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167047</v>
          </cell>
          <cell r="S18">
            <v>0</v>
          </cell>
          <cell r="T18">
            <v>0</v>
          </cell>
          <cell r="U18">
            <v>165255</v>
          </cell>
          <cell r="V18">
            <v>165255</v>
          </cell>
          <cell r="W18">
            <v>167107</v>
          </cell>
          <cell r="X18">
            <v>56918</v>
          </cell>
          <cell r="Y18">
            <v>224025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11568</v>
          </cell>
          <cell r="AE18">
            <v>0</v>
          </cell>
          <cell r="AF18">
            <v>11568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72045</v>
          </cell>
          <cell r="F19">
            <v>19032</v>
          </cell>
          <cell r="G19">
            <v>2625</v>
          </cell>
          <cell r="H19">
            <v>93702</v>
          </cell>
          <cell r="I19">
            <v>0</v>
          </cell>
          <cell r="J19">
            <v>54110</v>
          </cell>
          <cell r="K19">
            <v>54110</v>
          </cell>
          <cell r="L19">
            <v>67924</v>
          </cell>
          <cell r="M19">
            <v>92143</v>
          </cell>
          <cell r="N19">
            <v>0</v>
          </cell>
          <cell r="O19">
            <v>133400</v>
          </cell>
          <cell r="P19">
            <v>7300</v>
          </cell>
          <cell r="Q19">
            <v>20000</v>
          </cell>
          <cell r="R19">
            <v>320767</v>
          </cell>
          <cell r="S19">
            <v>0</v>
          </cell>
          <cell r="T19">
            <v>0</v>
          </cell>
          <cell r="U19">
            <v>208</v>
          </cell>
          <cell r="V19">
            <v>208</v>
          </cell>
          <cell r="W19">
            <v>899994</v>
          </cell>
          <cell r="X19">
            <v>0</v>
          </cell>
          <cell r="Y19">
            <v>899994</v>
          </cell>
          <cell r="Z19">
            <v>0</v>
          </cell>
          <cell r="AA19">
            <v>0</v>
          </cell>
          <cell r="AB19">
            <v>0</v>
          </cell>
          <cell r="AC19">
            <v>8001</v>
          </cell>
          <cell r="AD19">
            <v>3770</v>
          </cell>
          <cell r="AE19">
            <v>0</v>
          </cell>
          <cell r="AF19">
            <v>11771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10273</v>
          </cell>
          <cell r="F20">
            <v>2</v>
          </cell>
          <cell r="G20">
            <v>2246</v>
          </cell>
          <cell r="H20">
            <v>12521</v>
          </cell>
          <cell r="I20">
            <v>0</v>
          </cell>
          <cell r="J20">
            <v>0</v>
          </cell>
          <cell r="K20">
            <v>0</v>
          </cell>
          <cell r="L20">
            <v>15930</v>
          </cell>
          <cell r="M20">
            <v>37984</v>
          </cell>
          <cell r="N20">
            <v>0</v>
          </cell>
          <cell r="O20">
            <v>20874</v>
          </cell>
          <cell r="P20">
            <v>0</v>
          </cell>
          <cell r="Q20">
            <v>14999</v>
          </cell>
          <cell r="R20">
            <v>89787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99134</v>
          </cell>
          <cell r="X20">
            <v>0</v>
          </cell>
          <cell r="Y20">
            <v>99134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33760</v>
          </cell>
          <cell r="M21">
            <v>84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33844</v>
          </cell>
          <cell r="S21">
            <v>0</v>
          </cell>
          <cell r="T21">
            <v>5885</v>
          </cell>
          <cell r="U21">
            <v>17847</v>
          </cell>
          <cell r="V21">
            <v>23732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267</v>
          </cell>
          <cell r="M22">
            <v>6</v>
          </cell>
          <cell r="N22">
            <v>0</v>
          </cell>
          <cell r="O22">
            <v>213</v>
          </cell>
          <cell r="P22">
            <v>0</v>
          </cell>
          <cell r="Q22">
            <v>0</v>
          </cell>
          <cell r="R22">
            <v>486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46154</v>
          </cell>
          <cell r="K23">
            <v>46154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3675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3675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338</v>
          </cell>
          <cell r="D25">
            <v>0</v>
          </cell>
          <cell r="E25">
            <v>6337</v>
          </cell>
          <cell r="F25">
            <v>151584</v>
          </cell>
          <cell r="G25">
            <v>319</v>
          </cell>
          <cell r="H25">
            <v>158578</v>
          </cell>
          <cell r="I25">
            <v>0</v>
          </cell>
          <cell r="J25">
            <v>54573</v>
          </cell>
          <cell r="K25">
            <v>54573</v>
          </cell>
          <cell r="L25">
            <v>44067</v>
          </cell>
          <cell r="M25">
            <v>116404</v>
          </cell>
          <cell r="N25">
            <v>0</v>
          </cell>
          <cell r="O25">
            <v>269829</v>
          </cell>
          <cell r="P25">
            <v>66</v>
          </cell>
          <cell r="Q25">
            <v>4829</v>
          </cell>
          <cell r="R25">
            <v>435195</v>
          </cell>
          <cell r="S25">
            <v>0</v>
          </cell>
          <cell r="T25">
            <v>0</v>
          </cell>
          <cell r="U25">
            <v>542</v>
          </cell>
          <cell r="V25">
            <v>542</v>
          </cell>
          <cell r="W25">
            <v>0</v>
          </cell>
          <cell r="X25">
            <v>0</v>
          </cell>
          <cell r="Y25">
            <v>0</v>
          </cell>
          <cell r="Z25">
            <v>24</v>
          </cell>
          <cell r="AA25">
            <v>188</v>
          </cell>
          <cell r="AB25">
            <v>1945</v>
          </cell>
          <cell r="AC25">
            <v>9435</v>
          </cell>
          <cell r="AD25">
            <v>5114</v>
          </cell>
          <cell r="AE25">
            <v>0</v>
          </cell>
          <cell r="AF25">
            <v>16706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135</v>
          </cell>
          <cell r="M26">
            <v>43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178</v>
          </cell>
          <cell r="S26">
            <v>0</v>
          </cell>
          <cell r="T26">
            <v>0</v>
          </cell>
          <cell r="U26">
            <v>685</v>
          </cell>
          <cell r="V26">
            <v>685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16718</v>
          </cell>
          <cell r="AB26">
            <v>0</v>
          </cell>
          <cell r="AC26">
            <v>3358</v>
          </cell>
          <cell r="AD26">
            <v>8</v>
          </cell>
          <cell r="AE26">
            <v>0</v>
          </cell>
          <cell r="AF26">
            <v>20084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681</v>
          </cell>
          <cell r="V27">
            <v>681</v>
          </cell>
          <cell r="W27">
            <v>0</v>
          </cell>
          <cell r="X27">
            <v>0</v>
          </cell>
          <cell r="Y27">
            <v>0</v>
          </cell>
          <cell r="Z27">
            <v>28548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28548</v>
          </cell>
        </row>
        <row r="28">
          <cell r="B28" t="str">
            <v>Anvendt til produktion 3.n</v>
          </cell>
          <cell r="C28">
            <v>0</v>
          </cell>
          <cell r="D28">
            <v>24190</v>
          </cell>
          <cell r="E28">
            <v>7119</v>
          </cell>
          <cell r="F28">
            <v>0</v>
          </cell>
          <cell r="G28">
            <v>134</v>
          </cell>
          <cell r="H28">
            <v>31443</v>
          </cell>
          <cell r="I28">
            <v>0</v>
          </cell>
          <cell r="J28">
            <v>0</v>
          </cell>
          <cell r="K28">
            <v>0</v>
          </cell>
          <cell r="L28">
            <v>2181</v>
          </cell>
          <cell r="M28">
            <v>639</v>
          </cell>
          <cell r="N28">
            <v>0</v>
          </cell>
          <cell r="O28">
            <v>476</v>
          </cell>
          <cell r="P28">
            <v>9556</v>
          </cell>
          <cell r="Q28">
            <v>3986</v>
          </cell>
          <cell r="R28">
            <v>16838</v>
          </cell>
          <cell r="S28">
            <v>3131</v>
          </cell>
          <cell r="T28">
            <v>0</v>
          </cell>
          <cell r="U28">
            <v>0</v>
          </cell>
          <cell r="V28">
            <v>3131</v>
          </cell>
          <cell r="W28">
            <v>650527</v>
          </cell>
          <cell r="X28">
            <v>1985</v>
          </cell>
          <cell r="Y28">
            <v>652512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1231</v>
          </cell>
          <cell r="AE28">
            <v>0</v>
          </cell>
          <cell r="AF28">
            <v>1231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147198</v>
          </cell>
          <cell r="F29">
            <v>4976</v>
          </cell>
          <cell r="G29">
            <v>6896</v>
          </cell>
          <cell r="H29">
            <v>159070</v>
          </cell>
          <cell r="I29">
            <v>0</v>
          </cell>
          <cell r="J29">
            <v>10476</v>
          </cell>
          <cell r="K29">
            <v>10476</v>
          </cell>
          <cell r="L29">
            <v>20202</v>
          </cell>
          <cell r="M29">
            <v>134132</v>
          </cell>
          <cell r="N29">
            <v>0</v>
          </cell>
          <cell r="O29">
            <v>67035</v>
          </cell>
          <cell r="P29">
            <v>7003</v>
          </cell>
          <cell r="Q29">
            <v>2898</v>
          </cell>
          <cell r="R29">
            <v>231270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3009</v>
          </cell>
          <cell r="AE29">
            <v>0</v>
          </cell>
          <cell r="AF29">
            <v>3009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85</v>
          </cell>
          <cell r="E31">
            <v>2100</v>
          </cell>
          <cell r="F31">
            <v>26</v>
          </cell>
          <cell r="G31">
            <v>452</v>
          </cell>
          <cell r="H31">
            <v>2663</v>
          </cell>
          <cell r="I31">
            <v>0</v>
          </cell>
          <cell r="J31">
            <v>64</v>
          </cell>
          <cell r="K31">
            <v>64</v>
          </cell>
          <cell r="L31">
            <v>0</v>
          </cell>
          <cell r="M31">
            <v>2695</v>
          </cell>
          <cell r="N31">
            <v>0</v>
          </cell>
          <cell r="O31">
            <v>967</v>
          </cell>
          <cell r="P31">
            <v>3</v>
          </cell>
          <cell r="Q31">
            <v>98</v>
          </cell>
          <cell r="R31">
            <v>3763</v>
          </cell>
          <cell r="S31">
            <v>1</v>
          </cell>
          <cell r="T31">
            <v>0</v>
          </cell>
          <cell r="U31">
            <v>1153</v>
          </cell>
          <cell r="V31">
            <v>1154</v>
          </cell>
          <cell r="W31">
            <v>64</v>
          </cell>
          <cell r="X31">
            <v>0</v>
          </cell>
          <cell r="Y31">
            <v>64</v>
          </cell>
          <cell r="Z31">
            <v>0</v>
          </cell>
          <cell r="AA31">
            <v>0</v>
          </cell>
          <cell r="AB31">
            <v>0</v>
          </cell>
          <cell r="AC31">
            <v>40</v>
          </cell>
          <cell r="AD31">
            <v>1</v>
          </cell>
          <cell r="AE31">
            <v>0</v>
          </cell>
          <cell r="AF31">
            <v>41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2961</v>
          </cell>
          <cell r="F32">
            <v>0</v>
          </cell>
          <cell r="G32">
            <v>566</v>
          </cell>
          <cell r="H32">
            <v>3527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12183</v>
          </cell>
          <cell r="N32">
            <v>0</v>
          </cell>
          <cell r="O32">
            <v>0</v>
          </cell>
          <cell r="P32">
            <v>1327</v>
          </cell>
          <cell r="Q32">
            <v>0</v>
          </cell>
          <cell r="R32">
            <v>13510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338</v>
          </cell>
          <cell r="D33">
            <v>97692</v>
          </cell>
          <cell r="E33">
            <v>298304</v>
          </cell>
          <cell r="F33">
            <v>202476</v>
          </cell>
          <cell r="G33">
            <v>13238</v>
          </cell>
          <cell r="H33">
            <v>612048</v>
          </cell>
          <cell r="I33">
            <v>0</v>
          </cell>
          <cell r="J33">
            <v>165485</v>
          </cell>
          <cell r="K33">
            <v>165485</v>
          </cell>
          <cell r="L33">
            <v>221561</v>
          </cell>
          <cell r="M33">
            <v>529940</v>
          </cell>
          <cell r="N33">
            <v>0</v>
          </cell>
          <cell r="O33">
            <v>492794</v>
          </cell>
          <cell r="P33">
            <v>25255</v>
          </cell>
          <cell r="Q33">
            <v>46810</v>
          </cell>
          <cell r="R33">
            <v>1316360</v>
          </cell>
          <cell r="S33">
            <v>3132</v>
          </cell>
          <cell r="T33">
            <v>5885</v>
          </cell>
          <cell r="U33">
            <v>186371</v>
          </cell>
          <cell r="V33">
            <v>195388</v>
          </cell>
          <cell r="W33">
            <v>1816826</v>
          </cell>
          <cell r="X33">
            <v>58903</v>
          </cell>
          <cell r="Y33">
            <v>1875729</v>
          </cell>
          <cell r="Z33">
            <v>28572</v>
          </cell>
          <cell r="AA33">
            <v>16906</v>
          </cell>
          <cell r="AB33">
            <v>1945</v>
          </cell>
          <cell r="AC33">
            <v>20834</v>
          </cell>
          <cell r="AD33">
            <v>24702</v>
          </cell>
          <cell r="AE33">
            <v>0</v>
          </cell>
          <cell r="AF33">
            <v>92959</v>
          </cell>
        </row>
        <row r="34">
          <cell r="A34" t="str">
            <v>FYSISK BEHOLDNING ULTIMO</v>
          </cell>
          <cell r="C34">
            <v>844</v>
          </cell>
          <cell r="D34">
            <v>71063</v>
          </cell>
          <cell r="E34">
            <v>376284</v>
          </cell>
          <cell r="F34">
            <v>40198</v>
          </cell>
          <cell r="G34">
            <v>34622</v>
          </cell>
          <cell r="H34">
            <v>523011</v>
          </cell>
          <cell r="I34">
            <v>4583</v>
          </cell>
          <cell r="J34">
            <v>254910</v>
          </cell>
          <cell r="K34">
            <v>259493</v>
          </cell>
          <cell r="L34">
            <v>302164</v>
          </cell>
          <cell r="M34">
            <v>1008105</v>
          </cell>
          <cell r="N34">
            <v>0</v>
          </cell>
          <cell r="O34">
            <v>232666</v>
          </cell>
          <cell r="P34">
            <v>27245</v>
          </cell>
          <cell r="Q34">
            <v>118416</v>
          </cell>
          <cell r="R34">
            <v>1688596</v>
          </cell>
          <cell r="S34">
            <v>8392</v>
          </cell>
          <cell r="T34">
            <v>2717</v>
          </cell>
          <cell r="U34">
            <v>211664</v>
          </cell>
          <cell r="V34">
            <v>222773</v>
          </cell>
          <cell r="W34">
            <v>480343</v>
          </cell>
          <cell r="X34">
            <v>28621</v>
          </cell>
          <cell r="Y34">
            <v>508964</v>
          </cell>
          <cell r="Z34">
            <v>0</v>
          </cell>
          <cell r="AA34">
            <v>106432</v>
          </cell>
          <cell r="AB34">
            <v>0</v>
          </cell>
          <cell r="AC34">
            <v>14828</v>
          </cell>
          <cell r="AD34">
            <v>5330</v>
          </cell>
          <cell r="AE34">
            <v>0</v>
          </cell>
          <cell r="AF34">
            <v>126590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111314</v>
          </cell>
          <cell r="F35">
            <v>20012</v>
          </cell>
          <cell r="G35">
            <v>2166</v>
          </cell>
          <cell r="H35">
            <v>133492</v>
          </cell>
          <cell r="I35">
            <v>0</v>
          </cell>
          <cell r="J35">
            <v>0</v>
          </cell>
          <cell r="K35">
            <v>0</v>
          </cell>
          <cell r="L35">
            <v>98622</v>
          </cell>
          <cell r="M35">
            <v>522585</v>
          </cell>
          <cell r="N35">
            <v>0</v>
          </cell>
          <cell r="O35">
            <v>403837</v>
          </cell>
          <cell r="P35">
            <v>1248</v>
          </cell>
          <cell r="Q35">
            <v>87647</v>
          </cell>
          <cell r="R35">
            <v>1113939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75145</v>
          </cell>
          <cell r="X35">
            <v>0</v>
          </cell>
          <cell r="Y35">
            <v>75145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-113758</v>
          </cell>
          <cell r="F36">
            <v>-20012</v>
          </cell>
          <cell r="G36">
            <v>-3100</v>
          </cell>
          <cell r="H36">
            <v>-136870</v>
          </cell>
          <cell r="I36">
            <v>0</v>
          </cell>
          <cell r="J36">
            <v>0</v>
          </cell>
          <cell r="K36">
            <v>0</v>
          </cell>
          <cell r="L36">
            <v>-100272</v>
          </cell>
          <cell r="M36">
            <v>-526907</v>
          </cell>
          <cell r="N36">
            <v>0</v>
          </cell>
          <cell r="O36">
            <v>-403837</v>
          </cell>
          <cell r="P36">
            <v>-1249</v>
          </cell>
          <cell r="Q36">
            <v>-87647</v>
          </cell>
          <cell r="R36">
            <v>-1119912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-75147</v>
          </cell>
          <cell r="X36">
            <v>0</v>
          </cell>
          <cell r="Y36">
            <v>-75147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844</v>
          </cell>
          <cell r="D37">
            <v>71063</v>
          </cell>
          <cell r="E37">
            <v>373840</v>
          </cell>
          <cell r="F37">
            <v>40198</v>
          </cell>
          <cell r="G37">
            <v>33688</v>
          </cell>
          <cell r="H37">
            <v>519633</v>
          </cell>
          <cell r="I37">
            <v>4583</v>
          </cell>
          <cell r="J37">
            <v>254910</v>
          </cell>
          <cell r="K37">
            <v>259493</v>
          </cell>
          <cell r="L37">
            <v>300514</v>
          </cell>
          <cell r="M37">
            <v>1003783</v>
          </cell>
          <cell r="N37">
            <v>0</v>
          </cell>
          <cell r="O37">
            <v>232666</v>
          </cell>
          <cell r="P37">
            <v>27244</v>
          </cell>
          <cell r="Q37">
            <v>118416</v>
          </cell>
          <cell r="R37">
            <v>1682623</v>
          </cell>
          <cell r="S37">
            <v>8392</v>
          </cell>
          <cell r="T37">
            <v>2717</v>
          </cell>
          <cell r="U37">
            <v>211664</v>
          </cell>
          <cell r="V37">
            <v>222773</v>
          </cell>
          <cell r="W37">
            <v>480341</v>
          </cell>
          <cell r="X37">
            <v>28621</v>
          </cell>
          <cell r="Y37">
            <v>508962</v>
          </cell>
          <cell r="Z37">
            <v>0</v>
          </cell>
          <cell r="AA37">
            <v>106432</v>
          </cell>
          <cell r="AB37">
            <v>0</v>
          </cell>
          <cell r="AC37">
            <v>14828</v>
          </cell>
          <cell r="AD37">
            <v>5330</v>
          </cell>
          <cell r="AE37">
            <v>0</v>
          </cell>
          <cell r="AF37">
            <v>126590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4464</v>
          </cell>
          <cell r="C3">
            <v>7290</v>
          </cell>
          <cell r="D3">
            <v>139830</v>
          </cell>
          <cell r="E3">
            <v>0</v>
          </cell>
          <cell r="F3">
            <v>151584</v>
          </cell>
          <cell r="G3">
            <v>0</v>
          </cell>
          <cell r="H3">
            <v>32376</v>
          </cell>
          <cell r="I3">
            <v>32376</v>
          </cell>
          <cell r="J3">
            <v>0</v>
          </cell>
          <cell r="K3">
            <v>0</v>
          </cell>
          <cell r="L3">
            <v>26556</v>
          </cell>
          <cell r="M3">
            <v>494</v>
          </cell>
          <cell r="N3">
            <v>17874</v>
          </cell>
          <cell r="O3">
            <v>44924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844</v>
          </cell>
          <cell r="D3">
            <v>71063</v>
          </cell>
          <cell r="E3">
            <v>376284</v>
          </cell>
          <cell r="F3">
            <v>40198</v>
          </cell>
          <cell r="G3">
            <v>34622</v>
          </cell>
          <cell r="H3">
            <v>523011</v>
          </cell>
          <cell r="I3">
            <v>4583</v>
          </cell>
          <cell r="J3">
            <v>254910</v>
          </cell>
          <cell r="K3">
            <v>259493</v>
          </cell>
          <cell r="L3">
            <v>302164</v>
          </cell>
          <cell r="M3">
            <v>1008105</v>
          </cell>
          <cell r="N3">
            <v>0</v>
          </cell>
          <cell r="O3">
            <v>232666</v>
          </cell>
          <cell r="P3">
            <v>27245</v>
          </cell>
          <cell r="Q3">
            <v>118416</v>
          </cell>
          <cell r="R3">
            <v>1688596</v>
          </cell>
          <cell r="S3">
            <v>8392</v>
          </cell>
          <cell r="T3">
            <v>2717</v>
          </cell>
          <cell r="U3">
            <v>211664</v>
          </cell>
          <cell r="V3">
            <v>222773</v>
          </cell>
          <cell r="W3">
            <v>480343</v>
          </cell>
          <cell r="X3">
            <v>28621</v>
          </cell>
          <cell r="Y3">
            <v>508964</v>
          </cell>
          <cell r="Z3">
            <v>0</v>
          </cell>
          <cell r="AA3">
            <v>106432</v>
          </cell>
          <cell r="AB3">
            <v>0</v>
          </cell>
          <cell r="AC3">
            <v>14828</v>
          </cell>
          <cell r="AD3">
            <v>5330</v>
          </cell>
          <cell r="AE3">
            <v>0</v>
          </cell>
          <cell r="AF3">
            <v>126590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111314</v>
          </cell>
          <cell r="F4">
            <v>20012</v>
          </cell>
          <cell r="G4">
            <v>2166</v>
          </cell>
          <cell r="H4">
            <v>133492</v>
          </cell>
          <cell r="I4">
            <v>0</v>
          </cell>
          <cell r="J4">
            <v>0</v>
          </cell>
          <cell r="K4">
            <v>0</v>
          </cell>
          <cell r="L4">
            <v>98622</v>
          </cell>
          <cell r="M4">
            <v>522585</v>
          </cell>
          <cell r="N4">
            <v>0</v>
          </cell>
          <cell r="O4">
            <v>403837</v>
          </cell>
          <cell r="P4">
            <v>1248</v>
          </cell>
          <cell r="Q4">
            <v>87647</v>
          </cell>
          <cell r="R4">
            <v>1113939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75145</v>
          </cell>
          <cell r="X4">
            <v>0</v>
          </cell>
          <cell r="Y4">
            <v>75145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-113758</v>
          </cell>
          <cell r="F5">
            <v>-20012</v>
          </cell>
          <cell r="G5">
            <v>-3100</v>
          </cell>
          <cell r="H5">
            <v>-136870</v>
          </cell>
          <cell r="I5">
            <v>0</v>
          </cell>
          <cell r="J5">
            <v>0</v>
          </cell>
          <cell r="K5">
            <v>0</v>
          </cell>
          <cell r="L5">
            <v>-100272</v>
          </cell>
          <cell r="M5">
            <v>-526907</v>
          </cell>
          <cell r="N5">
            <v>0</v>
          </cell>
          <cell r="O5">
            <v>-403837</v>
          </cell>
          <cell r="P5">
            <v>-1249</v>
          </cell>
          <cell r="Q5">
            <v>-87647</v>
          </cell>
          <cell r="R5">
            <v>-1119912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-75147</v>
          </cell>
          <cell r="X5">
            <v>0</v>
          </cell>
          <cell r="Y5">
            <v>-75147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844</v>
          </cell>
          <cell r="D6">
            <v>71063</v>
          </cell>
          <cell r="E6">
            <v>373840</v>
          </cell>
          <cell r="F6">
            <v>40198</v>
          </cell>
          <cell r="G6">
            <v>33688</v>
          </cell>
          <cell r="H6">
            <v>519633</v>
          </cell>
          <cell r="I6">
            <v>4583</v>
          </cell>
          <cell r="J6">
            <v>254910</v>
          </cell>
          <cell r="K6">
            <v>259493</v>
          </cell>
          <cell r="L6">
            <v>300514</v>
          </cell>
          <cell r="M6">
            <v>1003783</v>
          </cell>
          <cell r="N6">
            <v>0</v>
          </cell>
          <cell r="O6">
            <v>232666</v>
          </cell>
          <cell r="P6">
            <v>27244</v>
          </cell>
          <cell r="Q6">
            <v>118416</v>
          </cell>
          <cell r="R6">
            <v>1682623</v>
          </cell>
          <cell r="S6">
            <v>8392</v>
          </cell>
          <cell r="T6">
            <v>2717</v>
          </cell>
          <cell r="U6">
            <v>211664</v>
          </cell>
          <cell r="V6">
            <v>222773</v>
          </cell>
          <cell r="W6">
            <v>480341</v>
          </cell>
          <cell r="X6">
            <v>28621</v>
          </cell>
          <cell r="Y6">
            <v>508962</v>
          </cell>
          <cell r="Z6">
            <v>0</v>
          </cell>
          <cell r="AA6">
            <v>106432</v>
          </cell>
          <cell r="AB6">
            <v>0</v>
          </cell>
          <cell r="AC6">
            <v>14828</v>
          </cell>
          <cell r="AD6">
            <v>5330</v>
          </cell>
          <cell r="AE6">
            <v>0</v>
          </cell>
          <cell r="AF6">
            <v>126590</v>
          </cell>
        </row>
        <row r="7">
          <cell r="A7" t="str">
            <v>TILGANG</v>
          </cell>
          <cell r="B7" t="str">
            <v>Import 2.a.</v>
          </cell>
          <cell r="C7">
            <v>60</v>
          </cell>
          <cell r="D7">
            <v>7733</v>
          </cell>
          <cell r="E7">
            <v>31947</v>
          </cell>
          <cell r="F7">
            <v>0</v>
          </cell>
          <cell r="G7">
            <v>2290</v>
          </cell>
          <cell r="H7">
            <v>42030</v>
          </cell>
          <cell r="I7">
            <v>0</v>
          </cell>
          <cell r="J7">
            <v>30405</v>
          </cell>
          <cell r="K7">
            <v>30405</v>
          </cell>
          <cell r="L7">
            <v>46943</v>
          </cell>
          <cell r="M7">
            <v>223334</v>
          </cell>
          <cell r="N7">
            <v>0</v>
          </cell>
          <cell r="O7">
            <v>0</v>
          </cell>
          <cell r="P7">
            <v>15886</v>
          </cell>
          <cell r="Q7">
            <v>15454</v>
          </cell>
          <cell r="R7">
            <v>301617</v>
          </cell>
          <cell r="S7">
            <v>0</v>
          </cell>
          <cell r="T7">
            <v>58957</v>
          </cell>
          <cell r="U7">
            <v>73596</v>
          </cell>
          <cell r="V7">
            <v>132553</v>
          </cell>
          <cell r="W7">
            <v>407419</v>
          </cell>
          <cell r="X7">
            <v>0</v>
          </cell>
          <cell r="Y7">
            <v>407419</v>
          </cell>
          <cell r="Z7">
            <v>0</v>
          </cell>
          <cell r="AA7">
            <v>0</v>
          </cell>
          <cell r="AB7">
            <v>1944</v>
          </cell>
          <cell r="AC7">
            <v>15853</v>
          </cell>
          <cell r="AD7">
            <v>1785</v>
          </cell>
          <cell r="AE7">
            <v>0</v>
          </cell>
          <cell r="AF7">
            <v>19582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90881</v>
          </cell>
          <cell r="F8">
            <v>20116</v>
          </cell>
          <cell r="G8">
            <v>3047</v>
          </cell>
          <cell r="H8">
            <v>114044</v>
          </cell>
          <cell r="I8">
            <v>0</v>
          </cell>
          <cell r="J8">
            <v>116901</v>
          </cell>
          <cell r="K8">
            <v>116901</v>
          </cell>
          <cell r="L8">
            <v>30279</v>
          </cell>
          <cell r="M8">
            <v>187197</v>
          </cell>
          <cell r="N8">
            <v>0</v>
          </cell>
          <cell r="O8">
            <v>128933</v>
          </cell>
          <cell r="P8">
            <v>61</v>
          </cell>
          <cell r="Q8">
            <v>23300</v>
          </cell>
          <cell r="R8">
            <v>369770</v>
          </cell>
          <cell r="S8">
            <v>0</v>
          </cell>
          <cell r="T8">
            <v>0</v>
          </cell>
          <cell r="U8">
            <v>267</v>
          </cell>
          <cell r="V8">
            <v>267</v>
          </cell>
          <cell r="W8">
            <v>884160</v>
          </cell>
          <cell r="X8">
            <v>0</v>
          </cell>
          <cell r="Y8">
            <v>884160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3787</v>
          </cell>
          <cell r="AE8">
            <v>0</v>
          </cell>
          <cell r="AF8">
            <v>3787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22701</v>
          </cell>
          <cell r="F9">
            <v>6</v>
          </cell>
          <cell r="G9">
            <v>1704</v>
          </cell>
          <cell r="H9">
            <v>24411</v>
          </cell>
          <cell r="I9">
            <v>0</v>
          </cell>
          <cell r="J9">
            <v>0</v>
          </cell>
          <cell r="K9">
            <v>0</v>
          </cell>
          <cell r="L9">
            <v>6463</v>
          </cell>
          <cell r="M9">
            <v>48044</v>
          </cell>
          <cell r="N9">
            <v>0</v>
          </cell>
          <cell r="O9">
            <v>29236</v>
          </cell>
          <cell r="P9">
            <v>0</v>
          </cell>
          <cell r="Q9">
            <v>33583</v>
          </cell>
          <cell r="R9">
            <v>117326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132589</v>
          </cell>
          <cell r="X9">
            <v>0</v>
          </cell>
          <cell r="Y9">
            <v>132589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7193</v>
          </cell>
          <cell r="Q10">
            <v>0</v>
          </cell>
          <cell r="R10">
            <v>7193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1208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1208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3844</v>
          </cell>
          <cell r="G11">
            <v>0</v>
          </cell>
          <cell r="H11">
            <v>3844</v>
          </cell>
          <cell r="I11">
            <v>0</v>
          </cell>
          <cell r="J11">
            <v>0</v>
          </cell>
          <cell r="K11">
            <v>0</v>
          </cell>
          <cell r="L11">
            <v>1918</v>
          </cell>
          <cell r="M11">
            <v>4871</v>
          </cell>
          <cell r="N11">
            <v>0</v>
          </cell>
          <cell r="O11">
            <v>6347</v>
          </cell>
          <cell r="P11">
            <v>43</v>
          </cell>
          <cell r="Q11">
            <v>0</v>
          </cell>
          <cell r="R11">
            <v>13179</v>
          </cell>
          <cell r="S11">
            <v>0</v>
          </cell>
          <cell r="T11">
            <v>852</v>
          </cell>
          <cell r="U11">
            <v>0</v>
          </cell>
          <cell r="V11">
            <v>852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8643</v>
          </cell>
          <cell r="AD11">
            <v>3</v>
          </cell>
          <cell r="AE11">
            <v>0</v>
          </cell>
          <cell r="AF11">
            <v>8646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1357</v>
          </cell>
          <cell r="M12">
            <v>454</v>
          </cell>
          <cell r="N12">
            <v>0</v>
          </cell>
          <cell r="O12">
            <v>0</v>
          </cell>
          <cell r="P12">
            <v>1878</v>
          </cell>
          <cell r="Q12">
            <v>0</v>
          </cell>
          <cell r="R12">
            <v>3689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65605</v>
          </cell>
          <cell r="E13">
            <v>200005</v>
          </cell>
          <cell r="F13">
            <v>0</v>
          </cell>
          <cell r="G13">
            <v>1808</v>
          </cell>
          <cell r="H13">
            <v>267418</v>
          </cell>
          <cell r="I13">
            <v>0</v>
          </cell>
          <cell r="J13">
            <v>18806</v>
          </cell>
          <cell r="K13">
            <v>18806</v>
          </cell>
          <cell r="L13">
            <v>59929</v>
          </cell>
          <cell r="M13">
            <v>224519</v>
          </cell>
          <cell r="N13">
            <v>0</v>
          </cell>
          <cell r="O13">
            <v>162612</v>
          </cell>
          <cell r="P13">
            <v>5186</v>
          </cell>
          <cell r="Q13">
            <v>17643</v>
          </cell>
          <cell r="R13">
            <v>469889</v>
          </cell>
          <cell r="S13">
            <v>13048</v>
          </cell>
          <cell r="T13">
            <v>0</v>
          </cell>
          <cell r="U13">
            <v>90979</v>
          </cell>
          <cell r="V13">
            <v>104027</v>
          </cell>
          <cell r="W13">
            <v>491358</v>
          </cell>
          <cell r="X13">
            <v>18575</v>
          </cell>
          <cell r="Y13">
            <v>509933</v>
          </cell>
          <cell r="Z13">
            <v>28272</v>
          </cell>
          <cell r="AA13">
            <v>0</v>
          </cell>
          <cell r="AB13">
            <v>0</v>
          </cell>
          <cell r="AC13">
            <v>0</v>
          </cell>
          <cell r="AD13">
            <v>14072</v>
          </cell>
          <cell r="AE13">
            <v>0</v>
          </cell>
          <cell r="AF13">
            <v>42344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4987</v>
          </cell>
          <cell r="F14">
            <v>162815</v>
          </cell>
          <cell r="G14">
            <v>1563</v>
          </cell>
          <cell r="H14">
            <v>169365</v>
          </cell>
          <cell r="I14">
            <v>0</v>
          </cell>
          <cell r="J14">
            <v>0</v>
          </cell>
          <cell r="K14">
            <v>0</v>
          </cell>
          <cell r="L14">
            <v>5968</v>
          </cell>
          <cell r="M14">
            <v>152</v>
          </cell>
          <cell r="N14">
            <v>0</v>
          </cell>
          <cell r="O14">
            <v>128426</v>
          </cell>
          <cell r="P14">
            <v>0</v>
          </cell>
          <cell r="Q14">
            <v>0</v>
          </cell>
          <cell r="R14">
            <v>134546</v>
          </cell>
          <cell r="S14">
            <v>0</v>
          </cell>
          <cell r="T14">
            <v>0</v>
          </cell>
          <cell r="U14">
            <v>1638</v>
          </cell>
          <cell r="V14">
            <v>1638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7</v>
          </cell>
          <cell r="AD14">
            <v>24</v>
          </cell>
          <cell r="AE14">
            <v>0</v>
          </cell>
          <cell r="AF14">
            <v>31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958</v>
          </cell>
          <cell r="F16">
            <v>67</v>
          </cell>
          <cell r="G16">
            <v>1</v>
          </cell>
          <cell r="H16">
            <v>1026</v>
          </cell>
          <cell r="I16">
            <v>0</v>
          </cell>
          <cell r="J16">
            <v>24</v>
          </cell>
          <cell r="K16">
            <v>24</v>
          </cell>
          <cell r="L16">
            <v>460</v>
          </cell>
          <cell r="M16">
            <v>413</v>
          </cell>
          <cell r="N16">
            <v>0</v>
          </cell>
          <cell r="O16">
            <v>104</v>
          </cell>
          <cell r="P16">
            <v>10</v>
          </cell>
          <cell r="Q16">
            <v>68</v>
          </cell>
          <cell r="R16">
            <v>1055</v>
          </cell>
          <cell r="S16">
            <v>0</v>
          </cell>
          <cell r="T16">
            <v>5</v>
          </cell>
          <cell r="U16">
            <v>9</v>
          </cell>
          <cell r="V16">
            <v>14</v>
          </cell>
          <cell r="W16">
            <v>2960</v>
          </cell>
          <cell r="X16">
            <v>0</v>
          </cell>
          <cell r="Y16">
            <v>2960</v>
          </cell>
          <cell r="Z16">
            <v>0</v>
          </cell>
          <cell r="AA16">
            <v>0</v>
          </cell>
          <cell r="AB16">
            <v>0</v>
          </cell>
          <cell r="AC16">
            <v>67</v>
          </cell>
          <cell r="AD16">
            <v>133</v>
          </cell>
          <cell r="AE16">
            <v>0</v>
          </cell>
          <cell r="AF16">
            <v>200</v>
          </cell>
        </row>
        <row r="17">
          <cell r="B17" t="str">
            <v>I alt Tilgang</v>
          </cell>
          <cell r="C17">
            <v>60</v>
          </cell>
          <cell r="D17">
            <v>73338</v>
          </cell>
          <cell r="E17">
            <v>351479</v>
          </cell>
          <cell r="F17">
            <v>186848</v>
          </cell>
          <cell r="G17">
            <v>10413</v>
          </cell>
          <cell r="H17">
            <v>622138</v>
          </cell>
          <cell r="I17">
            <v>0</v>
          </cell>
          <cell r="J17">
            <v>166136</v>
          </cell>
          <cell r="K17">
            <v>166136</v>
          </cell>
          <cell r="L17">
            <v>153317</v>
          </cell>
          <cell r="M17">
            <v>688984</v>
          </cell>
          <cell r="N17">
            <v>0</v>
          </cell>
          <cell r="O17">
            <v>455658</v>
          </cell>
          <cell r="P17">
            <v>30257</v>
          </cell>
          <cell r="Q17">
            <v>90048</v>
          </cell>
          <cell r="R17">
            <v>1418264</v>
          </cell>
          <cell r="S17">
            <v>13048</v>
          </cell>
          <cell r="T17">
            <v>59814</v>
          </cell>
          <cell r="U17">
            <v>166489</v>
          </cell>
          <cell r="V17">
            <v>239351</v>
          </cell>
          <cell r="W17">
            <v>1918486</v>
          </cell>
          <cell r="X17">
            <v>18575</v>
          </cell>
          <cell r="Y17">
            <v>1937061</v>
          </cell>
          <cell r="Z17">
            <v>29480</v>
          </cell>
          <cell r="AA17">
            <v>0</v>
          </cell>
          <cell r="AB17">
            <v>1944</v>
          </cell>
          <cell r="AC17">
            <v>24570</v>
          </cell>
          <cell r="AD17">
            <v>19804</v>
          </cell>
          <cell r="AE17">
            <v>0</v>
          </cell>
          <cell r="AF17">
            <v>75798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88660</v>
          </cell>
          <cell r="E18">
            <v>82799</v>
          </cell>
          <cell r="F18">
            <v>0</v>
          </cell>
          <cell r="G18">
            <v>0</v>
          </cell>
          <cell r="H18">
            <v>171459</v>
          </cell>
          <cell r="I18">
            <v>0</v>
          </cell>
          <cell r="J18">
            <v>0</v>
          </cell>
          <cell r="K18">
            <v>0</v>
          </cell>
          <cell r="L18">
            <v>42919</v>
          </cell>
          <cell r="M18">
            <v>110704</v>
          </cell>
          <cell r="N18">
            <v>0</v>
          </cell>
          <cell r="O18">
            <v>0</v>
          </cell>
          <cell r="P18">
            <v>0</v>
          </cell>
          <cell r="Q18">
            <v>1777</v>
          </cell>
          <cell r="R18">
            <v>155400</v>
          </cell>
          <cell r="S18">
            <v>0</v>
          </cell>
          <cell r="T18">
            <v>1411</v>
          </cell>
          <cell r="U18">
            <v>83065</v>
          </cell>
          <cell r="V18">
            <v>84476</v>
          </cell>
          <cell r="W18">
            <v>304159</v>
          </cell>
          <cell r="X18">
            <v>5996</v>
          </cell>
          <cell r="Y18">
            <v>310155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9728</v>
          </cell>
          <cell r="AE18">
            <v>0</v>
          </cell>
          <cell r="AF18">
            <v>9728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90841</v>
          </cell>
          <cell r="F19">
            <v>20116</v>
          </cell>
          <cell r="G19">
            <v>3047</v>
          </cell>
          <cell r="H19">
            <v>114004</v>
          </cell>
          <cell r="I19">
            <v>0</v>
          </cell>
          <cell r="J19">
            <v>116907</v>
          </cell>
          <cell r="K19">
            <v>116907</v>
          </cell>
          <cell r="L19">
            <v>30278</v>
          </cell>
          <cell r="M19">
            <v>82389</v>
          </cell>
          <cell r="N19">
            <v>0</v>
          </cell>
          <cell r="O19">
            <v>128933</v>
          </cell>
          <cell r="P19">
            <v>3243</v>
          </cell>
          <cell r="Q19">
            <v>23300</v>
          </cell>
          <cell r="R19">
            <v>268143</v>
          </cell>
          <cell r="S19">
            <v>0</v>
          </cell>
          <cell r="T19">
            <v>0</v>
          </cell>
          <cell r="U19">
            <v>267</v>
          </cell>
          <cell r="V19">
            <v>267</v>
          </cell>
          <cell r="W19">
            <v>884162</v>
          </cell>
          <cell r="X19">
            <v>0</v>
          </cell>
          <cell r="Y19">
            <v>884162</v>
          </cell>
          <cell r="Z19">
            <v>0</v>
          </cell>
          <cell r="AA19">
            <v>0</v>
          </cell>
          <cell r="AB19">
            <v>0</v>
          </cell>
          <cell r="AC19">
            <v>4873</v>
          </cell>
          <cell r="AD19">
            <v>3787</v>
          </cell>
          <cell r="AE19">
            <v>0</v>
          </cell>
          <cell r="AF19">
            <v>8660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22701</v>
          </cell>
          <cell r="F20">
            <v>6</v>
          </cell>
          <cell r="G20">
            <v>1704</v>
          </cell>
          <cell r="H20">
            <v>24411</v>
          </cell>
          <cell r="I20">
            <v>0</v>
          </cell>
          <cell r="J20">
            <v>0</v>
          </cell>
          <cell r="K20">
            <v>0</v>
          </cell>
          <cell r="L20">
            <v>6463</v>
          </cell>
          <cell r="M20">
            <v>48044</v>
          </cell>
          <cell r="N20">
            <v>0</v>
          </cell>
          <cell r="O20">
            <v>29236</v>
          </cell>
          <cell r="P20">
            <v>0</v>
          </cell>
          <cell r="Q20">
            <v>33583</v>
          </cell>
          <cell r="R20">
            <v>117326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132592</v>
          </cell>
          <cell r="X20">
            <v>0</v>
          </cell>
          <cell r="Y20">
            <v>132592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1970</v>
          </cell>
          <cell r="K21">
            <v>1970</v>
          </cell>
          <cell r="L21">
            <v>34340</v>
          </cell>
          <cell r="M21">
            <v>7950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42290</v>
          </cell>
          <cell r="S21">
            <v>0</v>
          </cell>
          <cell r="T21">
            <v>6693</v>
          </cell>
          <cell r="U21">
            <v>23135</v>
          </cell>
          <cell r="V21">
            <v>29828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3</v>
          </cell>
          <cell r="G22">
            <v>0</v>
          </cell>
          <cell r="H22">
            <v>3</v>
          </cell>
          <cell r="I22">
            <v>0</v>
          </cell>
          <cell r="J22">
            <v>0</v>
          </cell>
          <cell r="K22">
            <v>0</v>
          </cell>
          <cell r="L22">
            <v>454</v>
          </cell>
          <cell r="M22">
            <v>2</v>
          </cell>
          <cell r="N22">
            <v>0</v>
          </cell>
          <cell r="O22">
            <v>61</v>
          </cell>
          <cell r="P22">
            <v>0</v>
          </cell>
          <cell r="Q22">
            <v>0</v>
          </cell>
          <cell r="R22">
            <v>517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47913</v>
          </cell>
          <cell r="K23">
            <v>47913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3288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3288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360</v>
          </cell>
          <cell r="D25">
            <v>0</v>
          </cell>
          <cell r="E25">
            <v>6417</v>
          </cell>
          <cell r="F25">
            <v>161812</v>
          </cell>
          <cell r="G25">
            <v>324</v>
          </cell>
          <cell r="H25">
            <v>168913</v>
          </cell>
          <cell r="I25">
            <v>0</v>
          </cell>
          <cell r="J25">
            <v>58769</v>
          </cell>
          <cell r="K25">
            <v>58769</v>
          </cell>
          <cell r="L25">
            <v>44834</v>
          </cell>
          <cell r="M25">
            <v>167225</v>
          </cell>
          <cell r="N25">
            <v>0</v>
          </cell>
          <cell r="O25">
            <v>285578</v>
          </cell>
          <cell r="P25">
            <v>92</v>
          </cell>
          <cell r="Q25">
            <v>1757</v>
          </cell>
          <cell r="R25">
            <v>499486</v>
          </cell>
          <cell r="S25">
            <v>0</v>
          </cell>
          <cell r="T25">
            <v>0</v>
          </cell>
          <cell r="U25">
            <v>1138</v>
          </cell>
          <cell r="V25">
            <v>1138</v>
          </cell>
          <cell r="W25">
            <v>0</v>
          </cell>
          <cell r="X25">
            <v>0</v>
          </cell>
          <cell r="Y25">
            <v>0</v>
          </cell>
          <cell r="Z25">
            <v>4</v>
          </cell>
          <cell r="AA25">
            <v>166</v>
          </cell>
          <cell r="AB25">
            <v>1944</v>
          </cell>
          <cell r="AC25">
            <v>15115</v>
          </cell>
          <cell r="AD25">
            <v>5563</v>
          </cell>
          <cell r="AE25">
            <v>0</v>
          </cell>
          <cell r="AF25">
            <v>22792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274</v>
          </cell>
          <cell r="M26">
            <v>79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353</v>
          </cell>
          <cell r="S26">
            <v>0</v>
          </cell>
          <cell r="T26">
            <v>0</v>
          </cell>
          <cell r="U26">
            <v>685</v>
          </cell>
          <cell r="V26">
            <v>685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18959</v>
          </cell>
          <cell r="AB26">
            <v>0</v>
          </cell>
          <cell r="AC26">
            <v>5955</v>
          </cell>
          <cell r="AD26">
            <v>4</v>
          </cell>
          <cell r="AE26">
            <v>0</v>
          </cell>
          <cell r="AF26">
            <v>24918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454</v>
          </cell>
          <cell r="V27">
            <v>454</v>
          </cell>
          <cell r="W27">
            <v>0</v>
          </cell>
          <cell r="X27">
            <v>0</v>
          </cell>
          <cell r="Y27">
            <v>0</v>
          </cell>
          <cell r="Z27">
            <v>29476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29476</v>
          </cell>
        </row>
        <row r="28">
          <cell r="B28" t="str">
            <v>Anvendt til produktion 3.n</v>
          </cell>
          <cell r="C28">
            <v>0</v>
          </cell>
          <cell r="D28">
            <v>7498</v>
          </cell>
          <cell r="E28">
            <v>4319</v>
          </cell>
          <cell r="F28">
            <v>19222</v>
          </cell>
          <cell r="G28">
            <v>1701</v>
          </cell>
          <cell r="H28">
            <v>32740</v>
          </cell>
          <cell r="I28">
            <v>631</v>
          </cell>
          <cell r="J28">
            <v>0</v>
          </cell>
          <cell r="K28">
            <v>631</v>
          </cell>
          <cell r="L28">
            <v>873</v>
          </cell>
          <cell r="M28">
            <v>56675</v>
          </cell>
          <cell r="N28">
            <v>0</v>
          </cell>
          <cell r="O28">
            <v>0</v>
          </cell>
          <cell r="P28">
            <v>10864</v>
          </cell>
          <cell r="Q28">
            <v>31644</v>
          </cell>
          <cell r="R28">
            <v>100056</v>
          </cell>
          <cell r="S28">
            <v>0</v>
          </cell>
          <cell r="T28">
            <v>0</v>
          </cell>
          <cell r="U28">
            <v>293</v>
          </cell>
          <cell r="V28">
            <v>293</v>
          </cell>
          <cell r="W28">
            <v>663722</v>
          </cell>
          <cell r="X28">
            <v>685</v>
          </cell>
          <cell r="Y28">
            <v>664407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10</v>
          </cell>
          <cell r="AE28">
            <v>0</v>
          </cell>
          <cell r="AF28">
            <v>10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155790</v>
          </cell>
          <cell r="F29">
            <v>5252</v>
          </cell>
          <cell r="G29">
            <v>9197</v>
          </cell>
          <cell r="H29">
            <v>170239</v>
          </cell>
          <cell r="I29">
            <v>0</v>
          </cell>
          <cell r="J29">
            <v>0</v>
          </cell>
          <cell r="K29">
            <v>0</v>
          </cell>
          <cell r="L29">
            <v>4824</v>
          </cell>
          <cell r="M29">
            <v>123638</v>
          </cell>
          <cell r="N29">
            <v>0</v>
          </cell>
          <cell r="O29">
            <v>220</v>
          </cell>
          <cell r="P29">
            <v>6374</v>
          </cell>
          <cell r="Q29">
            <v>0</v>
          </cell>
          <cell r="R29">
            <v>135056</v>
          </cell>
          <cell r="S29">
            <v>0</v>
          </cell>
          <cell r="T29">
            <v>1404</v>
          </cell>
          <cell r="U29">
            <v>16</v>
          </cell>
          <cell r="V29">
            <v>1420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24</v>
          </cell>
          <cell r="AE29">
            <v>0</v>
          </cell>
          <cell r="AF29">
            <v>24</v>
          </cell>
        </row>
        <row r="30">
          <cell r="B30" t="str">
            <v>Genanvendt til produktion 3.p.</v>
          </cell>
          <cell r="C30">
            <v>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62</v>
          </cell>
          <cell r="E31">
            <v>408</v>
          </cell>
          <cell r="F31">
            <v>18</v>
          </cell>
          <cell r="G31">
            <v>273</v>
          </cell>
          <cell r="H31">
            <v>761</v>
          </cell>
          <cell r="I31">
            <v>0</v>
          </cell>
          <cell r="J31">
            <v>161</v>
          </cell>
          <cell r="K31">
            <v>161</v>
          </cell>
          <cell r="L31">
            <v>37</v>
          </cell>
          <cell r="M31">
            <v>419</v>
          </cell>
          <cell r="N31">
            <v>0</v>
          </cell>
          <cell r="O31">
            <v>158</v>
          </cell>
          <cell r="P31">
            <v>60</v>
          </cell>
          <cell r="Q31">
            <v>34</v>
          </cell>
          <cell r="R31">
            <v>708</v>
          </cell>
          <cell r="S31">
            <v>0</v>
          </cell>
          <cell r="T31">
            <v>0</v>
          </cell>
          <cell r="U31">
            <v>989</v>
          </cell>
          <cell r="V31">
            <v>989</v>
          </cell>
          <cell r="W31">
            <v>1</v>
          </cell>
          <cell r="X31">
            <v>1</v>
          </cell>
          <cell r="Y31">
            <v>2</v>
          </cell>
          <cell r="Z31">
            <v>0</v>
          </cell>
          <cell r="AA31">
            <v>0</v>
          </cell>
          <cell r="AB31">
            <v>0</v>
          </cell>
          <cell r="AC31">
            <v>51</v>
          </cell>
          <cell r="AD31">
            <v>32</v>
          </cell>
          <cell r="AE31">
            <v>0</v>
          </cell>
          <cell r="AF31">
            <v>83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1184</v>
          </cell>
          <cell r="F32">
            <v>0</v>
          </cell>
          <cell r="G32">
            <v>474</v>
          </cell>
          <cell r="H32">
            <v>1658</v>
          </cell>
          <cell r="I32">
            <v>0</v>
          </cell>
          <cell r="J32">
            <v>0</v>
          </cell>
          <cell r="K32">
            <v>0</v>
          </cell>
          <cell r="L32">
            <v>10</v>
          </cell>
          <cell r="M32">
            <v>0</v>
          </cell>
          <cell r="N32">
            <v>0</v>
          </cell>
          <cell r="O32">
            <v>0</v>
          </cell>
          <cell r="P32">
            <v>1249</v>
          </cell>
          <cell r="Q32">
            <v>0</v>
          </cell>
          <cell r="R32">
            <v>1259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363</v>
          </cell>
          <cell r="D33">
            <v>96220</v>
          </cell>
          <cell r="E33">
            <v>364459</v>
          </cell>
          <cell r="F33">
            <v>206429</v>
          </cell>
          <cell r="G33">
            <v>16720</v>
          </cell>
          <cell r="H33">
            <v>684191</v>
          </cell>
          <cell r="I33">
            <v>631</v>
          </cell>
          <cell r="J33">
            <v>225720</v>
          </cell>
          <cell r="K33">
            <v>226351</v>
          </cell>
          <cell r="L33">
            <v>168594</v>
          </cell>
          <cell r="M33">
            <v>597125</v>
          </cell>
          <cell r="N33">
            <v>0</v>
          </cell>
          <cell r="O33">
            <v>444186</v>
          </cell>
          <cell r="P33">
            <v>21882</v>
          </cell>
          <cell r="Q33">
            <v>92095</v>
          </cell>
          <cell r="R33">
            <v>1323882</v>
          </cell>
          <cell r="S33">
            <v>0</v>
          </cell>
          <cell r="T33">
            <v>9508</v>
          </cell>
          <cell r="U33">
            <v>110042</v>
          </cell>
          <cell r="V33">
            <v>119550</v>
          </cell>
          <cell r="W33">
            <v>1984636</v>
          </cell>
          <cell r="X33">
            <v>6682</v>
          </cell>
          <cell r="Y33">
            <v>1991318</v>
          </cell>
          <cell r="Z33">
            <v>29480</v>
          </cell>
          <cell r="AA33">
            <v>19125</v>
          </cell>
          <cell r="AB33">
            <v>1944</v>
          </cell>
          <cell r="AC33">
            <v>25994</v>
          </cell>
          <cell r="AD33">
            <v>19149</v>
          </cell>
          <cell r="AE33">
            <v>0</v>
          </cell>
          <cell r="AF33">
            <v>95692</v>
          </cell>
        </row>
        <row r="34">
          <cell r="A34" t="str">
            <v>FYSISK BEHOLDNING ULTIMO</v>
          </cell>
          <cell r="C34">
            <v>541</v>
          </cell>
          <cell r="D34">
            <v>48181</v>
          </cell>
          <cell r="E34">
            <v>363304</v>
          </cell>
          <cell r="F34">
            <v>20617</v>
          </cell>
          <cell r="G34">
            <v>28315</v>
          </cell>
          <cell r="H34">
            <v>460958</v>
          </cell>
          <cell r="I34">
            <v>3952</v>
          </cell>
          <cell r="J34">
            <v>195326</v>
          </cell>
          <cell r="K34">
            <v>199278</v>
          </cell>
          <cell r="L34">
            <v>286887</v>
          </cell>
          <cell r="M34">
            <v>1099964</v>
          </cell>
          <cell r="N34">
            <v>0</v>
          </cell>
          <cell r="O34">
            <v>244138</v>
          </cell>
          <cell r="P34">
            <v>35620</v>
          </cell>
          <cell r="Q34">
            <v>116369</v>
          </cell>
          <cell r="R34">
            <v>1782978</v>
          </cell>
          <cell r="S34">
            <v>21440</v>
          </cell>
          <cell r="T34">
            <v>53023</v>
          </cell>
          <cell r="U34">
            <v>268111</v>
          </cell>
          <cell r="V34">
            <v>342574</v>
          </cell>
          <cell r="W34">
            <v>414193</v>
          </cell>
          <cell r="X34">
            <v>40514</v>
          </cell>
          <cell r="Y34">
            <v>454707</v>
          </cell>
          <cell r="Z34">
            <v>0</v>
          </cell>
          <cell r="AA34">
            <v>87307</v>
          </cell>
          <cell r="AB34">
            <v>0</v>
          </cell>
          <cell r="AC34">
            <v>13404</v>
          </cell>
          <cell r="AD34">
            <v>5985</v>
          </cell>
          <cell r="AE34">
            <v>0</v>
          </cell>
          <cell r="AF34">
            <v>106696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136166</v>
          </cell>
          <cell r="F35">
            <v>20006</v>
          </cell>
          <cell r="G35">
            <v>409</v>
          </cell>
          <cell r="H35">
            <v>156581</v>
          </cell>
          <cell r="I35">
            <v>0</v>
          </cell>
          <cell r="J35">
            <v>0</v>
          </cell>
          <cell r="K35">
            <v>0</v>
          </cell>
          <cell r="L35">
            <v>97283</v>
          </cell>
          <cell r="M35">
            <v>485169</v>
          </cell>
          <cell r="N35">
            <v>0</v>
          </cell>
          <cell r="O35">
            <v>424256</v>
          </cell>
          <cell r="P35">
            <v>0</v>
          </cell>
          <cell r="Q35">
            <v>94301</v>
          </cell>
          <cell r="R35">
            <v>1101009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81759</v>
          </cell>
          <cell r="X35">
            <v>0</v>
          </cell>
          <cell r="Y35">
            <v>81759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-137426</v>
          </cell>
          <cell r="F36">
            <v>-20006</v>
          </cell>
          <cell r="G36">
            <v>-868</v>
          </cell>
          <cell r="H36">
            <v>-158300</v>
          </cell>
          <cell r="I36">
            <v>0</v>
          </cell>
          <cell r="J36">
            <v>0</v>
          </cell>
          <cell r="K36">
            <v>0</v>
          </cell>
          <cell r="L36">
            <v>-100280</v>
          </cell>
          <cell r="M36">
            <v>-489945</v>
          </cell>
          <cell r="N36">
            <v>0</v>
          </cell>
          <cell r="O36">
            <v>-424257</v>
          </cell>
          <cell r="P36">
            <v>-630</v>
          </cell>
          <cell r="Q36">
            <v>-94301</v>
          </cell>
          <cell r="R36">
            <v>-1109413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-81760</v>
          </cell>
          <cell r="X36">
            <v>0</v>
          </cell>
          <cell r="Y36">
            <v>-81760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541</v>
          </cell>
          <cell r="D37">
            <v>48181</v>
          </cell>
          <cell r="E37">
            <v>362044</v>
          </cell>
          <cell r="F37">
            <v>20617</v>
          </cell>
          <cell r="G37">
            <v>27856</v>
          </cell>
          <cell r="H37">
            <v>459239</v>
          </cell>
          <cell r="I37">
            <v>3952</v>
          </cell>
          <cell r="J37">
            <v>195326</v>
          </cell>
          <cell r="K37">
            <v>199278</v>
          </cell>
          <cell r="L37">
            <v>283890</v>
          </cell>
          <cell r="M37">
            <v>1095188</v>
          </cell>
          <cell r="N37">
            <v>0</v>
          </cell>
          <cell r="O37">
            <v>244137</v>
          </cell>
          <cell r="P37">
            <v>34990</v>
          </cell>
          <cell r="Q37">
            <v>116369</v>
          </cell>
          <cell r="R37">
            <v>1774574</v>
          </cell>
          <cell r="S37">
            <v>21440</v>
          </cell>
          <cell r="T37">
            <v>53023</v>
          </cell>
          <cell r="U37">
            <v>268111</v>
          </cell>
          <cell r="V37">
            <v>342574</v>
          </cell>
          <cell r="W37">
            <v>414192</v>
          </cell>
          <cell r="X37">
            <v>40514</v>
          </cell>
          <cell r="Y37">
            <v>454706</v>
          </cell>
          <cell r="Z37">
            <v>0</v>
          </cell>
          <cell r="AA37">
            <v>87307</v>
          </cell>
          <cell r="AB37">
            <v>0</v>
          </cell>
          <cell r="AC37">
            <v>13404</v>
          </cell>
          <cell r="AD37">
            <v>5985</v>
          </cell>
          <cell r="AE37">
            <v>0</v>
          </cell>
          <cell r="AF37">
            <v>106696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6573</v>
          </cell>
          <cell r="C3">
            <v>7603</v>
          </cell>
          <cell r="D3">
            <v>147636</v>
          </cell>
          <cell r="E3">
            <v>0</v>
          </cell>
          <cell r="F3">
            <v>161812</v>
          </cell>
          <cell r="G3">
            <v>0</v>
          </cell>
          <cell r="H3">
            <v>16175</v>
          </cell>
          <cell r="I3">
            <v>16175</v>
          </cell>
          <cell r="J3">
            <v>0</v>
          </cell>
          <cell r="K3">
            <v>0</v>
          </cell>
          <cell r="L3">
            <v>33309</v>
          </cell>
          <cell r="M3">
            <v>0</v>
          </cell>
          <cell r="N3">
            <v>13115</v>
          </cell>
          <cell r="O3">
            <v>46424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marts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422</v>
          </cell>
          <cell r="D3">
            <v>83301</v>
          </cell>
          <cell r="E3">
            <v>417866</v>
          </cell>
          <cell r="F3">
            <v>20667</v>
          </cell>
          <cell r="G3">
            <v>26269</v>
          </cell>
          <cell r="H3">
            <v>548525</v>
          </cell>
          <cell r="I3">
            <v>17497</v>
          </cell>
          <cell r="J3">
            <v>445176</v>
          </cell>
          <cell r="K3">
            <v>462673</v>
          </cell>
          <cell r="L3">
            <v>396980</v>
          </cell>
          <cell r="M3">
            <v>1215300</v>
          </cell>
          <cell r="N3">
            <v>30527</v>
          </cell>
          <cell r="O3">
            <v>249424</v>
          </cell>
          <cell r="P3">
            <v>47706</v>
          </cell>
          <cell r="Q3">
            <v>278080</v>
          </cell>
          <cell r="R3">
            <v>2218017</v>
          </cell>
          <cell r="S3">
            <v>102399</v>
          </cell>
          <cell r="T3">
            <v>577467</v>
          </cell>
          <cell r="U3">
            <v>95053</v>
          </cell>
          <cell r="V3">
            <v>774919</v>
          </cell>
          <cell r="W3">
            <v>453542</v>
          </cell>
          <cell r="X3">
            <v>70364</v>
          </cell>
          <cell r="Y3">
            <v>523906</v>
          </cell>
          <cell r="Z3">
            <v>0</v>
          </cell>
          <cell r="AA3">
            <v>79649</v>
          </cell>
          <cell r="AB3">
            <v>0</v>
          </cell>
          <cell r="AC3">
            <v>20971</v>
          </cell>
          <cell r="AD3">
            <v>5607</v>
          </cell>
          <cell r="AE3">
            <v>0</v>
          </cell>
          <cell r="AF3">
            <v>106227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11016</v>
          </cell>
          <cell r="F4">
            <v>20012</v>
          </cell>
          <cell r="G4">
            <v>5304</v>
          </cell>
          <cell r="H4">
            <v>36332</v>
          </cell>
          <cell r="I4">
            <v>0</v>
          </cell>
          <cell r="J4">
            <v>0</v>
          </cell>
          <cell r="K4">
            <v>0</v>
          </cell>
          <cell r="L4">
            <v>150619</v>
          </cell>
          <cell r="M4">
            <v>321205</v>
          </cell>
          <cell r="N4">
            <v>0</v>
          </cell>
          <cell r="O4">
            <v>195165</v>
          </cell>
          <cell r="P4">
            <v>0</v>
          </cell>
          <cell r="Q4">
            <v>101997</v>
          </cell>
          <cell r="R4">
            <v>768986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384960</v>
          </cell>
          <cell r="X4">
            <v>0</v>
          </cell>
          <cell r="Y4">
            <v>384960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-151</v>
          </cell>
          <cell r="D5">
            <v>0</v>
          </cell>
          <cell r="E5">
            <v>-11015</v>
          </cell>
          <cell r="F5">
            <v>-20012</v>
          </cell>
          <cell r="G5">
            <v>-5305</v>
          </cell>
          <cell r="H5">
            <v>-36483</v>
          </cell>
          <cell r="I5">
            <v>0</v>
          </cell>
          <cell r="J5">
            <v>0</v>
          </cell>
          <cell r="K5">
            <v>0</v>
          </cell>
          <cell r="L5">
            <v>-150619</v>
          </cell>
          <cell r="M5">
            <v>-321205</v>
          </cell>
          <cell r="N5">
            <v>0</v>
          </cell>
          <cell r="O5">
            <v>-195165</v>
          </cell>
          <cell r="P5">
            <v>0</v>
          </cell>
          <cell r="Q5">
            <v>-101998</v>
          </cell>
          <cell r="R5">
            <v>-768987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-384959</v>
          </cell>
          <cell r="X5">
            <v>0</v>
          </cell>
          <cell r="Y5">
            <v>-384959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271</v>
          </cell>
          <cell r="D6">
            <v>83301</v>
          </cell>
          <cell r="E6">
            <v>417867</v>
          </cell>
          <cell r="F6">
            <v>20667</v>
          </cell>
          <cell r="G6">
            <v>26268</v>
          </cell>
          <cell r="H6">
            <v>548374</v>
          </cell>
          <cell r="I6">
            <v>17497</v>
          </cell>
          <cell r="J6">
            <v>445176</v>
          </cell>
          <cell r="K6">
            <v>462673</v>
          </cell>
          <cell r="L6">
            <v>396980</v>
          </cell>
          <cell r="M6">
            <v>1215300</v>
          </cell>
          <cell r="N6">
            <v>30527</v>
          </cell>
          <cell r="O6">
            <v>249424</v>
          </cell>
          <cell r="P6">
            <v>47706</v>
          </cell>
          <cell r="Q6">
            <v>278079</v>
          </cell>
          <cell r="R6">
            <v>2218016</v>
          </cell>
          <cell r="S6">
            <v>102399</v>
          </cell>
          <cell r="T6">
            <v>577467</v>
          </cell>
          <cell r="U6">
            <v>95053</v>
          </cell>
          <cell r="V6">
            <v>774919</v>
          </cell>
          <cell r="W6">
            <v>453543</v>
          </cell>
          <cell r="X6">
            <v>70364</v>
          </cell>
          <cell r="Y6">
            <v>523907</v>
          </cell>
          <cell r="Z6">
            <v>0</v>
          </cell>
          <cell r="AA6">
            <v>79649</v>
          </cell>
          <cell r="AB6">
            <v>0</v>
          </cell>
          <cell r="AC6">
            <v>20971</v>
          </cell>
          <cell r="AD6">
            <v>5607</v>
          </cell>
          <cell r="AE6">
            <v>0</v>
          </cell>
          <cell r="AF6">
            <v>106227</v>
          </cell>
        </row>
        <row r="7">
          <cell r="A7" t="str">
            <v>TILGANG</v>
          </cell>
          <cell r="B7" t="str">
            <v>Import 2.a.</v>
          </cell>
          <cell r="C7">
            <v>31</v>
          </cell>
          <cell r="D7">
            <v>8899</v>
          </cell>
          <cell r="E7">
            <v>15640</v>
          </cell>
          <cell r="F7">
            <v>0</v>
          </cell>
          <cell r="G7">
            <v>3658</v>
          </cell>
          <cell r="H7">
            <v>28228</v>
          </cell>
          <cell r="I7">
            <v>15310</v>
          </cell>
          <cell r="J7">
            <v>46697</v>
          </cell>
          <cell r="K7">
            <v>62007</v>
          </cell>
          <cell r="L7">
            <v>156933</v>
          </cell>
          <cell r="M7">
            <v>95498</v>
          </cell>
          <cell r="N7">
            <v>0</v>
          </cell>
          <cell r="O7">
            <v>0</v>
          </cell>
          <cell r="P7">
            <v>10698</v>
          </cell>
          <cell r="Q7">
            <v>0</v>
          </cell>
          <cell r="R7">
            <v>263129</v>
          </cell>
          <cell r="S7">
            <v>0</v>
          </cell>
          <cell r="T7">
            <v>62926</v>
          </cell>
          <cell r="U7">
            <v>11206</v>
          </cell>
          <cell r="V7">
            <v>74132</v>
          </cell>
          <cell r="W7">
            <v>419706</v>
          </cell>
          <cell r="X7">
            <v>0</v>
          </cell>
          <cell r="Y7">
            <v>419706</v>
          </cell>
          <cell r="Z7">
            <v>0</v>
          </cell>
          <cell r="AA7">
            <v>34988</v>
          </cell>
          <cell r="AB7">
            <v>1911</v>
          </cell>
          <cell r="AC7">
            <v>6765</v>
          </cell>
          <cell r="AD7">
            <v>1781</v>
          </cell>
          <cell r="AE7">
            <v>0</v>
          </cell>
          <cell r="AF7">
            <v>45445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66918</v>
          </cell>
          <cell r="F8">
            <v>4043</v>
          </cell>
          <cell r="G8">
            <v>2280</v>
          </cell>
          <cell r="H8">
            <v>73241</v>
          </cell>
          <cell r="I8">
            <v>0</v>
          </cell>
          <cell r="J8">
            <v>36424</v>
          </cell>
          <cell r="K8">
            <v>36424</v>
          </cell>
          <cell r="L8">
            <v>60553</v>
          </cell>
          <cell r="M8">
            <v>90962</v>
          </cell>
          <cell r="N8">
            <v>0</v>
          </cell>
          <cell r="O8">
            <v>94525</v>
          </cell>
          <cell r="P8">
            <v>5</v>
          </cell>
          <cell r="Q8">
            <v>20000</v>
          </cell>
          <cell r="R8">
            <v>266045</v>
          </cell>
          <cell r="S8">
            <v>0</v>
          </cell>
          <cell r="T8">
            <v>0</v>
          </cell>
          <cell r="U8">
            <v>1743</v>
          </cell>
          <cell r="V8">
            <v>1743</v>
          </cell>
          <cell r="W8">
            <v>942423</v>
          </cell>
          <cell r="X8">
            <v>0</v>
          </cell>
          <cell r="Y8">
            <v>942423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2496</v>
          </cell>
          <cell r="AE8">
            <v>0</v>
          </cell>
          <cell r="AF8">
            <v>2496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20516</v>
          </cell>
          <cell r="F9">
            <v>11</v>
          </cell>
          <cell r="G9">
            <v>2199</v>
          </cell>
          <cell r="H9">
            <v>22726</v>
          </cell>
          <cell r="I9">
            <v>0</v>
          </cell>
          <cell r="J9">
            <v>0</v>
          </cell>
          <cell r="K9">
            <v>0</v>
          </cell>
          <cell r="L9">
            <v>11619</v>
          </cell>
          <cell r="M9">
            <v>39635</v>
          </cell>
          <cell r="N9">
            <v>0</v>
          </cell>
          <cell r="O9">
            <v>11473</v>
          </cell>
          <cell r="P9">
            <v>0</v>
          </cell>
          <cell r="Q9">
            <v>58296</v>
          </cell>
          <cell r="R9">
            <v>121023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143051</v>
          </cell>
          <cell r="X9">
            <v>0</v>
          </cell>
          <cell r="Y9">
            <v>143051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571</v>
          </cell>
          <cell r="M10">
            <v>0</v>
          </cell>
          <cell r="N10">
            <v>0</v>
          </cell>
          <cell r="O10">
            <v>0</v>
          </cell>
          <cell r="P10">
            <v>5742</v>
          </cell>
          <cell r="Q10">
            <v>0</v>
          </cell>
          <cell r="R10">
            <v>6313</v>
          </cell>
          <cell r="S10">
            <v>0</v>
          </cell>
          <cell r="T10">
            <v>0</v>
          </cell>
          <cell r="U10">
            <v>373</v>
          </cell>
          <cell r="V10">
            <v>373</v>
          </cell>
          <cell r="W10">
            <v>0</v>
          </cell>
          <cell r="X10">
            <v>0</v>
          </cell>
          <cell r="Y10">
            <v>0</v>
          </cell>
          <cell r="Z10">
            <v>1339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1339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1188</v>
          </cell>
          <cell r="M11">
            <v>50</v>
          </cell>
          <cell r="N11">
            <v>0</v>
          </cell>
          <cell r="O11">
            <v>686</v>
          </cell>
          <cell r="P11">
            <v>89</v>
          </cell>
          <cell r="Q11">
            <v>0</v>
          </cell>
          <cell r="R11">
            <v>2013</v>
          </cell>
          <cell r="S11">
            <v>0</v>
          </cell>
          <cell r="T11">
            <v>1851</v>
          </cell>
          <cell r="U11">
            <v>0</v>
          </cell>
          <cell r="V11">
            <v>1851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243</v>
          </cell>
          <cell r="AD11">
            <v>107</v>
          </cell>
          <cell r="AE11">
            <v>0</v>
          </cell>
          <cell r="AF11">
            <v>350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64817</v>
          </cell>
          <cell r="E13">
            <v>206030</v>
          </cell>
          <cell r="F13">
            <v>0</v>
          </cell>
          <cell r="G13">
            <v>0</v>
          </cell>
          <cell r="H13">
            <v>270847</v>
          </cell>
          <cell r="I13">
            <v>0</v>
          </cell>
          <cell r="J13">
            <v>9356</v>
          </cell>
          <cell r="K13">
            <v>9356</v>
          </cell>
          <cell r="L13">
            <v>70962</v>
          </cell>
          <cell r="M13">
            <v>212202</v>
          </cell>
          <cell r="N13">
            <v>0</v>
          </cell>
          <cell r="O13">
            <v>181196</v>
          </cell>
          <cell r="P13">
            <v>4809</v>
          </cell>
          <cell r="Q13">
            <v>21385</v>
          </cell>
          <cell r="R13">
            <v>490554</v>
          </cell>
          <cell r="S13">
            <v>0</v>
          </cell>
          <cell r="T13">
            <v>0</v>
          </cell>
          <cell r="U13">
            <v>118594</v>
          </cell>
          <cell r="V13">
            <v>118594</v>
          </cell>
          <cell r="W13">
            <v>564114</v>
          </cell>
          <cell r="X13">
            <v>21501</v>
          </cell>
          <cell r="Y13">
            <v>585615</v>
          </cell>
          <cell r="Z13">
            <v>26767</v>
          </cell>
          <cell r="AA13">
            <v>0</v>
          </cell>
          <cell r="AB13">
            <v>0</v>
          </cell>
          <cell r="AC13">
            <v>0</v>
          </cell>
          <cell r="AD13">
            <v>11773</v>
          </cell>
          <cell r="AE13">
            <v>0</v>
          </cell>
          <cell r="AF13">
            <v>38540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6290</v>
          </cell>
          <cell r="F14">
            <v>108443</v>
          </cell>
          <cell r="G14">
            <v>259</v>
          </cell>
          <cell r="H14">
            <v>114992</v>
          </cell>
          <cell r="I14">
            <v>0</v>
          </cell>
          <cell r="J14">
            <v>37</v>
          </cell>
          <cell r="K14">
            <v>37</v>
          </cell>
          <cell r="L14">
            <v>51684</v>
          </cell>
          <cell r="M14">
            <v>104365</v>
          </cell>
          <cell r="N14">
            <v>0</v>
          </cell>
          <cell r="O14">
            <v>162965</v>
          </cell>
          <cell r="P14">
            <v>0</v>
          </cell>
          <cell r="Q14">
            <v>0</v>
          </cell>
          <cell r="R14">
            <v>319014</v>
          </cell>
          <cell r="S14">
            <v>0</v>
          </cell>
          <cell r="T14">
            <v>0</v>
          </cell>
          <cell r="U14">
            <v>2746</v>
          </cell>
          <cell r="V14">
            <v>2746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2266</v>
          </cell>
          <cell r="AE14">
            <v>0</v>
          </cell>
          <cell r="AF14">
            <v>2266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30</v>
          </cell>
          <cell r="P15">
            <v>0</v>
          </cell>
          <cell r="Q15">
            <v>0</v>
          </cell>
          <cell r="R15">
            <v>30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149</v>
          </cell>
          <cell r="X15">
            <v>0</v>
          </cell>
          <cell r="Y15">
            <v>149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287</v>
          </cell>
          <cell r="F16">
            <v>40</v>
          </cell>
          <cell r="G16">
            <v>330</v>
          </cell>
          <cell r="H16">
            <v>657</v>
          </cell>
          <cell r="I16">
            <v>0</v>
          </cell>
          <cell r="J16">
            <v>0</v>
          </cell>
          <cell r="K16">
            <v>0</v>
          </cell>
          <cell r="L16">
            <v>775</v>
          </cell>
          <cell r="M16">
            <v>283</v>
          </cell>
          <cell r="N16">
            <v>0</v>
          </cell>
          <cell r="O16">
            <v>1046</v>
          </cell>
          <cell r="P16">
            <v>21</v>
          </cell>
          <cell r="Q16">
            <v>8</v>
          </cell>
          <cell r="R16">
            <v>2133</v>
          </cell>
          <cell r="S16">
            <v>1</v>
          </cell>
          <cell r="T16">
            <v>158</v>
          </cell>
          <cell r="U16">
            <v>251</v>
          </cell>
          <cell r="V16">
            <v>410</v>
          </cell>
          <cell r="W16">
            <v>5</v>
          </cell>
          <cell r="X16">
            <v>0</v>
          </cell>
          <cell r="Y16">
            <v>5</v>
          </cell>
          <cell r="Z16">
            <v>0</v>
          </cell>
          <cell r="AA16">
            <v>0</v>
          </cell>
          <cell r="AB16">
            <v>276</v>
          </cell>
          <cell r="AC16">
            <v>20</v>
          </cell>
          <cell r="AD16">
            <v>58</v>
          </cell>
          <cell r="AE16">
            <v>0</v>
          </cell>
          <cell r="AF16">
            <v>354</v>
          </cell>
        </row>
        <row r="17">
          <cell r="B17" t="str">
            <v>I alt Tilgang</v>
          </cell>
          <cell r="C17">
            <v>31</v>
          </cell>
          <cell r="D17">
            <v>73716</v>
          </cell>
          <cell r="E17">
            <v>315681</v>
          </cell>
          <cell r="F17">
            <v>112537</v>
          </cell>
          <cell r="G17">
            <v>8726</v>
          </cell>
          <cell r="H17">
            <v>510691</v>
          </cell>
          <cell r="I17">
            <v>15310</v>
          </cell>
          <cell r="J17">
            <v>92514</v>
          </cell>
          <cell r="K17">
            <v>107824</v>
          </cell>
          <cell r="L17">
            <v>354285</v>
          </cell>
          <cell r="M17">
            <v>542995</v>
          </cell>
          <cell r="N17">
            <v>0</v>
          </cell>
          <cell r="O17">
            <v>451921</v>
          </cell>
          <cell r="P17">
            <v>21364</v>
          </cell>
          <cell r="Q17">
            <v>99689</v>
          </cell>
          <cell r="R17">
            <v>1470254</v>
          </cell>
          <cell r="S17">
            <v>1</v>
          </cell>
          <cell r="T17">
            <v>64935</v>
          </cell>
          <cell r="U17">
            <v>134913</v>
          </cell>
          <cell r="V17">
            <v>199849</v>
          </cell>
          <cell r="W17">
            <v>2069448</v>
          </cell>
          <cell r="X17">
            <v>21501</v>
          </cell>
          <cell r="Y17">
            <v>2090949</v>
          </cell>
          <cell r="Z17">
            <v>28106</v>
          </cell>
          <cell r="AA17">
            <v>34988</v>
          </cell>
          <cell r="AB17">
            <v>2187</v>
          </cell>
          <cell r="AC17">
            <v>7028</v>
          </cell>
          <cell r="AD17">
            <v>18481</v>
          </cell>
          <cell r="AE17">
            <v>0</v>
          </cell>
          <cell r="AF17">
            <v>90790</v>
          </cell>
        </row>
        <row r="18">
          <cell r="A18" t="str">
            <v>AFGANG</v>
          </cell>
          <cell r="B18" t="str">
            <v>Eksport 3.a.</v>
          </cell>
          <cell r="C18">
            <v>17</v>
          </cell>
          <cell r="D18">
            <v>57429</v>
          </cell>
          <cell r="E18">
            <v>95638</v>
          </cell>
          <cell r="F18">
            <v>0</v>
          </cell>
          <cell r="G18">
            <v>0</v>
          </cell>
          <cell r="H18">
            <v>153084</v>
          </cell>
          <cell r="I18">
            <v>0</v>
          </cell>
          <cell r="J18">
            <v>0</v>
          </cell>
          <cell r="K18">
            <v>0</v>
          </cell>
          <cell r="L18">
            <v>123537</v>
          </cell>
          <cell r="M18">
            <v>231121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354658</v>
          </cell>
          <cell r="S18">
            <v>0</v>
          </cell>
          <cell r="T18">
            <v>216134</v>
          </cell>
          <cell r="U18">
            <v>115953</v>
          </cell>
          <cell r="V18">
            <v>332087</v>
          </cell>
          <cell r="W18">
            <v>405352</v>
          </cell>
          <cell r="X18">
            <v>19426</v>
          </cell>
          <cell r="Y18">
            <v>424778</v>
          </cell>
          <cell r="Z18">
            <v>0</v>
          </cell>
          <cell r="AA18">
            <v>26</v>
          </cell>
          <cell r="AB18">
            <v>0</v>
          </cell>
          <cell r="AC18">
            <v>0</v>
          </cell>
          <cell r="AD18">
            <v>7433</v>
          </cell>
          <cell r="AE18">
            <v>0</v>
          </cell>
          <cell r="AF18">
            <v>7459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66918</v>
          </cell>
          <cell r="F19">
            <v>4044</v>
          </cell>
          <cell r="G19">
            <v>2280</v>
          </cell>
          <cell r="H19">
            <v>73242</v>
          </cell>
          <cell r="I19">
            <v>0</v>
          </cell>
          <cell r="J19">
            <v>36424</v>
          </cell>
          <cell r="K19">
            <v>36424</v>
          </cell>
          <cell r="L19">
            <v>60554</v>
          </cell>
          <cell r="M19">
            <v>90965</v>
          </cell>
          <cell r="N19">
            <v>0</v>
          </cell>
          <cell r="O19">
            <v>94525</v>
          </cell>
          <cell r="P19">
            <v>284</v>
          </cell>
          <cell r="Q19">
            <v>20000</v>
          </cell>
          <cell r="R19">
            <v>266328</v>
          </cell>
          <cell r="S19">
            <v>0</v>
          </cell>
          <cell r="T19">
            <v>0</v>
          </cell>
          <cell r="U19">
            <v>1743</v>
          </cell>
          <cell r="V19">
            <v>1743</v>
          </cell>
          <cell r="W19">
            <v>942424</v>
          </cell>
          <cell r="X19">
            <v>0</v>
          </cell>
          <cell r="Y19">
            <v>942424</v>
          </cell>
          <cell r="Z19">
            <v>0</v>
          </cell>
          <cell r="AA19">
            <v>0</v>
          </cell>
          <cell r="AB19">
            <v>0</v>
          </cell>
          <cell r="AC19">
            <v>12</v>
          </cell>
          <cell r="AD19">
            <v>2496</v>
          </cell>
          <cell r="AE19">
            <v>0</v>
          </cell>
          <cell r="AF19">
            <v>2508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20516</v>
          </cell>
          <cell r="F21">
            <v>11</v>
          </cell>
          <cell r="G21">
            <v>2199</v>
          </cell>
          <cell r="H21">
            <v>22726</v>
          </cell>
          <cell r="I21">
            <v>0</v>
          </cell>
          <cell r="J21">
            <v>0</v>
          </cell>
          <cell r="K21">
            <v>0</v>
          </cell>
          <cell r="L21">
            <v>11619</v>
          </cell>
          <cell r="M21">
            <v>39635</v>
          </cell>
          <cell r="N21">
            <v>0</v>
          </cell>
          <cell r="O21">
            <v>11473</v>
          </cell>
          <cell r="P21">
            <v>0</v>
          </cell>
          <cell r="Q21">
            <v>58296</v>
          </cell>
          <cell r="R21">
            <v>121023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143052</v>
          </cell>
          <cell r="X21">
            <v>0</v>
          </cell>
          <cell r="Y21">
            <v>143052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34886</v>
          </cell>
          <cell r="M22">
            <v>389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35275</v>
          </cell>
          <cell r="S22">
            <v>0</v>
          </cell>
          <cell r="T22">
            <v>3676</v>
          </cell>
          <cell r="U22">
            <v>6853</v>
          </cell>
          <cell r="V22">
            <v>10529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5</v>
          </cell>
          <cell r="G23">
            <v>0</v>
          </cell>
          <cell r="H23">
            <v>5</v>
          </cell>
          <cell r="I23">
            <v>0</v>
          </cell>
          <cell r="J23">
            <v>0</v>
          </cell>
          <cell r="K23">
            <v>0</v>
          </cell>
          <cell r="L23">
            <v>266</v>
          </cell>
          <cell r="M23">
            <v>8</v>
          </cell>
          <cell r="N23">
            <v>0</v>
          </cell>
          <cell r="O23">
            <v>169</v>
          </cell>
          <cell r="P23">
            <v>0</v>
          </cell>
          <cell r="Q23">
            <v>0</v>
          </cell>
          <cell r="R23">
            <v>443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1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36169</v>
          </cell>
          <cell r="K24">
            <v>36169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31</v>
          </cell>
          <cell r="D26">
            <v>0</v>
          </cell>
          <cell r="E26">
            <v>44012</v>
          </cell>
          <cell r="F26">
            <v>104159</v>
          </cell>
          <cell r="G26">
            <v>2268</v>
          </cell>
          <cell r="H26">
            <v>150470</v>
          </cell>
          <cell r="I26">
            <v>0</v>
          </cell>
          <cell r="J26">
            <v>59830</v>
          </cell>
          <cell r="K26">
            <v>59830</v>
          </cell>
          <cell r="L26">
            <v>63885</v>
          </cell>
          <cell r="M26">
            <v>58381</v>
          </cell>
          <cell r="N26">
            <v>0</v>
          </cell>
          <cell r="O26">
            <v>289327</v>
          </cell>
          <cell r="P26">
            <v>8175</v>
          </cell>
          <cell r="Q26">
            <v>426</v>
          </cell>
          <cell r="R26">
            <v>420194</v>
          </cell>
          <cell r="S26">
            <v>0</v>
          </cell>
          <cell r="T26">
            <v>0</v>
          </cell>
          <cell r="U26">
            <v>943</v>
          </cell>
          <cell r="V26">
            <v>943</v>
          </cell>
          <cell r="W26">
            <v>0</v>
          </cell>
          <cell r="X26">
            <v>0</v>
          </cell>
          <cell r="Y26">
            <v>0</v>
          </cell>
          <cell r="Z26">
            <v>310</v>
          </cell>
          <cell r="AA26">
            <v>159</v>
          </cell>
          <cell r="AB26">
            <v>2187</v>
          </cell>
          <cell r="AC26">
            <v>8720</v>
          </cell>
          <cell r="AD26">
            <v>4522</v>
          </cell>
          <cell r="AE26">
            <v>0</v>
          </cell>
          <cell r="AF26">
            <v>15898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611</v>
          </cell>
          <cell r="M27">
            <v>52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663</v>
          </cell>
          <cell r="S27">
            <v>0</v>
          </cell>
          <cell r="T27">
            <v>0</v>
          </cell>
          <cell r="U27">
            <v>1549</v>
          </cell>
          <cell r="V27">
            <v>1549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19256</v>
          </cell>
          <cell r="AB27">
            <v>0</v>
          </cell>
          <cell r="AC27">
            <v>2853</v>
          </cell>
          <cell r="AD27">
            <v>9</v>
          </cell>
          <cell r="AE27">
            <v>0</v>
          </cell>
          <cell r="AF27">
            <v>22118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1184</v>
          </cell>
          <cell r="V28">
            <v>1184</v>
          </cell>
          <cell r="W28">
            <v>0</v>
          </cell>
          <cell r="X28">
            <v>0</v>
          </cell>
          <cell r="Y28">
            <v>0</v>
          </cell>
          <cell r="Z28">
            <v>27796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27796</v>
          </cell>
        </row>
        <row r="29">
          <cell r="B29" t="str">
            <v>Anvendt til produktion 3.n</v>
          </cell>
          <cell r="C29">
            <v>0</v>
          </cell>
          <cell r="D29">
            <v>16860</v>
          </cell>
          <cell r="E29">
            <v>12674</v>
          </cell>
          <cell r="F29">
            <v>0</v>
          </cell>
          <cell r="G29">
            <v>0</v>
          </cell>
          <cell r="H29">
            <v>29534</v>
          </cell>
          <cell r="I29">
            <v>23207</v>
          </cell>
          <cell r="J29">
            <v>0</v>
          </cell>
          <cell r="K29">
            <v>23207</v>
          </cell>
          <cell r="L29">
            <v>59901</v>
          </cell>
          <cell r="M29">
            <v>3451</v>
          </cell>
          <cell r="N29">
            <v>0</v>
          </cell>
          <cell r="O29">
            <v>2499</v>
          </cell>
          <cell r="P29">
            <v>13363</v>
          </cell>
          <cell r="Q29">
            <v>29316</v>
          </cell>
          <cell r="R29">
            <v>108530</v>
          </cell>
          <cell r="S29">
            <v>11643</v>
          </cell>
          <cell r="T29">
            <v>0</v>
          </cell>
          <cell r="U29">
            <v>0</v>
          </cell>
          <cell r="V29">
            <v>11643</v>
          </cell>
          <cell r="W29">
            <v>653528</v>
          </cell>
          <cell r="X29">
            <v>82</v>
          </cell>
          <cell r="Y29">
            <v>653610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301</v>
          </cell>
          <cell r="AE29">
            <v>0</v>
          </cell>
          <cell r="AF29">
            <v>301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105022</v>
          </cell>
          <cell r="F30">
            <v>4319</v>
          </cell>
          <cell r="G30">
            <v>5635</v>
          </cell>
          <cell r="H30">
            <v>114976</v>
          </cell>
          <cell r="I30">
            <v>0</v>
          </cell>
          <cell r="J30">
            <v>37</v>
          </cell>
          <cell r="K30">
            <v>37</v>
          </cell>
          <cell r="L30">
            <v>11194</v>
          </cell>
          <cell r="M30">
            <v>133838</v>
          </cell>
          <cell r="N30">
            <v>0</v>
          </cell>
          <cell r="O30">
            <v>70989</v>
          </cell>
          <cell r="P30">
            <v>6105</v>
          </cell>
          <cell r="Q30">
            <v>97494</v>
          </cell>
          <cell r="R30">
            <v>319620</v>
          </cell>
          <cell r="S30">
            <v>0</v>
          </cell>
          <cell r="T30">
            <v>2671</v>
          </cell>
          <cell r="U30">
            <v>0</v>
          </cell>
          <cell r="V30">
            <v>2671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2268</v>
          </cell>
          <cell r="AE30">
            <v>0</v>
          </cell>
          <cell r="AF30">
            <v>2268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4</v>
          </cell>
          <cell r="N31">
            <v>0</v>
          </cell>
          <cell r="O31">
            <v>0</v>
          </cell>
          <cell r="P31">
            <v>3</v>
          </cell>
          <cell r="Q31">
            <v>0</v>
          </cell>
          <cell r="R31">
            <v>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2</v>
          </cell>
          <cell r="E32">
            <v>1155</v>
          </cell>
          <cell r="F32">
            <v>300</v>
          </cell>
          <cell r="G32">
            <v>11</v>
          </cell>
          <cell r="H32">
            <v>1468</v>
          </cell>
          <cell r="I32">
            <v>0</v>
          </cell>
          <cell r="J32">
            <v>124</v>
          </cell>
          <cell r="K32">
            <v>124</v>
          </cell>
          <cell r="L32">
            <v>849</v>
          </cell>
          <cell r="M32">
            <v>1278</v>
          </cell>
          <cell r="N32">
            <v>0</v>
          </cell>
          <cell r="O32">
            <v>867</v>
          </cell>
          <cell r="P32">
            <v>17</v>
          </cell>
          <cell r="Q32">
            <v>39</v>
          </cell>
          <cell r="R32">
            <v>3050</v>
          </cell>
          <cell r="S32">
            <v>26</v>
          </cell>
          <cell r="T32">
            <v>502</v>
          </cell>
          <cell r="U32">
            <v>58</v>
          </cell>
          <cell r="V32">
            <v>586</v>
          </cell>
          <cell r="W32">
            <v>554</v>
          </cell>
          <cell r="X32">
            <v>322</v>
          </cell>
          <cell r="Y32">
            <v>876</v>
          </cell>
          <cell r="Z32">
            <v>0</v>
          </cell>
          <cell r="AA32">
            <v>7</v>
          </cell>
          <cell r="AB32">
            <v>0</v>
          </cell>
          <cell r="AC32">
            <v>0</v>
          </cell>
          <cell r="AD32">
            <v>7</v>
          </cell>
          <cell r="AE32">
            <v>0</v>
          </cell>
          <cell r="AF32">
            <v>14</v>
          </cell>
        </row>
        <row r="33">
          <cell r="B33" t="str">
            <v>Udlån til andre 3.k.</v>
          </cell>
          <cell r="C33">
            <v>82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82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130</v>
          </cell>
          <cell r="D34">
            <v>74291</v>
          </cell>
          <cell r="E34">
            <v>345935</v>
          </cell>
          <cell r="F34">
            <v>112838</v>
          </cell>
          <cell r="G34">
            <v>12393</v>
          </cell>
          <cell r="H34">
            <v>545587</v>
          </cell>
          <cell r="I34">
            <v>23207</v>
          </cell>
          <cell r="J34">
            <v>132584</v>
          </cell>
          <cell r="K34">
            <v>155791</v>
          </cell>
          <cell r="L34">
            <v>367302</v>
          </cell>
          <cell r="M34">
            <v>559122</v>
          </cell>
          <cell r="N34">
            <v>0</v>
          </cell>
          <cell r="O34">
            <v>469849</v>
          </cell>
          <cell r="P34">
            <v>27947</v>
          </cell>
          <cell r="Q34">
            <v>205571</v>
          </cell>
          <cell r="R34">
            <v>1629791</v>
          </cell>
          <cell r="S34">
            <v>11669</v>
          </cell>
          <cell r="T34">
            <v>222983</v>
          </cell>
          <cell r="U34">
            <v>128283</v>
          </cell>
          <cell r="V34">
            <v>362935</v>
          </cell>
          <cell r="W34">
            <v>2144910</v>
          </cell>
          <cell r="X34">
            <v>19830</v>
          </cell>
          <cell r="Y34">
            <v>2164740</v>
          </cell>
          <cell r="Z34">
            <v>28106</v>
          </cell>
          <cell r="AA34">
            <v>19448</v>
          </cell>
          <cell r="AB34">
            <v>2187</v>
          </cell>
          <cell r="AC34">
            <v>11585</v>
          </cell>
          <cell r="AD34">
            <v>17037</v>
          </cell>
          <cell r="AE34">
            <v>0</v>
          </cell>
          <cell r="AF34">
            <v>78363</v>
          </cell>
        </row>
        <row r="35">
          <cell r="A35" t="str">
            <v>FYSISK BEHOLDNING ULTIMO</v>
          </cell>
          <cell r="C35">
            <v>323</v>
          </cell>
          <cell r="D35">
            <v>82726</v>
          </cell>
          <cell r="E35">
            <v>387612</v>
          </cell>
          <cell r="F35">
            <v>20366</v>
          </cell>
          <cell r="G35">
            <v>22602</v>
          </cell>
          <cell r="H35">
            <v>513629</v>
          </cell>
          <cell r="I35">
            <v>9600</v>
          </cell>
          <cell r="J35">
            <v>405106</v>
          </cell>
          <cell r="K35">
            <v>414706</v>
          </cell>
          <cell r="L35">
            <v>383963</v>
          </cell>
          <cell r="M35">
            <v>1199173</v>
          </cell>
          <cell r="N35">
            <v>30527</v>
          </cell>
          <cell r="O35">
            <v>231496</v>
          </cell>
          <cell r="P35">
            <v>41123</v>
          </cell>
          <cell r="Q35">
            <v>172198</v>
          </cell>
          <cell r="R35">
            <v>2058480</v>
          </cell>
          <cell r="S35">
            <v>90731</v>
          </cell>
          <cell r="T35">
            <v>419419</v>
          </cell>
          <cell r="U35">
            <v>101683</v>
          </cell>
          <cell r="V35">
            <v>611833</v>
          </cell>
          <cell r="W35">
            <v>378080</v>
          </cell>
          <cell r="X35">
            <v>72035</v>
          </cell>
          <cell r="Y35">
            <v>450115</v>
          </cell>
          <cell r="Z35">
            <v>0</v>
          </cell>
          <cell r="AA35">
            <v>95189</v>
          </cell>
          <cell r="AB35">
            <v>0</v>
          </cell>
          <cell r="AC35">
            <v>16414</v>
          </cell>
          <cell r="AD35">
            <v>7051</v>
          </cell>
          <cell r="AE35">
            <v>0</v>
          </cell>
          <cell r="AF35">
            <v>118654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14475</v>
          </cell>
          <cell r="F36">
            <v>20001</v>
          </cell>
          <cell r="G36">
            <v>7503</v>
          </cell>
          <cell r="H36">
            <v>41979</v>
          </cell>
          <cell r="I36">
            <v>0</v>
          </cell>
          <cell r="J36">
            <v>0</v>
          </cell>
          <cell r="K36">
            <v>0</v>
          </cell>
          <cell r="L36">
            <v>137736</v>
          </cell>
          <cell r="M36">
            <v>322222</v>
          </cell>
          <cell r="N36">
            <v>0</v>
          </cell>
          <cell r="O36">
            <v>185217</v>
          </cell>
          <cell r="P36">
            <v>0</v>
          </cell>
          <cell r="Q36">
            <v>74550</v>
          </cell>
          <cell r="R36">
            <v>719725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506251</v>
          </cell>
          <cell r="X36">
            <v>0</v>
          </cell>
          <cell r="Y36">
            <v>506251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-69</v>
          </cell>
          <cell r="D37">
            <v>0</v>
          </cell>
          <cell r="E37">
            <v>-14475</v>
          </cell>
          <cell r="F37">
            <v>-20001</v>
          </cell>
          <cell r="G37">
            <v>-7504</v>
          </cell>
          <cell r="H37">
            <v>-42049</v>
          </cell>
          <cell r="I37">
            <v>0</v>
          </cell>
          <cell r="J37">
            <v>0</v>
          </cell>
          <cell r="K37">
            <v>0</v>
          </cell>
          <cell r="L37">
            <v>-137736</v>
          </cell>
          <cell r="M37">
            <v>-322222</v>
          </cell>
          <cell r="N37">
            <v>0</v>
          </cell>
          <cell r="O37">
            <v>-185217</v>
          </cell>
          <cell r="P37">
            <v>0</v>
          </cell>
          <cell r="Q37">
            <v>-74550</v>
          </cell>
          <cell r="R37">
            <v>-719725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-506249</v>
          </cell>
          <cell r="X37">
            <v>0</v>
          </cell>
          <cell r="Y37">
            <v>-506249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254</v>
          </cell>
          <cell r="D38">
            <v>82726</v>
          </cell>
          <cell r="E38">
            <v>387612</v>
          </cell>
          <cell r="F38">
            <v>20366</v>
          </cell>
          <cell r="G38">
            <v>22601</v>
          </cell>
          <cell r="H38">
            <v>513559</v>
          </cell>
          <cell r="I38">
            <v>9600</v>
          </cell>
          <cell r="J38">
            <v>405106</v>
          </cell>
          <cell r="K38">
            <v>414706</v>
          </cell>
          <cell r="L38">
            <v>383963</v>
          </cell>
          <cell r="M38">
            <v>1199173</v>
          </cell>
          <cell r="N38">
            <v>30527</v>
          </cell>
          <cell r="O38">
            <v>231496</v>
          </cell>
          <cell r="P38">
            <v>41123</v>
          </cell>
          <cell r="Q38">
            <v>172198</v>
          </cell>
          <cell r="R38">
            <v>2058480</v>
          </cell>
          <cell r="S38">
            <v>90731</v>
          </cell>
          <cell r="T38">
            <v>419419</v>
          </cell>
          <cell r="U38">
            <v>101683</v>
          </cell>
          <cell r="V38">
            <v>611833</v>
          </cell>
          <cell r="W38">
            <v>378082</v>
          </cell>
          <cell r="X38">
            <v>72035</v>
          </cell>
          <cell r="Y38">
            <v>450117</v>
          </cell>
          <cell r="Z38">
            <v>0</v>
          </cell>
          <cell r="AA38">
            <v>95189</v>
          </cell>
          <cell r="AB38">
            <v>0</v>
          </cell>
          <cell r="AC38">
            <v>16414</v>
          </cell>
          <cell r="AD38">
            <v>7051</v>
          </cell>
          <cell r="AE38">
            <v>0</v>
          </cell>
          <cell r="AF38">
            <v>118654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15261</v>
          </cell>
          <cell r="C3">
            <v>112354</v>
          </cell>
          <cell r="D3">
            <v>22676</v>
          </cell>
          <cell r="E3">
            <v>150291</v>
          </cell>
          <cell r="F3">
            <v>630</v>
          </cell>
          <cell r="G3">
            <v>11458</v>
          </cell>
          <cell r="H3">
            <v>12088</v>
          </cell>
          <cell r="I3">
            <v>9</v>
          </cell>
          <cell r="J3">
            <v>9</v>
          </cell>
          <cell r="K3">
            <v>35128</v>
          </cell>
          <cell r="L3">
            <v>0</v>
          </cell>
          <cell r="M3">
            <v>30421</v>
          </cell>
          <cell r="N3">
            <v>65549</v>
          </cell>
        </row>
      </sheetData>
      <sheetData sheetId="2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541</v>
          </cell>
          <cell r="D3">
            <v>48181</v>
          </cell>
          <cell r="E3">
            <v>363304</v>
          </cell>
          <cell r="F3">
            <v>20617</v>
          </cell>
          <cell r="G3">
            <v>28315</v>
          </cell>
          <cell r="H3">
            <v>460958</v>
          </cell>
          <cell r="I3">
            <v>3952</v>
          </cell>
          <cell r="J3">
            <v>195326</v>
          </cell>
          <cell r="K3">
            <v>199278</v>
          </cell>
          <cell r="L3">
            <v>286887</v>
          </cell>
          <cell r="M3">
            <v>1099964</v>
          </cell>
          <cell r="N3">
            <v>0</v>
          </cell>
          <cell r="O3">
            <v>244138</v>
          </cell>
          <cell r="P3">
            <v>35620</v>
          </cell>
          <cell r="Q3">
            <v>116369</v>
          </cell>
          <cell r="R3">
            <v>1782978</v>
          </cell>
          <cell r="S3">
            <v>21440</v>
          </cell>
          <cell r="T3">
            <v>53023</v>
          </cell>
          <cell r="U3">
            <v>268111</v>
          </cell>
          <cell r="V3">
            <v>342574</v>
          </cell>
          <cell r="W3">
            <v>414193</v>
          </cell>
          <cell r="X3">
            <v>40514</v>
          </cell>
          <cell r="Y3">
            <v>454707</v>
          </cell>
          <cell r="Z3">
            <v>0</v>
          </cell>
          <cell r="AA3">
            <v>87307</v>
          </cell>
          <cell r="AB3">
            <v>0</v>
          </cell>
          <cell r="AC3">
            <v>13404</v>
          </cell>
          <cell r="AD3">
            <v>5985</v>
          </cell>
          <cell r="AE3">
            <v>0</v>
          </cell>
          <cell r="AF3">
            <v>106696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136166</v>
          </cell>
          <cell r="F4">
            <v>20006</v>
          </cell>
          <cell r="G4">
            <v>409</v>
          </cell>
          <cell r="H4">
            <v>156581</v>
          </cell>
          <cell r="I4">
            <v>0</v>
          </cell>
          <cell r="J4">
            <v>0</v>
          </cell>
          <cell r="K4">
            <v>0</v>
          </cell>
          <cell r="L4">
            <v>97283</v>
          </cell>
          <cell r="M4">
            <v>485169</v>
          </cell>
          <cell r="N4">
            <v>0</v>
          </cell>
          <cell r="O4">
            <v>424256</v>
          </cell>
          <cell r="P4">
            <v>0</v>
          </cell>
          <cell r="Q4">
            <v>94301</v>
          </cell>
          <cell r="R4">
            <v>1101009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81759</v>
          </cell>
          <cell r="X4">
            <v>0</v>
          </cell>
          <cell r="Y4">
            <v>81759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-137426</v>
          </cell>
          <cell r="F5">
            <v>-20006</v>
          </cell>
          <cell r="G5">
            <v>-868</v>
          </cell>
          <cell r="H5">
            <v>-158300</v>
          </cell>
          <cell r="I5">
            <v>0</v>
          </cell>
          <cell r="J5">
            <v>0</v>
          </cell>
          <cell r="K5">
            <v>0</v>
          </cell>
          <cell r="L5">
            <v>-100280</v>
          </cell>
          <cell r="M5">
            <v>-489945</v>
          </cell>
          <cell r="N5">
            <v>0</v>
          </cell>
          <cell r="O5">
            <v>-424257</v>
          </cell>
          <cell r="P5">
            <v>-630</v>
          </cell>
          <cell r="Q5">
            <v>-94301</v>
          </cell>
          <cell r="R5">
            <v>-1109413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-81760</v>
          </cell>
          <cell r="X5">
            <v>0</v>
          </cell>
          <cell r="Y5">
            <v>-81760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541</v>
          </cell>
          <cell r="D6">
            <v>48181</v>
          </cell>
          <cell r="E6">
            <v>362044</v>
          </cell>
          <cell r="F6">
            <v>20617</v>
          </cell>
          <cell r="G6">
            <v>27856</v>
          </cell>
          <cell r="H6">
            <v>459239</v>
          </cell>
          <cell r="I6">
            <v>3952</v>
          </cell>
          <cell r="J6">
            <v>195326</v>
          </cell>
          <cell r="K6">
            <v>199278</v>
          </cell>
          <cell r="L6">
            <v>283890</v>
          </cell>
          <cell r="M6">
            <v>1095188</v>
          </cell>
          <cell r="N6">
            <v>0</v>
          </cell>
          <cell r="O6">
            <v>244137</v>
          </cell>
          <cell r="P6">
            <v>34990</v>
          </cell>
          <cell r="Q6">
            <v>116369</v>
          </cell>
          <cell r="R6">
            <v>1774574</v>
          </cell>
          <cell r="S6">
            <v>21440</v>
          </cell>
          <cell r="T6">
            <v>53023</v>
          </cell>
          <cell r="U6">
            <v>268111</v>
          </cell>
          <cell r="V6">
            <v>342574</v>
          </cell>
          <cell r="W6">
            <v>414192</v>
          </cell>
          <cell r="X6">
            <v>40514</v>
          </cell>
          <cell r="Y6">
            <v>454706</v>
          </cell>
          <cell r="Z6">
            <v>0</v>
          </cell>
          <cell r="AA6">
            <v>87307</v>
          </cell>
          <cell r="AB6">
            <v>0</v>
          </cell>
          <cell r="AC6">
            <v>13404</v>
          </cell>
          <cell r="AD6">
            <v>5985</v>
          </cell>
          <cell r="AE6">
            <v>0</v>
          </cell>
          <cell r="AF6">
            <v>106696</v>
          </cell>
        </row>
        <row r="7">
          <cell r="A7" t="str">
            <v>TILGANG</v>
          </cell>
          <cell r="B7" t="str">
            <v>Import 2.a.</v>
          </cell>
          <cell r="C7">
            <v>1162</v>
          </cell>
          <cell r="D7">
            <v>17900</v>
          </cell>
          <cell r="E7">
            <v>45427</v>
          </cell>
          <cell r="F7">
            <v>0</v>
          </cell>
          <cell r="G7">
            <v>15189</v>
          </cell>
          <cell r="H7">
            <v>79678</v>
          </cell>
          <cell r="I7">
            <v>0</v>
          </cell>
          <cell r="J7">
            <v>110681</v>
          </cell>
          <cell r="K7">
            <v>110681</v>
          </cell>
          <cell r="L7">
            <v>77909</v>
          </cell>
          <cell r="M7">
            <v>207097</v>
          </cell>
          <cell r="N7">
            <v>0</v>
          </cell>
          <cell r="O7">
            <v>0</v>
          </cell>
          <cell r="P7">
            <v>11908</v>
          </cell>
          <cell r="Q7">
            <v>32096</v>
          </cell>
          <cell r="R7">
            <v>329010</v>
          </cell>
          <cell r="S7">
            <v>0</v>
          </cell>
          <cell r="T7">
            <v>34127</v>
          </cell>
          <cell r="U7">
            <v>258972</v>
          </cell>
          <cell r="V7">
            <v>293099</v>
          </cell>
          <cell r="W7">
            <v>432299</v>
          </cell>
          <cell r="X7">
            <v>0</v>
          </cell>
          <cell r="Y7">
            <v>432299</v>
          </cell>
          <cell r="Z7">
            <v>0</v>
          </cell>
          <cell r="AA7">
            <v>1500</v>
          </cell>
          <cell r="AB7">
            <v>1908</v>
          </cell>
          <cell r="AC7">
            <v>17958</v>
          </cell>
          <cell r="AD7">
            <v>1785</v>
          </cell>
          <cell r="AE7">
            <v>0</v>
          </cell>
          <cell r="AF7">
            <v>23151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73727</v>
          </cell>
          <cell r="F8">
            <v>19201</v>
          </cell>
          <cell r="G8">
            <v>2697</v>
          </cell>
          <cell r="H8">
            <v>95625</v>
          </cell>
          <cell r="I8">
            <v>0</v>
          </cell>
          <cell r="J8">
            <v>76531</v>
          </cell>
          <cell r="K8">
            <v>76531</v>
          </cell>
          <cell r="L8">
            <v>15500</v>
          </cell>
          <cell r="M8">
            <v>166370</v>
          </cell>
          <cell r="N8">
            <v>0</v>
          </cell>
          <cell r="O8">
            <v>121646</v>
          </cell>
          <cell r="P8">
            <v>1</v>
          </cell>
          <cell r="Q8">
            <v>15000</v>
          </cell>
          <cell r="R8">
            <v>318517</v>
          </cell>
          <cell r="S8">
            <v>0</v>
          </cell>
          <cell r="T8">
            <v>0</v>
          </cell>
          <cell r="U8">
            <v>199</v>
          </cell>
          <cell r="V8">
            <v>199</v>
          </cell>
          <cell r="W8">
            <v>843200</v>
          </cell>
          <cell r="X8">
            <v>0</v>
          </cell>
          <cell r="Y8">
            <v>843200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3646</v>
          </cell>
          <cell r="AE8">
            <v>0</v>
          </cell>
          <cell r="AF8">
            <v>3646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19535</v>
          </cell>
          <cell r="F9">
            <v>25</v>
          </cell>
          <cell r="G9">
            <v>3017</v>
          </cell>
          <cell r="H9">
            <v>22577</v>
          </cell>
          <cell r="I9">
            <v>0</v>
          </cell>
          <cell r="J9">
            <v>0</v>
          </cell>
          <cell r="K9">
            <v>0</v>
          </cell>
          <cell r="L9">
            <v>17822</v>
          </cell>
          <cell r="M9">
            <v>43692</v>
          </cell>
          <cell r="N9">
            <v>0</v>
          </cell>
          <cell r="O9">
            <v>16109</v>
          </cell>
          <cell r="P9">
            <v>0</v>
          </cell>
          <cell r="Q9">
            <v>26399</v>
          </cell>
          <cell r="R9">
            <v>104022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124230</v>
          </cell>
          <cell r="X9">
            <v>0</v>
          </cell>
          <cell r="Y9">
            <v>124230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71</v>
          </cell>
          <cell r="G10">
            <v>0</v>
          </cell>
          <cell r="H10">
            <v>71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10838</v>
          </cell>
          <cell r="Q10">
            <v>0</v>
          </cell>
          <cell r="R10">
            <v>10838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1777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1777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4010</v>
          </cell>
          <cell r="G11">
            <v>0</v>
          </cell>
          <cell r="H11">
            <v>4010</v>
          </cell>
          <cell r="I11">
            <v>0</v>
          </cell>
          <cell r="J11">
            <v>18</v>
          </cell>
          <cell r="K11">
            <v>18</v>
          </cell>
          <cell r="L11">
            <v>2171</v>
          </cell>
          <cell r="M11">
            <v>5136</v>
          </cell>
          <cell r="N11">
            <v>0</v>
          </cell>
          <cell r="O11">
            <v>5613</v>
          </cell>
          <cell r="P11">
            <v>0</v>
          </cell>
          <cell r="Q11">
            <v>0</v>
          </cell>
          <cell r="R11">
            <v>12920</v>
          </cell>
          <cell r="S11">
            <v>0</v>
          </cell>
          <cell r="T11">
            <v>0</v>
          </cell>
          <cell r="U11">
            <v>205</v>
          </cell>
          <cell r="V11">
            <v>205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12077</v>
          </cell>
          <cell r="AD11">
            <v>8</v>
          </cell>
          <cell r="AE11">
            <v>0</v>
          </cell>
          <cell r="AF11">
            <v>12085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1939</v>
          </cell>
          <cell r="F12">
            <v>0</v>
          </cell>
          <cell r="G12">
            <v>0</v>
          </cell>
          <cell r="H12">
            <v>1939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364</v>
          </cell>
          <cell r="N12">
            <v>0</v>
          </cell>
          <cell r="O12">
            <v>0</v>
          </cell>
          <cell r="P12">
            <v>1894</v>
          </cell>
          <cell r="Q12">
            <v>0</v>
          </cell>
          <cell r="R12">
            <v>2258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98635</v>
          </cell>
          <cell r="E13">
            <v>111884</v>
          </cell>
          <cell r="F13">
            <v>0</v>
          </cell>
          <cell r="G13">
            <v>1880</v>
          </cell>
          <cell r="H13">
            <v>212399</v>
          </cell>
          <cell r="I13">
            <v>0</v>
          </cell>
          <cell r="J13">
            <v>12575</v>
          </cell>
          <cell r="K13">
            <v>12575</v>
          </cell>
          <cell r="L13">
            <v>20576</v>
          </cell>
          <cell r="M13">
            <v>177252</v>
          </cell>
          <cell r="N13">
            <v>0</v>
          </cell>
          <cell r="O13">
            <v>151261</v>
          </cell>
          <cell r="P13">
            <v>4341</v>
          </cell>
          <cell r="Q13">
            <v>10197</v>
          </cell>
          <cell r="R13">
            <v>363627</v>
          </cell>
          <cell r="S13">
            <v>0</v>
          </cell>
          <cell r="T13">
            <v>0</v>
          </cell>
          <cell r="U13">
            <v>102209</v>
          </cell>
          <cell r="V13">
            <v>102209</v>
          </cell>
          <cell r="W13">
            <v>449994</v>
          </cell>
          <cell r="X13">
            <v>28271</v>
          </cell>
          <cell r="Y13">
            <v>478265</v>
          </cell>
          <cell r="Z13">
            <v>23874</v>
          </cell>
          <cell r="AA13">
            <v>0</v>
          </cell>
          <cell r="AB13">
            <v>0</v>
          </cell>
          <cell r="AC13">
            <v>0</v>
          </cell>
          <cell r="AD13">
            <v>14859</v>
          </cell>
          <cell r="AE13">
            <v>0</v>
          </cell>
          <cell r="AF13">
            <v>38733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4527</v>
          </cell>
          <cell r="F14">
            <v>152717</v>
          </cell>
          <cell r="G14">
            <v>0</v>
          </cell>
          <cell r="H14">
            <v>157244</v>
          </cell>
          <cell r="I14">
            <v>0</v>
          </cell>
          <cell r="J14">
            <v>12271</v>
          </cell>
          <cell r="K14">
            <v>12271</v>
          </cell>
          <cell r="L14">
            <v>18231</v>
          </cell>
          <cell r="M14">
            <v>17931</v>
          </cell>
          <cell r="N14">
            <v>0</v>
          </cell>
          <cell r="O14">
            <v>184598</v>
          </cell>
          <cell r="P14">
            <v>0</v>
          </cell>
          <cell r="Q14">
            <v>3311</v>
          </cell>
          <cell r="R14">
            <v>224071</v>
          </cell>
          <cell r="S14">
            <v>0</v>
          </cell>
          <cell r="T14">
            <v>0</v>
          </cell>
          <cell r="U14">
            <v>3923</v>
          </cell>
          <cell r="V14">
            <v>3923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16</v>
          </cell>
          <cell r="AD14">
            <v>2558</v>
          </cell>
          <cell r="AE14">
            <v>0</v>
          </cell>
          <cell r="AF14">
            <v>2574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671</v>
          </cell>
          <cell r="F16">
            <v>102</v>
          </cell>
          <cell r="G16">
            <v>196</v>
          </cell>
          <cell r="H16">
            <v>969</v>
          </cell>
          <cell r="I16">
            <v>0</v>
          </cell>
          <cell r="J16">
            <v>119</v>
          </cell>
          <cell r="K16">
            <v>119</v>
          </cell>
          <cell r="L16">
            <v>276</v>
          </cell>
          <cell r="M16">
            <v>1968</v>
          </cell>
          <cell r="N16">
            <v>0</v>
          </cell>
          <cell r="O16">
            <v>489</v>
          </cell>
          <cell r="P16">
            <v>3</v>
          </cell>
          <cell r="Q16">
            <v>696</v>
          </cell>
          <cell r="R16">
            <v>3432</v>
          </cell>
          <cell r="S16">
            <v>0</v>
          </cell>
          <cell r="T16">
            <v>5</v>
          </cell>
          <cell r="U16">
            <v>426</v>
          </cell>
          <cell r="V16">
            <v>431</v>
          </cell>
          <cell r="W16">
            <v>1890</v>
          </cell>
          <cell r="X16">
            <v>0</v>
          </cell>
          <cell r="Y16">
            <v>1890</v>
          </cell>
          <cell r="Z16">
            <v>0</v>
          </cell>
          <cell r="AA16">
            <v>0</v>
          </cell>
          <cell r="AB16">
            <v>0</v>
          </cell>
          <cell r="AC16">
            <v>13</v>
          </cell>
          <cell r="AD16">
            <v>176</v>
          </cell>
          <cell r="AE16">
            <v>0</v>
          </cell>
          <cell r="AF16">
            <v>189</v>
          </cell>
        </row>
        <row r="17">
          <cell r="B17" t="str">
            <v>I alt Tilgang</v>
          </cell>
          <cell r="C17">
            <v>1162</v>
          </cell>
          <cell r="D17">
            <v>116535</v>
          </cell>
          <cell r="E17">
            <v>257710</v>
          </cell>
          <cell r="F17">
            <v>176126</v>
          </cell>
          <cell r="G17">
            <v>22979</v>
          </cell>
          <cell r="H17">
            <v>574512</v>
          </cell>
          <cell r="I17">
            <v>0</v>
          </cell>
          <cell r="J17">
            <v>212195</v>
          </cell>
          <cell r="K17">
            <v>212195</v>
          </cell>
          <cell r="L17">
            <v>152485</v>
          </cell>
          <cell r="M17">
            <v>619810</v>
          </cell>
          <cell r="N17">
            <v>0</v>
          </cell>
          <cell r="O17">
            <v>479716</v>
          </cell>
          <cell r="P17">
            <v>28985</v>
          </cell>
          <cell r="Q17">
            <v>87699</v>
          </cell>
          <cell r="R17">
            <v>1368695</v>
          </cell>
          <cell r="S17">
            <v>0</v>
          </cell>
          <cell r="T17">
            <v>34132</v>
          </cell>
          <cell r="U17">
            <v>365934</v>
          </cell>
          <cell r="V17">
            <v>400066</v>
          </cell>
          <cell r="W17">
            <v>1851613</v>
          </cell>
          <cell r="X17">
            <v>28271</v>
          </cell>
          <cell r="Y17">
            <v>1879884</v>
          </cell>
          <cell r="Z17">
            <v>25651</v>
          </cell>
          <cell r="AA17">
            <v>1500</v>
          </cell>
          <cell r="AB17">
            <v>1908</v>
          </cell>
          <cell r="AC17">
            <v>30064</v>
          </cell>
          <cell r="AD17">
            <v>23032</v>
          </cell>
          <cell r="AE17">
            <v>0</v>
          </cell>
          <cell r="AF17">
            <v>82155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94573</v>
          </cell>
          <cell r="E18">
            <v>46221</v>
          </cell>
          <cell r="F18">
            <v>0</v>
          </cell>
          <cell r="G18">
            <v>0</v>
          </cell>
          <cell r="H18">
            <v>140794</v>
          </cell>
          <cell r="I18">
            <v>0</v>
          </cell>
          <cell r="J18">
            <v>0</v>
          </cell>
          <cell r="K18">
            <v>0</v>
          </cell>
          <cell r="L18">
            <v>45380</v>
          </cell>
          <cell r="M18">
            <v>99484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144864</v>
          </cell>
          <cell r="S18">
            <v>0</v>
          </cell>
          <cell r="T18">
            <v>863</v>
          </cell>
          <cell r="U18">
            <v>130836</v>
          </cell>
          <cell r="V18">
            <v>131699</v>
          </cell>
          <cell r="W18">
            <v>208868</v>
          </cell>
          <cell r="X18">
            <v>17690</v>
          </cell>
          <cell r="Y18">
            <v>226558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11352</v>
          </cell>
          <cell r="AE18">
            <v>0</v>
          </cell>
          <cell r="AF18">
            <v>11352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73725</v>
          </cell>
          <cell r="F19">
            <v>19201</v>
          </cell>
          <cell r="G19">
            <v>2697</v>
          </cell>
          <cell r="H19">
            <v>95623</v>
          </cell>
          <cell r="I19">
            <v>0</v>
          </cell>
          <cell r="J19">
            <v>76546</v>
          </cell>
          <cell r="K19">
            <v>76546</v>
          </cell>
          <cell r="L19">
            <v>15500</v>
          </cell>
          <cell r="M19">
            <v>82234</v>
          </cell>
          <cell r="N19">
            <v>0</v>
          </cell>
          <cell r="O19">
            <v>121659</v>
          </cell>
          <cell r="P19">
            <v>6570</v>
          </cell>
          <cell r="Q19">
            <v>15000</v>
          </cell>
          <cell r="R19">
            <v>240963</v>
          </cell>
          <cell r="S19">
            <v>0</v>
          </cell>
          <cell r="T19">
            <v>0</v>
          </cell>
          <cell r="U19">
            <v>199</v>
          </cell>
          <cell r="V19">
            <v>199</v>
          </cell>
          <cell r="W19">
            <v>843200</v>
          </cell>
          <cell r="X19">
            <v>0</v>
          </cell>
          <cell r="Y19">
            <v>843200</v>
          </cell>
          <cell r="Z19">
            <v>0</v>
          </cell>
          <cell r="AA19">
            <v>0</v>
          </cell>
          <cell r="AB19">
            <v>0</v>
          </cell>
          <cell r="AC19">
            <v>4610</v>
          </cell>
          <cell r="AD19">
            <v>3646</v>
          </cell>
          <cell r="AE19">
            <v>0</v>
          </cell>
          <cell r="AF19">
            <v>8256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19535</v>
          </cell>
          <cell r="F20">
            <v>25</v>
          </cell>
          <cell r="G20">
            <v>3017</v>
          </cell>
          <cell r="H20">
            <v>22577</v>
          </cell>
          <cell r="I20">
            <v>0</v>
          </cell>
          <cell r="J20">
            <v>0</v>
          </cell>
          <cell r="K20">
            <v>0</v>
          </cell>
          <cell r="L20">
            <v>17822</v>
          </cell>
          <cell r="M20">
            <v>43692</v>
          </cell>
          <cell r="N20">
            <v>0</v>
          </cell>
          <cell r="O20">
            <v>16109</v>
          </cell>
          <cell r="P20">
            <v>0</v>
          </cell>
          <cell r="Q20">
            <v>26399</v>
          </cell>
          <cell r="R20">
            <v>104022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124230</v>
          </cell>
          <cell r="X20">
            <v>0</v>
          </cell>
          <cell r="Y20">
            <v>124230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36299</v>
          </cell>
          <cell r="M21">
            <v>1861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38160</v>
          </cell>
          <cell r="S21">
            <v>0</v>
          </cell>
          <cell r="T21">
            <v>13058</v>
          </cell>
          <cell r="U21">
            <v>21673</v>
          </cell>
          <cell r="V21">
            <v>34731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5</v>
          </cell>
          <cell r="G22">
            <v>0</v>
          </cell>
          <cell r="H22">
            <v>5</v>
          </cell>
          <cell r="I22">
            <v>0</v>
          </cell>
          <cell r="J22">
            <v>0</v>
          </cell>
          <cell r="K22">
            <v>0</v>
          </cell>
          <cell r="L22">
            <v>263</v>
          </cell>
          <cell r="M22">
            <v>9</v>
          </cell>
          <cell r="N22">
            <v>0</v>
          </cell>
          <cell r="O22">
            <v>122</v>
          </cell>
          <cell r="P22">
            <v>0</v>
          </cell>
          <cell r="Q22">
            <v>0</v>
          </cell>
          <cell r="R22">
            <v>394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54836</v>
          </cell>
          <cell r="K23">
            <v>54836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2304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2304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333</v>
          </cell>
          <cell r="D25">
            <v>0</v>
          </cell>
          <cell r="E25">
            <v>5843</v>
          </cell>
          <cell r="F25">
            <v>152724</v>
          </cell>
          <cell r="G25">
            <v>295</v>
          </cell>
          <cell r="H25">
            <v>159195</v>
          </cell>
          <cell r="I25">
            <v>0</v>
          </cell>
          <cell r="J25">
            <v>65126</v>
          </cell>
          <cell r="K25">
            <v>65126</v>
          </cell>
          <cell r="L25">
            <v>38828</v>
          </cell>
          <cell r="M25">
            <v>141991</v>
          </cell>
          <cell r="N25">
            <v>0</v>
          </cell>
          <cell r="O25">
            <v>258953</v>
          </cell>
          <cell r="P25">
            <v>114</v>
          </cell>
          <cell r="Q25">
            <v>5220</v>
          </cell>
          <cell r="R25">
            <v>445106</v>
          </cell>
          <cell r="S25">
            <v>0</v>
          </cell>
          <cell r="T25">
            <v>0</v>
          </cell>
          <cell r="U25">
            <v>1137</v>
          </cell>
          <cell r="V25">
            <v>1137</v>
          </cell>
          <cell r="W25">
            <v>0</v>
          </cell>
          <cell r="X25">
            <v>0</v>
          </cell>
          <cell r="Y25">
            <v>0</v>
          </cell>
          <cell r="Z25">
            <v>61</v>
          </cell>
          <cell r="AA25">
            <v>212</v>
          </cell>
          <cell r="AB25">
            <v>1908</v>
          </cell>
          <cell r="AC25">
            <v>15443</v>
          </cell>
          <cell r="AD25">
            <v>5114</v>
          </cell>
          <cell r="AE25">
            <v>0</v>
          </cell>
          <cell r="AF25">
            <v>22738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589</v>
          </cell>
          <cell r="M26">
            <v>171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760</v>
          </cell>
          <cell r="S26">
            <v>0</v>
          </cell>
          <cell r="T26">
            <v>0</v>
          </cell>
          <cell r="U26">
            <v>337</v>
          </cell>
          <cell r="V26">
            <v>337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22862</v>
          </cell>
          <cell r="AB26">
            <v>0</v>
          </cell>
          <cell r="AC26">
            <v>6653</v>
          </cell>
          <cell r="AD26">
            <v>5</v>
          </cell>
          <cell r="AE26">
            <v>0</v>
          </cell>
          <cell r="AF26">
            <v>29520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265</v>
          </cell>
          <cell r="V27">
            <v>265</v>
          </cell>
          <cell r="W27">
            <v>0</v>
          </cell>
          <cell r="X27">
            <v>0</v>
          </cell>
          <cell r="Y27">
            <v>0</v>
          </cell>
          <cell r="Z27">
            <v>25589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25589</v>
          </cell>
        </row>
        <row r="28">
          <cell r="B28" t="str">
            <v>Anvendt til produktion 3.n</v>
          </cell>
          <cell r="C28">
            <v>0</v>
          </cell>
          <cell r="D28">
            <v>2735</v>
          </cell>
          <cell r="E28">
            <v>110</v>
          </cell>
          <cell r="F28">
            <v>0</v>
          </cell>
          <cell r="G28">
            <v>1682</v>
          </cell>
          <cell r="H28">
            <v>4527</v>
          </cell>
          <cell r="I28">
            <v>2298</v>
          </cell>
          <cell r="J28">
            <v>0</v>
          </cell>
          <cell r="K28">
            <v>2298</v>
          </cell>
          <cell r="L28">
            <v>10800</v>
          </cell>
          <cell r="M28">
            <v>0</v>
          </cell>
          <cell r="N28">
            <v>0</v>
          </cell>
          <cell r="O28">
            <v>0</v>
          </cell>
          <cell r="P28">
            <v>9939</v>
          </cell>
          <cell r="Q28">
            <v>6764</v>
          </cell>
          <cell r="R28">
            <v>27503</v>
          </cell>
          <cell r="S28">
            <v>9269</v>
          </cell>
          <cell r="T28">
            <v>0</v>
          </cell>
          <cell r="U28">
            <v>0</v>
          </cell>
          <cell r="V28">
            <v>9269</v>
          </cell>
          <cell r="W28">
            <v>601097</v>
          </cell>
          <cell r="X28">
            <v>0</v>
          </cell>
          <cell r="Y28">
            <v>601097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1135</v>
          </cell>
          <cell r="AE28">
            <v>0</v>
          </cell>
          <cell r="AF28">
            <v>1135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144151</v>
          </cell>
          <cell r="F29">
            <v>4449</v>
          </cell>
          <cell r="G29">
            <v>7075</v>
          </cell>
          <cell r="H29">
            <v>155675</v>
          </cell>
          <cell r="I29">
            <v>0</v>
          </cell>
          <cell r="J29">
            <v>12271</v>
          </cell>
          <cell r="K29">
            <v>12271</v>
          </cell>
          <cell r="L29">
            <v>10316</v>
          </cell>
          <cell r="M29">
            <v>140029</v>
          </cell>
          <cell r="N29">
            <v>0</v>
          </cell>
          <cell r="O29">
            <v>64901</v>
          </cell>
          <cell r="P29">
            <v>10240</v>
          </cell>
          <cell r="Q29">
            <v>3281</v>
          </cell>
          <cell r="R29">
            <v>228767</v>
          </cell>
          <cell r="S29">
            <v>0</v>
          </cell>
          <cell r="T29">
            <v>0</v>
          </cell>
          <cell r="U29">
            <v>64</v>
          </cell>
          <cell r="V29">
            <v>64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2558</v>
          </cell>
          <cell r="AE29">
            <v>0</v>
          </cell>
          <cell r="AF29">
            <v>2558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</v>
          </cell>
          <cell r="D31">
            <v>10</v>
          </cell>
          <cell r="E31">
            <v>261</v>
          </cell>
          <cell r="F31">
            <v>63</v>
          </cell>
          <cell r="G31">
            <v>110</v>
          </cell>
          <cell r="H31">
            <v>445</v>
          </cell>
          <cell r="I31">
            <v>5</v>
          </cell>
          <cell r="J31">
            <v>519</v>
          </cell>
          <cell r="K31">
            <v>524</v>
          </cell>
          <cell r="L31">
            <v>138</v>
          </cell>
          <cell r="M31">
            <v>421</v>
          </cell>
          <cell r="N31">
            <v>0</v>
          </cell>
          <cell r="O31">
            <v>154</v>
          </cell>
          <cell r="P31">
            <v>6</v>
          </cell>
          <cell r="Q31">
            <v>0</v>
          </cell>
          <cell r="R31">
            <v>719</v>
          </cell>
          <cell r="S31">
            <v>0</v>
          </cell>
          <cell r="T31">
            <v>0</v>
          </cell>
          <cell r="U31">
            <v>1703</v>
          </cell>
          <cell r="V31">
            <v>1703</v>
          </cell>
          <cell r="W31">
            <v>1479</v>
          </cell>
          <cell r="X31">
            <v>211</v>
          </cell>
          <cell r="Y31">
            <v>1690</v>
          </cell>
          <cell r="Z31">
            <v>1</v>
          </cell>
          <cell r="AA31">
            <v>0</v>
          </cell>
          <cell r="AB31">
            <v>0</v>
          </cell>
          <cell r="AC31">
            <v>42</v>
          </cell>
          <cell r="AD31">
            <v>0</v>
          </cell>
          <cell r="AE31">
            <v>0</v>
          </cell>
          <cell r="AF31">
            <v>43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414</v>
          </cell>
          <cell r="H32">
            <v>414</v>
          </cell>
          <cell r="I32">
            <v>0</v>
          </cell>
          <cell r="J32">
            <v>0</v>
          </cell>
          <cell r="K32">
            <v>0</v>
          </cell>
          <cell r="L32">
            <v>1358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1358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334</v>
          </cell>
          <cell r="D33">
            <v>97318</v>
          </cell>
          <cell r="E33">
            <v>289846</v>
          </cell>
          <cell r="F33">
            <v>176467</v>
          </cell>
          <cell r="G33">
            <v>15290</v>
          </cell>
          <cell r="H33">
            <v>579255</v>
          </cell>
          <cell r="I33">
            <v>2303</v>
          </cell>
          <cell r="J33">
            <v>209298</v>
          </cell>
          <cell r="K33">
            <v>211601</v>
          </cell>
          <cell r="L33">
            <v>179597</v>
          </cell>
          <cell r="M33">
            <v>509892</v>
          </cell>
          <cell r="N33">
            <v>0</v>
          </cell>
          <cell r="O33">
            <v>461898</v>
          </cell>
          <cell r="P33">
            <v>26869</v>
          </cell>
          <cell r="Q33">
            <v>56664</v>
          </cell>
          <cell r="R33">
            <v>1234920</v>
          </cell>
          <cell r="S33">
            <v>9269</v>
          </cell>
          <cell r="T33">
            <v>13921</v>
          </cell>
          <cell r="U33">
            <v>156214</v>
          </cell>
          <cell r="V33">
            <v>179404</v>
          </cell>
          <cell r="W33">
            <v>1778874</v>
          </cell>
          <cell r="X33">
            <v>17901</v>
          </cell>
          <cell r="Y33">
            <v>1796775</v>
          </cell>
          <cell r="Z33">
            <v>25651</v>
          </cell>
          <cell r="AA33">
            <v>23074</v>
          </cell>
          <cell r="AB33">
            <v>1908</v>
          </cell>
          <cell r="AC33">
            <v>26748</v>
          </cell>
          <cell r="AD33">
            <v>23811</v>
          </cell>
          <cell r="AE33">
            <v>0</v>
          </cell>
          <cell r="AF33">
            <v>101192</v>
          </cell>
        </row>
        <row r="34">
          <cell r="A34" t="str">
            <v>FYSISK BEHOLDNING ULTIMO</v>
          </cell>
          <cell r="C34">
            <v>1369</v>
          </cell>
          <cell r="D34">
            <v>67398</v>
          </cell>
          <cell r="E34">
            <v>331168</v>
          </cell>
          <cell r="F34">
            <v>20276</v>
          </cell>
          <cell r="G34">
            <v>36004</v>
          </cell>
          <cell r="H34">
            <v>456215</v>
          </cell>
          <cell r="I34">
            <v>1649</v>
          </cell>
          <cell r="J34">
            <v>198223</v>
          </cell>
          <cell r="K34">
            <v>199872</v>
          </cell>
          <cell r="L34">
            <v>259775</v>
          </cell>
          <cell r="M34">
            <v>1209882</v>
          </cell>
          <cell r="N34">
            <v>0</v>
          </cell>
          <cell r="O34">
            <v>261956</v>
          </cell>
          <cell r="P34">
            <v>37736</v>
          </cell>
          <cell r="Q34">
            <v>147404</v>
          </cell>
          <cell r="R34">
            <v>1916753</v>
          </cell>
          <cell r="S34">
            <v>12171</v>
          </cell>
          <cell r="T34">
            <v>73234</v>
          </cell>
          <cell r="U34">
            <v>477831</v>
          </cell>
          <cell r="V34">
            <v>563236</v>
          </cell>
          <cell r="W34">
            <v>486932</v>
          </cell>
          <cell r="X34">
            <v>50884</v>
          </cell>
          <cell r="Y34">
            <v>537816</v>
          </cell>
          <cell r="Z34">
            <v>0</v>
          </cell>
          <cell r="AA34">
            <v>65733</v>
          </cell>
          <cell r="AB34">
            <v>0</v>
          </cell>
          <cell r="AC34">
            <v>16720</v>
          </cell>
          <cell r="AD34">
            <v>5206</v>
          </cell>
          <cell r="AE34">
            <v>0</v>
          </cell>
          <cell r="AF34">
            <v>87659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155878</v>
          </cell>
          <cell r="F35">
            <v>19981</v>
          </cell>
          <cell r="G35">
            <v>3426</v>
          </cell>
          <cell r="H35">
            <v>179285</v>
          </cell>
          <cell r="I35">
            <v>0</v>
          </cell>
          <cell r="J35">
            <v>0</v>
          </cell>
          <cell r="K35">
            <v>0</v>
          </cell>
          <cell r="L35">
            <v>80188</v>
          </cell>
          <cell r="M35">
            <v>488078</v>
          </cell>
          <cell r="N35">
            <v>0</v>
          </cell>
          <cell r="O35">
            <v>441443</v>
          </cell>
          <cell r="P35">
            <v>0</v>
          </cell>
          <cell r="Q35">
            <v>118828</v>
          </cell>
          <cell r="R35">
            <v>1128537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173538</v>
          </cell>
          <cell r="X35">
            <v>0</v>
          </cell>
          <cell r="Y35">
            <v>173538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-159077</v>
          </cell>
          <cell r="F36">
            <v>-19981</v>
          </cell>
          <cell r="G36">
            <v>-3472</v>
          </cell>
          <cell r="H36">
            <v>-182530</v>
          </cell>
          <cell r="I36">
            <v>0</v>
          </cell>
          <cell r="J36">
            <v>0</v>
          </cell>
          <cell r="K36">
            <v>0</v>
          </cell>
          <cell r="L36">
            <v>-81828</v>
          </cell>
          <cell r="M36">
            <v>-493218</v>
          </cell>
          <cell r="N36">
            <v>0</v>
          </cell>
          <cell r="O36">
            <v>-441443</v>
          </cell>
          <cell r="P36">
            <v>-2524</v>
          </cell>
          <cell r="Q36">
            <v>-118828</v>
          </cell>
          <cell r="R36">
            <v>-1137841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-173538</v>
          </cell>
          <cell r="X36">
            <v>0</v>
          </cell>
          <cell r="Y36">
            <v>-173538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1369</v>
          </cell>
          <cell r="D37">
            <v>67398</v>
          </cell>
          <cell r="E37">
            <v>327969</v>
          </cell>
          <cell r="F37">
            <v>20276</v>
          </cell>
          <cell r="G37">
            <v>35958</v>
          </cell>
          <cell r="H37">
            <v>452970</v>
          </cell>
          <cell r="I37">
            <v>1649</v>
          </cell>
          <cell r="J37">
            <v>198223</v>
          </cell>
          <cell r="K37">
            <v>199872</v>
          </cell>
          <cell r="L37">
            <v>258135</v>
          </cell>
          <cell r="M37">
            <v>1204742</v>
          </cell>
          <cell r="N37">
            <v>0</v>
          </cell>
          <cell r="O37">
            <v>261956</v>
          </cell>
          <cell r="P37">
            <v>35212</v>
          </cell>
          <cell r="Q37">
            <v>147404</v>
          </cell>
          <cell r="R37">
            <v>1907449</v>
          </cell>
          <cell r="S37">
            <v>12171</v>
          </cell>
          <cell r="T37">
            <v>73234</v>
          </cell>
          <cell r="U37">
            <v>477831</v>
          </cell>
          <cell r="V37">
            <v>563236</v>
          </cell>
          <cell r="W37">
            <v>486932</v>
          </cell>
          <cell r="X37">
            <v>50884</v>
          </cell>
          <cell r="Y37">
            <v>537816</v>
          </cell>
          <cell r="Z37">
            <v>0</v>
          </cell>
          <cell r="AA37">
            <v>65733</v>
          </cell>
          <cell r="AB37">
            <v>0</v>
          </cell>
          <cell r="AC37">
            <v>16720</v>
          </cell>
          <cell r="AD37">
            <v>5206</v>
          </cell>
          <cell r="AE37">
            <v>0</v>
          </cell>
          <cell r="AF37">
            <v>87659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6736</v>
          </cell>
          <cell r="C3">
            <v>5904</v>
          </cell>
          <cell r="D3">
            <v>140084</v>
          </cell>
          <cell r="E3">
            <v>0</v>
          </cell>
          <cell r="F3">
            <v>152724</v>
          </cell>
          <cell r="G3">
            <v>0</v>
          </cell>
          <cell r="H3">
            <v>14520</v>
          </cell>
          <cell r="I3">
            <v>14520</v>
          </cell>
          <cell r="J3">
            <v>0</v>
          </cell>
          <cell r="K3">
            <v>0</v>
          </cell>
          <cell r="L3">
            <v>31647</v>
          </cell>
          <cell r="M3">
            <v>0</v>
          </cell>
          <cell r="N3">
            <v>8423</v>
          </cell>
          <cell r="O3">
            <v>40070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1369</v>
          </cell>
          <cell r="D3">
            <v>67398</v>
          </cell>
          <cell r="E3">
            <v>331168</v>
          </cell>
          <cell r="F3">
            <v>20276</v>
          </cell>
          <cell r="G3">
            <v>36004</v>
          </cell>
          <cell r="H3">
            <v>456215</v>
          </cell>
          <cell r="I3">
            <v>1649</v>
          </cell>
          <cell r="J3">
            <v>198223</v>
          </cell>
          <cell r="K3">
            <v>199872</v>
          </cell>
          <cell r="L3">
            <v>259775</v>
          </cell>
          <cell r="M3">
            <v>1209882</v>
          </cell>
          <cell r="N3">
            <v>0</v>
          </cell>
          <cell r="O3">
            <v>261956</v>
          </cell>
          <cell r="P3">
            <v>37736</v>
          </cell>
          <cell r="Q3">
            <v>147404</v>
          </cell>
          <cell r="R3">
            <v>1916753</v>
          </cell>
          <cell r="S3">
            <v>12171</v>
          </cell>
          <cell r="T3">
            <v>73234</v>
          </cell>
          <cell r="U3">
            <v>477831</v>
          </cell>
          <cell r="V3">
            <v>563236</v>
          </cell>
          <cell r="W3">
            <v>486932</v>
          </cell>
          <cell r="X3">
            <v>50884</v>
          </cell>
          <cell r="Y3">
            <v>537816</v>
          </cell>
          <cell r="Z3">
            <v>0</v>
          </cell>
          <cell r="AA3">
            <v>65733</v>
          </cell>
          <cell r="AB3">
            <v>0</v>
          </cell>
          <cell r="AC3">
            <v>16720</v>
          </cell>
          <cell r="AD3">
            <v>5206</v>
          </cell>
          <cell r="AE3">
            <v>0</v>
          </cell>
          <cell r="AF3">
            <v>87659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155878</v>
          </cell>
          <cell r="F4">
            <v>19981</v>
          </cell>
          <cell r="G4">
            <v>3426</v>
          </cell>
          <cell r="H4">
            <v>179285</v>
          </cell>
          <cell r="I4">
            <v>0</v>
          </cell>
          <cell r="J4">
            <v>0</v>
          </cell>
          <cell r="K4">
            <v>0</v>
          </cell>
          <cell r="L4">
            <v>80188</v>
          </cell>
          <cell r="M4">
            <v>488078</v>
          </cell>
          <cell r="N4">
            <v>0</v>
          </cell>
          <cell r="O4">
            <v>441443</v>
          </cell>
          <cell r="P4">
            <v>0</v>
          </cell>
          <cell r="Q4">
            <v>118828</v>
          </cell>
          <cell r="R4">
            <v>1128537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173538</v>
          </cell>
          <cell r="X4">
            <v>0</v>
          </cell>
          <cell r="Y4">
            <v>173538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-159077</v>
          </cell>
          <cell r="F5">
            <v>-19981</v>
          </cell>
          <cell r="G5">
            <v>-3472</v>
          </cell>
          <cell r="H5">
            <v>-182530</v>
          </cell>
          <cell r="I5">
            <v>0</v>
          </cell>
          <cell r="J5">
            <v>0</v>
          </cell>
          <cell r="K5">
            <v>0</v>
          </cell>
          <cell r="L5">
            <v>-81828</v>
          </cell>
          <cell r="M5">
            <v>-493218</v>
          </cell>
          <cell r="N5">
            <v>0</v>
          </cell>
          <cell r="O5">
            <v>-441443</v>
          </cell>
          <cell r="P5">
            <v>-2524</v>
          </cell>
          <cell r="Q5">
            <v>-118828</v>
          </cell>
          <cell r="R5">
            <v>-1137841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-173538</v>
          </cell>
          <cell r="X5">
            <v>0</v>
          </cell>
          <cell r="Y5">
            <v>-173538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1369</v>
          </cell>
          <cell r="D6">
            <v>67398</v>
          </cell>
          <cell r="E6">
            <v>327969</v>
          </cell>
          <cell r="F6">
            <v>20276</v>
          </cell>
          <cell r="G6">
            <v>35958</v>
          </cell>
          <cell r="H6">
            <v>452970</v>
          </cell>
          <cell r="I6">
            <v>1649</v>
          </cell>
          <cell r="J6">
            <v>198223</v>
          </cell>
          <cell r="K6">
            <v>199872</v>
          </cell>
          <cell r="L6">
            <v>258135</v>
          </cell>
          <cell r="M6">
            <v>1204742</v>
          </cell>
          <cell r="N6">
            <v>0</v>
          </cell>
          <cell r="O6">
            <v>261956</v>
          </cell>
          <cell r="P6">
            <v>35212</v>
          </cell>
          <cell r="Q6">
            <v>147404</v>
          </cell>
          <cell r="R6">
            <v>1907449</v>
          </cell>
          <cell r="S6">
            <v>12171</v>
          </cell>
          <cell r="T6">
            <v>73234</v>
          </cell>
          <cell r="U6">
            <v>477831</v>
          </cell>
          <cell r="V6">
            <v>563236</v>
          </cell>
          <cell r="W6">
            <v>486932</v>
          </cell>
          <cell r="X6">
            <v>50884</v>
          </cell>
          <cell r="Y6">
            <v>537816</v>
          </cell>
          <cell r="Z6">
            <v>0</v>
          </cell>
          <cell r="AA6">
            <v>65733</v>
          </cell>
          <cell r="AB6">
            <v>0</v>
          </cell>
          <cell r="AC6">
            <v>16720</v>
          </cell>
          <cell r="AD6">
            <v>5206</v>
          </cell>
          <cell r="AE6">
            <v>0</v>
          </cell>
          <cell r="AF6">
            <v>87659</v>
          </cell>
        </row>
        <row r="7">
          <cell r="A7" t="str">
            <v>TILGANG</v>
          </cell>
          <cell r="B7" t="str">
            <v>Import 2.a.</v>
          </cell>
          <cell r="C7">
            <v>36</v>
          </cell>
          <cell r="D7">
            <v>14904</v>
          </cell>
          <cell r="E7">
            <v>31857</v>
          </cell>
          <cell r="F7">
            <v>0</v>
          </cell>
          <cell r="G7">
            <v>3835</v>
          </cell>
          <cell r="H7">
            <v>50632</v>
          </cell>
          <cell r="I7">
            <v>0</v>
          </cell>
          <cell r="J7">
            <v>159044</v>
          </cell>
          <cell r="K7">
            <v>159044</v>
          </cell>
          <cell r="L7">
            <v>89107</v>
          </cell>
          <cell r="M7">
            <v>96238</v>
          </cell>
          <cell r="N7">
            <v>0</v>
          </cell>
          <cell r="O7">
            <v>0</v>
          </cell>
          <cell r="P7">
            <v>9162</v>
          </cell>
          <cell r="Q7">
            <v>0</v>
          </cell>
          <cell r="R7">
            <v>194507</v>
          </cell>
          <cell r="S7">
            <v>0</v>
          </cell>
          <cell r="T7">
            <v>16202</v>
          </cell>
          <cell r="U7">
            <v>321677</v>
          </cell>
          <cell r="V7">
            <v>337879</v>
          </cell>
          <cell r="W7">
            <v>239829</v>
          </cell>
          <cell r="X7">
            <v>0</v>
          </cell>
          <cell r="Y7">
            <v>239829</v>
          </cell>
          <cell r="Z7">
            <v>0</v>
          </cell>
          <cell r="AA7">
            <v>26025</v>
          </cell>
          <cell r="AB7">
            <v>2186</v>
          </cell>
          <cell r="AC7">
            <v>7914</v>
          </cell>
          <cell r="AD7">
            <v>1789</v>
          </cell>
          <cell r="AE7">
            <v>0</v>
          </cell>
          <cell r="AF7">
            <v>37914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64332</v>
          </cell>
          <cell r="F8">
            <v>19645</v>
          </cell>
          <cell r="G8">
            <v>2787</v>
          </cell>
          <cell r="H8">
            <v>86764</v>
          </cell>
          <cell r="I8">
            <v>0</v>
          </cell>
          <cell r="J8">
            <v>63682</v>
          </cell>
          <cell r="K8">
            <v>63682</v>
          </cell>
          <cell r="L8">
            <v>33945</v>
          </cell>
          <cell r="M8">
            <v>82701</v>
          </cell>
          <cell r="N8">
            <v>0</v>
          </cell>
          <cell r="O8">
            <v>104286</v>
          </cell>
          <cell r="P8">
            <v>64</v>
          </cell>
          <cell r="Q8">
            <v>20000</v>
          </cell>
          <cell r="R8">
            <v>240996</v>
          </cell>
          <cell r="S8">
            <v>0</v>
          </cell>
          <cell r="T8">
            <v>0</v>
          </cell>
          <cell r="U8">
            <v>92930</v>
          </cell>
          <cell r="V8">
            <v>92930</v>
          </cell>
          <cell r="W8">
            <v>1008876</v>
          </cell>
          <cell r="X8">
            <v>0</v>
          </cell>
          <cell r="Y8">
            <v>1008876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3916</v>
          </cell>
          <cell r="AE8">
            <v>0</v>
          </cell>
          <cell r="AF8">
            <v>3916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7851</v>
          </cell>
          <cell r="F9">
            <v>5</v>
          </cell>
          <cell r="G9">
            <v>1764</v>
          </cell>
          <cell r="H9">
            <v>9620</v>
          </cell>
          <cell r="I9">
            <v>0</v>
          </cell>
          <cell r="J9">
            <v>0</v>
          </cell>
          <cell r="K9">
            <v>0</v>
          </cell>
          <cell r="L9">
            <v>31757</v>
          </cell>
          <cell r="M9">
            <v>34104</v>
          </cell>
          <cell r="N9">
            <v>0</v>
          </cell>
          <cell r="O9">
            <v>33708</v>
          </cell>
          <cell r="P9">
            <v>0</v>
          </cell>
          <cell r="Q9">
            <v>47157</v>
          </cell>
          <cell r="R9">
            <v>146726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73106</v>
          </cell>
          <cell r="X9">
            <v>0</v>
          </cell>
          <cell r="Y9">
            <v>73106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2</v>
          </cell>
          <cell r="G10">
            <v>0</v>
          </cell>
          <cell r="H10">
            <v>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8851</v>
          </cell>
          <cell r="Q10">
            <v>0</v>
          </cell>
          <cell r="R10">
            <v>8851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1386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1386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4292</v>
          </cell>
          <cell r="G11">
            <v>0</v>
          </cell>
          <cell r="H11">
            <v>4292</v>
          </cell>
          <cell r="I11">
            <v>0</v>
          </cell>
          <cell r="J11">
            <v>51</v>
          </cell>
          <cell r="K11">
            <v>51</v>
          </cell>
          <cell r="L11">
            <v>1498</v>
          </cell>
          <cell r="M11">
            <v>6040</v>
          </cell>
          <cell r="N11">
            <v>0</v>
          </cell>
          <cell r="O11">
            <v>5868</v>
          </cell>
          <cell r="P11">
            <v>43</v>
          </cell>
          <cell r="Q11">
            <v>0</v>
          </cell>
          <cell r="R11">
            <v>13449</v>
          </cell>
          <cell r="S11">
            <v>0</v>
          </cell>
          <cell r="T11">
            <v>1704</v>
          </cell>
          <cell r="U11">
            <v>0</v>
          </cell>
          <cell r="V11">
            <v>1704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</v>
          </cell>
          <cell r="AC11">
            <v>4135</v>
          </cell>
          <cell r="AD11">
            <v>4</v>
          </cell>
          <cell r="AE11">
            <v>0</v>
          </cell>
          <cell r="AF11">
            <v>4144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2566</v>
          </cell>
          <cell r="H12">
            <v>2566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52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52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60351</v>
          </cell>
          <cell r="E13">
            <v>183678</v>
          </cell>
          <cell r="F13">
            <v>7913</v>
          </cell>
          <cell r="G13">
            <v>2823</v>
          </cell>
          <cell r="H13">
            <v>254765</v>
          </cell>
          <cell r="I13">
            <v>925</v>
          </cell>
          <cell r="J13">
            <v>10169</v>
          </cell>
          <cell r="K13">
            <v>11094</v>
          </cell>
          <cell r="L13">
            <v>83986</v>
          </cell>
          <cell r="M13">
            <v>179194</v>
          </cell>
          <cell r="N13">
            <v>0</v>
          </cell>
          <cell r="O13">
            <v>152421</v>
          </cell>
          <cell r="P13">
            <v>4526</v>
          </cell>
          <cell r="Q13">
            <v>986</v>
          </cell>
          <cell r="R13">
            <v>421113</v>
          </cell>
          <cell r="S13">
            <v>0</v>
          </cell>
          <cell r="T13">
            <v>0</v>
          </cell>
          <cell r="U13">
            <v>114176</v>
          </cell>
          <cell r="V13">
            <v>114176</v>
          </cell>
          <cell r="W13">
            <v>443583</v>
          </cell>
          <cell r="X13">
            <v>5606</v>
          </cell>
          <cell r="Y13">
            <v>449189</v>
          </cell>
          <cell r="Z13">
            <v>26662</v>
          </cell>
          <cell r="AA13">
            <v>0</v>
          </cell>
          <cell r="AB13">
            <v>0</v>
          </cell>
          <cell r="AC13">
            <v>0</v>
          </cell>
          <cell r="AD13">
            <v>16006</v>
          </cell>
          <cell r="AE13">
            <v>0</v>
          </cell>
          <cell r="AF13">
            <v>42668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4968</v>
          </cell>
          <cell r="F14">
            <v>155753</v>
          </cell>
          <cell r="G14">
            <v>0</v>
          </cell>
          <cell r="H14">
            <v>160721</v>
          </cell>
          <cell r="I14">
            <v>0</v>
          </cell>
          <cell r="J14">
            <v>14789</v>
          </cell>
          <cell r="K14">
            <v>14789</v>
          </cell>
          <cell r="L14">
            <v>12196</v>
          </cell>
          <cell r="M14">
            <v>22245</v>
          </cell>
          <cell r="N14">
            <v>0</v>
          </cell>
          <cell r="O14">
            <v>201083</v>
          </cell>
          <cell r="P14">
            <v>0</v>
          </cell>
          <cell r="Q14">
            <v>3995</v>
          </cell>
          <cell r="R14">
            <v>239519</v>
          </cell>
          <cell r="S14">
            <v>0</v>
          </cell>
          <cell r="T14">
            <v>2888</v>
          </cell>
          <cell r="U14">
            <v>34</v>
          </cell>
          <cell r="V14">
            <v>2922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3181</v>
          </cell>
          <cell r="AE14">
            <v>0</v>
          </cell>
          <cell r="AF14">
            <v>3181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34</v>
          </cell>
          <cell r="E16">
            <v>198</v>
          </cell>
          <cell r="F16">
            <v>70</v>
          </cell>
          <cell r="G16">
            <v>11</v>
          </cell>
          <cell r="H16">
            <v>313</v>
          </cell>
          <cell r="I16">
            <v>0</v>
          </cell>
          <cell r="J16">
            <v>20</v>
          </cell>
          <cell r="K16">
            <v>20</v>
          </cell>
          <cell r="L16">
            <v>550</v>
          </cell>
          <cell r="M16">
            <v>313</v>
          </cell>
          <cell r="N16">
            <v>0</v>
          </cell>
          <cell r="O16">
            <v>1014</v>
          </cell>
          <cell r="P16">
            <v>43</v>
          </cell>
          <cell r="Q16">
            <v>1</v>
          </cell>
          <cell r="R16">
            <v>1921</v>
          </cell>
          <cell r="S16">
            <v>0</v>
          </cell>
          <cell r="T16">
            <v>9</v>
          </cell>
          <cell r="U16">
            <v>939</v>
          </cell>
          <cell r="V16">
            <v>948</v>
          </cell>
          <cell r="W16">
            <v>4347</v>
          </cell>
          <cell r="X16">
            <v>0</v>
          </cell>
          <cell r="Y16">
            <v>4347</v>
          </cell>
          <cell r="Z16">
            <v>1</v>
          </cell>
          <cell r="AA16">
            <v>0</v>
          </cell>
          <cell r="AB16">
            <v>0</v>
          </cell>
          <cell r="AC16">
            <v>74</v>
          </cell>
          <cell r="AD16">
            <v>80</v>
          </cell>
          <cell r="AE16">
            <v>0</v>
          </cell>
          <cell r="AF16">
            <v>155</v>
          </cell>
        </row>
        <row r="17">
          <cell r="B17" t="str">
            <v>I alt Tilgang</v>
          </cell>
          <cell r="C17">
            <v>36</v>
          </cell>
          <cell r="D17">
            <v>75289</v>
          </cell>
          <cell r="E17">
            <v>292884</v>
          </cell>
          <cell r="F17">
            <v>187680</v>
          </cell>
          <cell r="G17">
            <v>13786</v>
          </cell>
          <cell r="H17">
            <v>569675</v>
          </cell>
          <cell r="I17">
            <v>925</v>
          </cell>
          <cell r="J17">
            <v>247755</v>
          </cell>
          <cell r="K17">
            <v>248680</v>
          </cell>
          <cell r="L17">
            <v>253039</v>
          </cell>
          <cell r="M17">
            <v>420887</v>
          </cell>
          <cell r="N17">
            <v>0</v>
          </cell>
          <cell r="O17">
            <v>498380</v>
          </cell>
          <cell r="P17">
            <v>22689</v>
          </cell>
          <cell r="Q17">
            <v>72139</v>
          </cell>
          <cell r="R17">
            <v>1267134</v>
          </cell>
          <cell r="S17">
            <v>0</v>
          </cell>
          <cell r="T17">
            <v>20803</v>
          </cell>
          <cell r="U17">
            <v>529756</v>
          </cell>
          <cell r="V17">
            <v>550559</v>
          </cell>
          <cell r="W17">
            <v>1769741</v>
          </cell>
          <cell r="X17">
            <v>5606</v>
          </cell>
          <cell r="Y17">
            <v>1775347</v>
          </cell>
          <cell r="Z17">
            <v>28049</v>
          </cell>
          <cell r="AA17">
            <v>26025</v>
          </cell>
          <cell r="AB17">
            <v>2191</v>
          </cell>
          <cell r="AC17">
            <v>12123</v>
          </cell>
          <cell r="AD17">
            <v>24976</v>
          </cell>
          <cell r="AE17">
            <v>0</v>
          </cell>
          <cell r="AF17">
            <v>93364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72654</v>
          </cell>
          <cell r="E18">
            <v>73141</v>
          </cell>
          <cell r="F18">
            <v>7913</v>
          </cell>
          <cell r="G18">
            <v>0</v>
          </cell>
          <cell r="H18">
            <v>153708</v>
          </cell>
          <cell r="I18">
            <v>0</v>
          </cell>
          <cell r="J18">
            <v>0</v>
          </cell>
          <cell r="K18">
            <v>0</v>
          </cell>
          <cell r="L18">
            <v>46021</v>
          </cell>
          <cell r="M18">
            <v>107517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153538</v>
          </cell>
          <cell r="S18">
            <v>0</v>
          </cell>
          <cell r="T18">
            <v>0</v>
          </cell>
          <cell r="U18">
            <v>164802</v>
          </cell>
          <cell r="V18">
            <v>164802</v>
          </cell>
          <cell r="W18">
            <v>72931</v>
          </cell>
          <cell r="X18">
            <v>5978</v>
          </cell>
          <cell r="Y18">
            <v>78909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10922</v>
          </cell>
          <cell r="AE18">
            <v>0</v>
          </cell>
          <cell r="AF18">
            <v>10922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64369</v>
          </cell>
          <cell r="F19">
            <v>19645</v>
          </cell>
          <cell r="G19">
            <v>2787</v>
          </cell>
          <cell r="H19">
            <v>86801</v>
          </cell>
          <cell r="I19">
            <v>0</v>
          </cell>
          <cell r="J19">
            <v>63682</v>
          </cell>
          <cell r="K19">
            <v>63682</v>
          </cell>
          <cell r="L19">
            <v>33944</v>
          </cell>
          <cell r="M19">
            <v>82700</v>
          </cell>
          <cell r="N19">
            <v>0</v>
          </cell>
          <cell r="O19">
            <v>104303</v>
          </cell>
          <cell r="P19">
            <v>3502</v>
          </cell>
          <cell r="Q19">
            <v>20000</v>
          </cell>
          <cell r="R19">
            <v>244449</v>
          </cell>
          <cell r="S19">
            <v>0</v>
          </cell>
          <cell r="T19">
            <v>0</v>
          </cell>
          <cell r="U19">
            <v>92930</v>
          </cell>
          <cell r="V19">
            <v>92930</v>
          </cell>
          <cell r="W19">
            <v>1008710</v>
          </cell>
          <cell r="X19">
            <v>0</v>
          </cell>
          <cell r="Y19">
            <v>1008710</v>
          </cell>
          <cell r="Z19">
            <v>0</v>
          </cell>
          <cell r="AA19">
            <v>0</v>
          </cell>
          <cell r="AB19">
            <v>0</v>
          </cell>
          <cell r="AC19">
            <v>358</v>
          </cell>
          <cell r="AD19">
            <v>3916</v>
          </cell>
          <cell r="AE19">
            <v>0</v>
          </cell>
          <cell r="AF19">
            <v>4274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7851</v>
          </cell>
          <cell r="F20">
            <v>5</v>
          </cell>
          <cell r="G20">
            <v>1764</v>
          </cell>
          <cell r="H20">
            <v>9620</v>
          </cell>
          <cell r="I20">
            <v>0</v>
          </cell>
          <cell r="J20">
            <v>0</v>
          </cell>
          <cell r="K20">
            <v>0</v>
          </cell>
          <cell r="L20">
            <v>31757</v>
          </cell>
          <cell r="M20">
            <v>34104</v>
          </cell>
          <cell r="N20">
            <v>0</v>
          </cell>
          <cell r="O20">
            <v>33708</v>
          </cell>
          <cell r="P20">
            <v>0</v>
          </cell>
          <cell r="Q20">
            <v>47157</v>
          </cell>
          <cell r="R20">
            <v>146726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73107</v>
          </cell>
          <cell r="X20">
            <v>0</v>
          </cell>
          <cell r="Y20">
            <v>73107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36341</v>
          </cell>
          <cell r="M21">
            <v>48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36389</v>
          </cell>
          <cell r="S21">
            <v>0</v>
          </cell>
          <cell r="T21">
            <v>5957</v>
          </cell>
          <cell r="U21">
            <v>18821</v>
          </cell>
          <cell r="V21">
            <v>24778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51</v>
          </cell>
          <cell r="G22">
            <v>0</v>
          </cell>
          <cell r="H22">
            <v>51</v>
          </cell>
          <cell r="I22">
            <v>0</v>
          </cell>
          <cell r="J22">
            <v>12</v>
          </cell>
          <cell r="K22">
            <v>12</v>
          </cell>
          <cell r="L22">
            <v>164</v>
          </cell>
          <cell r="M22">
            <v>80</v>
          </cell>
          <cell r="N22">
            <v>0</v>
          </cell>
          <cell r="O22">
            <v>110</v>
          </cell>
          <cell r="P22">
            <v>0</v>
          </cell>
          <cell r="Q22">
            <v>0</v>
          </cell>
          <cell r="R22">
            <v>354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3</v>
          </cell>
          <cell r="AE22">
            <v>0</v>
          </cell>
          <cell r="AF22">
            <v>3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56067</v>
          </cell>
          <cell r="K23">
            <v>56067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3570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3570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253</v>
          </cell>
          <cell r="D25">
            <v>0</v>
          </cell>
          <cell r="E25">
            <v>5867</v>
          </cell>
          <cell r="F25">
            <v>154761</v>
          </cell>
          <cell r="G25">
            <v>296</v>
          </cell>
          <cell r="H25">
            <v>161177</v>
          </cell>
          <cell r="I25">
            <v>0</v>
          </cell>
          <cell r="J25">
            <v>73450</v>
          </cell>
          <cell r="K25">
            <v>73450</v>
          </cell>
          <cell r="L25">
            <v>36413</v>
          </cell>
          <cell r="M25">
            <v>73644</v>
          </cell>
          <cell r="N25">
            <v>0</v>
          </cell>
          <cell r="O25">
            <v>258455</v>
          </cell>
          <cell r="P25">
            <v>206</v>
          </cell>
          <cell r="Q25">
            <v>2163</v>
          </cell>
          <cell r="R25">
            <v>370881</v>
          </cell>
          <cell r="S25">
            <v>0</v>
          </cell>
          <cell r="T25">
            <v>0</v>
          </cell>
          <cell r="U25">
            <v>376</v>
          </cell>
          <cell r="V25">
            <v>376</v>
          </cell>
          <cell r="W25">
            <v>0</v>
          </cell>
          <cell r="X25">
            <v>0</v>
          </cell>
          <cell r="Y25">
            <v>0</v>
          </cell>
          <cell r="Z25">
            <v>88</v>
          </cell>
          <cell r="AA25">
            <v>171</v>
          </cell>
          <cell r="AB25">
            <v>2186</v>
          </cell>
          <cell r="AC25">
            <v>9136</v>
          </cell>
          <cell r="AD25">
            <v>5394</v>
          </cell>
          <cell r="AE25">
            <v>0</v>
          </cell>
          <cell r="AF25">
            <v>16975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872</v>
          </cell>
          <cell r="M26">
            <v>179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1051</v>
          </cell>
          <cell r="S26">
            <v>0</v>
          </cell>
          <cell r="T26">
            <v>0</v>
          </cell>
          <cell r="U26">
            <v>301</v>
          </cell>
          <cell r="V26">
            <v>301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22720</v>
          </cell>
          <cell r="AB26">
            <v>0</v>
          </cell>
          <cell r="AC26">
            <v>4237</v>
          </cell>
          <cell r="AD26">
            <v>3</v>
          </cell>
          <cell r="AE26">
            <v>0</v>
          </cell>
          <cell r="AF26">
            <v>26960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289</v>
          </cell>
          <cell r="V27">
            <v>289</v>
          </cell>
          <cell r="W27">
            <v>0</v>
          </cell>
          <cell r="X27">
            <v>0</v>
          </cell>
          <cell r="Y27">
            <v>0</v>
          </cell>
          <cell r="Z27">
            <v>27961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27961</v>
          </cell>
        </row>
        <row r="28">
          <cell r="B28" t="str">
            <v>Anvendt til produktion 3.n</v>
          </cell>
          <cell r="C28">
            <v>0</v>
          </cell>
          <cell r="D28">
            <v>8786</v>
          </cell>
          <cell r="E28">
            <v>36</v>
          </cell>
          <cell r="F28">
            <v>0</v>
          </cell>
          <cell r="G28">
            <v>2770</v>
          </cell>
          <cell r="H28">
            <v>11592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5248</v>
          </cell>
          <cell r="N28">
            <v>0</v>
          </cell>
          <cell r="O28">
            <v>0</v>
          </cell>
          <cell r="P28">
            <v>9830</v>
          </cell>
          <cell r="Q28">
            <v>41142</v>
          </cell>
          <cell r="R28">
            <v>56220</v>
          </cell>
          <cell r="S28">
            <v>1600</v>
          </cell>
          <cell r="T28">
            <v>0</v>
          </cell>
          <cell r="U28">
            <v>0</v>
          </cell>
          <cell r="V28">
            <v>1600</v>
          </cell>
          <cell r="W28">
            <v>655856</v>
          </cell>
          <cell r="X28">
            <v>399</v>
          </cell>
          <cell r="Y28">
            <v>656255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149474</v>
          </cell>
          <cell r="F29">
            <v>4791</v>
          </cell>
          <cell r="G29">
            <v>7389</v>
          </cell>
          <cell r="H29">
            <v>161654</v>
          </cell>
          <cell r="I29">
            <v>0</v>
          </cell>
          <cell r="J29">
            <v>15123</v>
          </cell>
          <cell r="K29">
            <v>15123</v>
          </cell>
          <cell r="L29">
            <v>10212</v>
          </cell>
          <cell r="M29">
            <v>154332</v>
          </cell>
          <cell r="N29">
            <v>0</v>
          </cell>
          <cell r="O29">
            <v>64045</v>
          </cell>
          <cell r="P29">
            <v>6349</v>
          </cell>
          <cell r="Q29">
            <v>3991</v>
          </cell>
          <cell r="R29">
            <v>238929</v>
          </cell>
          <cell r="S29">
            <v>0</v>
          </cell>
          <cell r="T29">
            <v>0</v>
          </cell>
          <cell r="U29">
            <v>2788</v>
          </cell>
          <cell r="V29">
            <v>2788</v>
          </cell>
          <cell r="W29">
            <v>0</v>
          </cell>
          <cell r="X29">
            <v>54</v>
          </cell>
          <cell r="Y29">
            <v>54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3181</v>
          </cell>
          <cell r="AE29">
            <v>0</v>
          </cell>
          <cell r="AF29">
            <v>3181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3</v>
          </cell>
          <cell r="D31">
            <v>10</v>
          </cell>
          <cell r="E31">
            <v>50</v>
          </cell>
          <cell r="F31">
            <v>112</v>
          </cell>
          <cell r="G31">
            <v>147</v>
          </cell>
          <cell r="H31">
            <v>322</v>
          </cell>
          <cell r="I31">
            <v>0</v>
          </cell>
          <cell r="J31">
            <v>49</v>
          </cell>
          <cell r="K31">
            <v>49</v>
          </cell>
          <cell r="L31">
            <v>639</v>
          </cell>
          <cell r="M31">
            <v>349</v>
          </cell>
          <cell r="N31">
            <v>0</v>
          </cell>
          <cell r="O31">
            <v>10</v>
          </cell>
          <cell r="P31">
            <v>0</v>
          </cell>
          <cell r="Q31">
            <v>140</v>
          </cell>
          <cell r="R31">
            <v>1138</v>
          </cell>
          <cell r="S31">
            <v>0</v>
          </cell>
          <cell r="T31">
            <v>0</v>
          </cell>
          <cell r="U31">
            <v>19</v>
          </cell>
          <cell r="V31">
            <v>19</v>
          </cell>
          <cell r="W31">
            <v>72</v>
          </cell>
          <cell r="X31">
            <v>0</v>
          </cell>
          <cell r="Y31">
            <v>72</v>
          </cell>
          <cell r="Z31">
            <v>0</v>
          </cell>
          <cell r="AA31">
            <v>0</v>
          </cell>
          <cell r="AB31">
            <v>5</v>
          </cell>
          <cell r="AC31">
            <v>0</v>
          </cell>
          <cell r="AD31">
            <v>2</v>
          </cell>
          <cell r="AE31">
            <v>0</v>
          </cell>
          <cell r="AF31">
            <v>7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68</v>
          </cell>
          <cell r="F32">
            <v>0</v>
          </cell>
          <cell r="G32">
            <v>0</v>
          </cell>
          <cell r="H32">
            <v>68</v>
          </cell>
          <cell r="I32">
            <v>0</v>
          </cell>
          <cell r="J32">
            <v>0</v>
          </cell>
          <cell r="K32">
            <v>0</v>
          </cell>
          <cell r="L32">
            <v>41</v>
          </cell>
          <cell r="M32">
            <v>0</v>
          </cell>
          <cell r="N32">
            <v>0</v>
          </cell>
          <cell r="O32">
            <v>0</v>
          </cell>
          <cell r="P32">
            <v>1078</v>
          </cell>
          <cell r="Q32">
            <v>0</v>
          </cell>
          <cell r="R32">
            <v>1119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256</v>
          </cell>
          <cell r="D33">
            <v>81450</v>
          </cell>
          <cell r="E33">
            <v>300856</v>
          </cell>
          <cell r="F33">
            <v>187278</v>
          </cell>
          <cell r="G33">
            <v>15153</v>
          </cell>
          <cell r="H33">
            <v>584993</v>
          </cell>
          <cell r="I33">
            <v>0</v>
          </cell>
          <cell r="J33">
            <v>208383</v>
          </cell>
          <cell r="K33">
            <v>208383</v>
          </cell>
          <cell r="L33">
            <v>199974</v>
          </cell>
          <cell r="M33">
            <v>458201</v>
          </cell>
          <cell r="N33">
            <v>0</v>
          </cell>
          <cell r="O33">
            <v>460631</v>
          </cell>
          <cell r="P33">
            <v>20965</v>
          </cell>
          <cell r="Q33">
            <v>114593</v>
          </cell>
          <cell r="R33">
            <v>1254364</v>
          </cell>
          <cell r="S33">
            <v>1600</v>
          </cell>
          <cell r="T33">
            <v>5957</v>
          </cell>
          <cell r="U33">
            <v>280326</v>
          </cell>
          <cell r="V33">
            <v>287883</v>
          </cell>
          <cell r="W33">
            <v>1810676</v>
          </cell>
          <cell r="X33">
            <v>6431</v>
          </cell>
          <cell r="Y33">
            <v>1817107</v>
          </cell>
          <cell r="Z33">
            <v>28049</v>
          </cell>
          <cell r="AA33">
            <v>22891</v>
          </cell>
          <cell r="AB33">
            <v>2191</v>
          </cell>
          <cell r="AC33">
            <v>13731</v>
          </cell>
          <cell r="AD33">
            <v>23421</v>
          </cell>
          <cell r="AE33">
            <v>0</v>
          </cell>
          <cell r="AF33">
            <v>90283</v>
          </cell>
        </row>
        <row r="34">
          <cell r="A34" t="str">
            <v>FYSISK BEHOLDNING ULTIMO</v>
          </cell>
          <cell r="C34">
            <v>1149</v>
          </cell>
          <cell r="D34">
            <v>61237</v>
          </cell>
          <cell r="E34">
            <v>323196</v>
          </cell>
          <cell r="F34">
            <v>20678</v>
          </cell>
          <cell r="G34">
            <v>34637</v>
          </cell>
          <cell r="H34">
            <v>440897</v>
          </cell>
          <cell r="I34">
            <v>2574</v>
          </cell>
          <cell r="J34">
            <v>237595</v>
          </cell>
          <cell r="K34">
            <v>240169</v>
          </cell>
          <cell r="L34">
            <v>312840</v>
          </cell>
          <cell r="M34">
            <v>1172568</v>
          </cell>
          <cell r="N34">
            <v>0</v>
          </cell>
          <cell r="O34">
            <v>299705</v>
          </cell>
          <cell r="P34">
            <v>39460</v>
          </cell>
          <cell r="Q34">
            <v>104950</v>
          </cell>
          <cell r="R34">
            <v>1929523</v>
          </cell>
          <cell r="S34">
            <v>10571</v>
          </cell>
          <cell r="T34">
            <v>88080</v>
          </cell>
          <cell r="U34">
            <v>727261</v>
          </cell>
          <cell r="V34">
            <v>825912</v>
          </cell>
          <cell r="W34">
            <v>445997</v>
          </cell>
          <cell r="X34">
            <v>50059</v>
          </cell>
          <cell r="Y34">
            <v>496056</v>
          </cell>
          <cell r="Z34">
            <v>0</v>
          </cell>
          <cell r="AA34">
            <v>68867</v>
          </cell>
          <cell r="AB34">
            <v>0</v>
          </cell>
          <cell r="AC34">
            <v>15112</v>
          </cell>
          <cell r="AD34">
            <v>6761</v>
          </cell>
          <cell r="AE34">
            <v>0</v>
          </cell>
          <cell r="AF34">
            <v>90740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155986</v>
          </cell>
          <cell r="F35">
            <v>19986</v>
          </cell>
          <cell r="G35">
            <v>1662</v>
          </cell>
          <cell r="H35">
            <v>177634</v>
          </cell>
          <cell r="I35">
            <v>0</v>
          </cell>
          <cell r="J35">
            <v>0</v>
          </cell>
          <cell r="K35">
            <v>0</v>
          </cell>
          <cell r="L35">
            <v>110656</v>
          </cell>
          <cell r="M35">
            <v>500840</v>
          </cell>
          <cell r="N35">
            <v>0</v>
          </cell>
          <cell r="O35">
            <v>477999</v>
          </cell>
          <cell r="P35">
            <v>0</v>
          </cell>
          <cell r="Q35">
            <v>71672</v>
          </cell>
          <cell r="R35">
            <v>1161167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192309</v>
          </cell>
          <cell r="X35">
            <v>0</v>
          </cell>
          <cell r="Y35">
            <v>192309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-159113</v>
          </cell>
          <cell r="F36">
            <v>-19986</v>
          </cell>
          <cell r="G36">
            <v>-4273</v>
          </cell>
          <cell r="H36">
            <v>-183372</v>
          </cell>
          <cell r="I36">
            <v>0</v>
          </cell>
          <cell r="J36">
            <v>0</v>
          </cell>
          <cell r="K36">
            <v>0</v>
          </cell>
          <cell r="L36">
            <v>-112256</v>
          </cell>
          <cell r="M36">
            <v>-506032</v>
          </cell>
          <cell r="N36">
            <v>0</v>
          </cell>
          <cell r="O36">
            <v>-477999</v>
          </cell>
          <cell r="P36">
            <v>-1447</v>
          </cell>
          <cell r="Q36">
            <v>-71672</v>
          </cell>
          <cell r="R36">
            <v>-1169406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-192309</v>
          </cell>
          <cell r="X36">
            <v>0</v>
          </cell>
          <cell r="Y36">
            <v>-192309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1149</v>
          </cell>
          <cell r="D37">
            <v>61237</v>
          </cell>
          <cell r="E37">
            <v>320069</v>
          </cell>
          <cell r="F37">
            <v>20678</v>
          </cell>
          <cell r="G37">
            <v>32026</v>
          </cell>
          <cell r="H37">
            <v>435159</v>
          </cell>
          <cell r="I37">
            <v>2574</v>
          </cell>
          <cell r="J37">
            <v>237595</v>
          </cell>
          <cell r="K37">
            <v>240169</v>
          </cell>
          <cell r="L37">
            <v>311240</v>
          </cell>
          <cell r="M37">
            <v>1167376</v>
          </cell>
          <cell r="N37">
            <v>0</v>
          </cell>
          <cell r="O37">
            <v>299705</v>
          </cell>
          <cell r="P37">
            <v>38013</v>
          </cell>
          <cell r="Q37">
            <v>104950</v>
          </cell>
          <cell r="R37">
            <v>1921284</v>
          </cell>
          <cell r="S37">
            <v>10571</v>
          </cell>
          <cell r="T37">
            <v>88080</v>
          </cell>
          <cell r="U37">
            <v>727261</v>
          </cell>
          <cell r="V37">
            <v>825912</v>
          </cell>
          <cell r="W37">
            <v>445997</v>
          </cell>
          <cell r="X37">
            <v>50059</v>
          </cell>
          <cell r="Y37">
            <v>496056</v>
          </cell>
          <cell r="Z37">
            <v>0</v>
          </cell>
          <cell r="AA37">
            <v>68867</v>
          </cell>
          <cell r="AB37">
            <v>0</v>
          </cell>
          <cell r="AC37">
            <v>15112</v>
          </cell>
          <cell r="AD37">
            <v>6761</v>
          </cell>
          <cell r="AE37">
            <v>0</v>
          </cell>
          <cell r="AF37">
            <v>90740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6911</v>
          </cell>
          <cell r="C3">
            <v>5552</v>
          </cell>
          <cell r="D3">
            <v>142298</v>
          </cell>
          <cell r="E3">
            <v>0</v>
          </cell>
          <cell r="F3">
            <v>154761</v>
          </cell>
          <cell r="G3">
            <v>0</v>
          </cell>
          <cell r="H3">
            <v>20785</v>
          </cell>
          <cell r="I3">
            <v>20785</v>
          </cell>
          <cell r="J3">
            <v>197</v>
          </cell>
          <cell r="K3">
            <v>197</v>
          </cell>
          <cell r="L3">
            <v>31836</v>
          </cell>
          <cell r="M3">
            <v>0</v>
          </cell>
          <cell r="N3">
            <v>7538</v>
          </cell>
          <cell r="O3">
            <v>39374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1149</v>
          </cell>
          <cell r="D3">
            <v>61237</v>
          </cell>
          <cell r="E3">
            <v>323196</v>
          </cell>
          <cell r="F3">
            <v>20678</v>
          </cell>
          <cell r="G3">
            <v>34637</v>
          </cell>
          <cell r="H3">
            <v>440897</v>
          </cell>
          <cell r="I3">
            <v>2574</v>
          </cell>
          <cell r="J3">
            <v>237595</v>
          </cell>
          <cell r="K3">
            <v>240169</v>
          </cell>
          <cell r="L3">
            <v>312840</v>
          </cell>
          <cell r="M3">
            <v>1172568</v>
          </cell>
          <cell r="N3">
            <v>0</v>
          </cell>
          <cell r="O3">
            <v>299705</v>
          </cell>
          <cell r="P3">
            <v>39460</v>
          </cell>
          <cell r="Q3">
            <v>104950</v>
          </cell>
          <cell r="R3">
            <v>1929523</v>
          </cell>
          <cell r="S3">
            <v>10571</v>
          </cell>
          <cell r="T3">
            <v>88080</v>
          </cell>
          <cell r="U3">
            <v>727261</v>
          </cell>
          <cell r="V3">
            <v>825912</v>
          </cell>
          <cell r="W3">
            <v>445997</v>
          </cell>
          <cell r="X3">
            <v>50059</v>
          </cell>
          <cell r="Y3">
            <v>496056</v>
          </cell>
          <cell r="Z3">
            <v>0</v>
          </cell>
          <cell r="AA3">
            <v>68867</v>
          </cell>
          <cell r="AB3">
            <v>0</v>
          </cell>
          <cell r="AC3">
            <v>15112</v>
          </cell>
          <cell r="AD3">
            <v>6761</v>
          </cell>
          <cell r="AE3">
            <v>0</v>
          </cell>
          <cell r="AF3">
            <v>90740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155986</v>
          </cell>
          <cell r="F4">
            <v>19986</v>
          </cell>
          <cell r="G4">
            <v>1662</v>
          </cell>
          <cell r="H4">
            <v>177634</v>
          </cell>
          <cell r="I4">
            <v>0</v>
          </cell>
          <cell r="J4">
            <v>0</v>
          </cell>
          <cell r="K4">
            <v>0</v>
          </cell>
          <cell r="L4">
            <v>110656</v>
          </cell>
          <cell r="M4">
            <v>500840</v>
          </cell>
          <cell r="N4">
            <v>0</v>
          </cell>
          <cell r="O4">
            <v>477999</v>
          </cell>
          <cell r="P4">
            <v>0</v>
          </cell>
          <cell r="Q4">
            <v>71672</v>
          </cell>
          <cell r="R4">
            <v>1161167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192309</v>
          </cell>
          <cell r="X4">
            <v>0</v>
          </cell>
          <cell r="Y4">
            <v>192309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-159113</v>
          </cell>
          <cell r="F5">
            <v>-19986</v>
          </cell>
          <cell r="G5">
            <v>-4273</v>
          </cell>
          <cell r="H5">
            <v>-183372</v>
          </cell>
          <cell r="I5">
            <v>0</v>
          </cell>
          <cell r="J5">
            <v>0</v>
          </cell>
          <cell r="K5">
            <v>0</v>
          </cell>
          <cell r="L5">
            <v>-112256</v>
          </cell>
          <cell r="M5">
            <v>-506032</v>
          </cell>
          <cell r="N5">
            <v>0</v>
          </cell>
          <cell r="O5">
            <v>-477999</v>
          </cell>
          <cell r="P5">
            <v>-1447</v>
          </cell>
          <cell r="Q5">
            <v>-71672</v>
          </cell>
          <cell r="R5">
            <v>-1169406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-192309</v>
          </cell>
          <cell r="X5">
            <v>0</v>
          </cell>
          <cell r="Y5">
            <v>-192309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1149</v>
          </cell>
          <cell r="D6">
            <v>61237</v>
          </cell>
          <cell r="E6">
            <v>320069</v>
          </cell>
          <cell r="F6">
            <v>20678</v>
          </cell>
          <cell r="G6">
            <v>32026</v>
          </cell>
          <cell r="H6">
            <v>435159</v>
          </cell>
          <cell r="I6">
            <v>2574</v>
          </cell>
          <cell r="J6">
            <v>237595</v>
          </cell>
          <cell r="K6">
            <v>240169</v>
          </cell>
          <cell r="L6">
            <v>311240</v>
          </cell>
          <cell r="M6">
            <v>1167376</v>
          </cell>
          <cell r="N6">
            <v>0</v>
          </cell>
          <cell r="O6">
            <v>299705</v>
          </cell>
          <cell r="P6">
            <v>38013</v>
          </cell>
          <cell r="Q6">
            <v>104950</v>
          </cell>
          <cell r="R6">
            <v>1921284</v>
          </cell>
          <cell r="S6">
            <v>10571</v>
          </cell>
          <cell r="T6">
            <v>88080</v>
          </cell>
          <cell r="U6">
            <v>727261</v>
          </cell>
          <cell r="V6">
            <v>825912</v>
          </cell>
          <cell r="W6">
            <v>445997</v>
          </cell>
          <cell r="X6">
            <v>50059</v>
          </cell>
          <cell r="Y6">
            <v>496056</v>
          </cell>
          <cell r="Z6">
            <v>0</v>
          </cell>
          <cell r="AA6">
            <v>68867</v>
          </cell>
          <cell r="AB6">
            <v>0</v>
          </cell>
          <cell r="AC6">
            <v>15112</v>
          </cell>
          <cell r="AD6">
            <v>6761</v>
          </cell>
          <cell r="AE6">
            <v>0</v>
          </cell>
          <cell r="AF6">
            <v>90740</v>
          </cell>
        </row>
        <row r="7">
          <cell r="A7" t="str">
            <v>TILGANG</v>
          </cell>
          <cell r="B7" t="str">
            <v>Import 2.a.</v>
          </cell>
          <cell r="C7">
            <v>64</v>
          </cell>
          <cell r="D7">
            <v>9861</v>
          </cell>
          <cell r="E7">
            <v>44089</v>
          </cell>
          <cell r="F7">
            <v>0</v>
          </cell>
          <cell r="G7">
            <v>13698</v>
          </cell>
          <cell r="H7">
            <v>67712</v>
          </cell>
          <cell r="I7">
            <v>0</v>
          </cell>
          <cell r="J7">
            <v>81256</v>
          </cell>
          <cell r="K7">
            <v>81256</v>
          </cell>
          <cell r="L7">
            <v>46997</v>
          </cell>
          <cell r="M7">
            <v>166310</v>
          </cell>
          <cell r="N7">
            <v>0</v>
          </cell>
          <cell r="O7">
            <v>0</v>
          </cell>
          <cell r="P7">
            <v>6595</v>
          </cell>
          <cell r="Q7">
            <v>62083</v>
          </cell>
          <cell r="R7">
            <v>281985</v>
          </cell>
          <cell r="S7">
            <v>0</v>
          </cell>
          <cell r="T7">
            <v>3368</v>
          </cell>
          <cell r="U7">
            <v>239726</v>
          </cell>
          <cell r="V7">
            <v>243094</v>
          </cell>
          <cell r="W7">
            <v>557730</v>
          </cell>
          <cell r="X7">
            <v>0</v>
          </cell>
          <cell r="Y7">
            <v>557730</v>
          </cell>
          <cell r="Z7">
            <v>0</v>
          </cell>
          <cell r="AA7">
            <v>28366</v>
          </cell>
          <cell r="AB7">
            <v>1967</v>
          </cell>
          <cell r="AC7">
            <v>18340</v>
          </cell>
          <cell r="AD7">
            <v>1707</v>
          </cell>
          <cell r="AE7">
            <v>0</v>
          </cell>
          <cell r="AF7">
            <v>50380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78378</v>
          </cell>
          <cell r="F8">
            <v>19998</v>
          </cell>
          <cell r="G8">
            <v>2797</v>
          </cell>
          <cell r="H8">
            <v>101173</v>
          </cell>
          <cell r="I8">
            <v>0</v>
          </cell>
          <cell r="J8">
            <v>100620</v>
          </cell>
          <cell r="K8">
            <v>100620</v>
          </cell>
          <cell r="L8">
            <v>17582</v>
          </cell>
          <cell r="M8">
            <v>85519</v>
          </cell>
          <cell r="N8">
            <v>0</v>
          </cell>
          <cell r="O8">
            <v>114801</v>
          </cell>
          <cell r="P8">
            <v>5</v>
          </cell>
          <cell r="Q8">
            <v>24000</v>
          </cell>
          <cell r="R8">
            <v>241907</v>
          </cell>
          <cell r="S8">
            <v>0</v>
          </cell>
          <cell r="T8">
            <v>0</v>
          </cell>
          <cell r="U8">
            <v>277</v>
          </cell>
          <cell r="V8">
            <v>277</v>
          </cell>
          <cell r="W8">
            <v>642017</v>
          </cell>
          <cell r="X8">
            <v>0</v>
          </cell>
          <cell r="Y8">
            <v>642017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4835</v>
          </cell>
          <cell r="AE8">
            <v>0</v>
          </cell>
          <cell r="AF8">
            <v>4835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9174</v>
          </cell>
          <cell r="F9">
            <v>0</v>
          </cell>
          <cell r="G9">
            <v>1647</v>
          </cell>
          <cell r="H9">
            <v>10821</v>
          </cell>
          <cell r="I9">
            <v>0</v>
          </cell>
          <cell r="J9">
            <v>0</v>
          </cell>
          <cell r="K9">
            <v>0</v>
          </cell>
          <cell r="L9">
            <v>15626</v>
          </cell>
          <cell r="M9">
            <v>16606</v>
          </cell>
          <cell r="N9">
            <v>0</v>
          </cell>
          <cell r="O9">
            <v>23550</v>
          </cell>
          <cell r="P9">
            <v>0</v>
          </cell>
          <cell r="Q9">
            <v>9018</v>
          </cell>
          <cell r="R9">
            <v>64800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157686</v>
          </cell>
          <cell r="X9">
            <v>0</v>
          </cell>
          <cell r="Y9">
            <v>157686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7315</v>
          </cell>
          <cell r="Q10">
            <v>0</v>
          </cell>
          <cell r="R10">
            <v>7315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607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607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4264</v>
          </cell>
          <cell r="G11">
            <v>0</v>
          </cell>
          <cell r="H11">
            <v>4264</v>
          </cell>
          <cell r="I11">
            <v>0</v>
          </cell>
          <cell r="J11">
            <v>0</v>
          </cell>
          <cell r="K11">
            <v>0</v>
          </cell>
          <cell r="L11">
            <v>3536</v>
          </cell>
          <cell r="M11">
            <v>8975</v>
          </cell>
          <cell r="N11">
            <v>0</v>
          </cell>
          <cell r="O11">
            <v>6513</v>
          </cell>
          <cell r="P11">
            <v>3167</v>
          </cell>
          <cell r="Q11">
            <v>0</v>
          </cell>
          <cell r="R11">
            <v>22191</v>
          </cell>
          <cell r="S11">
            <v>0</v>
          </cell>
          <cell r="T11">
            <v>2103</v>
          </cell>
          <cell r="U11">
            <v>0</v>
          </cell>
          <cell r="V11">
            <v>2103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8408</v>
          </cell>
          <cell r="AD11">
            <v>3</v>
          </cell>
          <cell r="AE11">
            <v>0</v>
          </cell>
          <cell r="AF11">
            <v>8411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1416</v>
          </cell>
          <cell r="F12">
            <v>0</v>
          </cell>
          <cell r="G12">
            <v>0</v>
          </cell>
          <cell r="H12">
            <v>1416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955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955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70914</v>
          </cell>
          <cell r="E13">
            <v>165260</v>
          </cell>
          <cell r="F13">
            <v>0</v>
          </cell>
          <cell r="G13">
            <v>1644</v>
          </cell>
          <cell r="H13">
            <v>237818</v>
          </cell>
          <cell r="I13">
            <v>0</v>
          </cell>
          <cell r="J13">
            <v>24979</v>
          </cell>
          <cell r="K13">
            <v>24979</v>
          </cell>
          <cell r="L13">
            <v>39639</v>
          </cell>
          <cell r="M13">
            <v>223591</v>
          </cell>
          <cell r="N13">
            <v>0</v>
          </cell>
          <cell r="O13">
            <v>151637</v>
          </cell>
          <cell r="P13">
            <v>4491</v>
          </cell>
          <cell r="Q13">
            <v>195</v>
          </cell>
          <cell r="R13">
            <v>419553</v>
          </cell>
          <cell r="S13">
            <v>8400</v>
          </cell>
          <cell r="T13">
            <v>0</v>
          </cell>
          <cell r="U13">
            <v>110780</v>
          </cell>
          <cell r="V13">
            <v>119180</v>
          </cell>
          <cell r="W13">
            <v>407116</v>
          </cell>
          <cell r="X13">
            <v>1653</v>
          </cell>
          <cell r="Y13">
            <v>408769</v>
          </cell>
          <cell r="Z13">
            <v>26845</v>
          </cell>
          <cell r="AA13">
            <v>0</v>
          </cell>
          <cell r="AB13">
            <v>0</v>
          </cell>
          <cell r="AC13">
            <v>0</v>
          </cell>
          <cell r="AD13">
            <v>16431</v>
          </cell>
          <cell r="AE13">
            <v>0</v>
          </cell>
          <cell r="AF13">
            <v>43276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4847</v>
          </cell>
          <cell r="F14">
            <v>156560</v>
          </cell>
          <cell r="G14">
            <v>117</v>
          </cell>
          <cell r="H14">
            <v>161524</v>
          </cell>
          <cell r="I14">
            <v>0</v>
          </cell>
          <cell r="J14">
            <v>9057</v>
          </cell>
          <cell r="K14">
            <v>9057</v>
          </cell>
          <cell r="L14">
            <v>16123</v>
          </cell>
          <cell r="M14">
            <v>32589</v>
          </cell>
          <cell r="N14">
            <v>0</v>
          </cell>
          <cell r="O14">
            <v>176840</v>
          </cell>
          <cell r="P14">
            <v>0</v>
          </cell>
          <cell r="Q14">
            <v>40</v>
          </cell>
          <cell r="R14">
            <v>225592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14</v>
          </cell>
          <cell r="AD14">
            <v>3736</v>
          </cell>
          <cell r="AE14">
            <v>0</v>
          </cell>
          <cell r="AF14">
            <v>3750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16</v>
          </cell>
          <cell r="E16">
            <v>554</v>
          </cell>
          <cell r="F16">
            <v>0</v>
          </cell>
          <cell r="G16">
            <v>53</v>
          </cell>
          <cell r="H16">
            <v>623</v>
          </cell>
          <cell r="I16">
            <v>0</v>
          </cell>
          <cell r="J16">
            <v>81</v>
          </cell>
          <cell r="K16">
            <v>81</v>
          </cell>
          <cell r="L16">
            <v>529</v>
          </cell>
          <cell r="M16">
            <v>905</v>
          </cell>
          <cell r="N16">
            <v>0</v>
          </cell>
          <cell r="O16">
            <v>629</v>
          </cell>
          <cell r="P16">
            <v>4</v>
          </cell>
          <cell r="Q16">
            <v>53</v>
          </cell>
          <cell r="R16">
            <v>2120</v>
          </cell>
          <cell r="S16">
            <v>0</v>
          </cell>
          <cell r="T16">
            <v>0</v>
          </cell>
          <cell r="U16">
            <v>440</v>
          </cell>
          <cell r="V16">
            <v>440</v>
          </cell>
          <cell r="W16">
            <v>3657</v>
          </cell>
          <cell r="X16">
            <v>0</v>
          </cell>
          <cell r="Y16">
            <v>3657</v>
          </cell>
          <cell r="Z16">
            <v>0</v>
          </cell>
          <cell r="AA16">
            <v>0</v>
          </cell>
          <cell r="AB16">
            <v>0</v>
          </cell>
          <cell r="AC16">
            <v>6</v>
          </cell>
          <cell r="AD16">
            <v>218</v>
          </cell>
          <cell r="AE16">
            <v>0</v>
          </cell>
          <cell r="AF16">
            <v>224</v>
          </cell>
        </row>
        <row r="17">
          <cell r="B17" t="str">
            <v>I alt Tilgang</v>
          </cell>
          <cell r="C17">
            <v>64</v>
          </cell>
          <cell r="D17">
            <v>80791</v>
          </cell>
          <cell r="E17">
            <v>303718</v>
          </cell>
          <cell r="F17">
            <v>180822</v>
          </cell>
          <cell r="G17">
            <v>19956</v>
          </cell>
          <cell r="H17">
            <v>585351</v>
          </cell>
          <cell r="I17">
            <v>0</v>
          </cell>
          <cell r="J17">
            <v>215993</v>
          </cell>
          <cell r="K17">
            <v>215993</v>
          </cell>
          <cell r="L17">
            <v>140032</v>
          </cell>
          <cell r="M17">
            <v>535450</v>
          </cell>
          <cell r="N17">
            <v>0</v>
          </cell>
          <cell r="O17">
            <v>473970</v>
          </cell>
          <cell r="P17">
            <v>21577</v>
          </cell>
          <cell r="Q17">
            <v>95389</v>
          </cell>
          <cell r="R17">
            <v>1266418</v>
          </cell>
          <cell r="S17">
            <v>8400</v>
          </cell>
          <cell r="T17">
            <v>5471</v>
          </cell>
          <cell r="U17">
            <v>351223</v>
          </cell>
          <cell r="V17">
            <v>365094</v>
          </cell>
          <cell r="W17">
            <v>1768206</v>
          </cell>
          <cell r="X17">
            <v>1653</v>
          </cell>
          <cell r="Y17">
            <v>1769859</v>
          </cell>
          <cell r="Z17">
            <v>27452</v>
          </cell>
          <cell r="AA17">
            <v>28366</v>
          </cell>
          <cell r="AB17">
            <v>1967</v>
          </cell>
          <cell r="AC17">
            <v>26768</v>
          </cell>
          <cell r="AD17">
            <v>26930</v>
          </cell>
          <cell r="AE17">
            <v>0</v>
          </cell>
          <cell r="AF17">
            <v>111483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74081</v>
          </cell>
          <cell r="E18">
            <v>47143</v>
          </cell>
          <cell r="F18">
            <v>0</v>
          </cell>
          <cell r="G18">
            <v>0</v>
          </cell>
          <cell r="H18">
            <v>121224</v>
          </cell>
          <cell r="I18">
            <v>0</v>
          </cell>
          <cell r="J18">
            <v>6980</v>
          </cell>
          <cell r="K18">
            <v>6980</v>
          </cell>
          <cell r="L18">
            <v>66628</v>
          </cell>
          <cell r="M18">
            <v>115361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181989</v>
          </cell>
          <cell r="S18">
            <v>0</v>
          </cell>
          <cell r="T18">
            <v>0</v>
          </cell>
          <cell r="U18">
            <v>312661</v>
          </cell>
          <cell r="V18">
            <v>312661</v>
          </cell>
          <cell r="W18">
            <v>128863</v>
          </cell>
          <cell r="X18">
            <v>19350</v>
          </cell>
          <cell r="Y18">
            <v>148213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12652</v>
          </cell>
          <cell r="AE18">
            <v>0</v>
          </cell>
          <cell r="AF18">
            <v>12652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78378</v>
          </cell>
          <cell r="F19">
            <v>19998</v>
          </cell>
          <cell r="G19">
            <v>2797</v>
          </cell>
          <cell r="H19">
            <v>101173</v>
          </cell>
          <cell r="I19">
            <v>0</v>
          </cell>
          <cell r="J19">
            <v>100604</v>
          </cell>
          <cell r="K19">
            <v>100604</v>
          </cell>
          <cell r="L19">
            <v>17582</v>
          </cell>
          <cell r="M19">
            <v>85519</v>
          </cell>
          <cell r="N19">
            <v>0</v>
          </cell>
          <cell r="O19">
            <v>114801</v>
          </cell>
          <cell r="P19">
            <v>9485</v>
          </cell>
          <cell r="Q19">
            <v>24000</v>
          </cell>
          <cell r="R19">
            <v>251387</v>
          </cell>
          <cell r="S19">
            <v>0</v>
          </cell>
          <cell r="T19">
            <v>0</v>
          </cell>
          <cell r="U19">
            <v>277</v>
          </cell>
          <cell r="V19">
            <v>277</v>
          </cell>
          <cell r="W19">
            <v>642017</v>
          </cell>
          <cell r="X19">
            <v>0</v>
          </cell>
          <cell r="Y19">
            <v>642017</v>
          </cell>
          <cell r="Z19">
            <v>0</v>
          </cell>
          <cell r="AA19">
            <v>0</v>
          </cell>
          <cell r="AB19">
            <v>0</v>
          </cell>
          <cell r="AC19">
            <v>4793</v>
          </cell>
          <cell r="AD19">
            <v>4835</v>
          </cell>
          <cell r="AE19">
            <v>0</v>
          </cell>
          <cell r="AF19">
            <v>9628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9174</v>
          </cell>
          <cell r="F20">
            <v>0</v>
          </cell>
          <cell r="G20">
            <v>1647</v>
          </cell>
          <cell r="H20">
            <v>10821</v>
          </cell>
          <cell r="I20">
            <v>0</v>
          </cell>
          <cell r="J20">
            <v>0</v>
          </cell>
          <cell r="K20">
            <v>0</v>
          </cell>
          <cell r="L20">
            <v>15626</v>
          </cell>
          <cell r="M20">
            <v>16605</v>
          </cell>
          <cell r="N20">
            <v>0</v>
          </cell>
          <cell r="O20">
            <v>23550</v>
          </cell>
          <cell r="P20">
            <v>0</v>
          </cell>
          <cell r="Q20">
            <v>9018</v>
          </cell>
          <cell r="R20">
            <v>64799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157686</v>
          </cell>
          <cell r="X20">
            <v>0</v>
          </cell>
          <cell r="Y20">
            <v>157686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28738</v>
          </cell>
          <cell r="M21">
            <v>4075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32813</v>
          </cell>
          <cell r="S21">
            <v>0</v>
          </cell>
          <cell r="T21">
            <v>6852</v>
          </cell>
          <cell r="U21">
            <v>16664</v>
          </cell>
          <cell r="V21">
            <v>23516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10</v>
          </cell>
          <cell r="G22">
            <v>0</v>
          </cell>
          <cell r="H22">
            <v>10</v>
          </cell>
          <cell r="I22">
            <v>0</v>
          </cell>
          <cell r="J22">
            <v>9022</v>
          </cell>
          <cell r="K22">
            <v>9022</v>
          </cell>
          <cell r="L22">
            <v>294</v>
          </cell>
          <cell r="M22">
            <v>5</v>
          </cell>
          <cell r="N22">
            <v>0</v>
          </cell>
          <cell r="O22">
            <v>36</v>
          </cell>
          <cell r="P22">
            <v>0</v>
          </cell>
          <cell r="Q22">
            <v>0</v>
          </cell>
          <cell r="R22">
            <v>335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0</v>
          </cell>
          <cell r="AF22">
            <v>2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48490</v>
          </cell>
          <cell r="K23">
            <v>48490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2883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2883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275</v>
          </cell>
          <cell r="D25">
            <v>0</v>
          </cell>
          <cell r="E25">
            <v>6276</v>
          </cell>
          <cell r="F25">
            <v>156412</v>
          </cell>
          <cell r="G25">
            <v>316</v>
          </cell>
          <cell r="H25">
            <v>163279</v>
          </cell>
          <cell r="I25">
            <v>0</v>
          </cell>
          <cell r="J25">
            <v>72961</v>
          </cell>
          <cell r="K25">
            <v>72961</v>
          </cell>
          <cell r="L25">
            <v>43002</v>
          </cell>
          <cell r="M25">
            <v>104518</v>
          </cell>
          <cell r="N25">
            <v>0</v>
          </cell>
          <cell r="O25">
            <v>273158</v>
          </cell>
          <cell r="P25">
            <v>268</v>
          </cell>
          <cell r="Q25">
            <v>5173</v>
          </cell>
          <cell r="R25">
            <v>426119</v>
          </cell>
          <cell r="S25">
            <v>0</v>
          </cell>
          <cell r="T25">
            <v>0</v>
          </cell>
          <cell r="U25">
            <v>1374</v>
          </cell>
          <cell r="V25">
            <v>1374</v>
          </cell>
          <cell r="W25">
            <v>0</v>
          </cell>
          <cell r="X25">
            <v>0</v>
          </cell>
          <cell r="Y25">
            <v>0</v>
          </cell>
          <cell r="Z25">
            <v>17</v>
          </cell>
          <cell r="AA25">
            <v>182</v>
          </cell>
          <cell r="AB25">
            <v>1967</v>
          </cell>
          <cell r="AC25">
            <v>15089</v>
          </cell>
          <cell r="AD25">
            <v>6049</v>
          </cell>
          <cell r="AE25">
            <v>0</v>
          </cell>
          <cell r="AF25">
            <v>23304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966</v>
          </cell>
          <cell r="M26">
            <v>258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1224</v>
          </cell>
          <cell r="S26">
            <v>0</v>
          </cell>
          <cell r="T26">
            <v>0</v>
          </cell>
          <cell r="U26">
            <v>404</v>
          </cell>
          <cell r="V26">
            <v>404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21104</v>
          </cell>
          <cell r="AB26">
            <v>0</v>
          </cell>
          <cell r="AC26">
            <v>6405</v>
          </cell>
          <cell r="AD26">
            <v>2</v>
          </cell>
          <cell r="AE26">
            <v>0</v>
          </cell>
          <cell r="AF26">
            <v>27511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759</v>
          </cell>
          <cell r="V27">
            <v>759</v>
          </cell>
          <cell r="W27">
            <v>0</v>
          </cell>
          <cell r="X27">
            <v>0</v>
          </cell>
          <cell r="Y27">
            <v>0</v>
          </cell>
          <cell r="Z27">
            <v>27435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27435</v>
          </cell>
        </row>
        <row r="28">
          <cell r="B28" t="str">
            <v>Anvendt til produktion 3.n</v>
          </cell>
          <cell r="C28">
            <v>0</v>
          </cell>
          <cell r="D28">
            <v>1111</v>
          </cell>
          <cell r="E28">
            <v>5518</v>
          </cell>
          <cell r="F28">
            <v>0</v>
          </cell>
          <cell r="G28">
            <v>1732</v>
          </cell>
          <cell r="H28">
            <v>8361</v>
          </cell>
          <cell r="I28">
            <v>823</v>
          </cell>
          <cell r="J28">
            <v>0</v>
          </cell>
          <cell r="K28">
            <v>823</v>
          </cell>
          <cell r="L28">
            <v>10797</v>
          </cell>
          <cell r="M28">
            <v>31149</v>
          </cell>
          <cell r="N28">
            <v>0</v>
          </cell>
          <cell r="O28">
            <v>0</v>
          </cell>
          <cell r="P28">
            <v>10355</v>
          </cell>
          <cell r="Q28">
            <v>33580</v>
          </cell>
          <cell r="R28">
            <v>85881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628292</v>
          </cell>
          <cell r="X28">
            <v>1826</v>
          </cell>
          <cell r="Y28">
            <v>630118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932</v>
          </cell>
          <cell r="AE28">
            <v>0</v>
          </cell>
          <cell r="AF28">
            <v>932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148776</v>
          </cell>
          <cell r="F29">
            <v>4682</v>
          </cell>
          <cell r="G29">
            <v>7221</v>
          </cell>
          <cell r="H29">
            <v>160679</v>
          </cell>
          <cell r="I29">
            <v>0</v>
          </cell>
          <cell r="J29">
            <v>9057</v>
          </cell>
          <cell r="K29">
            <v>9057</v>
          </cell>
          <cell r="L29">
            <v>10749</v>
          </cell>
          <cell r="M29">
            <v>135555</v>
          </cell>
          <cell r="N29">
            <v>0</v>
          </cell>
          <cell r="O29">
            <v>69282</v>
          </cell>
          <cell r="P29">
            <v>9898</v>
          </cell>
          <cell r="Q29">
            <v>0</v>
          </cell>
          <cell r="R29">
            <v>225484</v>
          </cell>
          <cell r="S29">
            <v>0</v>
          </cell>
          <cell r="T29">
            <v>0</v>
          </cell>
          <cell r="U29">
            <v>240</v>
          </cell>
          <cell r="V29">
            <v>240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3736</v>
          </cell>
          <cell r="AE29">
            <v>0</v>
          </cell>
          <cell r="AF29">
            <v>3736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</v>
          </cell>
          <cell r="D31">
            <v>2</v>
          </cell>
          <cell r="E31">
            <v>23</v>
          </cell>
          <cell r="F31">
            <v>32</v>
          </cell>
          <cell r="G31">
            <v>137</v>
          </cell>
          <cell r="H31">
            <v>195</v>
          </cell>
          <cell r="I31">
            <v>0</v>
          </cell>
          <cell r="J31">
            <v>27</v>
          </cell>
          <cell r="K31">
            <v>27</v>
          </cell>
          <cell r="L31">
            <v>758</v>
          </cell>
          <cell r="M31">
            <v>917</v>
          </cell>
          <cell r="N31">
            <v>0</v>
          </cell>
          <cell r="O31">
            <v>26</v>
          </cell>
          <cell r="P31">
            <v>8</v>
          </cell>
          <cell r="Q31">
            <v>54</v>
          </cell>
          <cell r="R31">
            <v>1763</v>
          </cell>
          <cell r="S31">
            <v>0</v>
          </cell>
          <cell r="T31">
            <v>165</v>
          </cell>
          <cell r="U31">
            <v>1051</v>
          </cell>
          <cell r="V31">
            <v>1216</v>
          </cell>
          <cell r="W31">
            <v>4807</v>
          </cell>
          <cell r="X31">
            <v>0</v>
          </cell>
          <cell r="Y31">
            <v>4807</v>
          </cell>
          <cell r="Z31">
            <v>0</v>
          </cell>
          <cell r="AA31">
            <v>0</v>
          </cell>
          <cell r="AB31">
            <v>0</v>
          </cell>
          <cell r="AC31">
            <v>9</v>
          </cell>
          <cell r="AD31">
            <v>0</v>
          </cell>
          <cell r="AE31">
            <v>0</v>
          </cell>
          <cell r="AF31">
            <v>9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329</v>
          </cell>
          <cell r="H32">
            <v>329</v>
          </cell>
          <cell r="I32">
            <v>0</v>
          </cell>
          <cell r="J32">
            <v>0</v>
          </cell>
          <cell r="K32">
            <v>0</v>
          </cell>
          <cell r="L32">
            <v>11</v>
          </cell>
          <cell r="M32">
            <v>0</v>
          </cell>
          <cell r="N32">
            <v>0</v>
          </cell>
          <cell r="O32">
            <v>0</v>
          </cell>
          <cell r="P32">
            <v>928</v>
          </cell>
          <cell r="Q32">
            <v>0</v>
          </cell>
          <cell r="R32">
            <v>939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276</v>
          </cell>
          <cell r="D33">
            <v>75194</v>
          </cell>
          <cell r="E33">
            <v>295288</v>
          </cell>
          <cell r="F33">
            <v>181134</v>
          </cell>
          <cell r="G33">
            <v>14179</v>
          </cell>
          <cell r="H33">
            <v>566071</v>
          </cell>
          <cell r="I33">
            <v>823</v>
          </cell>
          <cell r="J33">
            <v>247141</v>
          </cell>
          <cell r="K33">
            <v>247964</v>
          </cell>
          <cell r="L33">
            <v>198034</v>
          </cell>
          <cell r="M33">
            <v>493962</v>
          </cell>
          <cell r="N33">
            <v>0</v>
          </cell>
          <cell r="O33">
            <v>480853</v>
          </cell>
          <cell r="P33">
            <v>30942</v>
          </cell>
          <cell r="Q33">
            <v>71825</v>
          </cell>
          <cell r="R33">
            <v>1275616</v>
          </cell>
          <cell r="S33">
            <v>0</v>
          </cell>
          <cell r="T33">
            <v>7017</v>
          </cell>
          <cell r="U33">
            <v>333430</v>
          </cell>
          <cell r="V33">
            <v>340447</v>
          </cell>
          <cell r="W33">
            <v>1561665</v>
          </cell>
          <cell r="X33">
            <v>21176</v>
          </cell>
          <cell r="Y33">
            <v>1582841</v>
          </cell>
          <cell r="Z33">
            <v>27452</v>
          </cell>
          <cell r="AA33">
            <v>21286</v>
          </cell>
          <cell r="AB33">
            <v>1967</v>
          </cell>
          <cell r="AC33">
            <v>26296</v>
          </cell>
          <cell r="AD33">
            <v>28208</v>
          </cell>
          <cell r="AE33">
            <v>0</v>
          </cell>
          <cell r="AF33">
            <v>105209</v>
          </cell>
        </row>
        <row r="34">
          <cell r="A34" t="str">
            <v>FYSISK BEHOLDNING ULTIMO</v>
          </cell>
          <cell r="C34">
            <v>937</v>
          </cell>
          <cell r="D34">
            <v>66834</v>
          </cell>
          <cell r="E34">
            <v>331626</v>
          </cell>
          <cell r="F34">
            <v>20366</v>
          </cell>
          <cell r="G34">
            <v>40414</v>
          </cell>
          <cell r="H34">
            <v>460177</v>
          </cell>
          <cell r="I34">
            <v>1751</v>
          </cell>
          <cell r="J34">
            <v>206447</v>
          </cell>
          <cell r="K34">
            <v>208198</v>
          </cell>
          <cell r="L34">
            <v>254838</v>
          </cell>
          <cell r="M34">
            <v>1214056</v>
          </cell>
          <cell r="N34">
            <v>0</v>
          </cell>
          <cell r="O34">
            <v>292822</v>
          </cell>
          <cell r="P34">
            <v>30095</v>
          </cell>
          <cell r="Q34">
            <v>128514</v>
          </cell>
          <cell r="R34">
            <v>1920325</v>
          </cell>
          <cell r="S34">
            <v>18971</v>
          </cell>
          <cell r="T34">
            <v>86534</v>
          </cell>
          <cell r="U34">
            <v>745054</v>
          </cell>
          <cell r="V34">
            <v>850559</v>
          </cell>
          <cell r="W34">
            <v>652538</v>
          </cell>
          <cell r="X34">
            <v>30536</v>
          </cell>
          <cell r="Y34">
            <v>683074</v>
          </cell>
          <cell r="Z34">
            <v>0</v>
          </cell>
          <cell r="AA34">
            <v>75947</v>
          </cell>
          <cell r="AB34">
            <v>0</v>
          </cell>
          <cell r="AC34">
            <v>15584</v>
          </cell>
          <cell r="AD34">
            <v>5483</v>
          </cell>
          <cell r="AE34">
            <v>0</v>
          </cell>
          <cell r="AF34">
            <v>97014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167566</v>
          </cell>
          <cell r="F35">
            <v>19986</v>
          </cell>
          <cell r="G35">
            <v>16</v>
          </cell>
          <cell r="H35">
            <v>187568</v>
          </cell>
          <cell r="I35">
            <v>0</v>
          </cell>
          <cell r="J35">
            <v>0</v>
          </cell>
          <cell r="K35">
            <v>0</v>
          </cell>
          <cell r="L35">
            <v>98890</v>
          </cell>
          <cell r="M35">
            <v>494998</v>
          </cell>
          <cell r="N35">
            <v>0</v>
          </cell>
          <cell r="O35">
            <v>499393</v>
          </cell>
          <cell r="P35">
            <v>0</v>
          </cell>
          <cell r="Q35">
            <v>62654</v>
          </cell>
          <cell r="R35">
            <v>1155935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82301</v>
          </cell>
          <cell r="X35">
            <v>0</v>
          </cell>
          <cell r="Y35">
            <v>82301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-172111</v>
          </cell>
          <cell r="F36">
            <v>-19986</v>
          </cell>
          <cell r="G36">
            <v>-2298</v>
          </cell>
          <cell r="H36">
            <v>-194395</v>
          </cell>
          <cell r="I36">
            <v>0</v>
          </cell>
          <cell r="J36">
            <v>0</v>
          </cell>
          <cell r="K36">
            <v>0</v>
          </cell>
          <cell r="L36">
            <v>-100478</v>
          </cell>
          <cell r="M36">
            <v>-501144</v>
          </cell>
          <cell r="N36">
            <v>0</v>
          </cell>
          <cell r="O36">
            <v>-499393</v>
          </cell>
          <cell r="P36">
            <v>-519</v>
          </cell>
          <cell r="Q36">
            <v>-62654</v>
          </cell>
          <cell r="R36">
            <v>-1164188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-82301</v>
          </cell>
          <cell r="X36">
            <v>0</v>
          </cell>
          <cell r="Y36">
            <v>-82301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937</v>
          </cell>
          <cell r="D37">
            <v>66834</v>
          </cell>
          <cell r="E37">
            <v>327081</v>
          </cell>
          <cell r="F37">
            <v>20366</v>
          </cell>
          <cell r="G37">
            <v>38132</v>
          </cell>
          <cell r="H37">
            <v>453350</v>
          </cell>
          <cell r="I37">
            <v>1751</v>
          </cell>
          <cell r="J37">
            <v>206447</v>
          </cell>
          <cell r="K37">
            <v>208198</v>
          </cell>
          <cell r="L37">
            <v>253250</v>
          </cell>
          <cell r="M37">
            <v>1207910</v>
          </cell>
          <cell r="N37">
            <v>0</v>
          </cell>
          <cell r="O37">
            <v>292822</v>
          </cell>
          <cell r="P37">
            <v>29576</v>
          </cell>
          <cell r="Q37">
            <v>128514</v>
          </cell>
          <cell r="R37">
            <v>1912072</v>
          </cell>
          <cell r="S37">
            <v>18971</v>
          </cell>
          <cell r="T37">
            <v>86534</v>
          </cell>
          <cell r="U37">
            <v>745054</v>
          </cell>
          <cell r="V37">
            <v>850559</v>
          </cell>
          <cell r="W37">
            <v>652538</v>
          </cell>
          <cell r="X37">
            <v>30536</v>
          </cell>
          <cell r="Y37">
            <v>683074</v>
          </cell>
          <cell r="Z37">
            <v>0</v>
          </cell>
          <cell r="AA37">
            <v>75947</v>
          </cell>
          <cell r="AB37">
            <v>0</v>
          </cell>
          <cell r="AC37">
            <v>15584</v>
          </cell>
          <cell r="AD37">
            <v>5483</v>
          </cell>
          <cell r="AE37">
            <v>0</v>
          </cell>
          <cell r="AF37">
            <v>97014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6488</v>
          </cell>
          <cell r="C3">
            <v>5298</v>
          </cell>
          <cell r="D3">
            <v>144626</v>
          </cell>
          <cell r="E3">
            <v>0</v>
          </cell>
          <cell r="F3">
            <v>156412</v>
          </cell>
          <cell r="G3">
            <v>7</v>
          </cell>
          <cell r="H3">
            <v>39498</v>
          </cell>
          <cell r="I3">
            <v>39505</v>
          </cell>
          <cell r="J3">
            <v>0</v>
          </cell>
          <cell r="K3">
            <v>0</v>
          </cell>
          <cell r="L3">
            <v>35540</v>
          </cell>
          <cell r="M3">
            <v>0</v>
          </cell>
          <cell r="N3">
            <v>9657</v>
          </cell>
          <cell r="O3">
            <v>45197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937</v>
          </cell>
          <cell r="D3">
            <v>66834</v>
          </cell>
          <cell r="E3">
            <v>331626</v>
          </cell>
          <cell r="F3">
            <v>20366</v>
          </cell>
          <cell r="G3">
            <v>40414</v>
          </cell>
          <cell r="H3">
            <v>460177</v>
          </cell>
          <cell r="I3">
            <v>1751</v>
          </cell>
          <cell r="J3">
            <v>206447</v>
          </cell>
          <cell r="K3">
            <v>208198</v>
          </cell>
          <cell r="L3">
            <v>254838</v>
          </cell>
          <cell r="M3">
            <v>1214056</v>
          </cell>
          <cell r="N3">
            <v>0</v>
          </cell>
          <cell r="O3">
            <v>292822</v>
          </cell>
          <cell r="P3">
            <v>30095</v>
          </cell>
          <cell r="Q3">
            <v>128514</v>
          </cell>
          <cell r="R3">
            <v>1920325</v>
          </cell>
          <cell r="S3">
            <v>18971</v>
          </cell>
          <cell r="T3">
            <v>86534</v>
          </cell>
          <cell r="U3">
            <v>745054</v>
          </cell>
          <cell r="V3">
            <v>850559</v>
          </cell>
          <cell r="W3">
            <v>652538</v>
          </cell>
          <cell r="X3">
            <v>30536</v>
          </cell>
          <cell r="Y3">
            <v>683074</v>
          </cell>
          <cell r="Z3">
            <v>0</v>
          </cell>
          <cell r="AA3">
            <v>75947</v>
          </cell>
          <cell r="AB3">
            <v>0</v>
          </cell>
          <cell r="AC3">
            <v>15584</v>
          </cell>
          <cell r="AD3">
            <v>5483</v>
          </cell>
          <cell r="AE3">
            <v>0</v>
          </cell>
          <cell r="AF3">
            <v>97014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167566</v>
          </cell>
          <cell r="F4">
            <v>19986</v>
          </cell>
          <cell r="G4">
            <v>16</v>
          </cell>
          <cell r="H4">
            <v>187568</v>
          </cell>
          <cell r="I4">
            <v>0</v>
          </cell>
          <cell r="J4">
            <v>0</v>
          </cell>
          <cell r="K4">
            <v>0</v>
          </cell>
          <cell r="L4">
            <v>98890</v>
          </cell>
          <cell r="M4">
            <v>494998</v>
          </cell>
          <cell r="N4">
            <v>0</v>
          </cell>
          <cell r="O4">
            <v>499393</v>
          </cell>
          <cell r="P4">
            <v>0</v>
          </cell>
          <cell r="Q4">
            <v>62654</v>
          </cell>
          <cell r="R4">
            <v>1155935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82301</v>
          </cell>
          <cell r="X4">
            <v>0</v>
          </cell>
          <cell r="Y4">
            <v>82301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-172111</v>
          </cell>
          <cell r="F5">
            <v>-19986</v>
          </cell>
          <cell r="G5">
            <v>-2298</v>
          </cell>
          <cell r="H5">
            <v>-194395</v>
          </cell>
          <cell r="I5">
            <v>0</v>
          </cell>
          <cell r="J5">
            <v>0</v>
          </cell>
          <cell r="K5">
            <v>0</v>
          </cell>
          <cell r="L5">
            <v>-100478</v>
          </cell>
          <cell r="M5">
            <v>-501144</v>
          </cell>
          <cell r="N5">
            <v>0</v>
          </cell>
          <cell r="O5">
            <v>-499393</v>
          </cell>
          <cell r="P5">
            <v>-519</v>
          </cell>
          <cell r="Q5">
            <v>-62654</v>
          </cell>
          <cell r="R5">
            <v>-1164188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-82301</v>
          </cell>
          <cell r="X5">
            <v>0</v>
          </cell>
          <cell r="Y5">
            <v>-82301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937</v>
          </cell>
          <cell r="D6">
            <v>66834</v>
          </cell>
          <cell r="E6">
            <v>327081</v>
          </cell>
          <cell r="F6">
            <v>20366</v>
          </cell>
          <cell r="G6">
            <v>38132</v>
          </cell>
          <cell r="H6">
            <v>453350</v>
          </cell>
          <cell r="I6">
            <v>1751</v>
          </cell>
          <cell r="J6">
            <v>206447</v>
          </cell>
          <cell r="K6">
            <v>208198</v>
          </cell>
          <cell r="L6">
            <v>253250</v>
          </cell>
          <cell r="M6">
            <v>1207910</v>
          </cell>
          <cell r="N6">
            <v>0</v>
          </cell>
          <cell r="O6">
            <v>292822</v>
          </cell>
          <cell r="P6">
            <v>29576</v>
          </cell>
          <cell r="Q6">
            <v>128514</v>
          </cell>
          <cell r="R6">
            <v>1912072</v>
          </cell>
          <cell r="S6">
            <v>18971</v>
          </cell>
          <cell r="T6">
            <v>86534</v>
          </cell>
          <cell r="U6">
            <v>745054</v>
          </cell>
          <cell r="V6">
            <v>850559</v>
          </cell>
          <cell r="W6">
            <v>652538</v>
          </cell>
          <cell r="X6">
            <v>30536</v>
          </cell>
          <cell r="Y6">
            <v>683074</v>
          </cell>
          <cell r="Z6">
            <v>0</v>
          </cell>
          <cell r="AA6">
            <v>75947</v>
          </cell>
          <cell r="AB6">
            <v>0</v>
          </cell>
          <cell r="AC6">
            <v>15584</v>
          </cell>
          <cell r="AD6">
            <v>5483</v>
          </cell>
          <cell r="AE6">
            <v>0</v>
          </cell>
          <cell r="AF6">
            <v>97014</v>
          </cell>
        </row>
        <row r="7">
          <cell r="A7" t="str">
            <v>TILGANG</v>
          </cell>
          <cell r="B7" t="str">
            <v>Import 2.a.</v>
          </cell>
          <cell r="C7">
            <v>15</v>
          </cell>
          <cell r="D7">
            <v>32689</v>
          </cell>
          <cell r="E7">
            <v>33184</v>
          </cell>
          <cell r="F7">
            <v>0</v>
          </cell>
          <cell r="G7">
            <v>833</v>
          </cell>
          <cell r="H7">
            <v>66721</v>
          </cell>
          <cell r="I7">
            <v>0</v>
          </cell>
          <cell r="J7">
            <v>138788</v>
          </cell>
          <cell r="K7">
            <v>138788</v>
          </cell>
          <cell r="L7">
            <v>119222</v>
          </cell>
          <cell r="M7">
            <v>176910</v>
          </cell>
          <cell r="N7">
            <v>0</v>
          </cell>
          <cell r="O7">
            <v>0</v>
          </cell>
          <cell r="P7">
            <v>6108</v>
          </cell>
          <cell r="Q7">
            <v>0</v>
          </cell>
          <cell r="R7">
            <v>302240</v>
          </cell>
          <cell r="S7">
            <v>0</v>
          </cell>
          <cell r="T7">
            <v>2046</v>
          </cell>
          <cell r="U7">
            <v>328372</v>
          </cell>
          <cell r="V7">
            <v>330418</v>
          </cell>
          <cell r="W7">
            <v>252214</v>
          </cell>
          <cell r="X7">
            <v>0</v>
          </cell>
          <cell r="Y7">
            <v>252214</v>
          </cell>
          <cell r="Z7">
            <v>0</v>
          </cell>
          <cell r="AA7">
            <v>30422</v>
          </cell>
          <cell r="AB7">
            <v>1937</v>
          </cell>
          <cell r="AC7">
            <v>15104</v>
          </cell>
          <cell r="AD7">
            <v>1784</v>
          </cell>
          <cell r="AE7">
            <v>0</v>
          </cell>
          <cell r="AF7">
            <v>49247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70711</v>
          </cell>
          <cell r="F8">
            <v>18588</v>
          </cell>
          <cell r="G8">
            <v>2883</v>
          </cell>
          <cell r="H8">
            <v>92182</v>
          </cell>
          <cell r="I8">
            <v>0</v>
          </cell>
          <cell r="J8">
            <v>68718</v>
          </cell>
          <cell r="K8">
            <v>68718</v>
          </cell>
          <cell r="L8">
            <v>26179</v>
          </cell>
          <cell r="M8">
            <v>98274</v>
          </cell>
          <cell r="N8">
            <v>0</v>
          </cell>
          <cell r="O8">
            <v>119722</v>
          </cell>
          <cell r="P8">
            <v>0</v>
          </cell>
          <cell r="Q8">
            <v>22884</v>
          </cell>
          <cell r="R8">
            <v>267059</v>
          </cell>
          <cell r="S8">
            <v>0</v>
          </cell>
          <cell r="T8">
            <v>0</v>
          </cell>
          <cell r="U8">
            <v>233</v>
          </cell>
          <cell r="V8">
            <v>233</v>
          </cell>
          <cell r="W8">
            <v>377495</v>
          </cell>
          <cell r="X8">
            <v>0</v>
          </cell>
          <cell r="Y8">
            <v>377495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1274</v>
          </cell>
          <cell r="AE8">
            <v>0</v>
          </cell>
          <cell r="AF8">
            <v>1274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4774</v>
          </cell>
          <cell r="F9">
            <v>1</v>
          </cell>
          <cell r="G9">
            <v>3315</v>
          </cell>
          <cell r="H9">
            <v>8090</v>
          </cell>
          <cell r="I9">
            <v>0</v>
          </cell>
          <cell r="J9">
            <v>0</v>
          </cell>
          <cell r="K9">
            <v>0</v>
          </cell>
          <cell r="L9">
            <v>33867</v>
          </cell>
          <cell r="M9">
            <v>35788</v>
          </cell>
          <cell r="N9">
            <v>0</v>
          </cell>
          <cell r="O9">
            <v>70005</v>
          </cell>
          <cell r="P9">
            <v>0</v>
          </cell>
          <cell r="Q9">
            <v>45132</v>
          </cell>
          <cell r="R9">
            <v>184792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139206</v>
          </cell>
          <cell r="X9">
            <v>0</v>
          </cell>
          <cell r="Y9">
            <v>139206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6091</v>
          </cell>
          <cell r="Q10">
            <v>0</v>
          </cell>
          <cell r="R10">
            <v>6091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962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962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3530</v>
          </cell>
          <cell r="G11">
            <v>0</v>
          </cell>
          <cell r="H11">
            <v>3530</v>
          </cell>
          <cell r="I11">
            <v>0</v>
          </cell>
          <cell r="J11">
            <v>26</v>
          </cell>
          <cell r="K11">
            <v>26</v>
          </cell>
          <cell r="L11">
            <v>3208</v>
          </cell>
          <cell r="M11">
            <v>6782</v>
          </cell>
          <cell r="N11">
            <v>0</v>
          </cell>
          <cell r="O11">
            <v>5633</v>
          </cell>
          <cell r="P11">
            <v>44</v>
          </cell>
          <cell r="Q11">
            <v>0</v>
          </cell>
          <cell r="R11">
            <v>15667</v>
          </cell>
          <cell r="S11">
            <v>0</v>
          </cell>
          <cell r="T11">
            <v>1651</v>
          </cell>
          <cell r="U11">
            <v>315</v>
          </cell>
          <cell r="V11">
            <v>1966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7533</v>
          </cell>
          <cell r="AD11">
            <v>1029</v>
          </cell>
          <cell r="AE11">
            <v>0</v>
          </cell>
          <cell r="AF11">
            <v>8562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2198</v>
          </cell>
          <cell r="F12">
            <v>0</v>
          </cell>
          <cell r="G12">
            <v>0</v>
          </cell>
          <cell r="H12">
            <v>2198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2679</v>
          </cell>
          <cell r="N12">
            <v>0</v>
          </cell>
          <cell r="O12">
            <v>0</v>
          </cell>
          <cell r="P12">
            <v>2040</v>
          </cell>
          <cell r="Q12">
            <v>0</v>
          </cell>
          <cell r="R12">
            <v>4719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46695</v>
          </cell>
          <cell r="E13">
            <v>136701</v>
          </cell>
          <cell r="F13">
            <v>31007</v>
          </cell>
          <cell r="G13">
            <v>1402</v>
          </cell>
          <cell r="H13">
            <v>215805</v>
          </cell>
          <cell r="I13">
            <v>2297</v>
          </cell>
          <cell r="J13">
            <v>7248</v>
          </cell>
          <cell r="K13">
            <v>9545</v>
          </cell>
          <cell r="L13">
            <v>31185</v>
          </cell>
          <cell r="M13">
            <v>169637</v>
          </cell>
          <cell r="N13">
            <v>0</v>
          </cell>
          <cell r="O13">
            <v>102859</v>
          </cell>
          <cell r="P13">
            <v>4474</v>
          </cell>
          <cell r="Q13">
            <v>12390</v>
          </cell>
          <cell r="R13">
            <v>320545</v>
          </cell>
          <cell r="S13">
            <v>0</v>
          </cell>
          <cell r="T13">
            <v>0</v>
          </cell>
          <cell r="U13">
            <v>118298</v>
          </cell>
          <cell r="V13">
            <v>118298</v>
          </cell>
          <cell r="W13">
            <v>356537</v>
          </cell>
          <cell r="X13">
            <v>66605</v>
          </cell>
          <cell r="Y13">
            <v>423142</v>
          </cell>
          <cell r="Z13">
            <v>17415</v>
          </cell>
          <cell r="AA13">
            <v>0</v>
          </cell>
          <cell r="AB13">
            <v>0</v>
          </cell>
          <cell r="AC13">
            <v>0</v>
          </cell>
          <cell r="AD13">
            <v>2875</v>
          </cell>
          <cell r="AE13">
            <v>0</v>
          </cell>
          <cell r="AF13">
            <v>20290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4290</v>
          </cell>
          <cell r="F14">
            <v>149706</v>
          </cell>
          <cell r="G14">
            <v>0</v>
          </cell>
          <cell r="H14">
            <v>153996</v>
          </cell>
          <cell r="I14">
            <v>0</v>
          </cell>
          <cell r="J14">
            <v>12027</v>
          </cell>
          <cell r="K14">
            <v>12027</v>
          </cell>
          <cell r="L14">
            <v>21252</v>
          </cell>
          <cell r="M14">
            <v>28596</v>
          </cell>
          <cell r="N14">
            <v>0</v>
          </cell>
          <cell r="O14">
            <v>189286</v>
          </cell>
          <cell r="P14">
            <v>0</v>
          </cell>
          <cell r="Q14">
            <v>0</v>
          </cell>
          <cell r="R14">
            <v>239134</v>
          </cell>
          <cell r="S14">
            <v>0</v>
          </cell>
          <cell r="T14">
            <v>0</v>
          </cell>
          <cell r="U14">
            <v>7263</v>
          </cell>
          <cell r="V14">
            <v>7263</v>
          </cell>
          <cell r="W14">
            <v>0</v>
          </cell>
          <cell r="X14">
            <v>185</v>
          </cell>
          <cell r="Y14">
            <v>185</v>
          </cell>
          <cell r="Z14">
            <v>0</v>
          </cell>
          <cell r="AA14">
            <v>0</v>
          </cell>
          <cell r="AB14">
            <v>0</v>
          </cell>
          <cell r="AC14">
            <v>2</v>
          </cell>
          <cell r="AD14">
            <v>491</v>
          </cell>
          <cell r="AE14">
            <v>0</v>
          </cell>
          <cell r="AF14">
            <v>493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</v>
          </cell>
          <cell r="E16">
            <v>72</v>
          </cell>
          <cell r="F16">
            <v>85</v>
          </cell>
          <cell r="G16">
            <v>61</v>
          </cell>
          <cell r="H16">
            <v>219</v>
          </cell>
          <cell r="I16">
            <v>0</v>
          </cell>
          <cell r="J16">
            <v>113</v>
          </cell>
          <cell r="K16">
            <v>113</v>
          </cell>
          <cell r="L16">
            <v>406</v>
          </cell>
          <cell r="M16">
            <v>1434</v>
          </cell>
          <cell r="N16">
            <v>0</v>
          </cell>
          <cell r="O16">
            <v>1391</v>
          </cell>
          <cell r="P16">
            <v>11</v>
          </cell>
          <cell r="Q16">
            <v>0</v>
          </cell>
          <cell r="R16">
            <v>3242</v>
          </cell>
          <cell r="S16">
            <v>0</v>
          </cell>
          <cell r="T16">
            <v>29</v>
          </cell>
          <cell r="U16">
            <v>320</v>
          </cell>
          <cell r="V16">
            <v>349</v>
          </cell>
          <cell r="W16">
            <v>622</v>
          </cell>
          <cell r="X16">
            <v>27</v>
          </cell>
          <cell r="Y16">
            <v>649</v>
          </cell>
          <cell r="Z16">
            <v>1</v>
          </cell>
          <cell r="AA16">
            <v>0</v>
          </cell>
          <cell r="AB16">
            <v>0</v>
          </cell>
          <cell r="AC16">
            <v>46</v>
          </cell>
          <cell r="AD16">
            <v>161</v>
          </cell>
          <cell r="AE16">
            <v>0</v>
          </cell>
          <cell r="AF16">
            <v>208</v>
          </cell>
        </row>
        <row r="17">
          <cell r="B17" t="str">
            <v>I alt Tilgang</v>
          </cell>
          <cell r="C17">
            <v>15</v>
          </cell>
          <cell r="D17">
            <v>79385</v>
          </cell>
          <cell r="E17">
            <v>251930</v>
          </cell>
          <cell r="F17">
            <v>202917</v>
          </cell>
          <cell r="G17">
            <v>8494</v>
          </cell>
          <cell r="H17">
            <v>542741</v>
          </cell>
          <cell r="I17">
            <v>2297</v>
          </cell>
          <cell r="J17">
            <v>226920</v>
          </cell>
          <cell r="K17">
            <v>229217</v>
          </cell>
          <cell r="L17">
            <v>235319</v>
          </cell>
          <cell r="M17">
            <v>520100</v>
          </cell>
          <cell r="N17">
            <v>0</v>
          </cell>
          <cell r="O17">
            <v>488896</v>
          </cell>
          <cell r="P17">
            <v>18768</v>
          </cell>
          <cell r="Q17">
            <v>80406</v>
          </cell>
          <cell r="R17">
            <v>1343489</v>
          </cell>
          <cell r="S17">
            <v>0</v>
          </cell>
          <cell r="T17">
            <v>3726</v>
          </cell>
          <cell r="U17">
            <v>454801</v>
          </cell>
          <cell r="V17">
            <v>458527</v>
          </cell>
          <cell r="W17">
            <v>1126074</v>
          </cell>
          <cell r="X17">
            <v>66817</v>
          </cell>
          <cell r="Y17">
            <v>1192891</v>
          </cell>
          <cell r="Z17">
            <v>18378</v>
          </cell>
          <cell r="AA17">
            <v>30422</v>
          </cell>
          <cell r="AB17">
            <v>1937</v>
          </cell>
          <cell r="AC17">
            <v>22685</v>
          </cell>
          <cell r="AD17">
            <v>7614</v>
          </cell>
          <cell r="AE17">
            <v>0</v>
          </cell>
          <cell r="AF17">
            <v>81036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45978</v>
          </cell>
          <cell r="E18">
            <v>37602</v>
          </cell>
          <cell r="F18">
            <v>25810</v>
          </cell>
          <cell r="G18">
            <v>0</v>
          </cell>
          <cell r="H18">
            <v>109390</v>
          </cell>
          <cell r="I18">
            <v>0</v>
          </cell>
          <cell r="J18">
            <v>54</v>
          </cell>
          <cell r="K18">
            <v>54</v>
          </cell>
          <cell r="L18">
            <v>53323</v>
          </cell>
          <cell r="M18">
            <v>127463</v>
          </cell>
          <cell r="N18">
            <v>0</v>
          </cell>
          <cell r="O18">
            <v>0</v>
          </cell>
          <cell r="P18">
            <v>0</v>
          </cell>
          <cell r="Q18">
            <v>18751</v>
          </cell>
          <cell r="R18">
            <v>199537</v>
          </cell>
          <cell r="S18">
            <v>0</v>
          </cell>
          <cell r="T18">
            <v>0</v>
          </cell>
          <cell r="U18">
            <v>217610</v>
          </cell>
          <cell r="V18">
            <v>217610</v>
          </cell>
          <cell r="W18">
            <v>236884</v>
          </cell>
          <cell r="X18">
            <v>0</v>
          </cell>
          <cell r="Y18">
            <v>236884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2088</v>
          </cell>
          <cell r="AE18">
            <v>0</v>
          </cell>
          <cell r="AF18">
            <v>2088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70711</v>
          </cell>
          <cell r="F19">
            <v>18588</v>
          </cell>
          <cell r="G19">
            <v>2883</v>
          </cell>
          <cell r="H19">
            <v>92182</v>
          </cell>
          <cell r="I19">
            <v>0</v>
          </cell>
          <cell r="J19">
            <v>68719</v>
          </cell>
          <cell r="K19">
            <v>68719</v>
          </cell>
          <cell r="L19">
            <v>26179</v>
          </cell>
          <cell r="M19">
            <v>98273</v>
          </cell>
          <cell r="N19">
            <v>0</v>
          </cell>
          <cell r="O19">
            <v>119722</v>
          </cell>
          <cell r="P19">
            <v>545</v>
          </cell>
          <cell r="Q19">
            <v>22883</v>
          </cell>
          <cell r="R19">
            <v>267602</v>
          </cell>
          <cell r="S19">
            <v>0</v>
          </cell>
          <cell r="T19">
            <v>0</v>
          </cell>
          <cell r="U19">
            <v>233</v>
          </cell>
          <cell r="V19">
            <v>233</v>
          </cell>
          <cell r="W19">
            <v>377495</v>
          </cell>
          <cell r="X19">
            <v>0</v>
          </cell>
          <cell r="Y19">
            <v>377495</v>
          </cell>
          <cell r="Z19">
            <v>0</v>
          </cell>
          <cell r="AA19">
            <v>0</v>
          </cell>
          <cell r="AB19">
            <v>0</v>
          </cell>
          <cell r="AC19">
            <v>3869</v>
          </cell>
          <cell r="AD19">
            <v>1274</v>
          </cell>
          <cell r="AE19">
            <v>0</v>
          </cell>
          <cell r="AF19">
            <v>5143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4774</v>
          </cell>
          <cell r="F20">
            <v>1</v>
          </cell>
          <cell r="G20">
            <v>3315</v>
          </cell>
          <cell r="H20">
            <v>8090</v>
          </cell>
          <cell r="I20">
            <v>0</v>
          </cell>
          <cell r="J20">
            <v>0</v>
          </cell>
          <cell r="K20">
            <v>0</v>
          </cell>
          <cell r="L20">
            <v>33867</v>
          </cell>
          <cell r="M20">
            <v>35788</v>
          </cell>
          <cell r="N20">
            <v>0</v>
          </cell>
          <cell r="O20">
            <v>70005</v>
          </cell>
          <cell r="P20">
            <v>0</v>
          </cell>
          <cell r="Q20">
            <v>45132</v>
          </cell>
          <cell r="R20">
            <v>184792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139206</v>
          </cell>
          <cell r="X20">
            <v>0</v>
          </cell>
          <cell r="Y20">
            <v>139206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30423</v>
          </cell>
          <cell r="M21">
            <v>1341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31764</v>
          </cell>
          <cell r="S21">
            <v>0</v>
          </cell>
          <cell r="T21">
            <v>6474</v>
          </cell>
          <cell r="U21">
            <v>14908</v>
          </cell>
          <cell r="V21">
            <v>21382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18</v>
          </cell>
          <cell r="G22">
            <v>0</v>
          </cell>
          <cell r="H22">
            <v>18</v>
          </cell>
          <cell r="I22">
            <v>0</v>
          </cell>
          <cell r="J22">
            <v>0</v>
          </cell>
          <cell r="K22">
            <v>0</v>
          </cell>
          <cell r="L22">
            <v>407</v>
          </cell>
          <cell r="M22">
            <v>6</v>
          </cell>
          <cell r="N22">
            <v>0</v>
          </cell>
          <cell r="O22">
            <v>152</v>
          </cell>
          <cell r="P22">
            <v>0</v>
          </cell>
          <cell r="Q22">
            <v>0</v>
          </cell>
          <cell r="R22">
            <v>565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0</v>
          </cell>
          <cell r="AF22">
            <v>2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58782</v>
          </cell>
          <cell r="K23">
            <v>58782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3938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3938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167</v>
          </cell>
          <cell r="D25">
            <v>0</v>
          </cell>
          <cell r="E25">
            <v>6178</v>
          </cell>
          <cell r="F25">
            <v>148703</v>
          </cell>
          <cell r="G25">
            <v>312</v>
          </cell>
          <cell r="H25">
            <v>155360</v>
          </cell>
          <cell r="I25">
            <v>0</v>
          </cell>
          <cell r="J25">
            <v>52867</v>
          </cell>
          <cell r="K25">
            <v>52867</v>
          </cell>
          <cell r="L25">
            <v>37870</v>
          </cell>
          <cell r="M25">
            <v>85524</v>
          </cell>
          <cell r="N25">
            <v>0</v>
          </cell>
          <cell r="O25">
            <v>273652</v>
          </cell>
          <cell r="P25">
            <v>112</v>
          </cell>
          <cell r="Q25">
            <v>1737</v>
          </cell>
          <cell r="R25">
            <v>398895</v>
          </cell>
          <cell r="S25">
            <v>0</v>
          </cell>
          <cell r="T25">
            <v>0</v>
          </cell>
          <cell r="U25">
            <v>4162</v>
          </cell>
          <cell r="V25">
            <v>4162</v>
          </cell>
          <cell r="W25">
            <v>0</v>
          </cell>
          <cell r="X25">
            <v>0</v>
          </cell>
          <cell r="Y25">
            <v>0</v>
          </cell>
          <cell r="Z25">
            <v>98</v>
          </cell>
          <cell r="AA25">
            <v>193</v>
          </cell>
          <cell r="AB25">
            <v>1937</v>
          </cell>
          <cell r="AC25">
            <v>16136</v>
          </cell>
          <cell r="AD25">
            <v>4451</v>
          </cell>
          <cell r="AE25">
            <v>0</v>
          </cell>
          <cell r="AF25">
            <v>22815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486</v>
          </cell>
          <cell r="M26">
            <v>73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559</v>
          </cell>
          <cell r="S26">
            <v>0</v>
          </cell>
          <cell r="T26">
            <v>0</v>
          </cell>
          <cell r="U26">
            <v>910</v>
          </cell>
          <cell r="V26">
            <v>910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20397</v>
          </cell>
          <cell r="AB26">
            <v>0</v>
          </cell>
          <cell r="AC26">
            <v>6799</v>
          </cell>
          <cell r="AD26">
            <v>4</v>
          </cell>
          <cell r="AE26">
            <v>0</v>
          </cell>
          <cell r="AF26">
            <v>27200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248</v>
          </cell>
          <cell r="V27">
            <v>248</v>
          </cell>
          <cell r="W27">
            <v>0</v>
          </cell>
          <cell r="X27">
            <v>0</v>
          </cell>
          <cell r="Y27">
            <v>0</v>
          </cell>
          <cell r="Z27">
            <v>18280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18280</v>
          </cell>
        </row>
        <row r="28">
          <cell r="B28" t="str">
            <v>Anvendt til produktion 3.n</v>
          </cell>
          <cell r="C28">
            <v>0</v>
          </cell>
          <cell r="D28">
            <v>31779</v>
          </cell>
          <cell r="E28">
            <v>10415</v>
          </cell>
          <cell r="F28">
            <v>0</v>
          </cell>
          <cell r="G28">
            <v>1353</v>
          </cell>
          <cell r="H28">
            <v>43547</v>
          </cell>
          <cell r="I28">
            <v>0</v>
          </cell>
          <cell r="J28">
            <v>0</v>
          </cell>
          <cell r="K28">
            <v>0</v>
          </cell>
          <cell r="L28">
            <v>24123</v>
          </cell>
          <cell r="M28">
            <v>31595</v>
          </cell>
          <cell r="N28">
            <v>0</v>
          </cell>
          <cell r="O28">
            <v>25987</v>
          </cell>
          <cell r="P28">
            <v>5721</v>
          </cell>
          <cell r="Q28">
            <v>12619</v>
          </cell>
          <cell r="R28">
            <v>100045</v>
          </cell>
          <cell r="S28">
            <v>15948</v>
          </cell>
          <cell r="T28">
            <v>0</v>
          </cell>
          <cell r="U28">
            <v>0</v>
          </cell>
          <cell r="V28">
            <v>15948</v>
          </cell>
          <cell r="W28">
            <v>497716</v>
          </cell>
          <cell r="X28">
            <v>692</v>
          </cell>
          <cell r="Y28">
            <v>498408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1088</v>
          </cell>
          <cell r="AE28">
            <v>0</v>
          </cell>
          <cell r="AF28">
            <v>1088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143350</v>
          </cell>
          <cell r="F29">
            <v>4116</v>
          </cell>
          <cell r="G29">
            <v>7099</v>
          </cell>
          <cell r="H29">
            <v>154565</v>
          </cell>
          <cell r="I29">
            <v>0</v>
          </cell>
          <cell r="J29">
            <v>12028</v>
          </cell>
          <cell r="K29">
            <v>12028</v>
          </cell>
          <cell r="L29">
            <v>12346</v>
          </cell>
          <cell r="M29">
            <v>151101</v>
          </cell>
          <cell r="N29">
            <v>0</v>
          </cell>
          <cell r="O29">
            <v>69022</v>
          </cell>
          <cell r="P29">
            <v>6892</v>
          </cell>
          <cell r="Q29">
            <v>0</v>
          </cell>
          <cell r="R29">
            <v>239361</v>
          </cell>
          <cell r="S29">
            <v>0</v>
          </cell>
          <cell r="T29">
            <v>0</v>
          </cell>
          <cell r="U29">
            <v>7497</v>
          </cell>
          <cell r="V29">
            <v>7497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491</v>
          </cell>
          <cell r="AE29">
            <v>0</v>
          </cell>
          <cell r="AF29">
            <v>491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</v>
          </cell>
          <cell r="N30">
            <v>0</v>
          </cell>
          <cell r="O30">
            <v>0</v>
          </cell>
          <cell r="P30">
            <v>0</v>
          </cell>
          <cell r="Q30">
            <v>1</v>
          </cell>
          <cell r="R30">
            <v>47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</v>
          </cell>
          <cell r="D31">
            <v>0</v>
          </cell>
          <cell r="E31">
            <v>769</v>
          </cell>
          <cell r="F31">
            <v>13</v>
          </cell>
          <cell r="G31">
            <v>123</v>
          </cell>
          <cell r="H31">
            <v>906</v>
          </cell>
          <cell r="I31">
            <v>0</v>
          </cell>
          <cell r="J31">
            <v>30</v>
          </cell>
          <cell r="K31">
            <v>30</v>
          </cell>
          <cell r="L31">
            <v>946</v>
          </cell>
          <cell r="M31">
            <v>443</v>
          </cell>
          <cell r="N31">
            <v>0</v>
          </cell>
          <cell r="O31">
            <v>181</v>
          </cell>
          <cell r="P31">
            <v>24</v>
          </cell>
          <cell r="Q31">
            <v>11</v>
          </cell>
          <cell r="R31">
            <v>1605</v>
          </cell>
          <cell r="S31">
            <v>1</v>
          </cell>
          <cell r="T31">
            <v>0</v>
          </cell>
          <cell r="U31">
            <v>589</v>
          </cell>
          <cell r="V31">
            <v>590</v>
          </cell>
          <cell r="W31">
            <v>2488</v>
          </cell>
          <cell r="X31">
            <v>1</v>
          </cell>
          <cell r="Y31">
            <v>2489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300</v>
          </cell>
          <cell r="H32">
            <v>300</v>
          </cell>
          <cell r="I32">
            <v>0</v>
          </cell>
          <cell r="J32">
            <v>0</v>
          </cell>
          <cell r="K32">
            <v>0</v>
          </cell>
          <cell r="L32">
            <v>30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168</v>
          </cell>
          <cell r="D33">
            <v>77757</v>
          </cell>
          <cell r="E33">
            <v>273799</v>
          </cell>
          <cell r="F33">
            <v>197249</v>
          </cell>
          <cell r="G33">
            <v>15385</v>
          </cell>
          <cell r="H33">
            <v>564358</v>
          </cell>
          <cell r="I33">
            <v>0</v>
          </cell>
          <cell r="J33">
            <v>192480</v>
          </cell>
          <cell r="K33">
            <v>192480</v>
          </cell>
          <cell r="L33">
            <v>223938</v>
          </cell>
          <cell r="M33">
            <v>531653</v>
          </cell>
          <cell r="N33">
            <v>0</v>
          </cell>
          <cell r="O33">
            <v>558721</v>
          </cell>
          <cell r="P33">
            <v>13294</v>
          </cell>
          <cell r="Q33">
            <v>101134</v>
          </cell>
          <cell r="R33">
            <v>1428740</v>
          </cell>
          <cell r="S33">
            <v>15949</v>
          </cell>
          <cell r="T33">
            <v>6474</v>
          </cell>
          <cell r="U33">
            <v>246157</v>
          </cell>
          <cell r="V33">
            <v>268580</v>
          </cell>
          <cell r="W33">
            <v>1253789</v>
          </cell>
          <cell r="X33">
            <v>693</v>
          </cell>
          <cell r="Y33">
            <v>1254482</v>
          </cell>
          <cell r="Z33">
            <v>18378</v>
          </cell>
          <cell r="AA33">
            <v>20590</v>
          </cell>
          <cell r="AB33">
            <v>1937</v>
          </cell>
          <cell r="AC33">
            <v>26804</v>
          </cell>
          <cell r="AD33">
            <v>9398</v>
          </cell>
          <cell r="AE33">
            <v>0</v>
          </cell>
          <cell r="AF33">
            <v>77107</v>
          </cell>
        </row>
        <row r="34">
          <cell r="A34" t="str">
            <v>FYSISK BEHOLDNING ULTIMO</v>
          </cell>
          <cell r="C34">
            <v>784</v>
          </cell>
          <cell r="D34">
            <v>68462</v>
          </cell>
          <cell r="E34">
            <v>309757</v>
          </cell>
          <cell r="F34">
            <v>26034</v>
          </cell>
          <cell r="G34">
            <v>33523</v>
          </cell>
          <cell r="H34">
            <v>438560</v>
          </cell>
          <cell r="I34">
            <v>4048</v>
          </cell>
          <cell r="J34">
            <v>240887</v>
          </cell>
          <cell r="K34">
            <v>244935</v>
          </cell>
          <cell r="L34">
            <v>266219</v>
          </cell>
          <cell r="M34">
            <v>1202503</v>
          </cell>
          <cell r="N34">
            <v>0</v>
          </cell>
          <cell r="O34">
            <v>222997</v>
          </cell>
          <cell r="P34">
            <v>35569</v>
          </cell>
          <cell r="Q34">
            <v>107786</v>
          </cell>
          <cell r="R34">
            <v>1835074</v>
          </cell>
          <cell r="S34">
            <v>3022</v>
          </cell>
          <cell r="T34">
            <v>83786</v>
          </cell>
          <cell r="U34">
            <v>953698</v>
          </cell>
          <cell r="V34">
            <v>1040506</v>
          </cell>
          <cell r="W34">
            <v>524823</v>
          </cell>
          <cell r="X34">
            <v>96660</v>
          </cell>
          <cell r="Y34">
            <v>621483</v>
          </cell>
          <cell r="Z34">
            <v>0</v>
          </cell>
          <cell r="AA34">
            <v>85779</v>
          </cell>
          <cell r="AB34">
            <v>0</v>
          </cell>
          <cell r="AC34">
            <v>11465</v>
          </cell>
          <cell r="AD34">
            <v>3699</v>
          </cell>
          <cell r="AE34">
            <v>0</v>
          </cell>
          <cell r="AF34">
            <v>100943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173456</v>
          </cell>
          <cell r="F35">
            <v>19987</v>
          </cell>
          <cell r="G35">
            <v>3331</v>
          </cell>
          <cell r="H35">
            <v>196774</v>
          </cell>
          <cell r="I35">
            <v>0</v>
          </cell>
          <cell r="J35">
            <v>0</v>
          </cell>
          <cell r="K35">
            <v>0</v>
          </cell>
          <cell r="L35">
            <v>70012</v>
          </cell>
          <cell r="M35">
            <v>520140</v>
          </cell>
          <cell r="N35">
            <v>0</v>
          </cell>
          <cell r="O35">
            <v>444113</v>
          </cell>
          <cell r="P35">
            <v>0</v>
          </cell>
          <cell r="Q35">
            <v>107786</v>
          </cell>
          <cell r="R35">
            <v>1142051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179358</v>
          </cell>
          <cell r="X35">
            <v>0</v>
          </cell>
          <cell r="Y35">
            <v>179358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-180200</v>
          </cell>
          <cell r="F36">
            <v>-19987</v>
          </cell>
          <cell r="G36">
            <v>-5313</v>
          </cell>
          <cell r="H36">
            <v>-205500</v>
          </cell>
          <cell r="I36">
            <v>0</v>
          </cell>
          <cell r="J36">
            <v>0</v>
          </cell>
          <cell r="K36">
            <v>0</v>
          </cell>
          <cell r="L36">
            <v>-71570</v>
          </cell>
          <cell r="M36">
            <v>-528965</v>
          </cell>
          <cell r="N36">
            <v>0</v>
          </cell>
          <cell r="O36">
            <v>-444114</v>
          </cell>
          <cell r="P36">
            <v>-2559</v>
          </cell>
          <cell r="Q36">
            <v>-107786</v>
          </cell>
          <cell r="R36">
            <v>-1154994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-179359</v>
          </cell>
          <cell r="X36">
            <v>0</v>
          </cell>
          <cell r="Y36">
            <v>-179359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784</v>
          </cell>
          <cell r="D37">
            <v>68462</v>
          </cell>
          <cell r="E37">
            <v>303013</v>
          </cell>
          <cell r="F37">
            <v>26034</v>
          </cell>
          <cell r="G37">
            <v>31541</v>
          </cell>
          <cell r="H37">
            <v>429834</v>
          </cell>
          <cell r="I37">
            <v>4048</v>
          </cell>
          <cell r="J37">
            <v>240887</v>
          </cell>
          <cell r="K37">
            <v>244935</v>
          </cell>
          <cell r="L37">
            <v>264661</v>
          </cell>
          <cell r="M37">
            <v>1193678</v>
          </cell>
          <cell r="N37">
            <v>0</v>
          </cell>
          <cell r="O37">
            <v>222996</v>
          </cell>
          <cell r="P37">
            <v>33010</v>
          </cell>
          <cell r="Q37">
            <v>107786</v>
          </cell>
          <cell r="R37">
            <v>1822131</v>
          </cell>
          <cell r="S37">
            <v>3022</v>
          </cell>
          <cell r="T37">
            <v>83786</v>
          </cell>
          <cell r="U37">
            <v>953698</v>
          </cell>
          <cell r="V37">
            <v>1040506</v>
          </cell>
          <cell r="W37">
            <v>524822</v>
          </cell>
          <cell r="X37">
            <v>96660</v>
          </cell>
          <cell r="Y37">
            <v>621482</v>
          </cell>
          <cell r="Z37">
            <v>0</v>
          </cell>
          <cell r="AA37">
            <v>85779</v>
          </cell>
          <cell r="AB37">
            <v>0</v>
          </cell>
          <cell r="AC37">
            <v>11465</v>
          </cell>
          <cell r="AD37">
            <v>3699</v>
          </cell>
          <cell r="AE37">
            <v>0</v>
          </cell>
          <cell r="AF37">
            <v>100943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5730</v>
          </cell>
          <cell r="C3">
            <v>5842</v>
          </cell>
          <cell r="D3">
            <v>137131</v>
          </cell>
          <cell r="E3">
            <v>0</v>
          </cell>
          <cell r="F3">
            <v>148703</v>
          </cell>
          <cell r="G3">
            <v>0</v>
          </cell>
          <cell r="H3">
            <v>28739</v>
          </cell>
          <cell r="I3">
            <v>28739</v>
          </cell>
          <cell r="J3">
            <v>0</v>
          </cell>
          <cell r="K3">
            <v>0</v>
          </cell>
          <cell r="L3">
            <v>26296</v>
          </cell>
          <cell r="M3">
            <v>0</v>
          </cell>
          <cell r="N3">
            <v>13720</v>
          </cell>
          <cell r="O3">
            <v>40016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784</v>
          </cell>
          <cell r="D3">
            <v>68462</v>
          </cell>
          <cell r="E3">
            <v>309757</v>
          </cell>
          <cell r="F3">
            <v>26034</v>
          </cell>
          <cell r="G3">
            <v>33523</v>
          </cell>
          <cell r="H3">
            <v>438560</v>
          </cell>
          <cell r="I3">
            <v>4048</v>
          </cell>
          <cell r="J3">
            <v>240887</v>
          </cell>
          <cell r="K3">
            <v>244935</v>
          </cell>
          <cell r="L3">
            <v>266219</v>
          </cell>
          <cell r="M3">
            <v>1202503</v>
          </cell>
          <cell r="N3">
            <v>0</v>
          </cell>
          <cell r="O3">
            <v>222997</v>
          </cell>
          <cell r="P3">
            <v>35569</v>
          </cell>
          <cell r="Q3">
            <v>107786</v>
          </cell>
          <cell r="R3">
            <v>1835074</v>
          </cell>
          <cell r="S3">
            <v>3022</v>
          </cell>
          <cell r="T3">
            <v>83786</v>
          </cell>
          <cell r="U3">
            <v>953698</v>
          </cell>
          <cell r="V3">
            <v>1040506</v>
          </cell>
          <cell r="W3">
            <v>524823</v>
          </cell>
          <cell r="X3">
            <v>96660</v>
          </cell>
          <cell r="Y3">
            <v>621483</v>
          </cell>
          <cell r="Z3">
            <v>0</v>
          </cell>
          <cell r="AA3">
            <v>85779</v>
          </cell>
          <cell r="AB3">
            <v>0</v>
          </cell>
          <cell r="AC3">
            <v>11465</v>
          </cell>
          <cell r="AD3">
            <v>3699</v>
          </cell>
          <cell r="AE3">
            <v>0</v>
          </cell>
          <cell r="AF3">
            <v>100943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173456</v>
          </cell>
          <cell r="F4">
            <v>19987</v>
          </cell>
          <cell r="G4">
            <v>3331</v>
          </cell>
          <cell r="H4">
            <v>196774</v>
          </cell>
          <cell r="I4">
            <v>0</v>
          </cell>
          <cell r="J4">
            <v>0</v>
          </cell>
          <cell r="K4">
            <v>0</v>
          </cell>
          <cell r="L4">
            <v>70012</v>
          </cell>
          <cell r="M4">
            <v>520140</v>
          </cell>
          <cell r="N4">
            <v>0</v>
          </cell>
          <cell r="O4">
            <v>444113</v>
          </cell>
          <cell r="P4">
            <v>0</v>
          </cell>
          <cell r="Q4">
            <v>107786</v>
          </cell>
          <cell r="R4">
            <v>1142051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179358</v>
          </cell>
          <cell r="X4">
            <v>0</v>
          </cell>
          <cell r="Y4">
            <v>179358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-180200</v>
          </cell>
          <cell r="F5">
            <v>-19987</v>
          </cell>
          <cell r="G5">
            <v>-5313</v>
          </cell>
          <cell r="H5">
            <v>-205500</v>
          </cell>
          <cell r="I5">
            <v>0</v>
          </cell>
          <cell r="J5">
            <v>0</v>
          </cell>
          <cell r="K5">
            <v>0</v>
          </cell>
          <cell r="L5">
            <v>-71570</v>
          </cell>
          <cell r="M5">
            <v>-528965</v>
          </cell>
          <cell r="N5">
            <v>0</v>
          </cell>
          <cell r="O5">
            <v>-444114</v>
          </cell>
          <cell r="P5">
            <v>-2559</v>
          </cell>
          <cell r="Q5">
            <v>-107786</v>
          </cell>
          <cell r="R5">
            <v>-1154994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-179359</v>
          </cell>
          <cell r="X5">
            <v>0</v>
          </cell>
          <cell r="Y5">
            <v>-179359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784</v>
          </cell>
          <cell r="D6">
            <v>68462</v>
          </cell>
          <cell r="E6">
            <v>303013</v>
          </cell>
          <cell r="F6">
            <v>26034</v>
          </cell>
          <cell r="G6">
            <v>31541</v>
          </cell>
          <cell r="H6">
            <v>429834</v>
          </cell>
          <cell r="I6">
            <v>4048</v>
          </cell>
          <cell r="J6">
            <v>240887</v>
          </cell>
          <cell r="K6">
            <v>244935</v>
          </cell>
          <cell r="L6">
            <v>264661</v>
          </cell>
          <cell r="M6">
            <v>1193678</v>
          </cell>
          <cell r="N6">
            <v>0</v>
          </cell>
          <cell r="O6">
            <v>222996</v>
          </cell>
          <cell r="P6">
            <v>33010</v>
          </cell>
          <cell r="Q6">
            <v>107786</v>
          </cell>
          <cell r="R6">
            <v>1822131</v>
          </cell>
          <cell r="S6">
            <v>3022</v>
          </cell>
          <cell r="T6">
            <v>83786</v>
          </cell>
          <cell r="U6">
            <v>953698</v>
          </cell>
          <cell r="V6">
            <v>1040506</v>
          </cell>
          <cell r="W6">
            <v>524822</v>
          </cell>
          <cell r="X6">
            <v>96660</v>
          </cell>
          <cell r="Y6">
            <v>621482</v>
          </cell>
          <cell r="Z6">
            <v>0</v>
          </cell>
          <cell r="AA6">
            <v>85779</v>
          </cell>
          <cell r="AB6">
            <v>0</v>
          </cell>
          <cell r="AC6">
            <v>11465</v>
          </cell>
          <cell r="AD6">
            <v>3699</v>
          </cell>
          <cell r="AE6">
            <v>0</v>
          </cell>
          <cell r="AF6">
            <v>100943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22550</v>
          </cell>
          <cell r="E7">
            <v>38413</v>
          </cell>
          <cell r="F7">
            <v>0</v>
          </cell>
          <cell r="G7">
            <v>10688</v>
          </cell>
          <cell r="H7">
            <v>71651</v>
          </cell>
          <cell r="I7">
            <v>0</v>
          </cell>
          <cell r="J7">
            <v>54772</v>
          </cell>
          <cell r="K7">
            <v>54772</v>
          </cell>
          <cell r="L7">
            <v>148993</v>
          </cell>
          <cell r="M7">
            <v>144643</v>
          </cell>
          <cell r="N7">
            <v>0</v>
          </cell>
          <cell r="O7">
            <v>0</v>
          </cell>
          <cell r="P7">
            <v>14887</v>
          </cell>
          <cell r="Q7">
            <v>59853</v>
          </cell>
          <cell r="R7">
            <v>368376</v>
          </cell>
          <cell r="S7">
            <v>0</v>
          </cell>
          <cell r="T7">
            <v>4018</v>
          </cell>
          <cell r="U7">
            <v>229934</v>
          </cell>
          <cell r="V7">
            <v>233952</v>
          </cell>
          <cell r="W7">
            <v>413264</v>
          </cell>
          <cell r="X7">
            <v>11307</v>
          </cell>
          <cell r="Y7">
            <v>424571</v>
          </cell>
          <cell r="Z7">
            <v>0</v>
          </cell>
          <cell r="AA7">
            <v>0</v>
          </cell>
          <cell r="AB7">
            <v>2161</v>
          </cell>
          <cell r="AC7">
            <v>22107</v>
          </cell>
          <cell r="AD7">
            <v>1838</v>
          </cell>
          <cell r="AE7">
            <v>0</v>
          </cell>
          <cell r="AF7">
            <v>26106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74062</v>
          </cell>
          <cell r="F8">
            <v>19276</v>
          </cell>
          <cell r="G8">
            <v>2737</v>
          </cell>
          <cell r="H8">
            <v>96075</v>
          </cell>
          <cell r="I8">
            <v>0</v>
          </cell>
          <cell r="J8">
            <v>103242</v>
          </cell>
          <cell r="K8">
            <v>103242</v>
          </cell>
          <cell r="L8">
            <v>14119</v>
          </cell>
          <cell r="M8">
            <v>79757</v>
          </cell>
          <cell r="N8">
            <v>0</v>
          </cell>
          <cell r="O8">
            <v>122933</v>
          </cell>
          <cell r="P8">
            <v>54</v>
          </cell>
          <cell r="Q8">
            <v>25116</v>
          </cell>
          <cell r="R8">
            <v>241979</v>
          </cell>
          <cell r="S8">
            <v>0</v>
          </cell>
          <cell r="T8">
            <v>0</v>
          </cell>
          <cell r="U8">
            <v>2257</v>
          </cell>
          <cell r="V8">
            <v>2257</v>
          </cell>
          <cell r="W8">
            <v>805393</v>
          </cell>
          <cell r="X8">
            <v>0</v>
          </cell>
          <cell r="Y8">
            <v>805393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3043</v>
          </cell>
          <cell r="AE8">
            <v>0</v>
          </cell>
          <cell r="AF8">
            <v>3043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9848</v>
          </cell>
          <cell r="F9">
            <v>10</v>
          </cell>
          <cell r="G9">
            <v>1749</v>
          </cell>
          <cell r="H9">
            <v>11607</v>
          </cell>
          <cell r="I9">
            <v>0</v>
          </cell>
          <cell r="J9">
            <v>0</v>
          </cell>
          <cell r="K9">
            <v>0</v>
          </cell>
          <cell r="L9">
            <v>12607</v>
          </cell>
          <cell r="M9">
            <v>42193</v>
          </cell>
          <cell r="N9">
            <v>0</v>
          </cell>
          <cell r="O9">
            <v>26859</v>
          </cell>
          <cell r="P9">
            <v>13598</v>
          </cell>
          <cell r="Q9">
            <v>35534</v>
          </cell>
          <cell r="R9">
            <v>130791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147023</v>
          </cell>
          <cell r="X9">
            <v>0</v>
          </cell>
          <cell r="Y9">
            <v>147023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10616</v>
          </cell>
          <cell r="Q10">
            <v>0</v>
          </cell>
          <cell r="R10">
            <v>10616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1647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1647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4199</v>
          </cell>
          <cell r="G11">
            <v>0</v>
          </cell>
          <cell r="H11">
            <v>4199</v>
          </cell>
          <cell r="I11">
            <v>0</v>
          </cell>
          <cell r="J11">
            <v>18</v>
          </cell>
          <cell r="K11">
            <v>18</v>
          </cell>
          <cell r="L11">
            <v>3252</v>
          </cell>
          <cell r="M11">
            <v>6027</v>
          </cell>
          <cell r="N11">
            <v>0</v>
          </cell>
          <cell r="O11">
            <v>6466</v>
          </cell>
          <cell r="P11">
            <v>0</v>
          </cell>
          <cell r="Q11">
            <v>0</v>
          </cell>
          <cell r="R11">
            <v>15745</v>
          </cell>
          <cell r="S11">
            <v>0</v>
          </cell>
          <cell r="T11">
            <v>1801</v>
          </cell>
          <cell r="U11">
            <v>0</v>
          </cell>
          <cell r="V11">
            <v>1801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8687</v>
          </cell>
          <cell r="AD11">
            <v>664</v>
          </cell>
          <cell r="AE11">
            <v>0</v>
          </cell>
          <cell r="AF11">
            <v>9351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1351</v>
          </cell>
          <cell r="F12">
            <v>0</v>
          </cell>
          <cell r="G12">
            <v>0</v>
          </cell>
          <cell r="H12">
            <v>1351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1756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1756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40975</v>
          </cell>
          <cell r="E13">
            <v>182221</v>
          </cell>
          <cell r="F13">
            <v>56791</v>
          </cell>
          <cell r="G13">
            <v>2763</v>
          </cell>
          <cell r="H13">
            <v>282750</v>
          </cell>
          <cell r="I13">
            <v>6706</v>
          </cell>
          <cell r="J13">
            <v>20610</v>
          </cell>
          <cell r="K13">
            <v>27316</v>
          </cell>
          <cell r="L13">
            <v>51098</v>
          </cell>
          <cell r="M13">
            <v>131029</v>
          </cell>
          <cell r="N13">
            <v>0</v>
          </cell>
          <cell r="O13">
            <v>175159</v>
          </cell>
          <cell r="P13">
            <v>4632</v>
          </cell>
          <cell r="Q13">
            <v>16568</v>
          </cell>
          <cell r="R13">
            <v>378486</v>
          </cell>
          <cell r="S13">
            <v>259</v>
          </cell>
          <cell r="T13">
            <v>0</v>
          </cell>
          <cell r="U13">
            <v>125300</v>
          </cell>
          <cell r="V13">
            <v>125559</v>
          </cell>
          <cell r="W13">
            <v>350555</v>
          </cell>
          <cell r="X13">
            <v>19414</v>
          </cell>
          <cell r="Y13">
            <v>369969</v>
          </cell>
          <cell r="Z13">
            <v>26645</v>
          </cell>
          <cell r="AA13">
            <v>0</v>
          </cell>
          <cell r="AB13">
            <v>0</v>
          </cell>
          <cell r="AC13">
            <v>0</v>
          </cell>
          <cell r="AD13">
            <v>6121</v>
          </cell>
          <cell r="AE13">
            <v>0</v>
          </cell>
          <cell r="AF13">
            <v>32766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4526</v>
          </cell>
          <cell r="F14">
            <v>150872</v>
          </cell>
          <cell r="G14">
            <v>0</v>
          </cell>
          <cell r="H14">
            <v>155398</v>
          </cell>
          <cell r="I14">
            <v>0</v>
          </cell>
          <cell r="J14">
            <v>12572</v>
          </cell>
          <cell r="K14">
            <v>12572</v>
          </cell>
          <cell r="L14">
            <v>21114</v>
          </cell>
          <cell r="M14">
            <v>53933</v>
          </cell>
          <cell r="N14">
            <v>0</v>
          </cell>
          <cell r="O14">
            <v>203779</v>
          </cell>
          <cell r="P14">
            <v>0</v>
          </cell>
          <cell r="Q14">
            <v>4007</v>
          </cell>
          <cell r="R14">
            <v>282833</v>
          </cell>
          <cell r="S14">
            <v>0</v>
          </cell>
          <cell r="T14">
            <v>422</v>
          </cell>
          <cell r="U14">
            <v>34</v>
          </cell>
          <cell r="V14">
            <v>456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</v>
          </cell>
          <cell r="AD14">
            <v>2208</v>
          </cell>
          <cell r="AE14">
            <v>0</v>
          </cell>
          <cell r="AF14">
            <v>2210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54</v>
          </cell>
          <cell r="F16">
            <v>1</v>
          </cell>
          <cell r="G16">
            <v>0</v>
          </cell>
          <cell r="H16">
            <v>55</v>
          </cell>
          <cell r="I16">
            <v>0</v>
          </cell>
          <cell r="J16">
            <v>175</v>
          </cell>
          <cell r="K16">
            <v>175</v>
          </cell>
          <cell r="L16">
            <v>675</v>
          </cell>
          <cell r="M16">
            <v>628</v>
          </cell>
          <cell r="N16">
            <v>0</v>
          </cell>
          <cell r="O16">
            <v>81</v>
          </cell>
          <cell r="P16">
            <v>116</v>
          </cell>
          <cell r="Q16">
            <v>0</v>
          </cell>
          <cell r="R16">
            <v>1500</v>
          </cell>
          <cell r="S16">
            <v>1</v>
          </cell>
          <cell r="T16">
            <v>29</v>
          </cell>
          <cell r="U16">
            <v>1920</v>
          </cell>
          <cell r="V16">
            <v>1950</v>
          </cell>
          <cell r="W16">
            <v>13463</v>
          </cell>
          <cell r="X16">
            <v>269</v>
          </cell>
          <cell r="Y16">
            <v>13732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227</v>
          </cell>
          <cell r="AE16">
            <v>0</v>
          </cell>
          <cell r="AF16">
            <v>227</v>
          </cell>
        </row>
        <row r="17">
          <cell r="B17" t="str">
            <v>I alt Tilgang</v>
          </cell>
          <cell r="C17">
            <v>0</v>
          </cell>
          <cell r="D17">
            <v>63525</v>
          </cell>
          <cell r="E17">
            <v>310475</v>
          </cell>
          <cell r="F17">
            <v>231149</v>
          </cell>
          <cell r="G17">
            <v>17937</v>
          </cell>
          <cell r="H17">
            <v>623086</v>
          </cell>
          <cell r="I17">
            <v>6706</v>
          </cell>
          <cell r="J17">
            <v>191389</v>
          </cell>
          <cell r="K17">
            <v>198095</v>
          </cell>
          <cell r="L17">
            <v>251858</v>
          </cell>
          <cell r="M17">
            <v>459966</v>
          </cell>
          <cell r="N17">
            <v>0</v>
          </cell>
          <cell r="O17">
            <v>535277</v>
          </cell>
          <cell r="P17">
            <v>43903</v>
          </cell>
          <cell r="Q17">
            <v>141078</v>
          </cell>
          <cell r="R17">
            <v>1432082</v>
          </cell>
          <cell r="S17">
            <v>260</v>
          </cell>
          <cell r="T17">
            <v>6270</v>
          </cell>
          <cell r="U17">
            <v>359445</v>
          </cell>
          <cell r="V17">
            <v>365975</v>
          </cell>
          <cell r="W17">
            <v>1729698</v>
          </cell>
          <cell r="X17">
            <v>30990</v>
          </cell>
          <cell r="Y17">
            <v>1760688</v>
          </cell>
          <cell r="Z17">
            <v>28292</v>
          </cell>
          <cell r="AA17">
            <v>0</v>
          </cell>
          <cell r="AB17">
            <v>2161</v>
          </cell>
          <cell r="AC17">
            <v>30796</v>
          </cell>
          <cell r="AD17">
            <v>14101</v>
          </cell>
          <cell r="AE17">
            <v>0</v>
          </cell>
          <cell r="AF17">
            <v>75350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28545</v>
          </cell>
          <cell r="E18">
            <v>56728</v>
          </cell>
          <cell r="F18">
            <v>54834</v>
          </cell>
          <cell r="G18">
            <v>0</v>
          </cell>
          <cell r="H18">
            <v>140107</v>
          </cell>
          <cell r="I18">
            <v>0</v>
          </cell>
          <cell r="J18">
            <v>127</v>
          </cell>
          <cell r="K18">
            <v>127</v>
          </cell>
          <cell r="L18">
            <v>139270</v>
          </cell>
          <cell r="M18">
            <v>128382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267652</v>
          </cell>
          <cell r="S18">
            <v>0</v>
          </cell>
          <cell r="T18">
            <v>1001</v>
          </cell>
          <cell r="U18">
            <v>380575</v>
          </cell>
          <cell r="V18">
            <v>381576</v>
          </cell>
          <cell r="W18">
            <v>156668</v>
          </cell>
          <cell r="X18">
            <v>14830</v>
          </cell>
          <cell r="Y18">
            <v>171498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128</v>
          </cell>
          <cell r="AE18">
            <v>0</v>
          </cell>
          <cell r="AF18">
            <v>128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74062</v>
          </cell>
          <cell r="F19">
            <v>19276</v>
          </cell>
          <cell r="G19">
            <v>2736</v>
          </cell>
          <cell r="H19">
            <v>96074</v>
          </cell>
          <cell r="I19">
            <v>0</v>
          </cell>
          <cell r="J19">
            <v>103241</v>
          </cell>
          <cell r="K19">
            <v>103241</v>
          </cell>
          <cell r="L19">
            <v>14119</v>
          </cell>
          <cell r="M19">
            <v>79758</v>
          </cell>
          <cell r="N19">
            <v>0</v>
          </cell>
          <cell r="O19">
            <v>122933</v>
          </cell>
          <cell r="P19">
            <v>562</v>
          </cell>
          <cell r="Q19">
            <v>25116</v>
          </cell>
          <cell r="R19">
            <v>242488</v>
          </cell>
          <cell r="S19">
            <v>0</v>
          </cell>
          <cell r="T19">
            <v>0</v>
          </cell>
          <cell r="U19">
            <v>2257</v>
          </cell>
          <cell r="V19">
            <v>2257</v>
          </cell>
          <cell r="W19">
            <v>805393</v>
          </cell>
          <cell r="X19">
            <v>0</v>
          </cell>
          <cell r="Y19">
            <v>805393</v>
          </cell>
          <cell r="Z19">
            <v>0</v>
          </cell>
          <cell r="AA19">
            <v>0</v>
          </cell>
          <cell r="AB19">
            <v>0</v>
          </cell>
          <cell r="AC19">
            <v>4617</v>
          </cell>
          <cell r="AD19">
            <v>3043</v>
          </cell>
          <cell r="AE19">
            <v>0</v>
          </cell>
          <cell r="AF19">
            <v>7660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9848</v>
          </cell>
          <cell r="F20">
            <v>10</v>
          </cell>
          <cell r="G20">
            <v>1749</v>
          </cell>
          <cell r="H20">
            <v>11607</v>
          </cell>
          <cell r="I20">
            <v>0</v>
          </cell>
          <cell r="J20">
            <v>0</v>
          </cell>
          <cell r="K20">
            <v>0</v>
          </cell>
          <cell r="L20">
            <v>12607</v>
          </cell>
          <cell r="M20">
            <v>42193</v>
          </cell>
          <cell r="N20">
            <v>0</v>
          </cell>
          <cell r="O20">
            <v>26859</v>
          </cell>
          <cell r="P20">
            <v>13598</v>
          </cell>
          <cell r="Q20">
            <v>35535</v>
          </cell>
          <cell r="R20">
            <v>130792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147022</v>
          </cell>
          <cell r="X20">
            <v>0</v>
          </cell>
          <cell r="Y20">
            <v>147022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27927</v>
          </cell>
          <cell r="M21">
            <v>71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27998</v>
          </cell>
          <cell r="S21">
            <v>0</v>
          </cell>
          <cell r="T21">
            <v>3115</v>
          </cell>
          <cell r="U21">
            <v>15836</v>
          </cell>
          <cell r="V21">
            <v>18951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5</v>
          </cell>
          <cell r="G22">
            <v>0</v>
          </cell>
          <cell r="H22">
            <v>5</v>
          </cell>
          <cell r="I22">
            <v>0</v>
          </cell>
          <cell r="J22">
            <v>9061</v>
          </cell>
          <cell r="K22">
            <v>9061</v>
          </cell>
          <cell r="L22">
            <v>434</v>
          </cell>
          <cell r="M22">
            <v>0</v>
          </cell>
          <cell r="N22">
            <v>0</v>
          </cell>
          <cell r="O22">
            <v>128</v>
          </cell>
          <cell r="P22">
            <v>0</v>
          </cell>
          <cell r="Q22">
            <v>0</v>
          </cell>
          <cell r="R22">
            <v>562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</v>
          </cell>
          <cell r="AE22">
            <v>0</v>
          </cell>
          <cell r="AF22">
            <v>7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51732</v>
          </cell>
          <cell r="K23">
            <v>51732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6905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6905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137</v>
          </cell>
          <cell r="D25">
            <v>0</v>
          </cell>
          <cell r="E25">
            <v>6326</v>
          </cell>
          <cell r="F25">
            <v>150878</v>
          </cell>
          <cell r="G25">
            <v>319</v>
          </cell>
          <cell r="H25">
            <v>157660</v>
          </cell>
          <cell r="I25">
            <v>0</v>
          </cell>
          <cell r="J25">
            <v>60572</v>
          </cell>
          <cell r="K25">
            <v>60572</v>
          </cell>
          <cell r="L25">
            <v>53039</v>
          </cell>
          <cell r="M25">
            <v>70774</v>
          </cell>
          <cell r="N25">
            <v>0</v>
          </cell>
          <cell r="O25">
            <v>287310</v>
          </cell>
          <cell r="P25">
            <v>104</v>
          </cell>
          <cell r="Q25">
            <v>5351</v>
          </cell>
          <cell r="R25">
            <v>416578</v>
          </cell>
          <cell r="S25">
            <v>0</v>
          </cell>
          <cell r="T25">
            <v>1801</v>
          </cell>
          <cell r="U25">
            <v>10535</v>
          </cell>
          <cell r="V25">
            <v>12336</v>
          </cell>
          <cell r="W25">
            <v>0</v>
          </cell>
          <cell r="X25">
            <v>0</v>
          </cell>
          <cell r="Y25">
            <v>0</v>
          </cell>
          <cell r="Z25">
            <v>344</v>
          </cell>
          <cell r="AA25">
            <v>275</v>
          </cell>
          <cell r="AB25">
            <v>2161</v>
          </cell>
          <cell r="AC25">
            <v>14153</v>
          </cell>
          <cell r="AD25">
            <v>5048</v>
          </cell>
          <cell r="AE25">
            <v>0</v>
          </cell>
          <cell r="AF25">
            <v>21981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668</v>
          </cell>
          <cell r="M26">
            <v>25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693</v>
          </cell>
          <cell r="S26">
            <v>0</v>
          </cell>
          <cell r="T26">
            <v>0</v>
          </cell>
          <cell r="U26">
            <v>849</v>
          </cell>
          <cell r="V26">
            <v>849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23609</v>
          </cell>
          <cell r="AB26">
            <v>0</v>
          </cell>
          <cell r="AC26">
            <v>7116</v>
          </cell>
          <cell r="AD26">
            <v>5</v>
          </cell>
          <cell r="AE26">
            <v>0</v>
          </cell>
          <cell r="AF26">
            <v>30730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190</v>
          </cell>
          <cell r="V27">
            <v>190</v>
          </cell>
          <cell r="W27">
            <v>0</v>
          </cell>
          <cell r="X27">
            <v>0</v>
          </cell>
          <cell r="Y27">
            <v>0</v>
          </cell>
          <cell r="Z27">
            <v>27948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27948</v>
          </cell>
        </row>
        <row r="28">
          <cell r="B28" t="str">
            <v>Anvendt til produktion 3.n</v>
          </cell>
          <cell r="C28">
            <v>0</v>
          </cell>
          <cell r="D28">
            <v>23300</v>
          </cell>
          <cell r="E28">
            <v>20220</v>
          </cell>
          <cell r="F28">
            <v>5483</v>
          </cell>
          <cell r="G28">
            <v>2655</v>
          </cell>
          <cell r="H28">
            <v>51658</v>
          </cell>
          <cell r="I28">
            <v>0</v>
          </cell>
          <cell r="J28">
            <v>0</v>
          </cell>
          <cell r="K28">
            <v>0</v>
          </cell>
          <cell r="L28">
            <v>2059</v>
          </cell>
          <cell r="M28">
            <v>622</v>
          </cell>
          <cell r="N28">
            <v>0</v>
          </cell>
          <cell r="O28">
            <v>0</v>
          </cell>
          <cell r="P28">
            <v>11934</v>
          </cell>
          <cell r="Q28">
            <v>14394</v>
          </cell>
          <cell r="R28">
            <v>29009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668413</v>
          </cell>
          <cell r="X28">
            <v>0</v>
          </cell>
          <cell r="Y28">
            <v>668413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144757</v>
          </cell>
          <cell r="F29">
            <v>4132</v>
          </cell>
          <cell r="G29">
            <v>6879</v>
          </cell>
          <cell r="H29">
            <v>155768</v>
          </cell>
          <cell r="I29">
            <v>0</v>
          </cell>
          <cell r="J29">
            <v>12572</v>
          </cell>
          <cell r="K29">
            <v>12572</v>
          </cell>
          <cell r="L29">
            <v>13128</v>
          </cell>
          <cell r="M29">
            <v>182476</v>
          </cell>
          <cell r="N29">
            <v>0</v>
          </cell>
          <cell r="O29">
            <v>73081</v>
          </cell>
          <cell r="P29">
            <v>10236</v>
          </cell>
          <cell r="Q29">
            <v>3961</v>
          </cell>
          <cell r="R29">
            <v>282882</v>
          </cell>
          <cell r="S29">
            <v>0</v>
          </cell>
          <cell r="T29">
            <v>0</v>
          </cell>
          <cell r="U29">
            <v>428</v>
          </cell>
          <cell r="V29">
            <v>428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2208</v>
          </cell>
          <cell r="AE29">
            <v>0</v>
          </cell>
          <cell r="AF29">
            <v>2208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11</v>
          </cell>
          <cell r="E31">
            <v>855</v>
          </cell>
          <cell r="F31">
            <v>52</v>
          </cell>
          <cell r="G31">
            <v>205</v>
          </cell>
          <cell r="H31">
            <v>1123</v>
          </cell>
          <cell r="I31">
            <v>0</v>
          </cell>
          <cell r="J31">
            <v>14</v>
          </cell>
          <cell r="K31">
            <v>14</v>
          </cell>
          <cell r="L31">
            <v>4</v>
          </cell>
          <cell r="M31">
            <v>508</v>
          </cell>
          <cell r="N31">
            <v>0</v>
          </cell>
          <cell r="O31">
            <v>118</v>
          </cell>
          <cell r="P31">
            <v>61</v>
          </cell>
          <cell r="Q31">
            <v>32</v>
          </cell>
          <cell r="R31">
            <v>723</v>
          </cell>
          <cell r="S31">
            <v>0</v>
          </cell>
          <cell r="T31">
            <v>0</v>
          </cell>
          <cell r="U31">
            <v>1500</v>
          </cell>
          <cell r="V31">
            <v>1500</v>
          </cell>
          <cell r="W31">
            <v>127</v>
          </cell>
          <cell r="X31">
            <v>0</v>
          </cell>
          <cell r="Y31">
            <v>127</v>
          </cell>
          <cell r="Z31">
            <v>0</v>
          </cell>
          <cell r="AA31">
            <v>0</v>
          </cell>
          <cell r="AB31">
            <v>0</v>
          </cell>
          <cell r="AC31">
            <v>43</v>
          </cell>
          <cell r="AD31">
            <v>0</v>
          </cell>
          <cell r="AE31">
            <v>0</v>
          </cell>
          <cell r="AF31">
            <v>43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344</v>
          </cell>
          <cell r="H32">
            <v>344</v>
          </cell>
          <cell r="I32">
            <v>0</v>
          </cell>
          <cell r="J32">
            <v>0</v>
          </cell>
          <cell r="K32">
            <v>0</v>
          </cell>
          <cell r="L32">
            <v>703</v>
          </cell>
          <cell r="M32">
            <v>0</v>
          </cell>
          <cell r="N32">
            <v>0</v>
          </cell>
          <cell r="O32">
            <v>0</v>
          </cell>
          <cell r="P32">
            <v>947</v>
          </cell>
          <cell r="Q32">
            <v>0</v>
          </cell>
          <cell r="R32">
            <v>1650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137</v>
          </cell>
          <cell r="D33">
            <v>51856</v>
          </cell>
          <cell r="E33">
            <v>312796</v>
          </cell>
          <cell r="F33">
            <v>234670</v>
          </cell>
          <cell r="G33">
            <v>14887</v>
          </cell>
          <cell r="H33">
            <v>614346</v>
          </cell>
          <cell r="I33">
            <v>0</v>
          </cell>
          <cell r="J33">
            <v>237319</v>
          </cell>
          <cell r="K33">
            <v>237319</v>
          </cell>
          <cell r="L33">
            <v>270863</v>
          </cell>
          <cell r="M33">
            <v>504809</v>
          </cell>
          <cell r="N33">
            <v>0</v>
          </cell>
          <cell r="O33">
            <v>510429</v>
          </cell>
          <cell r="P33">
            <v>37442</v>
          </cell>
          <cell r="Q33">
            <v>84389</v>
          </cell>
          <cell r="R33">
            <v>1407932</v>
          </cell>
          <cell r="S33">
            <v>0</v>
          </cell>
          <cell r="T33">
            <v>5917</v>
          </cell>
          <cell r="U33">
            <v>412170</v>
          </cell>
          <cell r="V33">
            <v>418087</v>
          </cell>
          <cell r="W33">
            <v>1777623</v>
          </cell>
          <cell r="X33">
            <v>14830</v>
          </cell>
          <cell r="Y33">
            <v>1792453</v>
          </cell>
          <cell r="Z33">
            <v>28292</v>
          </cell>
          <cell r="AA33">
            <v>23884</v>
          </cell>
          <cell r="AB33">
            <v>2161</v>
          </cell>
          <cell r="AC33">
            <v>25929</v>
          </cell>
          <cell r="AD33">
            <v>10439</v>
          </cell>
          <cell r="AE33">
            <v>0</v>
          </cell>
          <cell r="AF33">
            <v>90705</v>
          </cell>
        </row>
        <row r="34">
          <cell r="A34" t="str">
            <v>FYSISK BEHOLDNING ULTIMO</v>
          </cell>
          <cell r="C34">
            <v>647</v>
          </cell>
          <cell r="D34">
            <v>80131</v>
          </cell>
          <cell r="E34">
            <v>307436</v>
          </cell>
          <cell r="F34">
            <v>22513</v>
          </cell>
          <cell r="G34">
            <v>36573</v>
          </cell>
          <cell r="H34">
            <v>447300</v>
          </cell>
          <cell r="I34">
            <v>10754</v>
          </cell>
          <cell r="J34">
            <v>194957</v>
          </cell>
          <cell r="K34">
            <v>205711</v>
          </cell>
          <cell r="L34">
            <v>247214</v>
          </cell>
          <cell r="M34">
            <v>1157660</v>
          </cell>
          <cell r="N34">
            <v>0</v>
          </cell>
          <cell r="O34">
            <v>247845</v>
          </cell>
          <cell r="P34">
            <v>42030</v>
          </cell>
          <cell r="Q34">
            <v>164475</v>
          </cell>
          <cell r="R34">
            <v>1859224</v>
          </cell>
          <cell r="S34">
            <v>3282</v>
          </cell>
          <cell r="T34">
            <v>84139</v>
          </cell>
          <cell r="U34">
            <v>900973</v>
          </cell>
          <cell r="V34">
            <v>988394</v>
          </cell>
          <cell r="W34">
            <v>476898</v>
          </cell>
          <cell r="X34">
            <v>112820</v>
          </cell>
          <cell r="Y34">
            <v>589718</v>
          </cell>
          <cell r="Z34">
            <v>0</v>
          </cell>
          <cell r="AA34">
            <v>61895</v>
          </cell>
          <cell r="AB34">
            <v>0</v>
          </cell>
          <cell r="AC34">
            <v>16332</v>
          </cell>
          <cell r="AD34">
            <v>7361</v>
          </cell>
          <cell r="AE34">
            <v>0</v>
          </cell>
          <cell r="AF34">
            <v>85588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183391</v>
          </cell>
          <cell r="F35">
            <v>19978</v>
          </cell>
          <cell r="G35">
            <v>1581</v>
          </cell>
          <cell r="H35">
            <v>204950</v>
          </cell>
          <cell r="I35">
            <v>0</v>
          </cell>
          <cell r="J35">
            <v>0</v>
          </cell>
          <cell r="K35">
            <v>0</v>
          </cell>
          <cell r="L35">
            <v>58481</v>
          </cell>
          <cell r="M35">
            <v>548925</v>
          </cell>
          <cell r="N35">
            <v>0</v>
          </cell>
          <cell r="O35">
            <v>478507</v>
          </cell>
          <cell r="P35">
            <v>13598</v>
          </cell>
          <cell r="Q35">
            <v>105387</v>
          </cell>
          <cell r="R35">
            <v>1204898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122800</v>
          </cell>
          <cell r="X35">
            <v>0</v>
          </cell>
          <cell r="Y35">
            <v>122800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-191486</v>
          </cell>
          <cell r="F36">
            <v>-19978</v>
          </cell>
          <cell r="G36">
            <v>-3219</v>
          </cell>
          <cell r="H36">
            <v>-214683</v>
          </cell>
          <cell r="I36">
            <v>0</v>
          </cell>
          <cell r="J36">
            <v>0</v>
          </cell>
          <cell r="K36">
            <v>0</v>
          </cell>
          <cell r="L36">
            <v>-59336</v>
          </cell>
          <cell r="M36">
            <v>-559506</v>
          </cell>
          <cell r="N36">
            <v>0</v>
          </cell>
          <cell r="O36">
            <v>-478508</v>
          </cell>
          <cell r="P36">
            <v>-15210</v>
          </cell>
          <cell r="Q36">
            <v>-105387</v>
          </cell>
          <cell r="R36">
            <v>-1217947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-122801</v>
          </cell>
          <cell r="X36">
            <v>0</v>
          </cell>
          <cell r="Y36">
            <v>-122801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647</v>
          </cell>
          <cell r="D37">
            <v>80131</v>
          </cell>
          <cell r="E37">
            <v>299341</v>
          </cell>
          <cell r="F37">
            <v>22513</v>
          </cell>
          <cell r="G37">
            <v>34935</v>
          </cell>
          <cell r="H37">
            <v>437567</v>
          </cell>
          <cell r="I37">
            <v>10754</v>
          </cell>
          <cell r="J37">
            <v>194957</v>
          </cell>
          <cell r="K37">
            <v>205711</v>
          </cell>
          <cell r="L37">
            <v>246359</v>
          </cell>
          <cell r="M37">
            <v>1147079</v>
          </cell>
          <cell r="N37">
            <v>0</v>
          </cell>
          <cell r="O37">
            <v>247844</v>
          </cell>
          <cell r="P37">
            <v>40418</v>
          </cell>
          <cell r="Q37">
            <v>164475</v>
          </cell>
          <cell r="R37">
            <v>1846175</v>
          </cell>
          <cell r="S37">
            <v>3282</v>
          </cell>
          <cell r="T37">
            <v>84139</v>
          </cell>
          <cell r="U37">
            <v>900973</v>
          </cell>
          <cell r="V37">
            <v>988394</v>
          </cell>
          <cell r="W37">
            <v>476897</v>
          </cell>
          <cell r="X37">
            <v>112820</v>
          </cell>
          <cell r="Y37">
            <v>589717</v>
          </cell>
          <cell r="Z37">
            <v>0</v>
          </cell>
          <cell r="AA37">
            <v>61895</v>
          </cell>
          <cell r="AB37">
            <v>0</v>
          </cell>
          <cell r="AC37">
            <v>16332</v>
          </cell>
          <cell r="AD37">
            <v>7361</v>
          </cell>
          <cell r="AE37">
            <v>0</v>
          </cell>
          <cell r="AF37">
            <v>85588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5402</v>
          </cell>
          <cell r="C3">
            <v>4614</v>
          </cell>
          <cell r="D3">
            <v>140862</v>
          </cell>
          <cell r="E3">
            <v>0</v>
          </cell>
          <cell r="F3">
            <v>150878</v>
          </cell>
          <cell r="G3">
            <v>0</v>
          </cell>
          <cell r="H3">
            <v>18607</v>
          </cell>
          <cell r="I3">
            <v>18607</v>
          </cell>
          <cell r="J3">
            <v>0</v>
          </cell>
          <cell r="K3">
            <v>0</v>
          </cell>
          <cell r="L3">
            <v>39329</v>
          </cell>
          <cell r="M3">
            <v>0</v>
          </cell>
          <cell r="N3">
            <v>18553</v>
          </cell>
          <cell r="O3">
            <v>57882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647</v>
          </cell>
          <cell r="D3">
            <v>80131</v>
          </cell>
          <cell r="E3">
            <v>307436</v>
          </cell>
          <cell r="F3">
            <v>22513</v>
          </cell>
          <cell r="G3">
            <v>36573</v>
          </cell>
          <cell r="H3">
            <v>447300</v>
          </cell>
          <cell r="I3">
            <v>10754</v>
          </cell>
          <cell r="J3">
            <v>194957</v>
          </cell>
          <cell r="K3">
            <v>205711</v>
          </cell>
          <cell r="L3">
            <v>247214</v>
          </cell>
          <cell r="M3">
            <v>1157660</v>
          </cell>
          <cell r="N3">
            <v>0</v>
          </cell>
          <cell r="O3">
            <v>247845</v>
          </cell>
          <cell r="P3">
            <v>42030</v>
          </cell>
          <cell r="Q3">
            <v>164475</v>
          </cell>
          <cell r="R3">
            <v>1859224</v>
          </cell>
          <cell r="S3">
            <v>3282</v>
          </cell>
          <cell r="T3">
            <v>84139</v>
          </cell>
          <cell r="U3">
            <v>900973</v>
          </cell>
          <cell r="V3">
            <v>988394</v>
          </cell>
          <cell r="W3">
            <v>476898</v>
          </cell>
          <cell r="X3">
            <v>112820</v>
          </cell>
          <cell r="Y3">
            <v>589718</v>
          </cell>
          <cell r="Z3">
            <v>0</v>
          </cell>
          <cell r="AA3">
            <v>61895</v>
          </cell>
          <cell r="AB3">
            <v>0</v>
          </cell>
          <cell r="AC3">
            <v>16332</v>
          </cell>
          <cell r="AD3">
            <v>7361</v>
          </cell>
          <cell r="AE3">
            <v>0</v>
          </cell>
          <cell r="AF3">
            <v>85588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183391</v>
          </cell>
          <cell r="F4">
            <v>19978</v>
          </cell>
          <cell r="G4">
            <v>1581</v>
          </cell>
          <cell r="H4">
            <v>204950</v>
          </cell>
          <cell r="I4">
            <v>0</v>
          </cell>
          <cell r="J4">
            <v>0</v>
          </cell>
          <cell r="K4">
            <v>0</v>
          </cell>
          <cell r="L4">
            <v>58481</v>
          </cell>
          <cell r="M4">
            <v>548925</v>
          </cell>
          <cell r="N4">
            <v>0</v>
          </cell>
          <cell r="O4">
            <v>478507</v>
          </cell>
          <cell r="P4">
            <v>13598</v>
          </cell>
          <cell r="Q4">
            <v>105387</v>
          </cell>
          <cell r="R4">
            <v>1204898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122800</v>
          </cell>
          <cell r="X4">
            <v>0</v>
          </cell>
          <cell r="Y4">
            <v>122800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-191486</v>
          </cell>
          <cell r="F5">
            <v>-19978</v>
          </cell>
          <cell r="G5">
            <v>-3219</v>
          </cell>
          <cell r="H5">
            <v>-214683</v>
          </cell>
          <cell r="I5">
            <v>0</v>
          </cell>
          <cell r="J5">
            <v>0</v>
          </cell>
          <cell r="K5">
            <v>0</v>
          </cell>
          <cell r="L5">
            <v>-59336</v>
          </cell>
          <cell r="M5">
            <v>-559506</v>
          </cell>
          <cell r="N5">
            <v>0</v>
          </cell>
          <cell r="O5">
            <v>-478508</v>
          </cell>
          <cell r="P5">
            <v>-15210</v>
          </cell>
          <cell r="Q5">
            <v>-105387</v>
          </cell>
          <cell r="R5">
            <v>-1217947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-122801</v>
          </cell>
          <cell r="X5">
            <v>0</v>
          </cell>
          <cell r="Y5">
            <v>-122801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647</v>
          </cell>
          <cell r="D6">
            <v>80131</v>
          </cell>
          <cell r="E6">
            <v>299341</v>
          </cell>
          <cell r="F6">
            <v>22513</v>
          </cell>
          <cell r="G6">
            <v>34935</v>
          </cell>
          <cell r="H6">
            <v>437567</v>
          </cell>
          <cell r="I6">
            <v>10754</v>
          </cell>
          <cell r="J6">
            <v>194957</v>
          </cell>
          <cell r="K6">
            <v>205711</v>
          </cell>
          <cell r="L6">
            <v>246359</v>
          </cell>
          <cell r="M6">
            <v>1147079</v>
          </cell>
          <cell r="N6">
            <v>0</v>
          </cell>
          <cell r="O6">
            <v>247844</v>
          </cell>
          <cell r="P6">
            <v>40418</v>
          </cell>
          <cell r="Q6">
            <v>164475</v>
          </cell>
          <cell r="R6">
            <v>1846175</v>
          </cell>
          <cell r="S6">
            <v>3282</v>
          </cell>
          <cell r="T6">
            <v>84139</v>
          </cell>
          <cell r="U6">
            <v>900973</v>
          </cell>
          <cell r="V6">
            <v>988394</v>
          </cell>
          <cell r="W6">
            <v>476897</v>
          </cell>
          <cell r="X6">
            <v>112820</v>
          </cell>
          <cell r="Y6">
            <v>589717</v>
          </cell>
          <cell r="Z6">
            <v>0</v>
          </cell>
          <cell r="AA6">
            <v>61895</v>
          </cell>
          <cell r="AB6">
            <v>0</v>
          </cell>
          <cell r="AC6">
            <v>16332</v>
          </cell>
          <cell r="AD6">
            <v>7361</v>
          </cell>
          <cell r="AE6">
            <v>0</v>
          </cell>
          <cell r="AF6">
            <v>85588</v>
          </cell>
        </row>
        <row r="7">
          <cell r="A7" t="str">
            <v>TILGANG</v>
          </cell>
          <cell r="B7" t="str">
            <v>Import 2.a.</v>
          </cell>
          <cell r="C7">
            <v>17</v>
          </cell>
          <cell r="D7">
            <v>10031</v>
          </cell>
          <cell r="E7">
            <v>29569</v>
          </cell>
          <cell r="F7">
            <v>0</v>
          </cell>
          <cell r="G7">
            <v>5907</v>
          </cell>
          <cell r="H7">
            <v>45524</v>
          </cell>
          <cell r="I7">
            <v>0</v>
          </cell>
          <cell r="J7">
            <v>102106</v>
          </cell>
          <cell r="K7">
            <v>102106</v>
          </cell>
          <cell r="L7">
            <v>156218</v>
          </cell>
          <cell r="M7">
            <v>129757</v>
          </cell>
          <cell r="N7">
            <v>0</v>
          </cell>
          <cell r="O7">
            <v>0</v>
          </cell>
          <cell r="P7">
            <v>7249</v>
          </cell>
          <cell r="Q7">
            <v>7752</v>
          </cell>
          <cell r="R7">
            <v>300976</v>
          </cell>
          <cell r="S7">
            <v>0</v>
          </cell>
          <cell r="T7">
            <v>0</v>
          </cell>
          <cell r="U7">
            <v>183329</v>
          </cell>
          <cell r="V7">
            <v>183329</v>
          </cell>
          <cell r="W7">
            <v>427788</v>
          </cell>
          <cell r="X7">
            <v>0</v>
          </cell>
          <cell r="Y7">
            <v>427788</v>
          </cell>
          <cell r="Z7">
            <v>0</v>
          </cell>
          <cell r="AA7">
            <v>33222</v>
          </cell>
          <cell r="AB7">
            <v>2173</v>
          </cell>
          <cell r="AC7">
            <v>10239</v>
          </cell>
          <cell r="AD7">
            <v>1784</v>
          </cell>
          <cell r="AE7">
            <v>0</v>
          </cell>
          <cell r="AF7">
            <v>47418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87772</v>
          </cell>
          <cell r="F8">
            <v>3273</v>
          </cell>
          <cell r="G8">
            <v>3325</v>
          </cell>
          <cell r="H8">
            <v>94370</v>
          </cell>
          <cell r="I8">
            <v>0</v>
          </cell>
          <cell r="J8">
            <v>91570</v>
          </cell>
          <cell r="K8">
            <v>91570</v>
          </cell>
          <cell r="L8">
            <v>23825</v>
          </cell>
          <cell r="M8">
            <v>82981</v>
          </cell>
          <cell r="N8">
            <v>0</v>
          </cell>
          <cell r="O8">
            <v>128611</v>
          </cell>
          <cell r="P8">
            <v>30</v>
          </cell>
          <cell r="Q8">
            <v>30000</v>
          </cell>
          <cell r="R8">
            <v>265447</v>
          </cell>
          <cell r="S8">
            <v>0</v>
          </cell>
          <cell r="T8">
            <v>0</v>
          </cell>
          <cell r="U8">
            <v>142100</v>
          </cell>
          <cell r="V8">
            <v>142100</v>
          </cell>
          <cell r="W8">
            <v>610817</v>
          </cell>
          <cell r="X8">
            <v>0</v>
          </cell>
          <cell r="Y8">
            <v>610817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3269</v>
          </cell>
          <cell r="AE8">
            <v>0</v>
          </cell>
          <cell r="AF8">
            <v>3269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10781</v>
          </cell>
          <cell r="F9">
            <v>4</v>
          </cell>
          <cell r="G9">
            <v>3671</v>
          </cell>
          <cell r="H9">
            <v>14456</v>
          </cell>
          <cell r="I9">
            <v>0</v>
          </cell>
          <cell r="J9">
            <v>0</v>
          </cell>
          <cell r="K9">
            <v>0</v>
          </cell>
          <cell r="L9">
            <v>6148</v>
          </cell>
          <cell r="M9">
            <v>37246</v>
          </cell>
          <cell r="N9">
            <v>0</v>
          </cell>
          <cell r="O9">
            <v>58770</v>
          </cell>
          <cell r="P9">
            <v>5023</v>
          </cell>
          <cell r="Q9">
            <v>32199</v>
          </cell>
          <cell r="R9">
            <v>139386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96046</v>
          </cell>
          <cell r="X9">
            <v>0</v>
          </cell>
          <cell r="Y9">
            <v>96046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8630</v>
          </cell>
          <cell r="Q10">
            <v>0</v>
          </cell>
          <cell r="R10">
            <v>8630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2319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2319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3399</v>
          </cell>
          <cell r="G11">
            <v>92</v>
          </cell>
          <cell r="H11">
            <v>3491</v>
          </cell>
          <cell r="I11">
            <v>0</v>
          </cell>
          <cell r="J11">
            <v>0</v>
          </cell>
          <cell r="K11">
            <v>0</v>
          </cell>
          <cell r="L11">
            <v>4743</v>
          </cell>
          <cell r="M11">
            <v>4298</v>
          </cell>
          <cell r="N11">
            <v>0</v>
          </cell>
          <cell r="O11">
            <v>5718</v>
          </cell>
          <cell r="P11">
            <v>44</v>
          </cell>
          <cell r="Q11">
            <v>0</v>
          </cell>
          <cell r="R11">
            <v>14803</v>
          </cell>
          <cell r="S11">
            <v>0</v>
          </cell>
          <cell r="T11">
            <v>1401</v>
          </cell>
          <cell r="U11">
            <v>0</v>
          </cell>
          <cell r="V11">
            <v>1401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3741</v>
          </cell>
          <cell r="AD11">
            <v>9</v>
          </cell>
          <cell r="AE11">
            <v>0</v>
          </cell>
          <cell r="AF11">
            <v>3750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85324</v>
          </cell>
          <cell r="E13">
            <v>140477</v>
          </cell>
          <cell r="F13">
            <v>41293</v>
          </cell>
          <cell r="G13">
            <v>1887</v>
          </cell>
          <cell r="H13">
            <v>268981</v>
          </cell>
          <cell r="I13">
            <v>1151</v>
          </cell>
          <cell r="J13">
            <v>17634</v>
          </cell>
          <cell r="K13">
            <v>18785</v>
          </cell>
          <cell r="L13">
            <v>68288</v>
          </cell>
          <cell r="M13">
            <v>220925</v>
          </cell>
          <cell r="N13">
            <v>0</v>
          </cell>
          <cell r="O13">
            <v>177993</v>
          </cell>
          <cell r="P13">
            <v>5442</v>
          </cell>
          <cell r="Q13">
            <v>0</v>
          </cell>
          <cell r="R13">
            <v>472648</v>
          </cell>
          <cell r="S13">
            <v>0</v>
          </cell>
          <cell r="T13">
            <v>0</v>
          </cell>
          <cell r="U13">
            <v>103872</v>
          </cell>
          <cell r="V13">
            <v>103872</v>
          </cell>
          <cell r="W13">
            <v>301643</v>
          </cell>
          <cell r="X13">
            <v>3374</v>
          </cell>
          <cell r="Y13">
            <v>305017</v>
          </cell>
          <cell r="Z13">
            <v>26993</v>
          </cell>
          <cell r="AA13">
            <v>0</v>
          </cell>
          <cell r="AB13">
            <v>0</v>
          </cell>
          <cell r="AC13">
            <v>0</v>
          </cell>
          <cell r="AD13">
            <v>8329</v>
          </cell>
          <cell r="AE13">
            <v>0</v>
          </cell>
          <cell r="AF13">
            <v>35322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6112</v>
          </cell>
          <cell r="F14">
            <v>154640</v>
          </cell>
          <cell r="G14">
            <v>114</v>
          </cell>
          <cell r="H14">
            <v>160866</v>
          </cell>
          <cell r="I14">
            <v>0</v>
          </cell>
          <cell r="J14">
            <v>7173</v>
          </cell>
          <cell r="K14">
            <v>7173</v>
          </cell>
          <cell r="L14">
            <v>22816</v>
          </cell>
          <cell r="M14">
            <v>33830</v>
          </cell>
          <cell r="N14">
            <v>0</v>
          </cell>
          <cell r="O14">
            <v>191327</v>
          </cell>
          <cell r="P14">
            <v>0</v>
          </cell>
          <cell r="Q14">
            <v>0</v>
          </cell>
          <cell r="R14">
            <v>247973</v>
          </cell>
          <cell r="S14">
            <v>0</v>
          </cell>
          <cell r="T14">
            <v>7</v>
          </cell>
          <cell r="U14">
            <v>313</v>
          </cell>
          <cell r="V14">
            <v>320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2559</v>
          </cell>
          <cell r="AE14">
            <v>0</v>
          </cell>
          <cell r="AF14">
            <v>2559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62</v>
          </cell>
          <cell r="E16">
            <v>1325</v>
          </cell>
          <cell r="F16">
            <v>0</v>
          </cell>
          <cell r="G16">
            <v>34</v>
          </cell>
          <cell r="H16">
            <v>1421</v>
          </cell>
          <cell r="I16">
            <v>0</v>
          </cell>
          <cell r="J16">
            <v>15</v>
          </cell>
          <cell r="K16">
            <v>15</v>
          </cell>
          <cell r="L16">
            <v>185</v>
          </cell>
          <cell r="M16">
            <v>300</v>
          </cell>
          <cell r="N16">
            <v>0</v>
          </cell>
          <cell r="O16">
            <v>71</v>
          </cell>
          <cell r="P16">
            <v>21</v>
          </cell>
          <cell r="Q16">
            <v>1</v>
          </cell>
          <cell r="R16">
            <v>578</v>
          </cell>
          <cell r="S16">
            <v>0</v>
          </cell>
          <cell r="T16">
            <v>0</v>
          </cell>
          <cell r="U16">
            <v>259</v>
          </cell>
          <cell r="V16">
            <v>259</v>
          </cell>
          <cell r="W16">
            <v>5221</v>
          </cell>
          <cell r="X16">
            <v>0</v>
          </cell>
          <cell r="Y16">
            <v>5221</v>
          </cell>
          <cell r="Z16">
            <v>1</v>
          </cell>
          <cell r="AA16">
            <v>0</v>
          </cell>
          <cell r="AB16">
            <v>0</v>
          </cell>
          <cell r="AC16">
            <v>309</v>
          </cell>
          <cell r="AD16">
            <v>59</v>
          </cell>
          <cell r="AE16">
            <v>0</v>
          </cell>
          <cell r="AF16">
            <v>369</v>
          </cell>
        </row>
        <row r="17">
          <cell r="B17" t="str">
            <v>I alt Tilgang</v>
          </cell>
          <cell r="C17">
            <v>17</v>
          </cell>
          <cell r="D17">
            <v>95417</v>
          </cell>
          <cell r="E17">
            <v>276036</v>
          </cell>
          <cell r="F17">
            <v>202609</v>
          </cell>
          <cell r="G17">
            <v>15030</v>
          </cell>
          <cell r="H17">
            <v>589109</v>
          </cell>
          <cell r="I17">
            <v>1151</v>
          </cell>
          <cell r="J17">
            <v>218498</v>
          </cell>
          <cell r="K17">
            <v>219649</v>
          </cell>
          <cell r="L17">
            <v>282223</v>
          </cell>
          <cell r="M17">
            <v>509337</v>
          </cell>
          <cell r="N17">
            <v>0</v>
          </cell>
          <cell r="O17">
            <v>562490</v>
          </cell>
          <cell r="P17">
            <v>26439</v>
          </cell>
          <cell r="Q17">
            <v>69952</v>
          </cell>
          <cell r="R17">
            <v>1450441</v>
          </cell>
          <cell r="S17">
            <v>0</v>
          </cell>
          <cell r="T17">
            <v>1408</v>
          </cell>
          <cell r="U17">
            <v>429873</v>
          </cell>
          <cell r="V17">
            <v>431281</v>
          </cell>
          <cell r="W17">
            <v>1441515</v>
          </cell>
          <cell r="X17">
            <v>3374</v>
          </cell>
          <cell r="Y17">
            <v>1444889</v>
          </cell>
          <cell r="Z17">
            <v>29313</v>
          </cell>
          <cell r="AA17">
            <v>33222</v>
          </cell>
          <cell r="AB17">
            <v>2173</v>
          </cell>
          <cell r="AC17">
            <v>14289</v>
          </cell>
          <cell r="AD17">
            <v>16009</v>
          </cell>
          <cell r="AE17">
            <v>0</v>
          </cell>
          <cell r="AF17">
            <v>95006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83140</v>
          </cell>
          <cell r="E18">
            <v>21936</v>
          </cell>
          <cell r="F18">
            <v>38989</v>
          </cell>
          <cell r="G18">
            <v>0</v>
          </cell>
          <cell r="H18">
            <v>144065</v>
          </cell>
          <cell r="I18">
            <v>0</v>
          </cell>
          <cell r="J18">
            <v>7093</v>
          </cell>
          <cell r="K18">
            <v>7093</v>
          </cell>
          <cell r="L18">
            <v>63733</v>
          </cell>
          <cell r="M18">
            <v>146833</v>
          </cell>
          <cell r="N18">
            <v>0</v>
          </cell>
          <cell r="O18">
            <v>0</v>
          </cell>
          <cell r="P18">
            <v>0</v>
          </cell>
          <cell r="Q18">
            <v>1148</v>
          </cell>
          <cell r="R18">
            <v>211714</v>
          </cell>
          <cell r="S18">
            <v>0</v>
          </cell>
          <cell r="T18">
            <v>15742</v>
          </cell>
          <cell r="U18">
            <v>378846</v>
          </cell>
          <cell r="V18">
            <v>394588</v>
          </cell>
          <cell r="W18">
            <v>159819</v>
          </cell>
          <cell r="X18">
            <v>52290</v>
          </cell>
          <cell r="Y18">
            <v>212109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5364</v>
          </cell>
          <cell r="AE18">
            <v>0</v>
          </cell>
          <cell r="AF18">
            <v>5364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87772</v>
          </cell>
          <cell r="F19">
            <v>3273</v>
          </cell>
          <cell r="G19">
            <v>3325</v>
          </cell>
          <cell r="H19">
            <v>94370</v>
          </cell>
          <cell r="I19">
            <v>0</v>
          </cell>
          <cell r="J19">
            <v>91570</v>
          </cell>
          <cell r="K19">
            <v>91570</v>
          </cell>
          <cell r="L19">
            <v>23825</v>
          </cell>
          <cell r="M19">
            <v>82983</v>
          </cell>
          <cell r="N19">
            <v>0</v>
          </cell>
          <cell r="O19">
            <v>128627</v>
          </cell>
          <cell r="P19">
            <v>761</v>
          </cell>
          <cell r="Q19">
            <v>30000</v>
          </cell>
          <cell r="R19">
            <v>266196</v>
          </cell>
          <cell r="S19">
            <v>0</v>
          </cell>
          <cell r="T19">
            <v>0</v>
          </cell>
          <cell r="U19">
            <v>142100</v>
          </cell>
          <cell r="V19">
            <v>142100</v>
          </cell>
          <cell r="W19">
            <v>610818</v>
          </cell>
          <cell r="X19">
            <v>0</v>
          </cell>
          <cell r="Y19">
            <v>610818</v>
          </cell>
          <cell r="Z19">
            <v>0</v>
          </cell>
          <cell r="AA19">
            <v>0</v>
          </cell>
          <cell r="AB19">
            <v>0</v>
          </cell>
          <cell r="AC19">
            <v>2095</v>
          </cell>
          <cell r="AD19">
            <v>3269</v>
          </cell>
          <cell r="AE19">
            <v>0</v>
          </cell>
          <cell r="AF19">
            <v>5364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10781</v>
          </cell>
          <cell r="F20">
            <v>4</v>
          </cell>
          <cell r="G20">
            <v>3671</v>
          </cell>
          <cell r="H20">
            <v>14456</v>
          </cell>
          <cell r="I20">
            <v>0</v>
          </cell>
          <cell r="J20">
            <v>0</v>
          </cell>
          <cell r="K20">
            <v>0</v>
          </cell>
          <cell r="L20">
            <v>6148</v>
          </cell>
          <cell r="M20">
            <v>37246</v>
          </cell>
          <cell r="N20">
            <v>0</v>
          </cell>
          <cell r="O20">
            <v>58769</v>
          </cell>
          <cell r="P20">
            <v>5023</v>
          </cell>
          <cell r="Q20">
            <v>32199</v>
          </cell>
          <cell r="R20">
            <v>139385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96047</v>
          </cell>
          <cell r="X20">
            <v>0</v>
          </cell>
          <cell r="Y20">
            <v>96047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34167</v>
          </cell>
          <cell r="M21">
            <v>44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34211</v>
          </cell>
          <cell r="S21">
            <v>0</v>
          </cell>
          <cell r="T21">
            <v>25419</v>
          </cell>
          <cell r="U21">
            <v>24430</v>
          </cell>
          <cell r="V21">
            <v>49849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10</v>
          </cell>
          <cell r="G22">
            <v>0</v>
          </cell>
          <cell r="H22">
            <v>10</v>
          </cell>
          <cell r="I22">
            <v>0</v>
          </cell>
          <cell r="J22">
            <v>0</v>
          </cell>
          <cell r="K22">
            <v>0</v>
          </cell>
          <cell r="L22">
            <v>7570</v>
          </cell>
          <cell r="M22">
            <v>72</v>
          </cell>
          <cell r="N22">
            <v>0</v>
          </cell>
          <cell r="O22">
            <v>122</v>
          </cell>
          <cell r="P22">
            <v>0</v>
          </cell>
          <cell r="Q22">
            <v>0</v>
          </cell>
          <cell r="R22">
            <v>7764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41652</v>
          </cell>
          <cell r="K23">
            <v>41652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5924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5924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114</v>
          </cell>
          <cell r="D25">
            <v>0</v>
          </cell>
          <cell r="E25">
            <v>5550</v>
          </cell>
          <cell r="F25">
            <v>140502</v>
          </cell>
          <cell r="G25">
            <v>372</v>
          </cell>
          <cell r="H25">
            <v>146538</v>
          </cell>
          <cell r="I25">
            <v>0</v>
          </cell>
          <cell r="J25">
            <v>48230</v>
          </cell>
          <cell r="K25">
            <v>48230</v>
          </cell>
          <cell r="L25">
            <v>52267</v>
          </cell>
          <cell r="M25">
            <v>55987</v>
          </cell>
          <cell r="N25">
            <v>0</v>
          </cell>
          <cell r="O25">
            <v>270991</v>
          </cell>
          <cell r="P25">
            <v>4769</v>
          </cell>
          <cell r="Q25">
            <v>1907</v>
          </cell>
          <cell r="R25">
            <v>385921</v>
          </cell>
          <cell r="S25">
            <v>0</v>
          </cell>
          <cell r="T25">
            <v>1401</v>
          </cell>
          <cell r="U25">
            <v>13777</v>
          </cell>
          <cell r="V25">
            <v>15178</v>
          </cell>
          <cell r="W25">
            <v>0</v>
          </cell>
          <cell r="X25">
            <v>0</v>
          </cell>
          <cell r="Y25">
            <v>0</v>
          </cell>
          <cell r="Z25">
            <v>326</v>
          </cell>
          <cell r="AA25">
            <v>1203</v>
          </cell>
          <cell r="AB25">
            <v>1916</v>
          </cell>
          <cell r="AC25">
            <v>11278</v>
          </cell>
          <cell r="AD25">
            <v>4815</v>
          </cell>
          <cell r="AE25">
            <v>0</v>
          </cell>
          <cell r="AF25">
            <v>19538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260</v>
          </cell>
          <cell r="M26">
            <v>49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309</v>
          </cell>
          <cell r="S26">
            <v>0</v>
          </cell>
          <cell r="T26">
            <v>0</v>
          </cell>
          <cell r="U26">
            <v>950</v>
          </cell>
          <cell r="V26">
            <v>950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19397</v>
          </cell>
          <cell r="AB26">
            <v>0</v>
          </cell>
          <cell r="AC26">
            <v>5274</v>
          </cell>
          <cell r="AD26">
            <v>7</v>
          </cell>
          <cell r="AE26">
            <v>0</v>
          </cell>
          <cell r="AF26">
            <v>24678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232</v>
          </cell>
          <cell r="V27">
            <v>232</v>
          </cell>
          <cell r="W27">
            <v>0</v>
          </cell>
          <cell r="X27">
            <v>0</v>
          </cell>
          <cell r="Y27">
            <v>0</v>
          </cell>
          <cell r="Z27">
            <v>28987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28987</v>
          </cell>
        </row>
        <row r="28">
          <cell r="B28" t="str">
            <v>Anvendt til produktion 3.n</v>
          </cell>
          <cell r="C28">
            <v>0</v>
          </cell>
          <cell r="D28">
            <v>6587</v>
          </cell>
          <cell r="E28">
            <v>5923</v>
          </cell>
          <cell r="F28">
            <v>0</v>
          </cell>
          <cell r="G28">
            <v>1813</v>
          </cell>
          <cell r="H28">
            <v>14323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31670</v>
          </cell>
          <cell r="N28">
            <v>0</v>
          </cell>
          <cell r="O28">
            <v>4338</v>
          </cell>
          <cell r="P28">
            <v>11967</v>
          </cell>
          <cell r="Q28">
            <v>58272</v>
          </cell>
          <cell r="R28">
            <v>106247</v>
          </cell>
          <cell r="S28">
            <v>502</v>
          </cell>
          <cell r="T28">
            <v>0</v>
          </cell>
          <cell r="U28">
            <v>2292</v>
          </cell>
          <cell r="V28">
            <v>2794</v>
          </cell>
          <cell r="W28">
            <v>639005</v>
          </cell>
          <cell r="X28">
            <v>5691</v>
          </cell>
          <cell r="Y28">
            <v>644696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456</v>
          </cell>
          <cell r="AE28">
            <v>0</v>
          </cell>
          <cell r="AF28">
            <v>456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136105</v>
          </cell>
          <cell r="F29">
            <v>17546</v>
          </cell>
          <cell r="G29">
            <v>6442</v>
          </cell>
          <cell r="H29">
            <v>160093</v>
          </cell>
          <cell r="I29">
            <v>0</v>
          </cell>
          <cell r="J29">
            <v>23789</v>
          </cell>
          <cell r="K29">
            <v>23789</v>
          </cell>
          <cell r="L29">
            <v>11932</v>
          </cell>
          <cell r="M29">
            <v>145257</v>
          </cell>
          <cell r="N29">
            <v>0</v>
          </cell>
          <cell r="O29">
            <v>67060</v>
          </cell>
          <cell r="P29">
            <v>7995</v>
          </cell>
          <cell r="Q29">
            <v>0</v>
          </cell>
          <cell r="R29">
            <v>232244</v>
          </cell>
          <cell r="S29">
            <v>0</v>
          </cell>
          <cell r="T29">
            <v>0</v>
          </cell>
          <cell r="U29">
            <v>342</v>
          </cell>
          <cell r="V29">
            <v>342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2560</v>
          </cell>
          <cell r="AE29">
            <v>0</v>
          </cell>
          <cell r="AF29">
            <v>2560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0</v>
          </cell>
          <cell r="E31">
            <v>1957</v>
          </cell>
          <cell r="F31">
            <v>185</v>
          </cell>
          <cell r="G31">
            <v>172</v>
          </cell>
          <cell r="H31">
            <v>2314</v>
          </cell>
          <cell r="I31">
            <v>0</v>
          </cell>
          <cell r="J31">
            <v>162</v>
          </cell>
          <cell r="K31">
            <v>162</v>
          </cell>
          <cell r="L31">
            <v>10</v>
          </cell>
          <cell r="M31">
            <v>147</v>
          </cell>
          <cell r="N31">
            <v>0</v>
          </cell>
          <cell r="O31">
            <v>355</v>
          </cell>
          <cell r="P31">
            <v>45</v>
          </cell>
          <cell r="Q31">
            <v>5</v>
          </cell>
          <cell r="R31">
            <v>562</v>
          </cell>
          <cell r="S31">
            <v>0</v>
          </cell>
          <cell r="T31">
            <v>0</v>
          </cell>
          <cell r="U31">
            <v>1673</v>
          </cell>
          <cell r="V31">
            <v>1673</v>
          </cell>
          <cell r="W31">
            <v>5613</v>
          </cell>
          <cell r="X31">
            <v>373</v>
          </cell>
          <cell r="Y31">
            <v>5986</v>
          </cell>
          <cell r="Z31">
            <v>0</v>
          </cell>
          <cell r="AA31">
            <v>0</v>
          </cell>
          <cell r="AB31">
            <v>257</v>
          </cell>
          <cell r="AC31">
            <v>32</v>
          </cell>
          <cell r="AD31">
            <v>46</v>
          </cell>
          <cell r="AE31">
            <v>0</v>
          </cell>
          <cell r="AF31">
            <v>335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6683</v>
          </cell>
          <cell r="F32">
            <v>0</v>
          </cell>
          <cell r="G32">
            <v>347</v>
          </cell>
          <cell r="H32">
            <v>7030</v>
          </cell>
          <cell r="I32">
            <v>0</v>
          </cell>
          <cell r="J32">
            <v>0</v>
          </cell>
          <cell r="K32">
            <v>0</v>
          </cell>
          <cell r="L32">
            <v>493</v>
          </cell>
          <cell r="M32">
            <v>5106</v>
          </cell>
          <cell r="N32">
            <v>0</v>
          </cell>
          <cell r="O32">
            <v>0</v>
          </cell>
          <cell r="P32">
            <v>949</v>
          </cell>
          <cell r="Q32">
            <v>0</v>
          </cell>
          <cell r="R32">
            <v>6548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114</v>
          </cell>
          <cell r="D33">
            <v>89727</v>
          </cell>
          <cell r="E33">
            <v>276707</v>
          </cell>
          <cell r="F33">
            <v>200509</v>
          </cell>
          <cell r="G33">
            <v>16142</v>
          </cell>
          <cell r="H33">
            <v>583199</v>
          </cell>
          <cell r="I33">
            <v>0</v>
          </cell>
          <cell r="J33">
            <v>212496</v>
          </cell>
          <cell r="K33">
            <v>212496</v>
          </cell>
          <cell r="L33">
            <v>206329</v>
          </cell>
          <cell r="M33">
            <v>505394</v>
          </cell>
          <cell r="N33">
            <v>0</v>
          </cell>
          <cell r="O33">
            <v>530262</v>
          </cell>
          <cell r="P33">
            <v>31509</v>
          </cell>
          <cell r="Q33">
            <v>123531</v>
          </cell>
          <cell r="R33">
            <v>1397025</v>
          </cell>
          <cell r="S33">
            <v>502</v>
          </cell>
          <cell r="T33">
            <v>42562</v>
          </cell>
          <cell r="U33">
            <v>564642</v>
          </cell>
          <cell r="V33">
            <v>607706</v>
          </cell>
          <cell r="W33">
            <v>1511302</v>
          </cell>
          <cell r="X33">
            <v>58354</v>
          </cell>
          <cell r="Y33">
            <v>1569656</v>
          </cell>
          <cell r="Z33">
            <v>29313</v>
          </cell>
          <cell r="AA33">
            <v>20600</v>
          </cell>
          <cell r="AB33">
            <v>2173</v>
          </cell>
          <cell r="AC33">
            <v>18679</v>
          </cell>
          <cell r="AD33">
            <v>16518</v>
          </cell>
          <cell r="AE33">
            <v>0</v>
          </cell>
          <cell r="AF33">
            <v>87283</v>
          </cell>
        </row>
        <row r="34">
          <cell r="A34" t="str">
            <v>FYSISK BEHOLDNING ULTIMO</v>
          </cell>
          <cell r="C34">
            <v>550</v>
          </cell>
          <cell r="D34">
            <v>85821</v>
          </cell>
          <cell r="E34">
            <v>306765</v>
          </cell>
          <cell r="F34">
            <v>24613</v>
          </cell>
          <cell r="G34">
            <v>35461</v>
          </cell>
          <cell r="H34">
            <v>453210</v>
          </cell>
          <cell r="I34">
            <v>11905</v>
          </cell>
          <cell r="J34">
            <v>200959</v>
          </cell>
          <cell r="K34">
            <v>212864</v>
          </cell>
          <cell r="L34">
            <v>323108</v>
          </cell>
          <cell r="M34">
            <v>1161603</v>
          </cell>
          <cell r="N34">
            <v>0</v>
          </cell>
          <cell r="O34">
            <v>280073</v>
          </cell>
          <cell r="P34">
            <v>36960</v>
          </cell>
          <cell r="Q34">
            <v>110896</v>
          </cell>
          <cell r="R34">
            <v>1912640</v>
          </cell>
          <cell r="S34">
            <v>2780</v>
          </cell>
          <cell r="T34">
            <v>42985</v>
          </cell>
          <cell r="U34">
            <v>766204</v>
          </cell>
          <cell r="V34">
            <v>811969</v>
          </cell>
          <cell r="W34">
            <v>407111</v>
          </cell>
          <cell r="X34">
            <v>57840</v>
          </cell>
          <cell r="Y34">
            <v>464951</v>
          </cell>
          <cell r="Z34">
            <v>0</v>
          </cell>
          <cell r="AA34">
            <v>74517</v>
          </cell>
          <cell r="AB34">
            <v>0</v>
          </cell>
          <cell r="AC34">
            <v>11942</v>
          </cell>
          <cell r="AD34">
            <v>6852</v>
          </cell>
          <cell r="AE34">
            <v>0</v>
          </cell>
          <cell r="AF34">
            <v>93311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178402</v>
          </cell>
          <cell r="F35">
            <v>19974</v>
          </cell>
          <cell r="G35">
            <v>5252</v>
          </cell>
          <cell r="H35">
            <v>203628</v>
          </cell>
          <cell r="I35">
            <v>0</v>
          </cell>
          <cell r="J35">
            <v>0</v>
          </cell>
          <cell r="K35">
            <v>0</v>
          </cell>
          <cell r="L35">
            <v>54359</v>
          </cell>
          <cell r="M35">
            <v>562980</v>
          </cell>
          <cell r="N35">
            <v>0</v>
          </cell>
          <cell r="O35">
            <v>503373</v>
          </cell>
          <cell r="P35">
            <v>8575</v>
          </cell>
          <cell r="Q35">
            <v>73189</v>
          </cell>
          <cell r="R35">
            <v>1202476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155829</v>
          </cell>
          <cell r="X35">
            <v>0</v>
          </cell>
          <cell r="Y35">
            <v>155829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-179815</v>
          </cell>
          <cell r="F36">
            <v>-19974</v>
          </cell>
          <cell r="G36">
            <v>-6542</v>
          </cell>
          <cell r="H36">
            <v>-206331</v>
          </cell>
          <cell r="I36">
            <v>0</v>
          </cell>
          <cell r="J36">
            <v>0</v>
          </cell>
          <cell r="K36">
            <v>0</v>
          </cell>
          <cell r="L36">
            <v>-54721</v>
          </cell>
          <cell r="M36">
            <v>-568456</v>
          </cell>
          <cell r="N36">
            <v>0</v>
          </cell>
          <cell r="O36">
            <v>-503374</v>
          </cell>
          <cell r="P36">
            <v>-9238</v>
          </cell>
          <cell r="Q36">
            <v>-73189</v>
          </cell>
          <cell r="R36">
            <v>-1208978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-155830</v>
          </cell>
          <cell r="X36">
            <v>0</v>
          </cell>
          <cell r="Y36">
            <v>-155830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550</v>
          </cell>
          <cell r="D37">
            <v>85821</v>
          </cell>
          <cell r="E37">
            <v>305352</v>
          </cell>
          <cell r="F37">
            <v>24613</v>
          </cell>
          <cell r="G37">
            <v>34171</v>
          </cell>
          <cell r="H37">
            <v>450507</v>
          </cell>
          <cell r="I37">
            <v>11905</v>
          </cell>
          <cell r="J37">
            <v>200959</v>
          </cell>
          <cell r="K37">
            <v>212864</v>
          </cell>
          <cell r="L37">
            <v>322746</v>
          </cell>
          <cell r="M37">
            <v>1156127</v>
          </cell>
          <cell r="N37">
            <v>0</v>
          </cell>
          <cell r="O37">
            <v>280072</v>
          </cell>
          <cell r="P37">
            <v>36297</v>
          </cell>
          <cell r="Q37">
            <v>110896</v>
          </cell>
          <cell r="R37">
            <v>1906138</v>
          </cell>
          <cell r="S37">
            <v>2780</v>
          </cell>
          <cell r="T37">
            <v>42985</v>
          </cell>
          <cell r="U37">
            <v>766204</v>
          </cell>
          <cell r="V37">
            <v>811969</v>
          </cell>
          <cell r="W37">
            <v>407110</v>
          </cell>
          <cell r="X37">
            <v>57840</v>
          </cell>
          <cell r="Y37">
            <v>464950</v>
          </cell>
          <cell r="Z37">
            <v>0</v>
          </cell>
          <cell r="AA37">
            <v>74517</v>
          </cell>
          <cell r="AB37">
            <v>0</v>
          </cell>
          <cell r="AC37">
            <v>11942</v>
          </cell>
          <cell r="AD37">
            <v>6852</v>
          </cell>
          <cell r="AE37">
            <v>0</v>
          </cell>
          <cell r="AF37">
            <v>93311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4602</v>
          </cell>
          <cell r="C3">
            <v>3704</v>
          </cell>
          <cell r="D3">
            <v>132196</v>
          </cell>
          <cell r="E3">
            <v>0</v>
          </cell>
          <cell r="F3">
            <v>140502</v>
          </cell>
          <cell r="G3">
            <v>0</v>
          </cell>
          <cell r="H3">
            <v>11189</v>
          </cell>
          <cell r="I3">
            <v>11189</v>
          </cell>
          <cell r="J3">
            <v>0</v>
          </cell>
          <cell r="K3">
            <v>0</v>
          </cell>
          <cell r="L3">
            <v>33828</v>
          </cell>
          <cell r="M3">
            <v>0</v>
          </cell>
          <cell r="N3">
            <v>21015</v>
          </cell>
          <cell r="O3">
            <v>54843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550</v>
          </cell>
          <cell r="D3">
            <v>85821</v>
          </cell>
          <cell r="E3">
            <v>306765</v>
          </cell>
          <cell r="F3">
            <v>24613</v>
          </cell>
          <cell r="G3">
            <v>35461</v>
          </cell>
          <cell r="H3">
            <v>453210</v>
          </cell>
          <cell r="I3">
            <v>11905</v>
          </cell>
          <cell r="J3">
            <v>200959</v>
          </cell>
          <cell r="K3">
            <v>212864</v>
          </cell>
          <cell r="L3">
            <v>323108</v>
          </cell>
          <cell r="M3">
            <v>1161603</v>
          </cell>
          <cell r="N3">
            <v>0</v>
          </cell>
          <cell r="O3">
            <v>280073</v>
          </cell>
          <cell r="P3">
            <v>36960</v>
          </cell>
          <cell r="Q3">
            <v>110896</v>
          </cell>
          <cell r="R3">
            <v>1912640</v>
          </cell>
          <cell r="S3">
            <v>2780</v>
          </cell>
          <cell r="T3">
            <v>42985</v>
          </cell>
          <cell r="U3">
            <v>766204</v>
          </cell>
          <cell r="V3">
            <v>811969</v>
          </cell>
          <cell r="W3">
            <v>407111</v>
          </cell>
          <cell r="X3">
            <v>57840</v>
          </cell>
          <cell r="Y3">
            <v>464951</v>
          </cell>
          <cell r="Z3">
            <v>0</v>
          </cell>
          <cell r="AA3">
            <v>74517</v>
          </cell>
          <cell r="AB3">
            <v>0</v>
          </cell>
          <cell r="AC3">
            <v>11942</v>
          </cell>
          <cell r="AD3">
            <v>6852</v>
          </cell>
          <cell r="AE3">
            <v>0</v>
          </cell>
          <cell r="AF3">
            <v>93311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178402</v>
          </cell>
          <cell r="F4">
            <v>19974</v>
          </cell>
          <cell r="G4">
            <v>5252</v>
          </cell>
          <cell r="H4">
            <v>203628</v>
          </cell>
          <cell r="I4">
            <v>0</v>
          </cell>
          <cell r="J4">
            <v>0</v>
          </cell>
          <cell r="K4">
            <v>0</v>
          </cell>
          <cell r="L4">
            <v>54359</v>
          </cell>
          <cell r="M4">
            <v>562980</v>
          </cell>
          <cell r="N4">
            <v>0</v>
          </cell>
          <cell r="O4">
            <v>503373</v>
          </cell>
          <cell r="P4">
            <v>8575</v>
          </cell>
          <cell r="Q4">
            <v>73189</v>
          </cell>
          <cell r="R4">
            <v>1202476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155829</v>
          </cell>
          <cell r="X4">
            <v>0</v>
          </cell>
          <cell r="Y4">
            <v>155829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-179815</v>
          </cell>
          <cell r="F5">
            <v>-19974</v>
          </cell>
          <cell r="G5">
            <v>-6542</v>
          </cell>
          <cell r="H5">
            <v>-206331</v>
          </cell>
          <cell r="I5">
            <v>0</v>
          </cell>
          <cell r="J5">
            <v>0</v>
          </cell>
          <cell r="K5">
            <v>0</v>
          </cell>
          <cell r="L5">
            <v>-54721</v>
          </cell>
          <cell r="M5">
            <v>-568456</v>
          </cell>
          <cell r="N5">
            <v>0</v>
          </cell>
          <cell r="O5">
            <v>-503374</v>
          </cell>
          <cell r="P5">
            <v>-9238</v>
          </cell>
          <cell r="Q5">
            <v>-73189</v>
          </cell>
          <cell r="R5">
            <v>-1208978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-155830</v>
          </cell>
          <cell r="X5">
            <v>0</v>
          </cell>
          <cell r="Y5">
            <v>-155830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550</v>
          </cell>
          <cell r="D6">
            <v>85821</v>
          </cell>
          <cell r="E6">
            <v>305352</v>
          </cell>
          <cell r="F6">
            <v>24613</v>
          </cell>
          <cell r="G6">
            <v>34171</v>
          </cell>
          <cell r="H6">
            <v>450507</v>
          </cell>
          <cell r="I6">
            <v>11905</v>
          </cell>
          <cell r="J6">
            <v>200959</v>
          </cell>
          <cell r="K6">
            <v>212864</v>
          </cell>
          <cell r="L6">
            <v>322746</v>
          </cell>
          <cell r="M6">
            <v>1156127</v>
          </cell>
          <cell r="N6">
            <v>0</v>
          </cell>
          <cell r="O6">
            <v>280072</v>
          </cell>
          <cell r="P6">
            <v>36297</v>
          </cell>
          <cell r="Q6">
            <v>110896</v>
          </cell>
          <cell r="R6">
            <v>1906138</v>
          </cell>
          <cell r="S6">
            <v>2780</v>
          </cell>
          <cell r="T6">
            <v>42985</v>
          </cell>
          <cell r="U6">
            <v>766204</v>
          </cell>
          <cell r="V6">
            <v>811969</v>
          </cell>
          <cell r="W6">
            <v>407110</v>
          </cell>
          <cell r="X6">
            <v>57840</v>
          </cell>
          <cell r="Y6">
            <v>464950</v>
          </cell>
          <cell r="Z6">
            <v>0</v>
          </cell>
          <cell r="AA6">
            <v>74517</v>
          </cell>
          <cell r="AB6">
            <v>0</v>
          </cell>
          <cell r="AC6">
            <v>11942</v>
          </cell>
          <cell r="AD6">
            <v>6852</v>
          </cell>
          <cell r="AE6">
            <v>0</v>
          </cell>
          <cell r="AF6">
            <v>93311</v>
          </cell>
        </row>
        <row r="7">
          <cell r="A7" t="str">
            <v>TILGANG</v>
          </cell>
          <cell r="B7" t="str">
            <v>Import 2.a.</v>
          </cell>
          <cell r="C7">
            <v>23</v>
          </cell>
          <cell r="D7">
            <v>12325</v>
          </cell>
          <cell r="E7">
            <v>50010</v>
          </cell>
          <cell r="F7">
            <v>0</v>
          </cell>
          <cell r="G7">
            <v>8216</v>
          </cell>
          <cell r="H7">
            <v>70574</v>
          </cell>
          <cell r="I7">
            <v>0</v>
          </cell>
          <cell r="J7">
            <v>144180</v>
          </cell>
          <cell r="K7">
            <v>144180</v>
          </cell>
          <cell r="L7">
            <v>44277</v>
          </cell>
          <cell r="M7">
            <v>103142</v>
          </cell>
          <cell r="N7">
            <v>0</v>
          </cell>
          <cell r="O7">
            <v>0</v>
          </cell>
          <cell r="P7">
            <v>9277</v>
          </cell>
          <cell r="Q7">
            <v>56157</v>
          </cell>
          <cell r="R7">
            <v>212853</v>
          </cell>
          <cell r="S7">
            <v>0</v>
          </cell>
          <cell r="T7">
            <v>22475</v>
          </cell>
          <cell r="U7">
            <v>198019</v>
          </cell>
          <cell r="V7">
            <v>220494</v>
          </cell>
          <cell r="W7">
            <v>684172</v>
          </cell>
          <cell r="X7">
            <v>48447</v>
          </cell>
          <cell r="Y7">
            <v>732619</v>
          </cell>
          <cell r="Z7">
            <v>0</v>
          </cell>
          <cell r="AA7">
            <v>10682</v>
          </cell>
          <cell r="AB7">
            <v>1637</v>
          </cell>
          <cell r="AC7">
            <v>12240</v>
          </cell>
          <cell r="AD7">
            <v>1</v>
          </cell>
          <cell r="AE7">
            <v>0</v>
          </cell>
          <cell r="AF7">
            <v>24560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85649</v>
          </cell>
          <cell r="F8">
            <v>4436</v>
          </cell>
          <cell r="G8">
            <v>3485</v>
          </cell>
          <cell r="H8">
            <v>93570</v>
          </cell>
          <cell r="I8">
            <v>0</v>
          </cell>
          <cell r="J8">
            <v>121221</v>
          </cell>
          <cell r="K8">
            <v>121221</v>
          </cell>
          <cell r="L8">
            <v>23013</v>
          </cell>
          <cell r="M8">
            <v>88820</v>
          </cell>
          <cell r="N8">
            <v>0</v>
          </cell>
          <cell r="O8">
            <v>109182</v>
          </cell>
          <cell r="P8">
            <v>59</v>
          </cell>
          <cell r="Q8">
            <v>24000</v>
          </cell>
          <cell r="R8">
            <v>245074</v>
          </cell>
          <cell r="S8">
            <v>0</v>
          </cell>
          <cell r="T8">
            <v>0</v>
          </cell>
          <cell r="U8">
            <v>1077</v>
          </cell>
          <cell r="V8">
            <v>1077</v>
          </cell>
          <cell r="W8">
            <v>610152</v>
          </cell>
          <cell r="X8">
            <v>0</v>
          </cell>
          <cell r="Y8">
            <v>610152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3037</v>
          </cell>
          <cell r="AE8">
            <v>0</v>
          </cell>
          <cell r="AF8">
            <v>3037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2477</v>
          </cell>
          <cell r="F9">
            <v>2</v>
          </cell>
          <cell r="G9">
            <v>1620</v>
          </cell>
          <cell r="H9">
            <v>4099</v>
          </cell>
          <cell r="I9">
            <v>0</v>
          </cell>
          <cell r="J9">
            <v>0</v>
          </cell>
          <cell r="K9">
            <v>0</v>
          </cell>
          <cell r="L9">
            <v>4486</v>
          </cell>
          <cell r="M9">
            <v>33280</v>
          </cell>
          <cell r="N9">
            <v>0</v>
          </cell>
          <cell r="O9">
            <v>17327</v>
          </cell>
          <cell r="P9">
            <v>40</v>
          </cell>
          <cell r="Q9">
            <v>3352</v>
          </cell>
          <cell r="R9">
            <v>58485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26808</v>
          </cell>
          <cell r="X9">
            <v>0</v>
          </cell>
          <cell r="Y9">
            <v>26808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9952</v>
          </cell>
          <cell r="Q10">
            <v>0</v>
          </cell>
          <cell r="R10">
            <v>9952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1358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1358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3467</v>
          </cell>
          <cell r="G11">
            <v>96</v>
          </cell>
          <cell r="H11">
            <v>3563</v>
          </cell>
          <cell r="I11">
            <v>0</v>
          </cell>
          <cell r="J11">
            <v>0</v>
          </cell>
          <cell r="K11">
            <v>0</v>
          </cell>
          <cell r="L11">
            <v>3930</v>
          </cell>
          <cell r="M11">
            <v>4996</v>
          </cell>
          <cell r="N11">
            <v>0</v>
          </cell>
          <cell r="O11">
            <v>4920</v>
          </cell>
          <cell r="P11">
            <v>0</v>
          </cell>
          <cell r="Q11">
            <v>0</v>
          </cell>
          <cell r="R11">
            <v>13846</v>
          </cell>
          <cell r="S11">
            <v>0</v>
          </cell>
          <cell r="T11">
            <v>1067</v>
          </cell>
          <cell r="U11">
            <v>101</v>
          </cell>
          <cell r="V11">
            <v>1168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4073</v>
          </cell>
          <cell r="AD11">
            <v>0</v>
          </cell>
          <cell r="AE11">
            <v>0</v>
          </cell>
          <cell r="AF11">
            <v>4073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1694</v>
          </cell>
          <cell r="F12">
            <v>0</v>
          </cell>
          <cell r="G12">
            <v>0</v>
          </cell>
          <cell r="H12">
            <v>1694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3066</v>
          </cell>
          <cell r="N12">
            <v>0</v>
          </cell>
          <cell r="O12">
            <v>0</v>
          </cell>
          <cell r="P12">
            <v>202</v>
          </cell>
          <cell r="Q12">
            <v>0</v>
          </cell>
          <cell r="R12">
            <v>3268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62389</v>
          </cell>
          <cell r="E13">
            <v>169102</v>
          </cell>
          <cell r="F13">
            <v>42755</v>
          </cell>
          <cell r="G13">
            <v>1777</v>
          </cell>
          <cell r="H13">
            <v>276023</v>
          </cell>
          <cell r="I13">
            <v>1005</v>
          </cell>
          <cell r="J13">
            <v>4646</v>
          </cell>
          <cell r="K13">
            <v>5651</v>
          </cell>
          <cell r="L13">
            <v>65851</v>
          </cell>
          <cell r="M13">
            <v>296455</v>
          </cell>
          <cell r="N13">
            <v>0</v>
          </cell>
          <cell r="O13">
            <v>143967</v>
          </cell>
          <cell r="P13">
            <v>5670</v>
          </cell>
          <cell r="Q13">
            <v>0</v>
          </cell>
          <cell r="R13">
            <v>511943</v>
          </cell>
          <cell r="S13">
            <v>3258</v>
          </cell>
          <cell r="T13">
            <v>0</v>
          </cell>
          <cell r="U13">
            <v>108561</v>
          </cell>
          <cell r="V13">
            <v>111819</v>
          </cell>
          <cell r="W13">
            <v>348738</v>
          </cell>
          <cell r="X13">
            <v>0</v>
          </cell>
          <cell r="Y13">
            <v>348738</v>
          </cell>
          <cell r="Z13">
            <v>30111</v>
          </cell>
          <cell r="AA13">
            <v>0</v>
          </cell>
          <cell r="AB13">
            <v>0</v>
          </cell>
          <cell r="AC13">
            <v>0</v>
          </cell>
          <cell r="AD13">
            <v>7214</v>
          </cell>
          <cell r="AE13">
            <v>0</v>
          </cell>
          <cell r="AF13">
            <v>37325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12038</v>
          </cell>
          <cell r="F14">
            <v>167877</v>
          </cell>
          <cell r="G14">
            <v>1538</v>
          </cell>
          <cell r="H14">
            <v>181453</v>
          </cell>
          <cell r="I14">
            <v>0</v>
          </cell>
          <cell r="J14">
            <v>8210</v>
          </cell>
          <cell r="K14">
            <v>8210</v>
          </cell>
          <cell r="L14">
            <v>18874</v>
          </cell>
          <cell r="M14">
            <v>19378</v>
          </cell>
          <cell r="N14">
            <v>0</v>
          </cell>
          <cell r="O14">
            <v>171617</v>
          </cell>
          <cell r="P14">
            <v>0</v>
          </cell>
          <cell r="Q14">
            <v>3993</v>
          </cell>
          <cell r="R14">
            <v>213862</v>
          </cell>
          <cell r="S14">
            <v>0</v>
          </cell>
          <cell r="T14">
            <v>120</v>
          </cell>
          <cell r="U14">
            <v>2714</v>
          </cell>
          <cell r="V14">
            <v>2834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2438</v>
          </cell>
          <cell r="AE14">
            <v>0</v>
          </cell>
          <cell r="AF14">
            <v>2438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</v>
          </cell>
          <cell r="E16">
            <v>1</v>
          </cell>
          <cell r="F16">
            <v>1</v>
          </cell>
          <cell r="G16">
            <v>39</v>
          </cell>
          <cell r="H16">
            <v>42</v>
          </cell>
          <cell r="I16">
            <v>0</v>
          </cell>
          <cell r="J16">
            <v>125</v>
          </cell>
          <cell r="K16">
            <v>125</v>
          </cell>
          <cell r="L16">
            <v>136</v>
          </cell>
          <cell r="M16">
            <v>33</v>
          </cell>
          <cell r="N16">
            <v>0</v>
          </cell>
          <cell r="O16">
            <v>750</v>
          </cell>
          <cell r="P16">
            <v>28</v>
          </cell>
          <cell r="Q16">
            <v>374</v>
          </cell>
          <cell r="R16">
            <v>1321</v>
          </cell>
          <cell r="S16">
            <v>0</v>
          </cell>
          <cell r="T16">
            <v>606</v>
          </cell>
          <cell r="U16">
            <v>713</v>
          </cell>
          <cell r="V16">
            <v>1319</v>
          </cell>
          <cell r="W16">
            <v>6351</v>
          </cell>
          <cell r="X16">
            <v>0</v>
          </cell>
          <cell r="Y16">
            <v>6351</v>
          </cell>
          <cell r="Z16">
            <v>0</v>
          </cell>
          <cell r="AA16">
            <v>0</v>
          </cell>
          <cell r="AB16">
            <v>256</v>
          </cell>
          <cell r="AC16">
            <v>0</v>
          </cell>
          <cell r="AD16">
            <v>63</v>
          </cell>
          <cell r="AE16">
            <v>0</v>
          </cell>
          <cell r="AF16">
            <v>319</v>
          </cell>
        </row>
        <row r="17">
          <cell r="B17" t="str">
            <v>I alt Tilgang</v>
          </cell>
          <cell r="C17">
            <v>23</v>
          </cell>
          <cell r="D17">
            <v>74715</v>
          </cell>
          <cell r="E17">
            <v>320971</v>
          </cell>
          <cell r="F17">
            <v>218538</v>
          </cell>
          <cell r="G17">
            <v>16771</v>
          </cell>
          <cell r="H17">
            <v>631018</v>
          </cell>
          <cell r="I17">
            <v>1005</v>
          </cell>
          <cell r="J17">
            <v>278382</v>
          </cell>
          <cell r="K17">
            <v>279387</v>
          </cell>
          <cell r="L17">
            <v>160567</v>
          </cell>
          <cell r="M17">
            <v>549170</v>
          </cell>
          <cell r="N17">
            <v>0</v>
          </cell>
          <cell r="O17">
            <v>447763</v>
          </cell>
          <cell r="P17">
            <v>25228</v>
          </cell>
          <cell r="Q17">
            <v>87876</v>
          </cell>
          <cell r="R17">
            <v>1270604</v>
          </cell>
          <cell r="S17">
            <v>3258</v>
          </cell>
          <cell r="T17">
            <v>24268</v>
          </cell>
          <cell r="U17">
            <v>311185</v>
          </cell>
          <cell r="V17">
            <v>338711</v>
          </cell>
          <cell r="W17">
            <v>1676221</v>
          </cell>
          <cell r="X17">
            <v>48447</v>
          </cell>
          <cell r="Y17">
            <v>1724668</v>
          </cell>
          <cell r="Z17">
            <v>31469</v>
          </cell>
          <cell r="AA17">
            <v>10682</v>
          </cell>
          <cell r="AB17">
            <v>1893</v>
          </cell>
          <cell r="AC17">
            <v>16313</v>
          </cell>
          <cell r="AD17">
            <v>12753</v>
          </cell>
          <cell r="AE17">
            <v>0</v>
          </cell>
          <cell r="AF17">
            <v>73110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78572</v>
          </cell>
          <cell r="E18">
            <v>60829</v>
          </cell>
          <cell r="F18">
            <v>42794</v>
          </cell>
          <cell r="G18">
            <v>0</v>
          </cell>
          <cell r="H18">
            <v>182195</v>
          </cell>
          <cell r="I18">
            <v>0</v>
          </cell>
          <cell r="J18">
            <v>0</v>
          </cell>
          <cell r="K18">
            <v>0</v>
          </cell>
          <cell r="L18">
            <v>89227</v>
          </cell>
          <cell r="M18">
            <v>155061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244288</v>
          </cell>
          <cell r="S18">
            <v>0</v>
          </cell>
          <cell r="T18">
            <v>0</v>
          </cell>
          <cell r="U18">
            <v>432136</v>
          </cell>
          <cell r="V18">
            <v>432136</v>
          </cell>
          <cell r="W18">
            <v>133224</v>
          </cell>
          <cell r="X18">
            <v>5973</v>
          </cell>
          <cell r="Y18">
            <v>139197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3736</v>
          </cell>
          <cell r="AE18">
            <v>0</v>
          </cell>
          <cell r="AF18">
            <v>3736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85649</v>
          </cell>
          <cell r="F19">
            <v>4436</v>
          </cell>
          <cell r="G19">
            <v>3485</v>
          </cell>
          <cell r="H19">
            <v>93570</v>
          </cell>
          <cell r="I19">
            <v>0</v>
          </cell>
          <cell r="J19">
            <v>121316</v>
          </cell>
          <cell r="K19">
            <v>121316</v>
          </cell>
          <cell r="L19">
            <v>23013</v>
          </cell>
          <cell r="M19">
            <v>88820</v>
          </cell>
          <cell r="N19">
            <v>0</v>
          </cell>
          <cell r="O19">
            <v>109182</v>
          </cell>
          <cell r="P19">
            <v>535</v>
          </cell>
          <cell r="Q19">
            <v>24000</v>
          </cell>
          <cell r="R19">
            <v>245550</v>
          </cell>
          <cell r="S19">
            <v>0</v>
          </cell>
          <cell r="T19">
            <v>0</v>
          </cell>
          <cell r="U19">
            <v>1077</v>
          </cell>
          <cell r="V19">
            <v>1077</v>
          </cell>
          <cell r="W19">
            <v>610155</v>
          </cell>
          <cell r="X19">
            <v>0</v>
          </cell>
          <cell r="Y19">
            <v>610155</v>
          </cell>
          <cell r="Z19">
            <v>0</v>
          </cell>
          <cell r="AA19">
            <v>0</v>
          </cell>
          <cell r="AB19">
            <v>0</v>
          </cell>
          <cell r="AC19">
            <v>1738</v>
          </cell>
          <cell r="AD19">
            <v>3038</v>
          </cell>
          <cell r="AE19">
            <v>0</v>
          </cell>
          <cell r="AF19">
            <v>4776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2477</v>
          </cell>
          <cell r="F20">
            <v>2</v>
          </cell>
          <cell r="G20">
            <v>1620</v>
          </cell>
          <cell r="H20">
            <v>4099</v>
          </cell>
          <cell r="I20">
            <v>0</v>
          </cell>
          <cell r="J20">
            <v>0</v>
          </cell>
          <cell r="K20">
            <v>0</v>
          </cell>
          <cell r="L20">
            <v>4486</v>
          </cell>
          <cell r="M20">
            <v>33280</v>
          </cell>
          <cell r="N20">
            <v>0</v>
          </cell>
          <cell r="O20">
            <v>17327</v>
          </cell>
          <cell r="P20">
            <v>40</v>
          </cell>
          <cell r="Q20">
            <v>3352</v>
          </cell>
          <cell r="R20">
            <v>58485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26810</v>
          </cell>
          <cell r="X20">
            <v>0</v>
          </cell>
          <cell r="Y20">
            <v>26810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30879</v>
          </cell>
          <cell r="M21">
            <v>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30903</v>
          </cell>
          <cell r="S21">
            <v>0</v>
          </cell>
          <cell r="T21">
            <v>42844</v>
          </cell>
          <cell r="U21">
            <v>34355</v>
          </cell>
          <cell r="V21">
            <v>77199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9050</v>
          </cell>
          <cell r="K22">
            <v>9050</v>
          </cell>
          <cell r="L22">
            <v>201</v>
          </cell>
          <cell r="M22">
            <v>0</v>
          </cell>
          <cell r="N22">
            <v>0</v>
          </cell>
          <cell r="O22">
            <v>102</v>
          </cell>
          <cell r="P22">
            <v>0</v>
          </cell>
          <cell r="Q22">
            <v>0</v>
          </cell>
          <cell r="R22">
            <v>303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41539</v>
          </cell>
          <cell r="K23">
            <v>41539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4214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4214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89</v>
          </cell>
          <cell r="D25">
            <v>0</v>
          </cell>
          <cell r="E25">
            <v>5494</v>
          </cell>
          <cell r="F25">
            <v>143843</v>
          </cell>
          <cell r="G25">
            <v>373</v>
          </cell>
          <cell r="H25">
            <v>149799</v>
          </cell>
          <cell r="I25">
            <v>0</v>
          </cell>
          <cell r="J25">
            <v>48066</v>
          </cell>
          <cell r="K25">
            <v>48066</v>
          </cell>
          <cell r="L25">
            <v>50775</v>
          </cell>
          <cell r="M25">
            <v>53299</v>
          </cell>
          <cell r="N25">
            <v>0</v>
          </cell>
          <cell r="O25">
            <v>243940</v>
          </cell>
          <cell r="P25">
            <v>6640</v>
          </cell>
          <cell r="Q25">
            <v>5128</v>
          </cell>
          <cell r="R25">
            <v>359782</v>
          </cell>
          <cell r="S25">
            <v>0</v>
          </cell>
          <cell r="T25">
            <v>1067</v>
          </cell>
          <cell r="U25">
            <v>7411</v>
          </cell>
          <cell r="V25">
            <v>8478</v>
          </cell>
          <cell r="W25">
            <v>0</v>
          </cell>
          <cell r="X25">
            <v>0</v>
          </cell>
          <cell r="Y25">
            <v>0</v>
          </cell>
          <cell r="Z25">
            <v>120</v>
          </cell>
          <cell r="AA25">
            <v>201</v>
          </cell>
          <cell r="AB25">
            <v>1893</v>
          </cell>
          <cell r="AC25">
            <v>9493</v>
          </cell>
          <cell r="AD25">
            <v>4160</v>
          </cell>
          <cell r="AE25">
            <v>0</v>
          </cell>
          <cell r="AF25">
            <v>15867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247</v>
          </cell>
          <cell r="M26">
            <v>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273</v>
          </cell>
          <cell r="S26">
            <v>0</v>
          </cell>
          <cell r="T26">
            <v>0</v>
          </cell>
          <cell r="U26">
            <v>737</v>
          </cell>
          <cell r="V26">
            <v>737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24631</v>
          </cell>
          <cell r="AB26">
            <v>0</v>
          </cell>
          <cell r="AC26">
            <v>3068</v>
          </cell>
          <cell r="AD26">
            <v>7</v>
          </cell>
          <cell r="AE26">
            <v>0</v>
          </cell>
          <cell r="AF26">
            <v>27706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226</v>
          </cell>
          <cell r="V27">
            <v>226</v>
          </cell>
          <cell r="W27">
            <v>0</v>
          </cell>
          <cell r="X27">
            <v>0</v>
          </cell>
          <cell r="Y27">
            <v>0</v>
          </cell>
          <cell r="Z27">
            <v>31349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31349</v>
          </cell>
        </row>
        <row r="28">
          <cell r="B28" t="str">
            <v>Anvendt til produktion 3.n</v>
          </cell>
          <cell r="C28">
            <v>0</v>
          </cell>
          <cell r="D28">
            <v>6382</v>
          </cell>
          <cell r="E28">
            <v>5143</v>
          </cell>
          <cell r="F28">
            <v>0</v>
          </cell>
          <cell r="G28">
            <v>1777</v>
          </cell>
          <cell r="H28">
            <v>13302</v>
          </cell>
          <cell r="I28">
            <v>0</v>
          </cell>
          <cell r="J28">
            <v>0</v>
          </cell>
          <cell r="K28">
            <v>0</v>
          </cell>
          <cell r="L28">
            <v>1527</v>
          </cell>
          <cell r="M28">
            <v>54753</v>
          </cell>
          <cell r="N28">
            <v>0</v>
          </cell>
          <cell r="O28">
            <v>0</v>
          </cell>
          <cell r="P28">
            <v>10134</v>
          </cell>
          <cell r="Q28">
            <v>42264</v>
          </cell>
          <cell r="R28">
            <v>108678</v>
          </cell>
          <cell r="S28">
            <v>0</v>
          </cell>
          <cell r="T28">
            <v>0</v>
          </cell>
          <cell r="U28">
            <v>4567</v>
          </cell>
          <cell r="V28">
            <v>4567</v>
          </cell>
          <cell r="W28">
            <v>665310</v>
          </cell>
          <cell r="X28">
            <v>10777</v>
          </cell>
          <cell r="Y28">
            <v>676087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830</v>
          </cell>
          <cell r="AE28">
            <v>0</v>
          </cell>
          <cell r="AF28">
            <v>830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149691</v>
          </cell>
          <cell r="F29">
            <v>22992</v>
          </cell>
          <cell r="G29">
            <v>8882</v>
          </cell>
          <cell r="H29">
            <v>181565</v>
          </cell>
          <cell r="I29">
            <v>0</v>
          </cell>
          <cell r="J29">
            <v>9342</v>
          </cell>
          <cell r="K29">
            <v>9342</v>
          </cell>
          <cell r="L29">
            <v>11757</v>
          </cell>
          <cell r="M29">
            <v>131133</v>
          </cell>
          <cell r="N29">
            <v>0</v>
          </cell>
          <cell r="O29">
            <v>59450</v>
          </cell>
          <cell r="P29">
            <v>7570</v>
          </cell>
          <cell r="Q29">
            <v>3988</v>
          </cell>
          <cell r="R29">
            <v>213898</v>
          </cell>
          <cell r="S29">
            <v>0</v>
          </cell>
          <cell r="T29">
            <v>2314</v>
          </cell>
          <cell r="U29">
            <v>0</v>
          </cell>
          <cell r="V29">
            <v>2314</v>
          </cell>
          <cell r="W29">
            <v>0</v>
          </cell>
          <cell r="X29">
            <v>2</v>
          </cell>
          <cell r="Y29">
            <v>2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2438</v>
          </cell>
          <cell r="AE29">
            <v>0</v>
          </cell>
          <cell r="AF29">
            <v>2438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29</v>
          </cell>
          <cell r="V30">
            <v>29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</v>
          </cell>
          <cell r="D31">
            <v>2</v>
          </cell>
          <cell r="E31">
            <v>826</v>
          </cell>
          <cell r="F31">
            <v>1216</v>
          </cell>
          <cell r="G31">
            <v>162</v>
          </cell>
          <cell r="H31">
            <v>2207</v>
          </cell>
          <cell r="I31">
            <v>0</v>
          </cell>
          <cell r="J31">
            <v>4</v>
          </cell>
          <cell r="K31">
            <v>4</v>
          </cell>
          <cell r="L31">
            <v>324</v>
          </cell>
          <cell r="M31">
            <v>1183</v>
          </cell>
          <cell r="N31">
            <v>0</v>
          </cell>
          <cell r="O31">
            <v>1761</v>
          </cell>
          <cell r="P31">
            <v>60</v>
          </cell>
          <cell r="Q31">
            <v>1</v>
          </cell>
          <cell r="R31">
            <v>3329</v>
          </cell>
          <cell r="S31">
            <v>0</v>
          </cell>
          <cell r="T31">
            <v>1</v>
          </cell>
          <cell r="U31">
            <v>4495</v>
          </cell>
          <cell r="V31">
            <v>4496</v>
          </cell>
          <cell r="W31">
            <v>580</v>
          </cell>
          <cell r="X31">
            <v>476</v>
          </cell>
          <cell r="Y31">
            <v>1056</v>
          </cell>
          <cell r="Z31">
            <v>0</v>
          </cell>
          <cell r="AA31">
            <v>0</v>
          </cell>
          <cell r="AB31">
            <v>0</v>
          </cell>
          <cell r="AC31">
            <v>180</v>
          </cell>
          <cell r="AD31">
            <v>1</v>
          </cell>
          <cell r="AE31">
            <v>0</v>
          </cell>
          <cell r="AF31">
            <v>181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2504</v>
          </cell>
          <cell r="F32">
            <v>0</v>
          </cell>
          <cell r="G32">
            <v>324</v>
          </cell>
          <cell r="H32">
            <v>2828</v>
          </cell>
          <cell r="I32">
            <v>0</v>
          </cell>
          <cell r="J32">
            <v>0</v>
          </cell>
          <cell r="K32">
            <v>0</v>
          </cell>
          <cell r="L32">
            <v>192</v>
          </cell>
          <cell r="M32">
            <v>8541</v>
          </cell>
          <cell r="N32">
            <v>0</v>
          </cell>
          <cell r="O32">
            <v>0</v>
          </cell>
          <cell r="P32">
            <v>865</v>
          </cell>
          <cell r="Q32">
            <v>0</v>
          </cell>
          <cell r="R32">
            <v>9598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90</v>
          </cell>
          <cell r="D33">
            <v>84956</v>
          </cell>
          <cell r="E33">
            <v>312613</v>
          </cell>
          <cell r="F33">
            <v>215283</v>
          </cell>
          <cell r="G33">
            <v>16623</v>
          </cell>
          <cell r="H33">
            <v>629565</v>
          </cell>
          <cell r="I33">
            <v>0</v>
          </cell>
          <cell r="J33">
            <v>229317</v>
          </cell>
          <cell r="K33">
            <v>229317</v>
          </cell>
          <cell r="L33">
            <v>216842</v>
          </cell>
          <cell r="M33">
            <v>526120</v>
          </cell>
          <cell r="N33">
            <v>0</v>
          </cell>
          <cell r="O33">
            <v>431762</v>
          </cell>
          <cell r="P33">
            <v>25844</v>
          </cell>
          <cell r="Q33">
            <v>78733</v>
          </cell>
          <cell r="R33">
            <v>1279301</v>
          </cell>
          <cell r="S33">
            <v>0</v>
          </cell>
          <cell r="T33">
            <v>46226</v>
          </cell>
          <cell r="U33">
            <v>485033</v>
          </cell>
          <cell r="V33">
            <v>531259</v>
          </cell>
          <cell r="W33">
            <v>1436079</v>
          </cell>
          <cell r="X33">
            <v>17228</v>
          </cell>
          <cell r="Y33">
            <v>1453307</v>
          </cell>
          <cell r="Z33">
            <v>31469</v>
          </cell>
          <cell r="AA33">
            <v>24832</v>
          </cell>
          <cell r="AB33">
            <v>1893</v>
          </cell>
          <cell r="AC33">
            <v>14479</v>
          </cell>
          <cell r="AD33">
            <v>14210</v>
          </cell>
          <cell r="AE33">
            <v>0</v>
          </cell>
          <cell r="AF33">
            <v>86883</v>
          </cell>
        </row>
        <row r="34">
          <cell r="A34" t="str">
            <v>FYSISK BEHOLDNING ULTIMO</v>
          </cell>
          <cell r="C34">
            <v>483</v>
          </cell>
          <cell r="D34">
            <v>75580</v>
          </cell>
          <cell r="E34">
            <v>315123</v>
          </cell>
          <cell r="F34">
            <v>27868</v>
          </cell>
          <cell r="G34">
            <v>35609</v>
          </cell>
          <cell r="H34">
            <v>454663</v>
          </cell>
          <cell r="I34">
            <v>12910</v>
          </cell>
          <cell r="J34">
            <v>250024</v>
          </cell>
          <cell r="K34">
            <v>262934</v>
          </cell>
          <cell r="L34">
            <v>266833</v>
          </cell>
          <cell r="M34">
            <v>1184653</v>
          </cell>
          <cell r="N34">
            <v>0</v>
          </cell>
          <cell r="O34">
            <v>296074</v>
          </cell>
          <cell r="P34">
            <v>36344</v>
          </cell>
          <cell r="Q34">
            <v>120039</v>
          </cell>
          <cell r="R34">
            <v>1903943</v>
          </cell>
          <cell r="S34">
            <v>6038</v>
          </cell>
          <cell r="T34">
            <v>21027</v>
          </cell>
          <cell r="U34">
            <v>592356</v>
          </cell>
          <cell r="V34">
            <v>619421</v>
          </cell>
          <cell r="W34">
            <v>647253</v>
          </cell>
          <cell r="X34">
            <v>89059</v>
          </cell>
          <cell r="Y34">
            <v>736312</v>
          </cell>
          <cell r="Z34">
            <v>0</v>
          </cell>
          <cell r="AA34">
            <v>60367</v>
          </cell>
          <cell r="AB34">
            <v>0</v>
          </cell>
          <cell r="AC34">
            <v>13776</v>
          </cell>
          <cell r="AD34">
            <v>5395</v>
          </cell>
          <cell r="AE34">
            <v>0</v>
          </cell>
          <cell r="AF34">
            <v>79538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185308</v>
          </cell>
          <cell r="F35">
            <v>19972</v>
          </cell>
          <cell r="G35">
            <v>3632</v>
          </cell>
          <cell r="H35">
            <v>208912</v>
          </cell>
          <cell r="I35">
            <v>0</v>
          </cell>
          <cell r="J35">
            <v>0</v>
          </cell>
          <cell r="K35">
            <v>0</v>
          </cell>
          <cell r="L35">
            <v>57094</v>
          </cell>
          <cell r="M35">
            <v>558179</v>
          </cell>
          <cell r="N35">
            <v>0</v>
          </cell>
          <cell r="O35">
            <v>520598</v>
          </cell>
          <cell r="P35">
            <v>8817</v>
          </cell>
          <cell r="Q35">
            <v>71240</v>
          </cell>
          <cell r="R35">
            <v>1215928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129021</v>
          </cell>
          <cell r="X35">
            <v>0</v>
          </cell>
          <cell r="Y35">
            <v>129021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-185911</v>
          </cell>
          <cell r="F36">
            <v>-19972</v>
          </cell>
          <cell r="G36">
            <v>-4599</v>
          </cell>
          <cell r="H36">
            <v>-210482</v>
          </cell>
          <cell r="I36">
            <v>0</v>
          </cell>
          <cell r="J36">
            <v>0</v>
          </cell>
          <cell r="K36">
            <v>0</v>
          </cell>
          <cell r="L36">
            <v>-57265</v>
          </cell>
          <cell r="M36">
            <v>-558179</v>
          </cell>
          <cell r="N36">
            <v>0</v>
          </cell>
          <cell r="O36">
            <v>-520598</v>
          </cell>
          <cell r="P36">
            <v>-8817</v>
          </cell>
          <cell r="Q36">
            <v>-71240</v>
          </cell>
          <cell r="R36">
            <v>-1216099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-129021</v>
          </cell>
          <cell r="X36">
            <v>0</v>
          </cell>
          <cell r="Y36">
            <v>-129021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483</v>
          </cell>
          <cell r="D37">
            <v>75580</v>
          </cell>
          <cell r="E37">
            <v>314520</v>
          </cell>
          <cell r="F37">
            <v>27868</v>
          </cell>
          <cell r="G37">
            <v>34642</v>
          </cell>
          <cell r="H37">
            <v>453093</v>
          </cell>
          <cell r="I37">
            <v>12910</v>
          </cell>
          <cell r="J37">
            <v>250024</v>
          </cell>
          <cell r="K37">
            <v>262934</v>
          </cell>
          <cell r="L37">
            <v>266662</v>
          </cell>
          <cell r="M37">
            <v>1184653</v>
          </cell>
          <cell r="N37">
            <v>0</v>
          </cell>
          <cell r="O37">
            <v>296074</v>
          </cell>
          <cell r="P37">
            <v>36344</v>
          </cell>
          <cell r="Q37">
            <v>120039</v>
          </cell>
          <cell r="R37">
            <v>1903772</v>
          </cell>
          <cell r="S37">
            <v>6038</v>
          </cell>
          <cell r="T37">
            <v>21027</v>
          </cell>
          <cell r="U37">
            <v>592356</v>
          </cell>
          <cell r="V37">
            <v>619421</v>
          </cell>
          <cell r="W37">
            <v>647253</v>
          </cell>
          <cell r="X37">
            <v>89059</v>
          </cell>
          <cell r="Y37">
            <v>736312</v>
          </cell>
          <cell r="Z37">
            <v>0</v>
          </cell>
          <cell r="AA37">
            <v>60367</v>
          </cell>
          <cell r="AB37">
            <v>0</v>
          </cell>
          <cell r="AC37">
            <v>13776</v>
          </cell>
          <cell r="AD37">
            <v>5395</v>
          </cell>
          <cell r="AE37">
            <v>0</v>
          </cell>
          <cell r="AF37">
            <v>79538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5031</v>
          </cell>
          <cell r="C3">
            <v>2922</v>
          </cell>
          <cell r="D3">
            <v>135719</v>
          </cell>
          <cell r="E3">
            <v>171</v>
          </cell>
          <cell r="F3">
            <v>143843</v>
          </cell>
          <cell r="G3">
            <v>479</v>
          </cell>
          <cell r="H3">
            <v>13605</v>
          </cell>
          <cell r="I3">
            <v>14084</v>
          </cell>
          <cell r="J3">
            <v>0</v>
          </cell>
          <cell r="K3">
            <v>0</v>
          </cell>
          <cell r="L3">
            <v>26012</v>
          </cell>
          <cell r="M3">
            <v>2777</v>
          </cell>
          <cell r="N3">
            <v>22749</v>
          </cell>
          <cell r="O3">
            <v>51538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483</v>
          </cell>
          <cell r="D3">
            <v>75580</v>
          </cell>
          <cell r="E3">
            <v>315123</v>
          </cell>
          <cell r="F3">
            <v>27868</v>
          </cell>
          <cell r="G3">
            <v>35609</v>
          </cell>
          <cell r="H3">
            <v>454663</v>
          </cell>
          <cell r="I3">
            <v>12910</v>
          </cell>
          <cell r="J3">
            <v>250024</v>
          </cell>
          <cell r="K3">
            <v>262934</v>
          </cell>
          <cell r="L3">
            <v>266833</v>
          </cell>
          <cell r="M3">
            <v>1184653</v>
          </cell>
          <cell r="N3">
            <v>0</v>
          </cell>
          <cell r="O3">
            <v>296074</v>
          </cell>
          <cell r="P3">
            <v>36344</v>
          </cell>
          <cell r="Q3">
            <v>120039</v>
          </cell>
          <cell r="R3">
            <v>1903943</v>
          </cell>
          <cell r="S3">
            <v>6038</v>
          </cell>
          <cell r="T3">
            <v>21027</v>
          </cell>
          <cell r="U3">
            <v>592356</v>
          </cell>
          <cell r="V3">
            <v>619421</v>
          </cell>
          <cell r="W3">
            <v>647253</v>
          </cell>
          <cell r="X3">
            <v>89059</v>
          </cell>
          <cell r="Y3">
            <v>736312</v>
          </cell>
          <cell r="Z3">
            <v>0</v>
          </cell>
          <cell r="AA3">
            <v>60367</v>
          </cell>
          <cell r="AB3">
            <v>0</v>
          </cell>
          <cell r="AC3">
            <v>13776</v>
          </cell>
          <cell r="AD3">
            <v>5395</v>
          </cell>
          <cell r="AE3">
            <v>0</v>
          </cell>
          <cell r="AF3">
            <v>79538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185308</v>
          </cell>
          <cell r="F4">
            <v>19972</v>
          </cell>
          <cell r="G4">
            <v>3632</v>
          </cell>
          <cell r="H4">
            <v>208912</v>
          </cell>
          <cell r="I4">
            <v>0</v>
          </cell>
          <cell r="J4">
            <v>0</v>
          </cell>
          <cell r="K4">
            <v>0</v>
          </cell>
          <cell r="L4">
            <v>57094</v>
          </cell>
          <cell r="M4">
            <v>558179</v>
          </cell>
          <cell r="N4">
            <v>0</v>
          </cell>
          <cell r="O4">
            <v>520598</v>
          </cell>
          <cell r="P4">
            <v>8817</v>
          </cell>
          <cell r="Q4">
            <v>71240</v>
          </cell>
          <cell r="R4">
            <v>1215928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129021</v>
          </cell>
          <cell r="X4">
            <v>0</v>
          </cell>
          <cell r="Y4">
            <v>129021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-185911</v>
          </cell>
          <cell r="F5">
            <v>-19972</v>
          </cell>
          <cell r="G5">
            <v>-4599</v>
          </cell>
          <cell r="H5">
            <v>-210482</v>
          </cell>
          <cell r="I5">
            <v>0</v>
          </cell>
          <cell r="J5">
            <v>0</v>
          </cell>
          <cell r="K5">
            <v>0</v>
          </cell>
          <cell r="L5">
            <v>-57265</v>
          </cell>
          <cell r="M5">
            <v>-558179</v>
          </cell>
          <cell r="N5">
            <v>0</v>
          </cell>
          <cell r="O5">
            <v>-520598</v>
          </cell>
          <cell r="P5">
            <v>-8817</v>
          </cell>
          <cell r="Q5">
            <v>-71240</v>
          </cell>
          <cell r="R5">
            <v>-1216099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-129021</v>
          </cell>
          <cell r="X5">
            <v>0</v>
          </cell>
          <cell r="Y5">
            <v>-129021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483</v>
          </cell>
          <cell r="D6">
            <v>75580</v>
          </cell>
          <cell r="E6">
            <v>314520</v>
          </cell>
          <cell r="F6">
            <v>27868</v>
          </cell>
          <cell r="G6">
            <v>34642</v>
          </cell>
          <cell r="H6">
            <v>453093</v>
          </cell>
          <cell r="I6">
            <v>12910</v>
          </cell>
          <cell r="J6">
            <v>250024</v>
          </cell>
          <cell r="K6">
            <v>262934</v>
          </cell>
          <cell r="L6">
            <v>266662</v>
          </cell>
          <cell r="M6">
            <v>1184653</v>
          </cell>
          <cell r="N6">
            <v>0</v>
          </cell>
          <cell r="O6">
            <v>296074</v>
          </cell>
          <cell r="P6">
            <v>36344</v>
          </cell>
          <cell r="Q6">
            <v>120039</v>
          </cell>
          <cell r="R6">
            <v>1903772</v>
          </cell>
          <cell r="S6">
            <v>6038</v>
          </cell>
          <cell r="T6">
            <v>21027</v>
          </cell>
          <cell r="U6">
            <v>592356</v>
          </cell>
          <cell r="V6">
            <v>619421</v>
          </cell>
          <cell r="W6">
            <v>647253</v>
          </cell>
          <cell r="X6">
            <v>89059</v>
          </cell>
          <cell r="Y6">
            <v>736312</v>
          </cell>
          <cell r="Z6">
            <v>0</v>
          </cell>
          <cell r="AA6">
            <v>60367</v>
          </cell>
          <cell r="AB6">
            <v>0</v>
          </cell>
          <cell r="AC6">
            <v>13776</v>
          </cell>
          <cell r="AD6">
            <v>5395</v>
          </cell>
          <cell r="AE6">
            <v>0</v>
          </cell>
          <cell r="AF6">
            <v>79538</v>
          </cell>
        </row>
        <row r="7">
          <cell r="A7" t="str">
            <v>TILGANG</v>
          </cell>
          <cell r="B7" t="str">
            <v>Import 2.a.</v>
          </cell>
          <cell r="C7">
            <v>59</v>
          </cell>
          <cell r="D7">
            <v>22586</v>
          </cell>
          <cell r="E7">
            <v>32474</v>
          </cell>
          <cell r="F7">
            <v>0</v>
          </cell>
          <cell r="G7">
            <v>14194</v>
          </cell>
          <cell r="H7">
            <v>69313</v>
          </cell>
          <cell r="I7">
            <v>0</v>
          </cell>
          <cell r="J7">
            <v>110042</v>
          </cell>
          <cell r="K7">
            <v>110042</v>
          </cell>
          <cell r="L7">
            <v>139142</v>
          </cell>
          <cell r="M7">
            <v>67205</v>
          </cell>
          <cell r="N7">
            <v>0</v>
          </cell>
          <cell r="O7">
            <v>0</v>
          </cell>
          <cell r="P7">
            <v>10314</v>
          </cell>
          <cell r="Q7">
            <v>0</v>
          </cell>
          <cell r="R7">
            <v>216661</v>
          </cell>
          <cell r="S7">
            <v>0</v>
          </cell>
          <cell r="T7">
            <v>43680</v>
          </cell>
          <cell r="U7">
            <v>279847</v>
          </cell>
          <cell r="V7">
            <v>323527</v>
          </cell>
          <cell r="W7">
            <v>383625</v>
          </cell>
          <cell r="X7">
            <v>0</v>
          </cell>
          <cell r="Y7">
            <v>383625</v>
          </cell>
          <cell r="Z7">
            <v>0</v>
          </cell>
          <cell r="AA7">
            <v>31708</v>
          </cell>
          <cell r="AB7">
            <v>878</v>
          </cell>
          <cell r="AC7">
            <v>872</v>
          </cell>
          <cell r="AD7">
            <v>1743</v>
          </cell>
          <cell r="AE7">
            <v>0</v>
          </cell>
          <cell r="AF7">
            <v>35201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84987</v>
          </cell>
          <cell r="F8">
            <v>1449</v>
          </cell>
          <cell r="G8">
            <v>3940</v>
          </cell>
          <cell r="H8">
            <v>90376</v>
          </cell>
          <cell r="I8">
            <v>0</v>
          </cell>
          <cell r="J8">
            <v>51125</v>
          </cell>
          <cell r="K8">
            <v>51125</v>
          </cell>
          <cell r="L8">
            <v>10775</v>
          </cell>
          <cell r="M8">
            <v>80529</v>
          </cell>
          <cell r="N8">
            <v>0</v>
          </cell>
          <cell r="O8">
            <v>113598</v>
          </cell>
          <cell r="P8">
            <v>3</v>
          </cell>
          <cell r="Q8">
            <v>36894</v>
          </cell>
          <cell r="R8">
            <v>241799</v>
          </cell>
          <cell r="S8">
            <v>0</v>
          </cell>
          <cell r="T8">
            <v>0</v>
          </cell>
          <cell r="U8">
            <v>720</v>
          </cell>
          <cell r="V8">
            <v>720</v>
          </cell>
          <cell r="W8">
            <v>619378</v>
          </cell>
          <cell r="X8">
            <v>0</v>
          </cell>
          <cell r="Y8">
            <v>619378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4572</v>
          </cell>
          <cell r="AE8">
            <v>0</v>
          </cell>
          <cell r="AF8">
            <v>4572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8656</v>
          </cell>
          <cell r="F9">
            <v>5</v>
          </cell>
          <cell r="G9">
            <v>3022</v>
          </cell>
          <cell r="H9">
            <v>11683</v>
          </cell>
          <cell r="I9">
            <v>0</v>
          </cell>
          <cell r="J9">
            <v>0</v>
          </cell>
          <cell r="K9">
            <v>0</v>
          </cell>
          <cell r="L9">
            <v>22496</v>
          </cell>
          <cell r="M9">
            <v>62945</v>
          </cell>
          <cell r="N9">
            <v>0</v>
          </cell>
          <cell r="O9">
            <v>31795</v>
          </cell>
          <cell r="P9">
            <v>3521</v>
          </cell>
          <cell r="Q9">
            <v>22371</v>
          </cell>
          <cell r="R9">
            <v>143128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114115</v>
          </cell>
          <cell r="X9">
            <v>0</v>
          </cell>
          <cell r="Y9">
            <v>114115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9648</v>
          </cell>
          <cell r="Q10">
            <v>0</v>
          </cell>
          <cell r="R10">
            <v>9648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1525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1525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3006</v>
          </cell>
          <cell r="G11">
            <v>144</v>
          </cell>
          <cell r="H11">
            <v>3150</v>
          </cell>
          <cell r="I11">
            <v>0</v>
          </cell>
          <cell r="J11">
            <v>0</v>
          </cell>
          <cell r="K11">
            <v>0</v>
          </cell>
          <cell r="L11">
            <v>4208</v>
          </cell>
          <cell r="M11">
            <v>2583</v>
          </cell>
          <cell r="N11">
            <v>0</v>
          </cell>
          <cell r="O11">
            <v>7209</v>
          </cell>
          <cell r="P11">
            <v>0</v>
          </cell>
          <cell r="Q11">
            <v>0</v>
          </cell>
          <cell r="R11">
            <v>14000</v>
          </cell>
          <cell r="S11">
            <v>0</v>
          </cell>
          <cell r="T11">
            <v>430</v>
          </cell>
          <cell r="U11">
            <v>386</v>
          </cell>
          <cell r="V11">
            <v>816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512</v>
          </cell>
          <cell r="AD11">
            <v>0</v>
          </cell>
          <cell r="AE11">
            <v>0</v>
          </cell>
          <cell r="AF11">
            <v>512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7599</v>
          </cell>
          <cell r="F12">
            <v>0</v>
          </cell>
          <cell r="G12">
            <v>0</v>
          </cell>
          <cell r="H12">
            <v>7599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9733</v>
          </cell>
          <cell r="N12">
            <v>0</v>
          </cell>
          <cell r="O12">
            <v>0</v>
          </cell>
          <cell r="P12">
            <v>1645</v>
          </cell>
          <cell r="Q12">
            <v>0</v>
          </cell>
          <cell r="R12">
            <v>11378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65651</v>
          </cell>
          <cell r="E13">
            <v>152484</v>
          </cell>
          <cell r="F13">
            <v>52491</v>
          </cell>
          <cell r="G13">
            <v>4202</v>
          </cell>
          <cell r="H13">
            <v>274828</v>
          </cell>
          <cell r="I13">
            <v>1721</v>
          </cell>
          <cell r="J13">
            <v>12497</v>
          </cell>
          <cell r="K13">
            <v>14218</v>
          </cell>
          <cell r="L13">
            <v>32506</v>
          </cell>
          <cell r="M13">
            <v>294419</v>
          </cell>
          <cell r="N13">
            <v>0</v>
          </cell>
          <cell r="O13">
            <v>121303</v>
          </cell>
          <cell r="P13">
            <v>4868</v>
          </cell>
          <cell r="Q13">
            <v>8737</v>
          </cell>
          <cell r="R13">
            <v>461833</v>
          </cell>
          <cell r="S13">
            <v>9722</v>
          </cell>
          <cell r="T13">
            <v>0</v>
          </cell>
          <cell r="U13">
            <v>113588</v>
          </cell>
          <cell r="V13">
            <v>123310</v>
          </cell>
          <cell r="W13">
            <v>348528</v>
          </cell>
          <cell r="X13">
            <v>9720</v>
          </cell>
          <cell r="Y13">
            <v>358248</v>
          </cell>
          <cell r="Z13">
            <v>29707</v>
          </cell>
          <cell r="AA13">
            <v>0</v>
          </cell>
          <cell r="AB13">
            <v>0</v>
          </cell>
          <cell r="AC13">
            <v>0</v>
          </cell>
          <cell r="AD13">
            <v>9451</v>
          </cell>
          <cell r="AE13">
            <v>0</v>
          </cell>
          <cell r="AF13">
            <v>39158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1626</v>
          </cell>
          <cell r="F14">
            <v>160381</v>
          </cell>
          <cell r="G14">
            <v>0</v>
          </cell>
          <cell r="H14">
            <v>162007</v>
          </cell>
          <cell r="I14">
            <v>0</v>
          </cell>
          <cell r="J14">
            <v>8412</v>
          </cell>
          <cell r="K14">
            <v>8412</v>
          </cell>
          <cell r="L14">
            <v>19091</v>
          </cell>
          <cell r="M14">
            <v>13933</v>
          </cell>
          <cell r="N14">
            <v>0</v>
          </cell>
          <cell r="O14">
            <v>188682</v>
          </cell>
          <cell r="P14">
            <v>0</v>
          </cell>
          <cell r="Q14">
            <v>18882</v>
          </cell>
          <cell r="R14">
            <v>240588</v>
          </cell>
          <cell r="S14">
            <v>0</v>
          </cell>
          <cell r="T14">
            <v>61088</v>
          </cell>
          <cell r="U14">
            <v>21725</v>
          </cell>
          <cell r="V14">
            <v>82813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3763</v>
          </cell>
          <cell r="AE14">
            <v>0</v>
          </cell>
          <cell r="AF14">
            <v>3763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138</v>
          </cell>
          <cell r="F16">
            <v>0</v>
          </cell>
          <cell r="G16">
            <v>135</v>
          </cell>
          <cell r="H16">
            <v>273</v>
          </cell>
          <cell r="I16">
            <v>0</v>
          </cell>
          <cell r="J16">
            <v>31</v>
          </cell>
          <cell r="K16">
            <v>31</v>
          </cell>
          <cell r="L16">
            <v>250</v>
          </cell>
          <cell r="M16">
            <v>731</v>
          </cell>
          <cell r="N16">
            <v>0</v>
          </cell>
          <cell r="O16">
            <v>80</v>
          </cell>
          <cell r="P16">
            <v>367</v>
          </cell>
          <cell r="Q16">
            <v>48</v>
          </cell>
          <cell r="R16">
            <v>1476</v>
          </cell>
          <cell r="S16">
            <v>0</v>
          </cell>
          <cell r="T16">
            <v>50</v>
          </cell>
          <cell r="U16">
            <v>4263</v>
          </cell>
          <cell r="V16">
            <v>4313</v>
          </cell>
          <cell r="W16">
            <v>6362</v>
          </cell>
          <cell r="X16">
            <v>135</v>
          </cell>
          <cell r="Y16">
            <v>6497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91</v>
          </cell>
          <cell r="AE16">
            <v>0</v>
          </cell>
          <cell r="AF16">
            <v>91</v>
          </cell>
        </row>
        <row r="17">
          <cell r="B17" t="str">
            <v>I alt Tilgang</v>
          </cell>
          <cell r="C17">
            <v>59</v>
          </cell>
          <cell r="D17">
            <v>88237</v>
          </cell>
          <cell r="E17">
            <v>287964</v>
          </cell>
          <cell r="F17">
            <v>217332</v>
          </cell>
          <cell r="G17">
            <v>25637</v>
          </cell>
          <cell r="H17">
            <v>619229</v>
          </cell>
          <cell r="I17">
            <v>1721</v>
          </cell>
          <cell r="J17">
            <v>182107</v>
          </cell>
          <cell r="K17">
            <v>183828</v>
          </cell>
          <cell r="L17">
            <v>228468</v>
          </cell>
          <cell r="M17">
            <v>532078</v>
          </cell>
          <cell r="N17">
            <v>0</v>
          </cell>
          <cell r="O17">
            <v>462667</v>
          </cell>
          <cell r="P17">
            <v>30366</v>
          </cell>
          <cell r="Q17">
            <v>86932</v>
          </cell>
          <cell r="R17">
            <v>1340511</v>
          </cell>
          <cell r="S17">
            <v>9722</v>
          </cell>
          <cell r="T17">
            <v>105248</v>
          </cell>
          <cell r="U17">
            <v>420529</v>
          </cell>
          <cell r="V17">
            <v>535499</v>
          </cell>
          <cell r="W17">
            <v>1472008</v>
          </cell>
          <cell r="X17">
            <v>9855</v>
          </cell>
          <cell r="Y17">
            <v>1481863</v>
          </cell>
          <cell r="Z17">
            <v>31232</v>
          </cell>
          <cell r="AA17">
            <v>31708</v>
          </cell>
          <cell r="AB17">
            <v>878</v>
          </cell>
          <cell r="AC17">
            <v>1384</v>
          </cell>
          <cell r="AD17">
            <v>19620</v>
          </cell>
          <cell r="AE17">
            <v>0</v>
          </cell>
          <cell r="AF17">
            <v>84822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57962</v>
          </cell>
          <cell r="E18">
            <v>53929</v>
          </cell>
          <cell r="F18">
            <v>42457</v>
          </cell>
          <cell r="G18">
            <v>0</v>
          </cell>
          <cell r="H18">
            <v>154348</v>
          </cell>
          <cell r="I18">
            <v>0</v>
          </cell>
          <cell r="J18">
            <v>49837</v>
          </cell>
          <cell r="K18">
            <v>49837</v>
          </cell>
          <cell r="L18">
            <v>56098</v>
          </cell>
          <cell r="M18">
            <v>165090</v>
          </cell>
          <cell r="N18">
            <v>0</v>
          </cell>
          <cell r="O18">
            <v>0</v>
          </cell>
          <cell r="P18">
            <v>5697</v>
          </cell>
          <cell r="Q18">
            <v>6859</v>
          </cell>
          <cell r="R18">
            <v>233744</v>
          </cell>
          <cell r="S18">
            <v>0</v>
          </cell>
          <cell r="T18">
            <v>0</v>
          </cell>
          <cell r="U18">
            <v>427058</v>
          </cell>
          <cell r="V18">
            <v>427058</v>
          </cell>
          <cell r="W18">
            <v>195080</v>
          </cell>
          <cell r="X18">
            <v>7669</v>
          </cell>
          <cell r="Y18">
            <v>202749</v>
          </cell>
          <cell r="Z18">
            <v>0</v>
          </cell>
          <cell r="AA18">
            <v>9</v>
          </cell>
          <cell r="AB18">
            <v>0</v>
          </cell>
          <cell r="AC18">
            <v>0</v>
          </cell>
          <cell r="AD18">
            <v>5603</v>
          </cell>
          <cell r="AE18">
            <v>0</v>
          </cell>
          <cell r="AF18">
            <v>5612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84987</v>
          </cell>
          <cell r="F19">
            <v>1449</v>
          </cell>
          <cell r="G19">
            <v>3940</v>
          </cell>
          <cell r="H19">
            <v>90376</v>
          </cell>
          <cell r="I19">
            <v>0</v>
          </cell>
          <cell r="J19">
            <v>51126</v>
          </cell>
          <cell r="K19">
            <v>51126</v>
          </cell>
          <cell r="L19">
            <v>20801</v>
          </cell>
          <cell r="M19">
            <v>80529</v>
          </cell>
          <cell r="N19">
            <v>0</v>
          </cell>
          <cell r="O19">
            <v>113598</v>
          </cell>
          <cell r="P19">
            <v>1160</v>
          </cell>
          <cell r="Q19">
            <v>36894</v>
          </cell>
          <cell r="R19">
            <v>252982</v>
          </cell>
          <cell r="S19">
            <v>0</v>
          </cell>
          <cell r="T19">
            <v>0</v>
          </cell>
          <cell r="U19">
            <v>720</v>
          </cell>
          <cell r="V19">
            <v>720</v>
          </cell>
          <cell r="W19">
            <v>619377</v>
          </cell>
          <cell r="X19">
            <v>0</v>
          </cell>
          <cell r="Y19">
            <v>619377</v>
          </cell>
          <cell r="Z19">
            <v>0</v>
          </cell>
          <cell r="AA19">
            <v>0</v>
          </cell>
          <cell r="AB19">
            <v>0</v>
          </cell>
          <cell r="AC19">
            <v>79</v>
          </cell>
          <cell r="AD19">
            <v>4572</v>
          </cell>
          <cell r="AE19">
            <v>0</v>
          </cell>
          <cell r="AF19">
            <v>4651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8656</v>
          </cell>
          <cell r="F20">
            <v>5</v>
          </cell>
          <cell r="G20">
            <v>3022</v>
          </cell>
          <cell r="H20">
            <v>11683</v>
          </cell>
          <cell r="I20">
            <v>0</v>
          </cell>
          <cell r="J20">
            <v>0</v>
          </cell>
          <cell r="K20">
            <v>0</v>
          </cell>
          <cell r="L20">
            <v>22496</v>
          </cell>
          <cell r="M20">
            <v>62945</v>
          </cell>
          <cell r="N20">
            <v>0</v>
          </cell>
          <cell r="O20">
            <v>31795</v>
          </cell>
          <cell r="P20">
            <v>3521</v>
          </cell>
          <cell r="Q20">
            <v>22371</v>
          </cell>
          <cell r="R20">
            <v>143128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114113</v>
          </cell>
          <cell r="X20">
            <v>0</v>
          </cell>
          <cell r="Y20">
            <v>114113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33602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33608</v>
          </cell>
          <cell r="S21">
            <v>0</v>
          </cell>
          <cell r="T21">
            <v>383</v>
          </cell>
          <cell r="U21">
            <v>12376</v>
          </cell>
          <cell r="V21">
            <v>12759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69</v>
          </cell>
          <cell r="M22">
            <v>5</v>
          </cell>
          <cell r="N22">
            <v>0</v>
          </cell>
          <cell r="O22">
            <v>107</v>
          </cell>
          <cell r="P22">
            <v>0</v>
          </cell>
          <cell r="Q22">
            <v>0</v>
          </cell>
          <cell r="R22">
            <v>181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40258</v>
          </cell>
          <cell r="K23">
            <v>40258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5224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5224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105</v>
          </cell>
          <cell r="D25">
            <v>0</v>
          </cell>
          <cell r="E25">
            <v>5056</v>
          </cell>
          <cell r="F25">
            <v>140731</v>
          </cell>
          <cell r="G25">
            <v>649</v>
          </cell>
          <cell r="H25">
            <v>146541</v>
          </cell>
          <cell r="I25">
            <v>0</v>
          </cell>
          <cell r="J25">
            <v>32145</v>
          </cell>
          <cell r="K25">
            <v>32145</v>
          </cell>
          <cell r="L25">
            <v>51605</v>
          </cell>
          <cell r="M25">
            <v>37968</v>
          </cell>
          <cell r="N25">
            <v>0</v>
          </cell>
          <cell r="O25">
            <v>273568</v>
          </cell>
          <cell r="P25">
            <v>484</v>
          </cell>
          <cell r="Q25">
            <v>1785</v>
          </cell>
          <cell r="R25">
            <v>365410</v>
          </cell>
          <cell r="S25">
            <v>0</v>
          </cell>
          <cell r="T25">
            <v>430</v>
          </cell>
          <cell r="U25">
            <v>7564</v>
          </cell>
          <cell r="V25">
            <v>7994</v>
          </cell>
          <cell r="W25">
            <v>0</v>
          </cell>
          <cell r="X25">
            <v>0</v>
          </cell>
          <cell r="Y25">
            <v>0</v>
          </cell>
          <cell r="Z25">
            <v>20</v>
          </cell>
          <cell r="AA25">
            <v>99</v>
          </cell>
          <cell r="AB25">
            <v>878</v>
          </cell>
          <cell r="AC25">
            <v>2357</v>
          </cell>
          <cell r="AD25">
            <v>4640</v>
          </cell>
          <cell r="AE25">
            <v>0</v>
          </cell>
          <cell r="AF25">
            <v>7994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138</v>
          </cell>
          <cell r="M26">
            <v>31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169</v>
          </cell>
          <cell r="S26">
            <v>0</v>
          </cell>
          <cell r="T26">
            <v>0</v>
          </cell>
          <cell r="U26">
            <v>723</v>
          </cell>
          <cell r="V26">
            <v>723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21103</v>
          </cell>
          <cell r="AB26">
            <v>0</v>
          </cell>
          <cell r="AC26">
            <v>820</v>
          </cell>
          <cell r="AD26">
            <v>6</v>
          </cell>
          <cell r="AE26">
            <v>0</v>
          </cell>
          <cell r="AF26">
            <v>21929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92</v>
          </cell>
          <cell r="V27">
            <v>92</v>
          </cell>
          <cell r="W27">
            <v>0</v>
          </cell>
          <cell r="X27">
            <v>0</v>
          </cell>
          <cell r="Y27">
            <v>0</v>
          </cell>
          <cell r="Z27">
            <v>31212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31212</v>
          </cell>
        </row>
        <row r="28">
          <cell r="B28" t="str">
            <v>Anvendt til produktion 3.n</v>
          </cell>
          <cell r="C28">
            <v>0</v>
          </cell>
          <cell r="D28">
            <v>25461</v>
          </cell>
          <cell r="E28">
            <v>4723</v>
          </cell>
          <cell r="F28">
            <v>0</v>
          </cell>
          <cell r="G28">
            <v>4004</v>
          </cell>
          <cell r="H28">
            <v>34188</v>
          </cell>
          <cell r="I28">
            <v>0</v>
          </cell>
          <cell r="J28">
            <v>0</v>
          </cell>
          <cell r="K28">
            <v>0</v>
          </cell>
          <cell r="L28">
            <v>10748</v>
          </cell>
          <cell r="M28">
            <v>7213</v>
          </cell>
          <cell r="N28">
            <v>0</v>
          </cell>
          <cell r="O28">
            <v>0</v>
          </cell>
          <cell r="P28">
            <v>8656</v>
          </cell>
          <cell r="Q28">
            <v>23579</v>
          </cell>
          <cell r="R28">
            <v>50196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704084</v>
          </cell>
          <cell r="X28">
            <v>367</v>
          </cell>
          <cell r="Y28">
            <v>704451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128718</v>
          </cell>
          <cell r="F29">
            <v>20601</v>
          </cell>
          <cell r="G29">
            <v>12870</v>
          </cell>
          <cell r="H29">
            <v>162189</v>
          </cell>
          <cell r="I29">
            <v>0</v>
          </cell>
          <cell r="J29">
            <v>11046</v>
          </cell>
          <cell r="K29">
            <v>11046</v>
          </cell>
          <cell r="L29">
            <v>30272</v>
          </cell>
          <cell r="M29">
            <v>132506</v>
          </cell>
          <cell r="N29">
            <v>0</v>
          </cell>
          <cell r="O29">
            <v>66398</v>
          </cell>
          <cell r="P29">
            <v>8293</v>
          </cell>
          <cell r="Q29">
            <v>7</v>
          </cell>
          <cell r="R29">
            <v>237476</v>
          </cell>
          <cell r="S29">
            <v>0</v>
          </cell>
          <cell r="T29">
            <v>3926</v>
          </cell>
          <cell r="U29">
            <v>61088</v>
          </cell>
          <cell r="V29">
            <v>65014</v>
          </cell>
          <cell r="W29">
            <v>0</v>
          </cell>
          <cell r="X29">
            <v>17709</v>
          </cell>
          <cell r="Y29">
            <v>17709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3763</v>
          </cell>
          <cell r="AE29">
            <v>0</v>
          </cell>
          <cell r="AF29">
            <v>3763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</v>
          </cell>
          <cell r="D31">
            <v>31</v>
          </cell>
          <cell r="E31">
            <v>810</v>
          </cell>
          <cell r="F31">
            <v>242</v>
          </cell>
          <cell r="G31">
            <v>205</v>
          </cell>
          <cell r="H31">
            <v>1289</v>
          </cell>
          <cell r="I31">
            <v>0</v>
          </cell>
          <cell r="J31">
            <v>9</v>
          </cell>
          <cell r="K31">
            <v>9</v>
          </cell>
          <cell r="L31">
            <v>331</v>
          </cell>
          <cell r="M31">
            <v>549</v>
          </cell>
          <cell r="N31">
            <v>0</v>
          </cell>
          <cell r="O31">
            <v>805</v>
          </cell>
          <cell r="P31">
            <v>19</v>
          </cell>
          <cell r="Q31">
            <v>49</v>
          </cell>
          <cell r="R31">
            <v>1753</v>
          </cell>
          <cell r="S31">
            <v>0</v>
          </cell>
          <cell r="T31">
            <v>27</v>
          </cell>
          <cell r="U31">
            <v>937</v>
          </cell>
          <cell r="V31">
            <v>964</v>
          </cell>
          <cell r="W31">
            <v>1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7</v>
          </cell>
          <cell r="AD31">
            <v>22</v>
          </cell>
          <cell r="AE31">
            <v>0</v>
          </cell>
          <cell r="AF31">
            <v>29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1694</v>
          </cell>
          <cell r="F32">
            <v>0</v>
          </cell>
          <cell r="G32">
            <v>454</v>
          </cell>
          <cell r="H32">
            <v>2148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3066</v>
          </cell>
          <cell r="N32">
            <v>0</v>
          </cell>
          <cell r="O32">
            <v>0</v>
          </cell>
          <cell r="P32">
            <v>202</v>
          </cell>
          <cell r="Q32">
            <v>0</v>
          </cell>
          <cell r="R32">
            <v>3268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106</v>
          </cell>
          <cell r="D33">
            <v>83454</v>
          </cell>
          <cell r="E33">
            <v>288573</v>
          </cell>
          <cell r="F33">
            <v>205485</v>
          </cell>
          <cell r="G33">
            <v>25144</v>
          </cell>
          <cell r="H33">
            <v>602762</v>
          </cell>
          <cell r="I33">
            <v>0</v>
          </cell>
          <cell r="J33">
            <v>184421</v>
          </cell>
          <cell r="K33">
            <v>184421</v>
          </cell>
          <cell r="L33">
            <v>231384</v>
          </cell>
          <cell r="M33">
            <v>489908</v>
          </cell>
          <cell r="N33">
            <v>0</v>
          </cell>
          <cell r="O33">
            <v>486271</v>
          </cell>
          <cell r="P33">
            <v>28032</v>
          </cell>
          <cell r="Q33">
            <v>91544</v>
          </cell>
          <cell r="R33">
            <v>1327139</v>
          </cell>
          <cell r="S33">
            <v>0</v>
          </cell>
          <cell r="T33">
            <v>4766</v>
          </cell>
          <cell r="U33">
            <v>510558</v>
          </cell>
          <cell r="V33">
            <v>515324</v>
          </cell>
          <cell r="W33">
            <v>1632655</v>
          </cell>
          <cell r="X33">
            <v>25745</v>
          </cell>
          <cell r="Y33">
            <v>1658400</v>
          </cell>
          <cell r="Z33">
            <v>31232</v>
          </cell>
          <cell r="AA33">
            <v>21211</v>
          </cell>
          <cell r="AB33">
            <v>878</v>
          </cell>
          <cell r="AC33">
            <v>3263</v>
          </cell>
          <cell r="AD33">
            <v>18607</v>
          </cell>
          <cell r="AE33">
            <v>0</v>
          </cell>
          <cell r="AF33">
            <v>75191</v>
          </cell>
        </row>
        <row r="34">
          <cell r="A34" t="str">
            <v>FYSISK BEHOLDNING ULTIMO</v>
          </cell>
          <cell r="C34">
            <v>436</v>
          </cell>
          <cell r="D34">
            <v>80363</v>
          </cell>
          <cell r="E34">
            <v>314514</v>
          </cell>
          <cell r="F34">
            <v>39715</v>
          </cell>
          <cell r="G34">
            <v>36102</v>
          </cell>
          <cell r="H34">
            <v>471130</v>
          </cell>
          <cell r="I34">
            <v>14631</v>
          </cell>
          <cell r="J34">
            <v>247710</v>
          </cell>
          <cell r="K34">
            <v>262341</v>
          </cell>
          <cell r="L34">
            <v>263917</v>
          </cell>
          <cell r="M34">
            <v>1210220</v>
          </cell>
          <cell r="N34">
            <v>0</v>
          </cell>
          <cell r="O34">
            <v>272470</v>
          </cell>
          <cell r="P34">
            <v>38678</v>
          </cell>
          <cell r="Q34">
            <v>115427</v>
          </cell>
          <cell r="R34">
            <v>1900712</v>
          </cell>
          <cell r="S34">
            <v>15760</v>
          </cell>
          <cell r="T34">
            <v>121509</v>
          </cell>
          <cell r="U34">
            <v>502327</v>
          </cell>
          <cell r="V34">
            <v>639596</v>
          </cell>
          <cell r="W34">
            <v>486606</v>
          </cell>
          <cell r="X34">
            <v>73169</v>
          </cell>
          <cell r="Y34">
            <v>559775</v>
          </cell>
          <cell r="Z34">
            <v>0</v>
          </cell>
          <cell r="AA34">
            <v>70864</v>
          </cell>
          <cell r="AB34">
            <v>0</v>
          </cell>
          <cell r="AC34">
            <v>11897</v>
          </cell>
          <cell r="AD34">
            <v>6408</v>
          </cell>
          <cell r="AE34">
            <v>0</v>
          </cell>
          <cell r="AF34">
            <v>89169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182335</v>
          </cell>
          <cell r="F35">
            <v>19966</v>
          </cell>
          <cell r="G35">
            <v>6654</v>
          </cell>
          <cell r="H35">
            <v>208955</v>
          </cell>
          <cell r="I35">
            <v>0</v>
          </cell>
          <cell r="J35">
            <v>0</v>
          </cell>
          <cell r="K35">
            <v>0</v>
          </cell>
          <cell r="L35">
            <v>36476</v>
          </cell>
          <cell r="M35">
            <v>751543</v>
          </cell>
          <cell r="N35">
            <v>0</v>
          </cell>
          <cell r="O35">
            <v>254461</v>
          </cell>
          <cell r="P35">
            <v>12136</v>
          </cell>
          <cell r="Q35">
            <v>48869</v>
          </cell>
          <cell r="R35">
            <v>1103485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160422</v>
          </cell>
          <cell r="X35">
            <v>0</v>
          </cell>
          <cell r="Y35">
            <v>160422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-188843</v>
          </cell>
          <cell r="F36">
            <v>-19966</v>
          </cell>
          <cell r="G36">
            <v>-7166</v>
          </cell>
          <cell r="H36">
            <v>-215975</v>
          </cell>
          <cell r="I36">
            <v>0</v>
          </cell>
          <cell r="J36">
            <v>0</v>
          </cell>
          <cell r="K36">
            <v>0</v>
          </cell>
          <cell r="L36">
            <v>-36647</v>
          </cell>
          <cell r="M36">
            <v>-758210</v>
          </cell>
          <cell r="N36">
            <v>0</v>
          </cell>
          <cell r="O36">
            <v>-254460</v>
          </cell>
          <cell r="P36">
            <v>-13579</v>
          </cell>
          <cell r="Q36">
            <v>-48869</v>
          </cell>
          <cell r="R36">
            <v>-1111765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-160422</v>
          </cell>
          <cell r="X36">
            <v>0</v>
          </cell>
          <cell r="Y36">
            <v>-160422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436</v>
          </cell>
          <cell r="D37">
            <v>80363</v>
          </cell>
          <cell r="E37">
            <v>308006</v>
          </cell>
          <cell r="F37">
            <v>39715</v>
          </cell>
          <cell r="G37">
            <v>35590</v>
          </cell>
          <cell r="H37">
            <v>464110</v>
          </cell>
          <cell r="I37">
            <v>14631</v>
          </cell>
          <cell r="J37">
            <v>247710</v>
          </cell>
          <cell r="K37">
            <v>262341</v>
          </cell>
          <cell r="L37">
            <v>263746</v>
          </cell>
          <cell r="M37">
            <v>1203553</v>
          </cell>
          <cell r="N37">
            <v>0</v>
          </cell>
          <cell r="O37">
            <v>272471</v>
          </cell>
          <cell r="P37">
            <v>37235</v>
          </cell>
          <cell r="Q37">
            <v>115427</v>
          </cell>
          <cell r="R37">
            <v>1892432</v>
          </cell>
          <cell r="S37">
            <v>15760</v>
          </cell>
          <cell r="T37">
            <v>121509</v>
          </cell>
          <cell r="U37">
            <v>502327</v>
          </cell>
          <cell r="V37">
            <v>639596</v>
          </cell>
          <cell r="W37">
            <v>486606</v>
          </cell>
          <cell r="X37">
            <v>73169</v>
          </cell>
          <cell r="Y37">
            <v>559775</v>
          </cell>
          <cell r="Z37">
            <v>0</v>
          </cell>
          <cell r="AA37">
            <v>70864</v>
          </cell>
          <cell r="AB37">
            <v>0</v>
          </cell>
          <cell r="AC37">
            <v>11897</v>
          </cell>
          <cell r="AD37">
            <v>6408</v>
          </cell>
          <cell r="AE37">
            <v>0</v>
          </cell>
          <cell r="AF37">
            <v>89169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5862</v>
          </cell>
          <cell r="C3">
            <v>1887</v>
          </cell>
          <cell r="D3">
            <v>127365</v>
          </cell>
          <cell r="E3">
            <v>5617</v>
          </cell>
          <cell r="F3">
            <v>140731</v>
          </cell>
          <cell r="G3">
            <v>0</v>
          </cell>
          <cell r="H3">
            <v>9358</v>
          </cell>
          <cell r="I3">
            <v>9358</v>
          </cell>
          <cell r="J3">
            <v>0</v>
          </cell>
          <cell r="K3">
            <v>0</v>
          </cell>
          <cell r="L3">
            <v>29280</v>
          </cell>
          <cell r="M3">
            <v>0</v>
          </cell>
          <cell r="N3">
            <v>23697</v>
          </cell>
          <cell r="O3">
            <v>52977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436</v>
          </cell>
          <cell r="D3">
            <v>80363</v>
          </cell>
          <cell r="E3">
            <v>314514</v>
          </cell>
          <cell r="F3">
            <v>39715</v>
          </cell>
          <cell r="G3">
            <v>36102</v>
          </cell>
          <cell r="H3">
            <v>471130</v>
          </cell>
          <cell r="I3">
            <v>14631</v>
          </cell>
          <cell r="J3">
            <v>247710</v>
          </cell>
          <cell r="K3">
            <v>262341</v>
          </cell>
          <cell r="L3">
            <v>263917</v>
          </cell>
          <cell r="M3">
            <v>1210220</v>
          </cell>
          <cell r="N3">
            <v>0</v>
          </cell>
          <cell r="O3">
            <v>272470</v>
          </cell>
          <cell r="P3">
            <v>38678</v>
          </cell>
          <cell r="Q3">
            <v>115427</v>
          </cell>
          <cell r="R3">
            <v>1900712</v>
          </cell>
          <cell r="S3">
            <v>15760</v>
          </cell>
          <cell r="T3">
            <v>121509</v>
          </cell>
          <cell r="U3">
            <v>502327</v>
          </cell>
          <cell r="V3">
            <v>639596</v>
          </cell>
          <cell r="W3">
            <v>486606</v>
          </cell>
          <cell r="X3">
            <v>73169</v>
          </cell>
          <cell r="Y3">
            <v>559775</v>
          </cell>
          <cell r="Z3">
            <v>0</v>
          </cell>
          <cell r="AA3">
            <v>70864</v>
          </cell>
          <cell r="AB3">
            <v>0</v>
          </cell>
          <cell r="AC3">
            <v>11897</v>
          </cell>
          <cell r="AD3">
            <v>6408</v>
          </cell>
          <cell r="AE3">
            <v>0</v>
          </cell>
          <cell r="AF3">
            <v>89169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182335</v>
          </cell>
          <cell r="F4">
            <v>19966</v>
          </cell>
          <cell r="G4">
            <v>6654</v>
          </cell>
          <cell r="H4">
            <v>208955</v>
          </cell>
          <cell r="I4">
            <v>0</v>
          </cell>
          <cell r="J4">
            <v>0</v>
          </cell>
          <cell r="K4">
            <v>0</v>
          </cell>
          <cell r="L4">
            <v>36476</v>
          </cell>
          <cell r="M4">
            <v>751543</v>
          </cell>
          <cell r="N4">
            <v>0</v>
          </cell>
          <cell r="O4">
            <v>254461</v>
          </cell>
          <cell r="P4">
            <v>12136</v>
          </cell>
          <cell r="Q4">
            <v>48869</v>
          </cell>
          <cell r="R4">
            <v>1103485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160422</v>
          </cell>
          <cell r="X4">
            <v>0</v>
          </cell>
          <cell r="Y4">
            <v>160422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-188843</v>
          </cell>
          <cell r="F5">
            <v>-19966</v>
          </cell>
          <cell r="G5">
            <v>-7166</v>
          </cell>
          <cell r="H5">
            <v>-215975</v>
          </cell>
          <cell r="I5">
            <v>0</v>
          </cell>
          <cell r="J5">
            <v>0</v>
          </cell>
          <cell r="K5">
            <v>0</v>
          </cell>
          <cell r="L5">
            <v>-36647</v>
          </cell>
          <cell r="M5">
            <v>-758210</v>
          </cell>
          <cell r="N5">
            <v>0</v>
          </cell>
          <cell r="O5">
            <v>-254460</v>
          </cell>
          <cell r="P5">
            <v>-13579</v>
          </cell>
          <cell r="Q5">
            <v>-48869</v>
          </cell>
          <cell r="R5">
            <v>-1111765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-160422</v>
          </cell>
          <cell r="X5">
            <v>0</v>
          </cell>
          <cell r="Y5">
            <v>-160422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436</v>
          </cell>
          <cell r="D6">
            <v>80363</v>
          </cell>
          <cell r="E6">
            <v>308006</v>
          </cell>
          <cell r="F6">
            <v>39715</v>
          </cell>
          <cell r="G6">
            <v>35590</v>
          </cell>
          <cell r="H6">
            <v>464110</v>
          </cell>
          <cell r="I6">
            <v>14631</v>
          </cell>
          <cell r="J6">
            <v>247710</v>
          </cell>
          <cell r="K6">
            <v>262341</v>
          </cell>
          <cell r="L6">
            <v>263746</v>
          </cell>
          <cell r="M6">
            <v>1203553</v>
          </cell>
          <cell r="N6">
            <v>0</v>
          </cell>
          <cell r="O6">
            <v>272471</v>
          </cell>
          <cell r="P6">
            <v>37235</v>
          </cell>
          <cell r="Q6">
            <v>115427</v>
          </cell>
          <cell r="R6">
            <v>1892432</v>
          </cell>
          <cell r="S6">
            <v>15760</v>
          </cell>
          <cell r="T6">
            <v>121509</v>
          </cell>
          <cell r="U6">
            <v>502327</v>
          </cell>
          <cell r="V6">
            <v>639596</v>
          </cell>
          <cell r="W6">
            <v>486606</v>
          </cell>
          <cell r="X6">
            <v>73169</v>
          </cell>
          <cell r="Y6">
            <v>559775</v>
          </cell>
          <cell r="Z6">
            <v>0</v>
          </cell>
          <cell r="AA6">
            <v>70864</v>
          </cell>
          <cell r="AB6">
            <v>0</v>
          </cell>
          <cell r="AC6">
            <v>11897</v>
          </cell>
          <cell r="AD6">
            <v>6408</v>
          </cell>
          <cell r="AE6">
            <v>0</v>
          </cell>
          <cell r="AF6">
            <v>89169</v>
          </cell>
        </row>
        <row r="7">
          <cell r="A7" t="str">
            <v>TILGANG</v>
          </cell>
          <cell r="B7" t="str">
            <v>Import 2.a.</v>
          </cell>
          <cell r="C7">
            <v>31</v>
          </cell>
          <cell r="D7">
            <v>32428</v>
          </cell>
          <cell r="E7">
            <v>29260</v>
          </cell>
          <cell r="F7">
            <v>0</v>
          </cell>
          <cell r="G7">
            <v>10084</v>
          </cell>
          <cell r="H7">
            <v>71803</v>
          </cell>
          <cell r="I7">
            <v>0</v>
          </cell>
          <cell r="J7">
            <v>78841</v>
          </cell>
          <cell r="K7">
            <v>78841</v>
          </cell>
          <cell r="L7">
            <v>72379</v>
          </cell>
          <cell r="M7">
            <v>62149</v>
          </cell>
          <cell r="N7">
            <v>0</v>
          </cell>
          <cell r="O7">
            <v>0</v>
          </cell>
          <cell r="P7">
            <v>9095</v>
          </cell>
          <cell r="Q7">
            <v>68250</v>
          </cell>
          <cell r="R7">
            <v>211873</v>
          </cell>
          <cell r="S7">
            <v>0</v>
          </cell>
          <cell r="T7">
            <v>39962</v>
          </cell>
          <cell r="U7">
            <v>274450</v>
          </cell>
          <cell r="V7">
            <v>314412</v>
          </cell>
          <cell r="W7">
            <v>384955</v>
          </cell>
          <cell r="X7">
            <v>0</v>
          </cell>
          <cell r="Y7">
            <v>384955</v>
          </cell>
          <cell r="Z7">
            <v>0</v>
          </cell>
          <cell r="AA7">
            <v>63400</v>
          </cell>
          <cell r="AB7">
            <v>1580</v>
          </cell>
          <cell r="AC7">
            <v>8836</v>
          </cell>
          <cell r="AD7">
            <v>0</v>
          </cell>
          <cell r="AE7">
            <v>0</v>
          </cell>
          <cell r="AF7">
            <v>73816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67366</v>
          </cell>
          <cell r="F8">
            <v>14943</v>
          </cell>
          <cell r="G8">
            <v>3131</v>
          </cell>
          <cell r="H8">
            <v>85440</v>
          </cell>
          <cell r="I8">
            <v>0</v>
          </cell>
          <cell r="J8">
            <v>74900</v>
          </cell>
          <cell r="K8">
            <v>74900</v>
          </cell>
          <cell r="L8">
            <v>30274</v>
          </cell>
          <cell r="M8">
            <v>67364</v>
          </cell>
          <cell r="N8">
            <v>0</v>
          </cell>
          <cell r="O8">
            <v>105409</v>
          </cell>
          <cell r="P8">
            <v>23</v>
          </cell>
          <cell r="Q8">
            <v>43609</v>
          </cell>
          <cell r="R8">
            <v>246679</v>
          </cell>
          <cell r="S8">
            <v>0</v>
          </cell>
          <cell r="T8">
            <v>0</v>
          </cell>
          <cell r="U8">
            <v>101340</v>
          </cell>
          <cell r="V8">
            <v>101340</v>
          </cell>
          <cell r="W8">
            <v>560925</v>
          </cell>
          <cell r="X8">
            <v>0</v>
          </cell>
          <cell r="Y8">
            <v>560925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3625</v>
          </cell>
          <cell r="AE8">
            <v>0</v>
          </cell>
          <cell r="AF8">
            <v>3625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19029</v>
          </cell>
          <cell r="F9">
            <v>3</v>
          </cell>
          <cell r="G9">
            <v>2639</v>
          </cell>
          <cell r="H9">
            <v>21671</v>
          </cell>
          <cell r="I9">
            <v>0</v>
          </cell>
          <cell r="J9">
            <v>0</v>
          </cell>
          <cell r="K9">
            <v>0</v>
          </cell>
          <cell r="L9">
            <v>4814</v>
          </cell>
          <cell r="M9">
            <v>6430</v>
          </cell>
          <cell r="N9">
            <v>0</v>
          </cell>
          <cell r="O9">
            <v>24044</v>
          </cell>
          <cell r="P9">
            <v>203</v>
          </cell>
          <cell r="Q9">
            <v>31322</v>
          </cell>
          <cell r="R9">
            <v>66813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46150</v>
          </cell>
          <cell r="X9">
            <v>0</v>
          </cell>
          <cell r="Y9">
            <v>46150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9001</v>
          </cell>
          <cell r="Q10">
            <v>0</v>
          </cell>
          <cell r="R10">
            <v>9001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1885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1885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3143</v>
          </cell>
          <cell r="G11">
            <v>115</v>
          </cell>
          <cell r="H11">
            <v>3258</v>
          </cell>
          <cell r="I11">
            <v>0</v>
          </cell>
          <cell r="J11">
            <v>0</v>
          </cell>
          <cell r="K11">
            <v>0</v>
          </cell>
          <cell r="L11">
            <v>4235</v>
          </cell>
          <cell r="M11">
            <v>2490</v>
          </cell>
          <cell r="N11">
            <v>0</v>
          </cell>
          <cell r="O11">
            <v>7150</v>
          </cell>
          <cell r="P11">
            <v>1299</v>
          </cell>
          <cell r="Q11">
            <v>0</v>
          </cell>
          <cell r="R11">
            <v>15174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5283</v>
          </cell>
          <cell r="AD11">
            <v>0</v>
          </cell>
          <cell r="AE11">
            <v>0</v>
          </cell>
          <cell r="AF11">
            <v>5283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1738</v>
          </cell>
          <cell r="F12">
            <v>0</v>
          </cell>
          <cell r="G12">
            <v>2510</v>
          </cell>
          <cell r="H12">
            <v>4248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41606</v>
          </cell>
          <cell r="E13">
            <v>153411</v>
          </cell>
          <cell r="F13">
            <v>37855</v>
          </cell>
          <cell r="G13">
            <v>3512</v>
          </cell>
          <cell r="H13">
            <v>236384</v>
          </cell>
          <cell r="I13">
            <v>0</v>
          </cell>
          <cell r="J13">
            <v>13344</v>
          </cell>
          <cell r="K13">
            <v>13344</v>
          </cell>
          <cell r="L13">
            <v>64672</v>
          </cell>
          <cell r="M13">
            <v>191978</v>
          </cell>
          <cell r="N13">
            <v>0</v>
          </cell>
          <cell r="O13">
            <v>153169</v>
          </cell>
          <cell r="P13">
            <v>4683</v>
          </cell>
          <cell r="Q13">
            <v>12762</v>
          </cell>
          <cell r="R13">
            <v>427264</v>
          </cell>
          <cell r="S13">
            <v>8460</v>
          </cell>
          <cell r="T13">
            <v>0</v>
          </cell>
          <cell r="U13">
            <v>107731</v>
          </cell>
          <cell r="V13">
            <v>116191</v>
          </cell>
          <cell r="W13">
            <v>313029</v>
          </cell>
          <cell r="X13">
            <v>6302</v>
          </cell>
          <cell r="Y13">
            <v>319331</v>
          </cell>
          <cell r="Z13">
            <v>26445</v>
          </cell>
          <cell r="AA13">
            <v>0</v>
          </cell>
          <cell r="AB13">
            <v>0</v>
          </cell>
          <cell r="AC13">
            <v>0</v>
          </cell>
          <cell r="AD13">
            <v>9135</v>
          </cell>
          <cell r="AE13">
            <v>0</v>
          </cell>
          <cell r="AF13">
            <v>35580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2362</v>
          </cell>
          <cell r="F14">
            <v>135992</v>
          </cell>
          <cell r="G14">
            <v>0</v>
          </cell>
          <cell r="H14">
            <v>138354</v>
          </cell>
          <cell r="I14">
            <v>0</v>
          </cell>
          <cell r="J14">
            <v>8706</v>
          </cell>
          <cell r="K14">
            <v>8706</v>
          </cell>
          <cell r="L14">
            <v>22509</v>
          </cell>
          <cell r="M14">
            <v>23155</v>
          </cell>
          <cell r="N14">
            <v>0</v>
          </cell>
          <cell r="O14">
            <v>184011</v>
          </cell>
          <cell r="P14">
            <v>0</v>
          </cell>
          <cell r="Q14">
            <v>3631</v>
          </cell>
          <cell r="R14">
            <v>233306</v>
          </cell>
          <cell r="S14">
            <v>0</v>
          </cell>
          <cell r="T14">
            <v>2154</v>
          </cell>
          <cell r="U14">
            <v>43191</v>
          </cell>
          <cell r="V14">
            <v>45345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2877</v>
          </cell>
          <cell r="AE14">
            <v>0</v>
          </cell>
          <cell r="AF14">
            <v>2877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2</v>
          </cell>
          <cell r="E16">
            <v>93</v>
          </cell>
          <cell r="F16">
            <v>2</v>
          </cell>
          <cell r="G16">
            <v>147</v>
          </cell>
          <cell r="H16">
            <v>244</v>
          </cell>
          <cell r="I16">
            <v>1</v>
          </cell>
          <cell r="J16">
            <v>51</v>
          </cell>
          <cell r="K16">
            <v>52</v>
          </cell>
          <cell r="L16">
            <v>190</v>
          </cell>
          <cell r="M16">
            <v>80</v>
          </cell>
          <cell r="N16">
            <v>0</v>
          </cell>
          <cell r="O16">
            <v>667</v>
          </cell>
          <cell r="P16">
            <v>323</v>
          </cell>
          <cell r="Q16">
            <v>2</v>
          </cell>
          <cell r="R16">
            <v>1262</v>
          </cell>
          <cell r="S16">
            <v>0</v>
          </cell>
          <cell r="T16">
            <v>22</v>
          </cell>
          <cell r="U16">
            <v>2</v>
          </cell>
          <cell r="V16">
            <v>24</v>
          </cell>
          <cell r="W16">
            <v>6435</v>
          </cell>
          <cell r="X16">
            <v>2471</v>
          </cell>
          <cell r="Y16">
            <v>8906</v>
          </cell>
          <cell r="Z16">
            <v>0</v>
          </cell>
          <cell r="AA16">
            <v>0</v>
          </cell>
          <cell r="AB16">
            <v>0</v>
          </cell>
          <cell r="AC16">
            <v>37</v>
          </cell>
          <cell r="AD16">
            <v>42</v>
          </cell>
          <cell r="AE16">
            <v>0</v>
          </cell>
          <cell r="AF16">
            <v>79</v>
          </cell>
        </row>
        <row r="17">
          <cell r="B17" t="str">
            <v>I alt Tilgang</v>
          </cell>
          <cell r="C17">
            <v>31</v>
          </cell>
          <cell r="D17">
            <v>74036</v>
          </cell>
          <cell r="E17">
            <v>273259</v>
          </cell>
          <cell r="F17">
            <v>191938</v>
          </cell>
          <cell r="G17">
            <v>22138</v>
          </cell>
          <cell r="H17">
            <v>561402</v>
          </cell>
          <cell r="I17">
            <v>1</v>
          </cell>
          <cell r="J17">
            <v>175842</v>
          </cell>
          <cell r="K17">
            <v>175843</v>
          </cell>
          <cell r="L17">
            <v>199073</v>
          </cell>
          <cell r="M17">
            <v>353646</v>
          </cell>
          <cell r="N17">
            <v>0</v>
          </cell>
          <cell r="O17">
            <v>474450</v>
          </cell>
          <cell r="P17">
            <v>24627</v>
          </cell>
          <cell r="Q17">
            <v>159576</v>
          </cell>
          <cell r="R17">
            <v>1211372</v>
          </cell>
          <cell r="S17">
            <v>8460</v>
          </cell>
          <cell r="T17">
            <v>42138</v>
          </cell>
          <cell r="U17">
            <v>526714</v>
          </cell>
          <cell r="V17">
            <v>577312</v>
          </cell>
          <cell r="W17">
            <v>1311494</v>
          </cell>
          <cell r="X17">
            <v>8773</v>
          </cell>
          <cell r="Y17">
            <v>1320267</v>
          </cell>
          <cell r="Z17">
            <v>28330</v>
          </cell>
          <cell r="AA17">
            <v>63400</v>
          </cell>
          <cell r="AB17">
            <v>1580</v>
          </cell>
          <cell r="AC17">
            <v>14156</v>
          </cell>
          <cell r="AD17">
            <v>15679</v>
          </cell>
          <cell r="AE17">
            <v>0</v>
          </cell>
          <cell r="AF17">
            <v>123145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46235</v>
          </cell>
          <cell r="E18">
            <v>47721</v>
          </cell>
          <cell r="F18">
            <v>49368</v>
          </cell>
          <cell r="G18">
            <v>0</v>
          </cell>
          <cell r="H18">
            <v>143324</v>
          </cell>
          <cell r="I18">
            <v>0</v>
          </cell>
          <cell r="J18">
            <v>147</v>
          </cell>
          <cell r="K18">
            <v>147</v>
          </cell>
          <cell r="L18">
            <v>44540</v>
          </cell>
          <cell r="M18">
            <v>119540</v>
          </cell>
          <cell r="N18">
            <v>0</v>
          </cell>
          <cell r="O18">
            <v>0</v>
          </cell>
          <cell r="P18">
            <v>7545</v>
          </cell>
          <cell r="Q18">
            <v>0</v>
          </cell>
          <cell r="R18">
            <v>171625</v>
          </cell>
          <cell r="S18">
            <v>0</v>
          </cell>
          <cell r="T18">
            <v>81791</v>
          </cell>
          <cell r="U18">
            <v>242696</v>
          </cell>
          <cell r="V18">
            <v>324487</v>
          </cell>
          <cell r="W18">
            <v>41848</v>
          </cell>
          <cell r="X18">
            <v>3148</v>
          </cell>
          <cell r="Y18">
            <v>44996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3769</v>
          </cell>
          <cell r="AE18">
            <v>0</v>
          </cell>
          <cell r="AF18">
            <v>3769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67366</v>
          </cell>
          <cell r="F19">
            <v>14943</v>
          </cell>
          <cell r="G19">
            <v>3131</v>
          </cell>
          <cell r="H19">
            <v>85440</v>
          </cell>
          <cell r="I19">
            <v>0</v>
          </cell>
          <cell r="J19">
            <v>74900</v>
          </cell>
          <cell r="K19">
            <v>74900</v>
          </cell>
          <cell r="L19">
            <v>30274</v>
          </cell>
          <cell r="M19">
            <v>67373</v>
          </cell>
          <cell r="N19">
            <v>0</v>
          </cell>
          <cell r="O19">
            <v>105409</v>
          </cell>
          <cell r="P19">
            <v>919</v>
          </cell>
          <cell r="Q19">
            <v>43608</v>
          </cell>
          <cell r="R19">
            <v>247583</v>
          </cell>
          <cell r="S19">
            <v>0</v>
          </cell>
          <cell r="T19">
            <v>0</v>
          </cell>
          <cell r="U19">
            <v>101340</v>
          </cell>
          <cell r="V19">
            <v>101340</v>
          </cell>
          <cell r="W19">
            <v>560925</v>
          </cell>
          <cell r="X19">
            <v>0</v>
          </cell>
          <cell r="Y19">
            <v>560925</v>
          </cell>
          <cell r="Z19">
            <v>0</v>
          </cell>
          <cell r="AA19">
            <v>0</v>
          </cell>
          <cell r="AB19">
            <v>0</v>
          </cell>
          <cell r="AC19">
            <v>3947</v>
          </cell>
          <cell r="AD19">
            <v>3625</v>
          </cell>
          <cell r="AE19">
            <v>0</v>
          </cell>
          <cell r="AF19">
            <v>7572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19029</v>
          </cell>
          <cell r="F20">
            <v>3</v>
          </cell>
          <cell r="G20">
            <v>2639</v>
          </cell>
          <cell r="H20">
            <v>21671</v>
          </cell>
          <cell r="I20">
            <v>0</v>
          </cell>
          <cell r="J20">
            <v>0</v>
          </cell>
          <cell r="K20">
            <v>0</v>
          </cell>
          <cell r="L20">
            <v>4814</v>
          </cell>
          <cell r="M20">
            <v>6430</v>
          </cell>
          <cell r="N20">
            <v>0</v>
          </cell>
          <cell r="O20">
            <v>24044</v>
          </cell>
          <cell r="P20">
            <v>203</v>
          </cell>
          <cell r="Q20">
            <v>31322</v>
          </cell>
          <cell r="R20">
            <v>66813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46150</v>
          </cell>
          <cell r="X20">
            <v>0</v>
          </cell>
          <cell r="Y20">
            <v>46150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29643</v>
          </cell>
          <cell r="M21">
            <v>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29645</v>
          </cell>
          <cell r="S21">
            <v>0</v>
          </cell>
          <cell r="T21">
            <v>893</v>
          </cell>
          <cell r="U21">
            <v>20244</v>
          </cell>
          <cell r="V21">
            <v>21137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164</v>
          </cell>
          <cell r="M22">
            <v>8</v>
          </cell>
          <cell r="N22">
            <v>0</v>
          </cell>
          <cell r="O22">
            <v>99</v>
          </cell>
          <cell r="P22">
            <v>0</v>
          </cell>
          <cell r="Q22">
            <v>0</v>
          </cell>
          <cell r="R22">
            <v>271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0</v>
          </cell>
          <cell r="AF22">
            <v>2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59603</v>
          </cell>
          <cell r="K23">
            <v>59603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3621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3621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218</v>
          </cell>
          <cell r="D25">
            <v>0</v>
          </cell>
          <cell r="E25">
            <v>4587</v>
          </cell>
          <cell r="F25">
            <v>129343</v>
          </cell>
          <cell r="G25">
            <v>613</v>
          </cell>
          <cell r="H25">
            <v>134761</v>
          </cell>
          <cell r="I25">
            <v>0</v>
          </cell>
          <cell r="J25">
            <v>26127</v>
          </cell>
          <cell r="K25">
            <v>26127</v>
          </cell>
          <cell r="L25">
            <v>52748</v>
          </cell>
          <cell r="M25">
            <v>32639</v>
          </cell>
          <cell r="N25">
            <v>0</v>
          </cell>
          <cell r="O25">
            <v>259041</v>
          </cell>
          <cell r="P25">
            <v>367</v>
          </cell>
          <cell r="Q25">
            <v>1766</v>
          </cell>
          <cell r="R25">
            <v>346561</v>
          </cell>
          <cell r="S25">
            <v>0</v>
          </cell>
          <cell r="T25">
            <v>0</v>
          </cell>
          <cell r="U25">
            <v>691</v>
          </cell>
          <cell r="V25">
            <v>691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227</v>
          </cell>
          <cell r="AB25">
            <v>1580</v>
          </cell>
          <cell r="AC25">
            <v>3675</v>
          </cell>
          <cell r="AD25">
            <v>3978</v>
          </cell>
          <cell r="AE25">
            <v>0</v>
          </cell>
          <cell r="AF25">
            <v>9460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250</v>
          </cell>
          <cell r="M26">
            <v>50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300</v>
          </cell>
          <cell r="S26">
            <v>0</v>
          </cell>
          <cell r="T26">
            <v>0</v>
          </cell>
          <cell r="U26">
            <v>1074</v>
          </cell>
          <cell r="V26">
            <v>1074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20921</v>
          </cell>
          <cell r="AB26">
            <v>0</v>
          </cell>
          <cell r="AC26">
            <v>1093</v>
          </cell>
          <cell r="AD26">
            <v>14</v>
          </cell>
          <cell r="AE26">
            <v>0</v>
          </cell>
          <cell r="AF26">
            <v>22028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239</v>
          </cell>
          <cell r="V27">
            <v>239</v>
          </cell>
          <cell r="W27">
            <v>0</v>
          </cell>
          <cell r="X27">
            <v>0</v>
          </cell>
          <cell r="Y27">
            <v>0</v>
          </cell>
          <cell r="Z27">
            <v>28330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28330</v>
          </cell>
        </row>
        <row r="28">
          <cell r="B28" t="str">
            <v>Anvendt til produktion 3.n</v>
          </cell>
          <cell r="C28">
            <v>0</v>
          </cell>
          <cell r="D28">
            <v>23486</v>
          </cell>
          <cell r="E28">
            <v>526</v>
          </cell>
          <cell r="F28">
            <v>0</v>
          </cell>
          <cell r="G28">
            <v>3281</v>
          </cell>
          <cell r="H28">
            <v>27293</v>
          </cell>
          <cell r="I28">
            <v>3152</v>
          </cell>
          <cell r="J28">
            <v>0</v>
          </cell>
          <cell r="K28">
            <v>3152</v>
          </cell>
          <cell r="L28">
            <v>0</v>
          </cell>
          <cell r="M28">
            <v>73</v>
          </cell>
          <cell r="N28">
            <v>0</v>
          </cell>
          <cell r="O28">
            <v>0</v>
          </cell>
          <cell r="P28">
            <v>11189</v>
          </cell>
          <cell r="Q28">
            <v>47000</v>
          </cell>
          <cell r="R28">
            <v>58262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634829</v>
          </cell>
          <cell r="X28">
            <v>0</v>
          </cell>
          <cell r="Y28">
            <v>634829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661</v>
          </cell>
          <cell r="AE28">
            <v>0</v>
          </cell>
          <cell r="AF28">
            <v>661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116980</v>
          </cell>
          <cell r="F29">
            <v>8834</v>
          </cell>
          <cell r="G29">
            <v>12167</v>
          </cell>
          <cell r="H29">
            <v>137981</v>
          </cell>
          <cell r="I29">
            <v>0</v>
          </cell>
          <cell r="J29">
            <v>8706</v>
          </cell>
          <cell r="K29">
            <v>8706</v>
          </cell>
          <cell r="L29">
            <v>23787</v>
          </cell>
          <cell r="M29">
            <v>134294</v>
          </cell>
          <cell r="N29">
            <v>0</v>
          </cell>
          <cell r="O29">
            <v>65542</v>
          </cell>
          <cell r="P29">
            <v>7947</v>
          </cell>
          <cell r="Q29">
            <v>3595</v>
          </cell>
          <cell r="R29">
            <v>235165</v>
          </cell>
          <cell r="S29">
            <v>0</v>
          </cell>
          <cell r="T29">
            <v>3751</v>
          </cell>
          <cell r="U29">
            <v>2185</v>
          </cell>
          <cell r="V29">
            <v>5936</v>
          </cell>
          <cell r="W29">
            <v>0</v>
          </cell>
          <cell r="X29">
            <v>39168</v>
          </cell>
          <cell r="Y29">
            <v>39168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2877</v>
          </cell>
          <cell r="AE29">
            <v>0</v>
          </cell>
          <cell r="AF29">
            <v>2877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1</v>
          </cell>
          <cell r="E31">
            <v>783</v>
          </cell>
          <cell r="F31">
            <v>116</v>
          </cell>
          <cell r="G31">
            <v>218</v>
          </cell>
          <cell r="H31">
            <v>1118</v>
          </cell>
          <cell r="I31">
            <v>0</v>
          </cell>
          <cell r="J31">
            <v>35</v>
          </cell>
          <cell r="K31">
            <v>35</v>
          </cell>
          <cell r="L31">
            <v>464</v>
          </cell>
          <cell r="M31">
            <v>1283</v>
          </cell>
          <cell r="N31">
            <v>0</v>
          </cell>
          <cell r="O31">
            <v>269</v>
          </cell>
          <cell r="P31">
            <v>0</v>
          </cell>
          <cell r="Q31">
            <v>400</v>
          </cell>
          <cell r="R31">
            <v>2416</v>
          </cell>
          <cell r="S31">
            <v>0</v>
          </cell>
          <cell r="T31">
            <v>50</v>
          </cell>
          <cell r="U31">
            <v>1986</v>
          </cell>
          <cell r="V31">
            <v>2036</v>
          </cell>
          <cell r="W31">
            <v>2909</v>
          </cell>
          <cell r="X31">
            <v>1</v>
          </cell>
          <cell r="Y31">
            <v>2910</v>
          </cell>
          <cell r="Z31">
            <v>0</v>
          </cell>
          <cell r="AA31">
            <v>0</v>
          </cell>
          <cell r="AB31">
            <v>0</v>
          </cell>
          <cell r="AC31">
            <v>15</v>
          </cell>
          <cell r="AD31">
            <v>0</v>
          </cell>
          <cell r="AE31">
            <v>0</v>
          </cell>
          <cell r="AF31">
            <v>15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3871</v>
          </cell>
          <cell r="N32">
            <v>0</v>
          </cell>
          <cell r="O32">
            <v>0</v>
          </cell>
          <cell r="P32">
            <v>866</v>
          </cell>
          <cell r="Q32">
            <v>0</v>
          </cell>
          <cell r="R32">
            <v>4737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218</v>
          </cell>
          <cell r="D33">
            <v>69722</v>
          </cell>
          <cell r="E33">
            <v>256992</v>
          </cell>
          <cell r="F33">
            <v>202607</v>
          </cell>
          <cell r="G33">
            <v>22049</v>
          </cell>
          <cell r="H33">
            <v>551588</v>
          </cell>
          <cell r="I33">
            <v>3152</v>
          </cell>
          <cell r="J33">
            <v>169518</v>
          </cell>
          <cell r="K33">
            <v>172670</v>
          </cell>
          <cell r="L33">
            <v>190305</v>
          </cell>
          <cell r="M33">
            <v>365563</v>
          </cell>
          <cell r="N33">
            <v>0</v>
          </cell>
          <cell r="O33">
            <v>454404</v>
          </cell>
          <cell r="P33">
            <v>29036</v>
          </cell>
          <cell r="Q33">
            <v>127691</v>
          </cell>
          <cell r="R33">
            <v>1166999</v>
          </cell>
          <cell r="S33">
            <v>0</v>
          </cell>
          <cell r="T33">
            <v>86485</v>
          </cell>
          <cell r="U33">
            <v>370455</v>
          </cell>
          <cell r="V33">
            <v>456940</v>
          </cell>
          <cell r="W33">
            <v>1286661</v>
          </cell>
          <cell r="X33">
            <v>42317</v>
          </cell>
          <cell r="Y33">
            <v>1328978</v>
          </cell>
          <cell r="Z33">
            <v>28330</v>
          </cell>
          <cell r="AA33">
            <v>21148</v>
          </cell>
          <cell r="AB33">
            <v>1580</v>
          </cell>
          <cell r="AC33">
            <v>8730</v>
          </cell>
          <cell r="AD33">
            <v>14926</v>
          </cell>
          <cell r="AE33">
            <v>0</v>
          </cell>
          <cell r="AF33">
            <v>74714</v>
          </cell>
        </row>
        <row r="34">
          <cell r="A34" t="str">
            <v>FYSISK BEHOLDNING ULTIMO</v>
          </cell>
          <cell r="C34">
            <v>249</v>
          </cell>
          <cell r="D34">
            <v>84677</v>
          </cell>
          <cell r="E34">
            <v>330781</v>
          </cell>
          <cell r="F34">
            <v>29046</v>
          </cell>
          <cell r="G34">
            <v>36191</v>
          </cell>
          <cell r="H34">
            <v>480944</v>
          </cell>
          <cell r="I34">
            <v>11480</v>
          </cell>
          <cell r="J34">
            <v>254034</v>
          </cell>
          <cell r="K34">
            <v>265514</v>
          </cell>
          <cell r="L34">
            <v>272685</v>
          </cell>
          <cell r="M34">
            <v>1198303</v>
          </cell>
          <cell r="N34">
            <v>0</v>
          </cell>
          <cell r="O34">
            <v>292516</v>
          </cell>
          <cell r="P34">
            <v>34269</v>
          </cell>
          <cell r="Q34">
            <v>147312</v>
          </cell>
          <cell r="R34">
            <v>1945085</v>
          </cell>
          <cell r="S34">
            <v>24220</v>
          </cell>
          <cell r="T34">
            <v>77162</v>
          </cell>
          <cell r="U34">
            <v>661121</v>
          </cell>
          <cell r="V34">
            <v>762503</v>
          </cell>
          <cell r="W34">
            <v>511439</v>
          </cell>
          <cell r="X34">
            <v>39625</v>
          </cell>
          <cell r="Y34">
            <v>551064</v>
          </cell>
          <cell r="Z34">
            <v>0</v>
          </cell>
          <cell r="AA34">
            <v>113116</v>
          </cell>
          <cell r="AB34">
            <v>0</v>
          </cell>
          <cell r="AC34">
            <v>17323</v>
          </cell>
          <cell r="AD34">
            <v>7161</v>
          </cell>
          <cell r="AE34">
            <v>0</v>
          </cell>
          <cell r="AF34">
            <v>137600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169670</v>
          </cell>
          <cell r="F35">
            <v>19969</v>
          </cell>
          <cell r="G35">
            <v>4016</v>
          </cell>
          <cell r="H35">
            <v>193655</v>
          </cell>
          <cell r="I35">
            <v>0</v>
          </cell>
          <cell r="J35">
            <v>0</v>
          </cell>
          <cell r="K35">
            <v>0</v>
          </cell>
          <cell r="L35">
            <v>33870</v>
          </cell>
          <cell r="M35">
            <v>767340</v>
          </cell>
          <cell r="N35">
            <v>0</v>
          </cell>
          <cell r="O35">
            <v>276813</v>
          </cell>
          <cell r="P35">
            <v>11933</v>
          </cell>
          <cell r="Q35">
            <v>74628</v>
          </cell>
          <cell r="R35">
            <v>1164584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180564</v>
          </cell>
          <cell r="X35">
            <v>0</v>
          </cell>
          <cell r="Y35">
            <v>180564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-177915</v>
          </cell>
          <cell r="F36">
            <v>-19969</v>
          </cell>
          <cell r="G36">
            <v>-7038</v>
          </cell>
          <cell r="H36">
            <v>-204922</v>
          </cell>
          <cell r="I36">
            <v>0</v>
          </cell>
          <cell r="J36">
            <v>0</v>
          </cell>
          <cell r="K36">
            <v>0</v>
          </cell>
          <cell r="L36">
            <v>-34040</v>
          </cell>
          <cell r="M36">
            <v>-770136</v>
          </cell>
          <cell r="N36">
            <v>0</v>
          </cell>
          <cell r="O36">
            <v>-276813</v>
          </cell>
          <cell r="P36">
            <v>-12510</v>
          </cell>
          <cell r="Q36">
            <v>-74628</v>
          </cell>
          <cell r="R36">
            <v>-1168127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-180564</v>
          </cell>
          <cell r="X36">
            <v>0</v>
          </cell>
          <cell r="Y36">
            <v>-180564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249</v>
          </cell>
          <cell r="D37">
            <v>84677</v>
          </cell>
          <cell r="E37">
            <v>322536</v>
          </cell>
          <cell r="F37">
            <v>29046</v>
          </cell>
          <cell r="G37">
            <v>33169</v>
          </cell>
          <cell r="H37">
            <v>469677</v>
          </cell>
          <cell r="I37">
            <v>11480</v>
          </cell>
          <cell r="J37">
            <v>254034</v>
          </cell>
          <cell r="K37">
            <v>265514</v>
          </cell>
          <cell r="L37">
            <v>272515</v>
          </cell>
          <cell r="M37">
            <v>1195507</v>
          </cell>
          <cell r="N37">
            <v>0</v>
          </cell>
          <cell r="O37">
            <v>292516</v>
          </cell>
          <cell r="P37">
            <v>33692</v>
          </cell>
          <cell r="Q37">
            <v>147312</v>
          </cell>
          <cell r="R37">
            <v>1941542</v>
          </cell>
          <cell r="S37">
            <v>24220</v>
          </cell>
          <cell r="T37">
            <v>77162</v>
          </cell>
          <cell r="U37">
            <v>661121</v>
          </cell>
          <cell r="V37">
            <v>762503</v>
          </cell>
          <cell r="W37">
            <v>511439</v>
          </cell>
          <cell r="X37">
            <v>39625</v>
          </cell>
          <cell r="Y37">
            <v>551064</v>
          </cell>
          <cell r="Z37">
            <v>0</v>
          </cell>
          <cell r="AA37">
            <v>113116</v>
          </cell>
          <cell r="AB37">
            <v>0</v>
          </cell>
          <cell r="AC37">
            <v>17323</v>
          </cell>
          <cell r="AD37">
            <v>7161</v>
          </cell>
          <cell r="AE37">
            <v>0</v>
          </cell>
          <cell r="AF37">
            <v>137600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5001</v>
          </cell>
          <cell r="C3">
            <v>1394</v>
          </cell>
          <cell r="D3">
            <v>118927</v>
          </cell>
          <cell r="E3">
            <v>4021</v>
          </cell>
          <cell r="F3">
            <v>129343</v>
          </cell>
          <cell r="G3">
            <v>0</v>
          </cell>
          <cell r="H3">
            <v>9260</v>
          </cell>
          <cell r="I3">
            <v>9260</v>
          </cell>
          <cell r="J3">
            <v>0</v>
          </cell>
          <cell r="K3">
            <v>0</v>
          </cell>
          <cell r="L3">
            <v>26702</v>
          </cell>
          <cell r="M3">
            <v>68</v>
          </cell>
          <cell r="N3">
            <v>26399</v>
          </cell>
          <cell r="O3">
            <v>53169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249</v>
          </cell>
          <cell r="D3">
            <v>84677</v>
          </cell>
          <cell r="E3">
            <v>330781</v>
          </cell>
          <cell r="F3">
            <v>29046</v>
          </cell>
          <cell r="G3">
            <v>36191</v>
          </cell>
          <cell r="H3">
            <v>480944</v>
          </cell>
          <cell r="I3">
            <v>11480</v>
          </cell>
          <cell r="J3">
            <v>254034</v>
          </cell>
          <cell r="K3">
            <v>265514</v>
          </cell>
          <cell r="L3">
            <v>272685</v>
          </cell>
          <cell r="M3">
            <v>1198303</v>
          </cell>
          <cell r="N3">
            <v>0</v>
          </cell>
          <cell r="O3">
            <v>292516</v>
          </cell>
          <cell r="P3">
            <v>34269</v>
          </cell>
          <cell r="Q3">
            <v>147312</v>
          </cell>
          <cell r="R3">
            <v>1945085</v>
          </cell>
          <cell r="S3">
            <v>24220</v>
          </cell>
          <cell r="T3">
            <v>77162</v>
          </cell>
          <cell r="U3">
            <v>661121</v>
          </cell>
          <cell r="V3">
            <v>762503</v>
          </cell>
          <cell r="W3">
            <v>511439</v>
          </cell>
          <cell r="X3">
            <v>39625</v>
          </cell>
          <cell r="Y3">
            <v>551064</v>
          </cell>
          <cell r="Z3">
            <v>0</v>
          </cell>
          <cell r="AA3">
            <v>113116</v>
          </cell>
          <cell r="AB3">
            <v>0</v>
          </cell>
          <cell r="AC3">
            <v>17323</v>
          </cell>
          <cell r="AD3">
            <v>7161</v>
          </cell>
          <cell r="AE3">
            <v>0</v>
          </cell>
          <cell r="AF3">
            <v>137600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169670</v>
          </cell>
          <cell r="F4">
            <v>19969</v>
          </cell>
          <cell r="G4">
            <v>4016</v>
          </cell>
          <cell r="H4">
            <v>193655</v>
          </cell>
          <cell r="I4">
            <v>0</v>
          </cell>
          <cell r="J4">
            <v>0</v>
          </cell>
          <cell r="K4">
            <v>0</v>
          </cell>
          <cell r="L4">
            <v>33870</v>
          </cell>
          <cell r="M4">
            <v>767340</v>
          </cell>
          <cell r="N4">
            <v>0</v>
          </cell>
          <cell r="O4">
            <v>276813</v>
          </cell>
          <cell r="P4">
            <v>11933</v>
          </cell>
          <cell r="Q4">
            <v>74628</v>
          </cell>
          <cell r="R4">
            <v>1164584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180564</v>
          </cell>
          <cell r="X4">
            <v>0</v>
          </cell>
          <cell r="Y4">
            <v>180564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-177915</v>
          </cell>
          <cell r="F5">
            <v>-19969</v>
          </cell>
          <cell r="G5">
            <v>-7038</v>
          </cell>
          <cell r="H5">
            <v>-204922</v>
          </cell>
          <cell r="I5">
            <v>0</v>
          </cell>
          <cell r="J5">
            <v>0</v>
          </cell>
          <cell r="K5">
            <v>0</v>
          </cell>
          <cell r="L5">
            <v>-34040</v>
          </cell>
          <cell r="M5">
            <v>-770136</v>
          </cell>
          <cell r="N5">
            <v>0</v>
          </cell>
          <cell r="O5">
            <v>-276813</v>
          </cell>
          <cell r="P5">
            <v>-12510</v>
          </cell>
          <cell r="Q5">
            <v>-74628</v>
          </cell>
          <cell r="R5">
            <v>-1168127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-180564</v>
          </cell>
          <cell r="X5">
            <v>0</v>
          </cell>
          <cell r="Y5">
            <v>-180564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249</v>
          </cell>
          <cell r="D6">
            <v>84677</v>
          </cell>
          <cell r="E6">
            <v>322536</v>
          </cell>
          <cell r="F6">
            <v>29046</v>
          </cell>
          <cell r="G6">
            <v>33169</v>
          </cell>
          <cell r="H6">
            <v>469677</v>
          </cell>
          <cell r="I6">
            <v>11480</v>
          </cell>
          <cell r="J6">
            <v>254034</v>
          </cell>
          <cell r="K6">
            <v>265514</v>
          </cell>
          <cell r="L6">
            <v>272515</v>
          </cell>
          <cell r="M6">
            <v>1195507</v>
          </cell>
          <cell r="N6">
            <v>0</v>
          </cell>
          <cell r="O6">
            <v>292516</v>
          </cell>
          <cell r="P6">
            <v>33692</v>
          </cell>
          <cell r="Q6">
            <v>147312</v>
          </cell>
          <cell r="R6">
            <v>1941542</v>
          </cell>
          <cell r="S6">
            <v>24220</v>
          </cell>
          <cell r="T6">
            <v>77162</v>
          </cell>
          <cell r="U6">
            <v>661121</v>
          </cell>
          <cell r="V6">
            <v>762503</v>
          </cell>
          <cell r="W6">
            <v>511439</v>
          </cell>
          <cell r="X6">
            <v>39625</v>
          </cell>
          <cell r="Y6">
            <v>551064</v>
          </cell>
          <cell r="Z6">
            <v>0</v>
          </cell>
          <cell r="AA6">
            <v>113116</v>
          </cell>
          <cell r="AB6">
            <v>0</v>
          </cell>
          <cell r="AC6">
            <v>17323</v>
          </cell>
          <cell r="AD6">
            <v>7161</v>
          </cell>
          <cell r="AE6">
            <v>0</v>
          </cell>
          <cell r="AF6">
            <v>137600</v>
          </cell>
        </row>
        <row r="7">
          <cell r="A7" t="str">
            <v>TILGANG</v>
          </cell>
          <cell r="B7" t="str">
            <v>Import 2.a.</v>
          </cell>
          <cell r="C7">
            <v>1229</v>
          </cell>
          <cell r="D7">
            <v>13884</v>
          </cell>
          <cell r="E7">
            <v>54593</v>
          </cell>
          <cell r="F7">
            <v>0</v>
          </cell>
          <cell r="G7">
            <v>16433</v>
          </cell>
          <cell r="H7">
            <v>86139</v>
          </cell>
          <cell r="I7">
            <v>0</v>
          </cell>
          <cell r="J7">
            <v>92262</v>
          </cell>
          <cell r="K7">
            <v>92262</v>
          </cell>
          <cell r="L7">
            <v>42344</v>
          </cell>
          <cell r="M7">
            <v>86508</v>
          </cell>
          <cell r="N7">
            <v>0</v>
          </cell>
          <cell r="O7">
            <v>0</v>
          </cell>
          <cell r="P7">
            <v>7635</v>
          </cell>
          <cell r="Q7">
            <v>62631</v>
          </cell>
          <cell r="R7">
            <v>199118</v>
          </cell>
          <cell r="S7">
            <v>0</v>
          </cell>
          <cell r="T7">
            <v>97900</v>
          </cell>
          <cell r="U7">
            <v>227679</v>
          </cell>
          <cell r="V7">
            <v>325579</v>
          </cell>
          <cell r="W7">
            <v>454299</v>
          </cell>
          <cell r="X7">
            <v>0</v>
          </cell>
          <cell r="Y7">
            <v>454299</v>
          </cell>
          <cell r="Z7">
            <v>0</v>
          </cell>
          <cell r="AA7">
            <v>32522</v>
          </cell>
          <cell r="AB7">
            <v>2425</v>
          </cell>
          <cell r="AC7">
            <v>11058</v>
          </cell>
          <cell r="AD7">
            <v>0</v>
          </cell>
          <cell r="AE7">
            <v>0</v>
          </cell>
          <cell r="AF7">
            <v>46005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53685</v>
          </cell>
          <cell r="F8">
            <v>12518</v>
          </cell>
          <cell r="G8">
            <v>2885</v>
          </cell>
          <cell r="H8">
            <v>69088</v>
          </cell>
          <cell r="I8">
            <v>0</v>
          </cell>
          <cell r="J8">
            <v>34676</v>
          </cell>
          <cell r="K8">
            <v>34676</v>
          </cell>
          <cell r="L8">
            <v>9866</v>
          </cell>
          <cell r="M8">
            <v>108353</v>
          </cell>
          <cell r="N8">
            <v>0</v>
          </cell>
          <cell r="O8">
            <v>95062</v>
          </cell>
          <cell r="P8">
            <v>29</v>
          </cell>
          <cell r="Q8">
            <v>20000</v>
          </cell>
          <cell r="R8">
            <v>233310</v>
          </cell>
          <cell r="S8">
            <v>0</v>
          </cell>
          <cell r="T8">
            <v>0</v>
          </cell>
          <cell r="U8">
            <v>248</v>
          </cell>
          <cell r="V8">
            <v>248</v>
          </cell>
          <cell r="W8">
            <v>572391</v>
          </cell>
          <cell r="X8">
            <v>0</v>
          </cell>
          <cell r="Y8">
            <v>572391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3081</v>
          </cell>
          <cell r="AE8">
            <v>0</v>
          </cell>
          <cell r="AF8">
            <v>3081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15421</v>
          </cell>
          <cell r="F9">
            <v>1</v>
          </cell>
          <cell r="G9">
            <v>3462</v>
          </cell>
          <cell r="H9">
            <v>18884</v>
          </cell>
          <cell r="I9">
            <v>0</v>
          </cell>
          <cell r="J9">
            <v>0</v>
          </cell>
          <cell r="K9">
            <v>0</v>
          </cell>
          <cell r="L9">
            <v>2881</v>
          </cell>
          <cell r="M9">
            <v>36255</v>
          </cell>
          <cell r="N9">
            <v>0</v>
          </cell>
          <cell r="O9">
            <v>35220</v>
          </cell>
          <cell r="P9">
            <v>4925</v>
          </cell>
          <cell r="Q9">
            <v>7318</v>
          </cell>
          <cell r="R9">
            <v>86599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46889</v>
          </cell>
          <cell r="X9">
            <v>0</v>
          </cell>
          <cell r="Y9">
            <v>46889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10549</v>
          </cell>
          <cell r="Q10">
            <v>0</v>
          </cell>
          <cell r="R10">
            <v>10549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2751</v>
          </cell>
          <cell r="G11">
            <v>62</v>
          </cell>
          <cell r="H11">
            <v>2813</v>
          </cell>
          <cell r="I11">
            <v>0</v>
          </cell>
          <cell r="J11">
            <v>0</v>
          </cell>
          <cell r="K11">
            <v>0</v>
          </cell>
          <cell r="L11">
            <v>3692</v>
          </cell>
          <cell r="M11">
            <v>4340</v>
          </cell>
          <cell r="N11">
            <v>0</v>
          </cell>
          <cell r="O11">
            <v>6816</v>
          </cell>
          <cell r="P11">
            <v>41</v>
          </cell>
          <cell r="Q11">
            <v>0</v>
          </cell>
          <cell r="R11">
            <v>14889</v>
          </cell>
          <cell r="S11">
            <v>0</v>
          </cell>
          <cell r="T11">
            <v>0</v>
          </cell>
          <cell r="U11">
            <v>1730</v>
          </cell>
          <cell r="V11">
            <v>1730</v>
          </cell>
          <cell r="W11">
            <v>0</v>
          </cell>
          <cell r="X11">
            <v>0</v>
          </cell>
          <cell r="Y11">
            <v>0</v>
          </cell>
          <cell r="Z11">
            <v>887</v>
          </cell>
          <cell r="AA11">
            <v>0</v>
          </cell>
          <cell r="AB11">
            <v>1</v>
          </cell>
          <cell r="AC11">
            <v>4261</v>
          </cell>
          <cell r="AD11">
            <v>40</v>
          </cell>
          <cell r="AE11">
            <v>0</v>
          </cell>
          <cell r="AF11">
            <v>5189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4419</v>
          </cell>
          <cell r="N12">
            <v>0</v>
          </cell>
          <cell r="O12">
            <v>0</v>
          </cell>
          <cell r="P12">
            <v>1447</v>
          </cell>
          <cell r="Q12">
            <v>0</v>
          </cell>
          <cell r="R12">
            <v>5866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51237</v>
          </cell>
          <cell r="E13">
            <v>146481</v>
          </cell>
          <cell r="F13">
            <v>28829</v>
          </cell>
          <cell r="G13">
            <v>2695</v>
          </cell>
          <cell r="H13">
            <v>229242</v>
          </cell>
          <cell r="I13">
            <v>0</v>
          </cell>
          <cell r="J13">
            <v>8235</v>
          </cell>
          <cell r="K13">
            <v>8235</v>
          </cell>
          <cell r="L13">
            <v>29493</v>
          </cell>
          <cell r="M13">
            <v>204924</v>
          </cell>
          <cell r="N13">
            <v>0</v>
          </cell>
          <cell r="O13">
            <v>118168</v>
          </cell>
          <cell r="P13">
            <v>7493</v>
          </cell>
          <cell r="Q13">
            <v>9576</v>
          </cell>
          <cell r="R13">
            <v>369654</v>
          </cell>
          <cell r="S13">
            <v>0</v>
          </cell>
          <cell r="T13">
            <v>0</v>
          </cell>
          <cell r="U13">
            <v>117158</v>
          </cell>
          <cell r="V13">
            <v>117158</v>
          </cell>
          <cell r="W13">
            <v>314270</v>
          </cell>
          <cell r="X13">
            <v>14262</v>
          </cell>
          <cell r="Y13">
            <v>328532</v>
          </cell>
          <cell r="Z13">
            <v>25687</v>
          </cell>
          <cell r="AA13">
            <v>0</v>
          </cell>
          <cell r="AB13">
            <v>0</v>
          </cell>
          <cell r="AC13">
            <v>0</v>
          </cell>
          <cell r="AD13">
            <v>7260</v>
          </cell>
          <cell r="AE13">
            <v>0</v>
          </cell>
          <cell r="AF13">
            <v>32947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5947</v>
          </cell>
          <cell r="F14">
            <v>121211</v>
          </cell>
          <cell r="G14">
            <v>1852</v>
          </cell>
          <cell r="H14">
            <v>129010</v>
          </cell>
          <cell r="I14">
            <v>0</v>
          </cell>
          <cell r="J14">
            <v>5961</v>
          </cell>
          <cell r="K14">
            <v>5961</v>
          </cell>
          <cell r="L14">
            <v>19947</v>
          </cell>
          <cell r="M14">
            <v>29178</v>
          </cell>
          <cell r="N14">
            <v>0</v>
          </cell>
          <cell r="O14">
            <v>180680</v>
          </cell>
          <cell r="P14">
            <v>2</v>
          </cell>
          <cell r="Q14">
            <v>0</v>
          </cell>
          <cell r="R14">
            <v>229807</v>
          </cell>
          <cell r="S14">
            <v>0</v>
          </cell>
          <cell r="T14">
            <v>0</v>
          </cell>
          <cell r="U14">
            <v>3633</v>
          </cell>
          <cell r="V14">
            <v>3633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1791</v>
          </cell>
          <cell r="AE14">
            <v>0</v>
          </cell>
          <cell r="AF14">
            <v>1791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812</v>
          </cell>
          <cell r="E16">
            <v>224</v>
          </cell>
          <cell r="F16">
            <v>0</v>
          </cell>
          <cell r="G16">
            <v>161</v>
          </cell>
          <cell r="H16">
            <v>1197</v>
          </cell>
          <cell r="I16">
            <v>0</v>
          </cell>
          <cell r="J16">
            <v>31</v>
          </cell>
          <cell r="K16">
            <v>31</v>
          </cell>
          <cell r="L16">
            <v>357</v>
          </cell>
          <cell r="M16">
            <v>0</v>
          </cell>
          <cell r="N16">
            <v>0</v>
          </cell>
          <cell r="O16">
            <v>118</v>
          </cell>
          <cell r="P16">
            <v>13</v>
          </cell>
          <cell r="Q16">
            <v>0</v>
          </cell>
          <cell r="R16">
            <v>488</v>
          </cell>
          <cell r="S16">
            <v>0</v>
          </cell>
          <cell r="T16">
            <v>101</v>
          </cell>
          <cell r="U16">
            <v>534</v>
          </cell>
          <cell r="V16">
            <v>635</v>
          </cell>
          <cell r="W16">
            <v>4675</v>
          </cell>
          <cell r="X16">
            <v>1</v>
          </cell>
          <cell r="Y16">
            <v>4676</v>
          </cell>
          <cell r="Z16">
            <v>0</v>
          </cell>
          <cell r="AA16">
            <v>0</v>
          </cell>
          <cell r="AB16">
            <v>0</v>
          </cell>
          <cell r="AC16">
            <v>63</v>
          </cell>
          <cell r="AD16">
            <v>53</v>
          </cell>
          <cell r="AE16">
            <v>0</v>
          </cell>
          <cell r="AF16">
            <v>116</v>
          </cell>
        </row>
        <row r="17">
          <cell r="B17" t="str">
            <v>I alt Tilgang</v>
          </cell>
          <cell r="C17">
            <v>1229</v>
          </cell>
          <cell r="D17">
            <v>65933</v>
          </cell>
          <cell r="E17">
            <v>276351</v>
          </cell>
          <cell r="F17">
            <v>165310</v>
          </cell>
          <cell r="G17">
            <v>27550</v>
          </cell>
          <cell r="H17">
            <v>536373</v>
          </cell>
          <cell r="I17">
            <v>0</v>
          </cell>
          <cell r="J17">
            <v>141165</v>
          </cell>
          <cell r="K17">
            <v>141165</v>
          </cell>
          <cell r="L17">
            <v>108580</v>
          </cell>
          <cell r="M17">
            <v>473977</v>
          </cell>
          <cell r="N17">
            <v>0</v>
          </cell>
          <cell r="O17">
            <v>436064</v>
          </cell>
          <cell r="P17">
            <v>32134</v>
          </cell>
          <cell r="Q17">
            <v>99525</v>
          </cell>
          <cell r="R17">
            <v>1150280</v>
          </cell>
          <cell r="S17">
            <v>0</v>
          </cell>
          <cell r="T17">
            <v>98001</v>
          </cell>
          <cell r="U17">
            <v>350982</v>
          </cell>
          <cell r="V17">
            <v>448983</v>
          </cell>
          <cell r="W17">
            <v>1392524</v>
          </cell>
          <cell r="X17">
            <v>14263</v>
          </cell>
          <cell r="Y17">
            <v>1406787</v>
          </cell>
          <cell r="Z17">
            <v>26574</v>
          </cell>
          <cell r="AA17">
            <v>32522</v>
          </cell>
          <cell r="AB17">
            <v>2426</v>
          </cell>
          <cell r="AC17">
            <v>15382</v>
          </cell>
          <cell r="AD17">
            <v>12225</v>
          </cell>
          <cell r="AE17">
            <v>0</v>
          </cell>
          <cell r="AF17">
            <v>89129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38849</v>
          </cell>
          <cell r="E18">
            <v>35428</v>
          </cell>
          <cell r="F18">
            <v>14839</v>
          </cell>
          <cell r="G18">
            <v>0</v>
          </cell>
          <cell r="H18">
            <v>89116</v>
          </cell>
          <cell r="I18">
            <v>0</v>
          </cell>
          <cell r="J18">
            <v>19262</v>
          </cell>
          <cell r="K18">
            <v>19262</v>
          </cell>
          <cell r="L18">
            <v>40208</v>
          </cell>
          <cell r="M18">
            <v>67712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107920</v>
          </cell>
          <cell r="S18">
            <v>0</v>
          </cell>
          <cell r="T18">
            <v>0</v>
          </cell>
          <cell r="U18">
            <v>306193</v>
          </cell>
          <cell r="V18">
            <v>306193</v>
          </cell>
          <cell r="W18">
            <v>143975</v>
          </cell>
          <cell r="X18">
            <v>6792</v>
          </cell>
          <cell r="Y18">
            <v>150767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3577</v>
          </cell>
          <cell r="AE18">
            <v>0</v>
          </cell>
          <cell r="AF18">
            <v>3577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53685</v>
          </cell>
          <cell r="F19">
            <v>12518</v>
          </cell>
          <cell r="G19">
            <v>2885</v>
          </cell>
          <cell r="H19">
            <v>69088</v>
          </cell>
          <cell r="I19">
            <v>0</v>
          </cell>
          <cell r="J19">
            <v>34676</v>
          </cell>
          <cell r="K19">
            <v>34676</v>
          </cell>
          <cell r="L19">
            <v>9866</v>
          </cell>
          <cell r="M19">
            <v>108344</v>
          </cell>
          <cell r="N19">
            <v>0</v>
          </cell>
          <cell r="O19">
            <v>95062</v>
          </cell>
          <cell r="P19">
            <v>768</v>
          </cell>
          <cell r="Q19">
            <v>20000</v>
          </cell>
          <cell r="R19">
            <v>234040</v>
          </cell>
          <cell r="S19">
            <v>0</v>
          </cell>
          <cell r="T19">
            <v>0</v>
          </cell>
          <cell r="U19">
            <v>248</v>
          </cell>
          <cell r="V19">
            <v>248</v>
          </cell>
          <cell r="W19">
            <v>572241</v>
          </cell>
          <cell r="X19">
            <v>0</v>
          </cell>
          <cell r="Y19">
            <v>572241</v>
          </cell>
          <cell r="Z19">
            <v>0</v>
          </cell>
          <cell r="AA19">
            <v>0</v>
          </cell>
          <cell r="AB19">
            <v>0</v>
          </cell>
          <cell r="AC19">
            <v>3592</v>
          </cell>
          <cell r="AD19">
            <v>3081</v>
          </cell>
          <cell r="AE19">
            <v>0</v>
          </cell>
          <cell r="AF19">
            <v>6673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15421</v>
          </cell>
          <cell r="F20">
            <v>1</v>
          </cell>
          <cell r="G20">
            <v>3462</v>
          </cell>
          <cell r="H20">
            <v>18884</v>
          </cell>
          <cell r="I20">
            <v>0</v>
          </cell>
          <cell r="J20">
            <v>0</v>
          </cell>
          <cell r="K20">
            <v>0</v>
          </cell>
          <cell r="L20">
            <v>2881</v>
          </cell>
          <cell r="M20">
            <v>36255</v>
          </cell>
          <cell r="N20">
            <v>0</v>
          </cell>
          <cell r="O20">
            <v>35220</v>
          </cell>
          <cell r="P20">
            <v>4925</v>
          </cell>
          <cell r="Q20">
            <v>7318</v>
          </cell>
          <cell r="R20">
            <v>86599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46889</v>
          </cell>
          <cell r="X20">
            <v>0</v>
          </cell>
          <cell r="Y20">
            <v>46889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43003</v>
          </cell>
          <cell r="M21">
            <v>86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43089</v>
          </cell>
          <cell r="S21">
            <v>0</v>
          </cell>
          <cell r="T21">
            <v>1262</v>
          </cell>
          <cell r="U21">
            <v>15469</v>
          </cell>
          <cell r="V21">
            <v>16731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2</v>
          </cell>
          <cell r="G22">
            <v>0</v>
          </cell>
          <cell r="H22">
            <v>2</v>
          </cell>
          <cell r="I22">
            <v>0</v>
          </cell>
          <cell r="J22">
            <v>4</v>
          </cell>
          <cell r="K22">
            <v>4</v>
          </cell>
          <cell r="L22">
            <v>290</v>
          </cell>
          <cell r="M22">
            <v>65</v>
          </cell>
          <cell r="N22">
            <v>0</v>
          </cell>
          <cell r="O22">
            <v>65</v>
          </cell>
          <cell r="P22">
            <v>0</v>
          </cell>
          <cell r="Q22">
            <v>0</v>
          </cell>
          <cell r="R22">
            <v>420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34421</v>
          </cell>
          <cell r="K23">
            <v>34421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3435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3435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46</v>
          </cell>
          <cell r="D25">
            <v>0</v>
          </cell>
          <cell r="E25">
            <v>3969</v>
          </cell>
          <cell r="F25">
            <v>115444</v>
          </cell>
          <cell r="G25">
            <v>558</v>
          </cell>
          <cell r="H25">
            <v>120017</v>
          </cell>
          <cell r="I25">
            <v>0</v>
          </cell>
          <cell r="J25">
            <v>20859</v>
          </cell>
          <cell r="K25">
            <v>20859</v>
          </cell>
          <cell r="L25">
            <v>56529</v>
          </cell>
          <cell r="M25">
            <v>67027</v>
          </cell>
          <cell r="N25">
            <v>0</v>
          </cell>
          <cell r="O25">
            <v>251844</v>
          </cell>
          <cell r="P25">
            <v>430</v>
          </cell>
          <cell r="Q25">
            <v>5460</v>
          </cell>
          <cell r="R25">
            <v>381290</v>
          </cell>
          <cell r="S25">
            <v>0</v>
          </cell>
          <cell r="T25">
            <v>0</v>
          </cell>
          <cell r="U25">
            <v>2464</v>
          </cell>
          <cell r="V25">
            <v>2464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150</v>
          </cell>
          <cell r="AB25">
            <v>2425</v>
          </cell>
          <cell r="AC25">
            <v>7061</v>
          </cell>
          <cell r="AD25">
            <v>4567</v>
          </cell>
          <cell r="AE25">
            <v>0</v>
          </cell>
          <cell r="AF25">
            <v>14203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405</v>
          </cell>
          <cell r="M26">
            <v>32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437</v>
          </cell>
          <cell r="S26">
            <v>0</v>
          </cell>
          <cell r="T26">
            <v>0</v>
          </cell>
          <cell r="U26">
            <v>420</v>
          </cell>
          <cell r="V26">
            <v>420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18608</v>
          </cell>
          <cell r="AB26">
            <v>0</v>
          </cell>
          <cell r="AC26">
            <v>1821</v>
          </cell>
          <cell r="AD26">
            <v>7</v>
          </cell>
          <cell r="AE26">
            <v>0</v>
          </cell>
          <cell r="AF26">
            <v>20436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151</v>
          </cell>
          <cell r="V27">
            <v>151</v>
          </cell>
          <cell r="W27">
            <v>0</v>
          </cell>
          <cell r="X27">
            <v>0</v>
          </cell>
          <cell r="Y27">
            <v>0</v>
          </cell>
          <cell r="Z27">
            <v>26573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26573</v>
          </cell>
        </row>
        <row r="28">
          <cell r="B28" t="str">
            <v>Anvendt til produktion 3.n</v>
          </cell>
          <cell r="C28">
            <v>0</v>
          </cell>
          <cell r="D28">
            <v>14297</v>
          </cell>
          <cell r="E28">
            <v>4544</v>
          </cell>
          <cell r="F28">
            <v>0</v>
          </cell>
          <cell r="G28">
            <v>2544</v>
          </cell>
          <cell r="H28">
            <v>21385</v>
          </cell>
          <cell r="I28">
            <v>496</v>
          </cell>
          <cell r="J28">
            <v>0</v>
          </cell>
          <cell r="K28">
            <v>496</v>
          </cell>
          <cell r="L28">
            <v>3423</v>
          </cell>
          <cell r="M28">
            <v>5542</v>
          </cell>
          <cell r="N28">
            <v>0</v>
          </cell>
          <cell r="O28">
            <v>0</v>
          </cell>
          <cell r="P28">
            <v>10120</v>
          </cell>
          <cell r="Q28">
            <v>28474</v>
          </cell>
          <cell r="R28">
            <v>47559</v>
          </cell>
          <cell r="S28">
            <v>16237</v>
          </cell>
          <cell r="T28">
            <v>0</v>
          </cell>
          <cell r="U28">
            <v>0</v>
          </cell>
          <cell r="V28">
            <v>16237</v>
          </cell>
          <cell r="W28">
            <v>571270</v>
          </cell>
          <cell r="X28">
            <v>4314</v>
          </cell>
          <cell r="Y28">
            <v>575584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237</v>
          </cell>
          <cell r="AE28">
            <v>0</v>
          </cell>
          <cell r="AF28">
            <v>237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109982</v>
          </cell>
          <cell r="F29">
            <v>7086</v>
          </cell>
          <cell r="G29">
            <v>12933</v>
          </cell>
          <cell r="H29">
            <v>130001</v>
          </cell>
          <cell r="I29">
            <v>0</v>
          </cell>
          <cell r="J29">
            <v>5961</v>
          </cell>
          <cell r="K29">
            <v>5961</v>
          </cell>
          <cell r="L29">
            <v>21572</v>
          </cell>
          <cell r="M29">
            <v>139779</v>
          </cell>
          <cell r="N29">
            <v>0</v>
          </cell>
          <cell r="O29">
            <v>61239</v>
          </cell>
          <cell r="P29">
            <v>8005</v>
          </cell>
          <cell r="Q29">
            <v>0</v>
          </cell>
          <cell r="R29">
            <v>230595</v>
          </cell>
          <cell r="S29">
            <v>0</v>
          </cell>
          <cell r="T29">
            <v>3171</v>
          </cell>
          <cell r="U29">
            <v>0</v>
          </cell>
          <cell r="V29">
            <v>3171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1791</v>
          </cell>
          <cell r="AE29">
            <v>0</v>
          </cell>
          <cell r="AF29">
            <v>1791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0</v>
          </cell>
          <cell r="E31">
            <v>1042</v>
          </cell>
          <cell r="F31">
            <v>426</v>
          </cell>
          <cell r="G31">
            <v>174</v>
          </cell>
          <cell r="H31">
            <v>1642</v>
          </cell>
          <cell r="I31">
            <v>0</v>
          </cell>
          <cell r="J31">
            <v>102</v>
          </cell>
          <cell r="K31">
            <v>102</v>
          </cell>
          <cell r="L31">
            <v>160</v>
          </cell>
          <cell r="M31">
            <v>1484</v>
          </cell>
          <cell r="N31">
            <v>0</v>
          </cell>
          <cell r="O31">
            <v>891</v>
          </cell>
          <cell r="P31">
            <v>31</v>
          </cell>
          <cell r="Q31">
            <v>47</v>
          </cell>
          <cell r="R31">
            <v>2613</v>
          </cell>
          <cell r="S31">
            <v>0</v>
          </cell>
          <cell r="T31">
            <v>72</v>
          </cell>
          <cell r="U31">
            <v>113</v>
          </cell>
          <cell r="V31">
            <v>185</v>
          </cell>
          <cell r="W31">
            <v>8586</v>
          </cell>
          <cell r="X31">
            <v>24</v>
          </cell>
          <cell r="Y31">
            <v>8610</v>
          </cell>
          <cell r="Z31">
            <v>1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E31">
            <v>0</v>
          </cell>
          <cell r="AF31">
            <v>2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4710</v>
          </cell>
          <cell r="F32">
            <v>0</v>
          </cell>
          <cell r="G32">
            <v>523</v>
          </cell>
          <cell r="H32">
            <v>5233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46</v>
          </cell>
          <cell r="D33">
            <v>53146</v>
          </cell>
          <cell r="E33">
            <v>228781</v>
          </cell>
          <cell r="F33">
            <v>150316</v>
          </cell>
          <cell r="G33">
            <v>23079</v>
          </cell>
          <cell r="H33">
            <v>455368</v>
          </cell>
          <cell r="I33">
            <v>496</v>
          </cell>
          <cell r="J33">
            <v>115285</v>
          </cell>
          <cell r="K33">
            <v>115781</v>
          </cell>
          <cell r="L33">
            <v>181772</v>
          </cell>
          <cell r="M33">
            <v>426326</v>
          </cell>
          <cell r="N33">
            <v>0</v>
          </cell>
          <cell r="O33">
            <v>444321</v>
          </cell>
          <cell r="P33">
            <v>24279</v>
          </cell>
          <cell r="Q33">
            <v>61299</v>
          </cell>
          <cell r="R33">
            <v>1137997</v>
          </cell>
          <cell r="S33">
            <v>16237</v>
          </cell>
          <cell r="T33">
            <v>4505</v>
          </cell>
          <cell r="U33">
            <v>325058</v>
          </cell>
          <cell r="V33">
            <v>345800</v>
          </cell>
          <cell r="W33">
            <v>1342961</v>
          </cell>
          <cell r="X33">
            <v>11130</v>
          </cell>
          <cell r="Y33">
            <v>1354091</v>
          </cell>
          <cell r="Z33">
            <v>26574</v>
          </cell>
          <cell r="AA33">
            <v>18758</v>
          </cell>
          <cell r="AB33">
            <v>2426</v>
          </cell>
          <cell r="AC33">
            <v>12474</v>
          </cell>
          <cell r="AD33">
            <v>13261</v>
          </cell>
          <cell r="AE33">
            <v>0</v>
          </cell>
          <cell r="AF33">
            <v>73493</v>
          </cell>
        </row>
        <row r="34">
          <cell r="A34" t="str">
            <v>FYSISK BEHOLDNING ULTIMO</v>
          </cell>
          <cell r="C34">
            <v>1432</v>
          </cell>
          <cell r="D34">
            <v>97464</v>
          </cell>
          <cell r="E34">
            <v>378351</v>
          </cell>
          <cell r="F34">
            <v>44040</v>
          </cell>
          <cell r="G34">
            <v>40662</v>
          </cell>
          <cell r="H34">
            <v>561949</v>
          </cell>
          <cell r="I34">
            <v>10984</v>
          </cell>
          <cell r="J34">
            <v>279914</v>
          </cell>
          <cell r="K34">
            <v>290898</v>
          </cell>
          <cell r="L34">
            <v>199493</v>
          </cell>
          <cell r="M34">
            <v>1245954</v>
          </cell>
          <cell r="N34">
            <v>0</v>
          </cell>
          <cell r="O34">
            <v>284259</v>
          </cell>
          <cell r="P34">
            <v>42124</v>
          </cell>
          <cell r="Q34">
            <v>185538</v>
          </cell>
          <cell r="R34">
            <v>1957368</v>
          </cell>
          <cell r="S34">
            <v>7983</v>
          </cell>
          <cell r="T34">
            <v>170658</v>
          </cell>
          <cell r="U34">
            <v>687045</v>
          </cell>
          <cell r="V34">
            <v>865686</v>
          </cell>
          <cell r="W34">
            <v>561002</v>
          </cell>
          <cell r="X34">
            <v>42758</v>
          </cell>
          <cell r="Y34">
            <v>603760</v>
          </cell>
          <cell r="Z34">
            <v>0</v>
          </cell>
          <cell r="AA34">
            <v>126880</v>
          </cell>
          <cell r="AB34">
            <v>0</v>
          </cell>
          <cell r="AC34">
            <v>20231</v>
          </cell>
          <cell r="AD34">
            <v>6125</v>
          </cell>
          <cell r="AE34">
            <v>0</v>
          </cell>
          <cell r="AF34">
            <v>153236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159088</v>
          </cell>
          <cell r="F35">
            <v>19968</v>
          </cell>
          <cell r="G35">
            <v>6236</v>
          </cell>
          <cell r="H35">
            <v>185292</v>
          </cell>
          <cell r="I35">
            <v>0</v>
          </cell>
          <cell r="J35">
            <v>0</v>
          </cell>
          <cell r="K35">
            <v>0</v>
          </cell>
          <cell r="L35">
            <v>31574</v>
          </cell>
          <cell r="M35">
            <v>746627</v>
          </cell>
          <cell r="N35">
            <v>0</v>
          </cell>
          <cell r="O35">
            <v>277945</v>
          </cell>
          <cell r="P35">
            <v>7058</v>
          </cell>
          <cell r="Q35">
            <v>71233</v>
          </cell>
          <cell r="R35">
            <v>1134437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134160</v>
          </cell>
          <cell r="X35">
            <v>0</v>
          </cell>
          <cell r="Y35">
            <v>134160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-162624</v>
          </cell>
          <cell r="F36">
            <v>-19968</v>
          </cell>
          <cell r="G36">
            <v>-8736</v>
          </cell>
          <cell r="H36">
            <v>-191328</v>
          </cell>
          <cell r="I36">
            <v>0</v>
          </cell>
          <cell r="J36">
            <v>0</v>
          </cell>
          <cell r="K36">
            <v>0</v>
          </cell>
          <cell r="L36">
            <v>-31744</v>
          </cell>
          <cell r="M36">
            <v>-753587</v>
          </cell>
          <cell r="N36">
            <v>0</v>
          </cell>
          <cell r="O36">
            <v>-277945</v>
          </cell>
          <cell r="P36">
            <v>-9083</v>
          </cell>
          <cell r="Q36">
            <v>-71233</v>
          </cell>
          <cell r="R36">
            <v>-1143592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-134160</v>
          </cell>
          <cell r="X36">
            <v>0</v>
          </cell>
          <cell r="Y36">
            <v>-134160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1432</v>
          </cell>
          <cell r="D37">
            <v>97464</v>
          </cell>
          <cell r="E37">
            <v>374815</v>
          </cell>
          <cell r="F37">
            <v>44040</v>
          </cell>
          <cell r="G37">
            <v>38162</v>
          </cell>
          <cell r="H37">
            <v>555913</v>
          </cell>
          <cell r="I37">
            <v>10984</v>
          </cell>
          <cell r="J37">
            <v>279914</v>
          </cell>
          <cell r="K37">
            <v>290898</v>
          </cell>
          <cell r="L37">
            <v>199323</v>
          </cell>
          <cell r="M37">
            <v>1238994</v>
          </cell>
          <cell r="N37">
            <v>0</v>
          </cell>
          <cell r="O37">
            <v>284259</v>
          </cell>
          <cell r="P37">
            <v>40099</v>
          </cell>
          <cell r="Q37">
            <v>185538</v>
          </cell>
          <cell r="R37">
            <v>1948213</v>
          </cell>
          <cell r="S37">
            <v>7983</v>
          </cell>
          <cell r="T37">
            <v>170658</v>
          </cell>
          <cell r="U37">
            <v>687045</v>
          </cell>
          <cell r="V37">
            <v>865686</v>
          </cell>
          <cell r="W37">
            <v>561002</v>
          </cell>
          <cell r="X37">
            <v>42758</v>
          </cell>
          <cell r="Y37">
            <v>603760</v>
          </cell>
          <cell r="Z37">
            <v>0</v>
          </cell>
          <cell r="AA37">
            <v>126880</v>
          </cell>
          <cell r="AB37">
            <v>0</v>
          </cell>
          <cell r="AC37">
            <v>20231</v>
          </cell>
          <cell r="AD37">
            <v>6125</v>
          </cell>
          <cell r="AE37">
            <v>0</v>
          </cell>
          <cell r="AF37">
            <v>153236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4997</v>
          </cell>
          <cell r="C3">
            <v>1398</v>
          </cell>
          <cell r="D3">
            <v>105551</v>
          </cell>
          <cell r="E3">
            <v>3498</v>
          </cell>
          <cell r="F3">
            <v>115444</v>
          </cell>
          <cell r="G3">
            <v>443</v>
          </cell>
          <cell r="H3">
            <v>29077</v>
          </cell>
          <cell r="I3">
            <v>29520</v>
          </cell>
          <cell r="J3">
            <v>12</v>
          </cell>
          <cell r="K3">
            <v>12</v>
          </cell>
          <cell r="L3">
            <v>32703</v>
          </cell>
          <cell r="M3">
            <v>0</v>
          </cell>
          <cell r="N3">
            <v>24018</v>
          </cell>
          <cell r="O3">
            <v>56721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april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323</v>
          </cell>
          <cell r="D3">
            <v>82726</v>
          </cell>
          <cell r="E3">
            <v>387612</v>
          </cell>
          <cell r="F3">
            <v>20366</v>
          </cell>
          <cell r="G3">
            <v>22602</v>
          </cell>
          <cell r="H3">
            <v>513629</v>
          </cell>
          <cell r="I3">
            <v>9600</v>
          </cell>
          <cell r="J3">
            <v>405106</v>
          </cell>
          <cell r="K3">
            <v>414706</v>
          </cell>
          <cell r="L3">
            <v>383963</v>
          </cell>
          <cell r="M3">
            <v>1199173</v>
          </cell>
          <cell r="N3">
            <v>30527</v>
          </cell>
          <cell r="O3">
            <v>231496</v>
          </cell>
          <cell r="P3">
            <v>41123</v>
          </cell>
          <cell r="Q3">
            <v>172198</v>
          </cell>
          <cell r="R3">
            <v>2058480</v>
          </cell>
          <cell r="S3">
            <v>90731</v>
          </cell>
          <cell r="T3">
            <v>419419</v>
          </cell>
          <cell r="U3">
            <v>101683</v>
          </cell>
          <cell r="V3">
            <v>611833</v>
          </cell>
          <cell r="W3">
            <v>378080</v>
          </cell>
          <cell r="X3">
            <v>72035</v>
          </cell>
          <cell r="Y3">
            <v>450115</v>
          </cell>
          <cell r="Z3">
            <v>0</v>
          </cell>
          <cell r="AA3">
            <v>95189</v>
          </cell>
          <cell r="AB3">
            <v>0</v>
          </cell>
          <cell r="AC3">
            <v>16414</v>
          </cell>
          <cell r="AD3">
            <v>7051</v>
          </cell>
          <cell r="AE3">
            <v>0</v>
          </cell>
          <cell r="AF3">
            <v>118654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14475</v>
          </cell>
          <cell r="F4">
            <v>20001</v>
          </cell>
          <cell r="G4">
            <v>7503</v>
          </cell>
          <cell r="H4">
            <v>41979</v>
          </cell>
          <cell r="I4">
            <v>0</v>
          </cell>
          <cell r="J4">
            <v>0</v>
          </cell>
          <cell r="K4">
            <v>0</v>
          </cell>
          <cell r="L4">
            <v>137736</v>
          </cell>
          <cell r="M4">
            <v>322222</v>
          </cell>
          <cell r="N4">
            <v>0</v>
          </cell>
          <cell r="O4">
            <v>185217</v>
          </cell>
          <cell r="P4">
            <v>0</v>
          </cell>
          <cell r="Q4">
            <v>74550</v>
          </cell>
          <cell r="R4">
            <v>719725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506251</v>
          </cell>
          <cell r="X4">
            <v>0</v>
          </cell>
          <cell r="Y4">
            <v>506251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-69</v>
          </cell>
          <cell r="D5">
            <v>0</v>
          </cell>
          <cell r="E5">
            <v>-14475</v>
          </cell>
          <cell r="F5">
            <v>-20001</v>
          </cell>
          <cell r="G5">
            <v>-7504</v>
          </cell>
          <cell r="H5">
            <v>-42049</v>
          </cell>
          <cell r="I5">
            <v>0</v>
          </cell>
          <cell r="J5">
            <v>0</v>
          </cell>
          <cell r="K5">
            <v>0</v>
          </cell>
          <cell r="L5">
            <v>-137736</v>
          </cell>
          <cell r="M5">
            <v>-322222</v>
          </cell>
          <cell r="N5">
            <v>0</v>
          </cell>
          <cell r="O5">
            <v>-185217</v>
          </cell>
          <cell r="P5">
            <v>0</v>
          </cell>
          <cell r="Q5">
            <v>-74550</v>
          </cell>
          <cell r="R5">
            <v>-719725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-506249</v>
          </cell>
          <cell r="X5">
            <v>0</v>
          </cell>
          <cell r="Y5">
            <v>-506249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254</v>
          </cell>
          <cell r="D6">
            <v>82726</v>
          </cell>
          <cell r="E6">
            <v>387612</v>
          </cell>
          <cell r="F6">
            <v>20366</v>
          </cell>
          <cell r="G6">
            <v>22601</v>
          </cell>
          <cell r="H6">
            <v>513559</v>
          </cell>
          <cell r="I6">
            <v>9600</v>
          </cell>
          <cell r="J6">
            <v>405106</v>
          </cell>
          <cell r="K6">
            <v>414706</v>
          </cell>
          <cell r="L6">
            <v>383963</v>
          </cell>
          <cell r="M6">
            <v>1199173</v>
          </cell>
          <cell r="N6">
            <v>30527</v>
          </cell>
          <cell r="O6">
            <v>231496</v>
          </cell>
          <cell r="P6">
            <v>41123</v>
          </cell>
          <cell r="Q6">
            <v>172198</v>
          </cell>
          <cell r="R6">
            <v>2058480</v>
          </cell>
          <cell r="S6">
            <v>90731</v>
          </cell>
          <cell r="T6">
            <v>419419</v>
          </cell>
          <cell r="U6">
            <v>101683</v>
          </cell>
          <cell r="V6">
            <v>611833</v>
          </cell>
          <cell r="W6">
            <v>378082</v>
          </cell>
          <cell r="X6">
            <v>72035</v>
          </cell>
          <cell r="Y6">
            <v>450117</v>
          </cell>
          <cell r="Z6">
            <v>0</v>
          </cell>
          <cell r="AA6">
            <v>95189</v>
          </cell>
          <cell r="AB6">
            <v>0</v>
          </cell>
          <cell r="AC6">
            <v>16414</v>
          </cell>
          <cell r="AD6">
            <v>7051</v>
          </cell>
          <cell r="AE6">
            <v>0</v>
          </cell>
          <cell r="AF6">
            <v>118654</v>
          </cell>
        </row>
        <row r="7">
          <cell r="A7" t="str">
            <v>TILGANG</v>
          </cell>
          <cell r="B7" t="str">
            <v>Import 2.a.</v>
          </cell>
          <cell r="C7">
            <v>30</v>
          </cell>
          <cell r="D7">
            <v>0</v>
          </cell>
          <cell r="E7">
            <v>23589</v>
          </cell>
          <cell r="F7">
            <v>0</v>
          </cell>
          <cell r="G7">
            <v>9888</v>
          </cell>
          <cell r="H7">
            <v>33507</v>
          </cell>
          <cell r="I7">
            <v>15954</v>
          </cell>
          <cell r="J7">
            <v>104191</v>
          </cell>
          <cell r="K7">
            <v>120145</v>
          </cell>
          <cell r="L7">
            <v>108290</v>
          </cell>
          <cell r="M7">
            <v>69835</v>
          </cell>
          <cell r="N7">
            <v>0</v>
          </cell>
          <cell r="O7">
            <v>0</v>
          </cell>
          <cell r="P7">
            <v>9294</v>
          </cell>
          <cell r="Q7">
            <v>14026</v>
          </cell>
          <cell r="R7">
            <v>201445</v>
          </cell>
          <cell r="S7">
            <v>0</v>
          </cell>
          <cell r="T7">
            <v>12514</v>
          </cell>
          <cell r="U7">
            <v>12811</v>
          </cell>
          <cell r="V7">
            <v>25325</v>
          </cell>
          <cell r="W7">
            <v>394352</v>
          </cell>
          <cell r="X7">
            <v>28672</v>
          </cell>
          <cell r="Y7">
            <v>423024</v>
          </cell>
          <cell r="Z7">
            <v>0</v>
          </cell>
          <cell r="AA7">
            <v>130</v>
          </cell>
          <cell r="AB7">
            <v>198</v>
          </cell>
          <cell r="AC7">
            <v>18389</v>
          </cell>
          <cell r="AD7">
            <v>1785</v>
          </cell>
          <cell r="AE7">
            <v>0</v>
          </cell>
          <cell r="AF7">
            <v>20502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54473</v>
          </cell>
          <cell r="F8">
            <v>4252</v>
          </cell>
          <cell r="G8">
            <v>2236</v>
          </cell>
          <cell r="H8">
            <v>60961</v>
          </cell>
          <cell r="I8">
            <v>0</v>
          </cell>
          <cell r="J8">
            <v>44395</v>
          </cell>
          <cell r="K8">
            <v>44395</v>
          </cell>
          <cell r="L8">
            <v>26456</v>
          </cell>
          <cell r="M8">
            <v>149376</v>
          </cell>
          <cell r="N8">
            <v>0</v>
          </cell>
          <cell r="O8">
            <v>83439</v>
          </cell>
          <cell r="P8">
            <v>17</v>
          </cell>
          <cell r="Q8">
            <v>3000</v>
          </cell>
          <cell r="R8">
            <v>262288</v>
          </cell>
          <cell r="S8">
            <v>0</v>
          </cell>
          <cell r="T8">
            <v>0</v>
          </cell>
          <cell r="U8">
            <v>28085</v>
          </cell>
          <cell r="V8">
            <v>28085</v>
          </cell>
          <cell r="W8">
            <v>657102</v>
          </cell>
          <cell r="X8">
            <v>0</v>
          </cell>
          <cell r="Y8">
            <v>657102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2621</v>
          </cell>
          <cell r="AE8">
            <v>0</v>
          </cell>
          <cell r="AF8">
            <v>2621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17789</v>
          </cell>
          <cell r="F9">
            <v>80</v>
          </cell>
          <cell r="G9">
            <v>1376</v>
          </cell>
          <cell r="H9">
            <v>19245</v>
          </cell>
          <cell r="I9">
            <v>0</v>
          </cell>
          <cell r="J9">
            <v>0</v>
          </cell>
          <cell r="K9">
            <v>0</v>
          </cell>
          <cell r="L9">
            <v>17791</v>
          </cell>
          <cell r="M9">
            <v>78181</v>
          </cell>
          <cell r="N9">
            <v>0</v>
          </cell>
          <cell r="O9">
            <v>38686</v>
          </cell>
          <cell r="P9">
            <v>0</v>
          </cell>
          <cell r="Q9">
            <v>9509</v>
          </cell>
          <cell r="R9">
            <v>144167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124226</v>
          </cell>
          <cell r="X9">
            <v>0</v>
          </cell>
          <cell r="Y9">
            <v>124226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992</v>
          </cell>
          <cell r="M10">
            <v>0</v>
          </cell>
          <cell r="N10">
            <v>0</v>
          </cell>
          <cell r="O10">
            <v>0</v>
          </cell>
          <cell r="P10">
            <v>2803</v>
          </cell>
          <cell r="Q10">
            <v>0</v>
          </cell>
          <cell r="R10">
            <v>3795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1427</v>
          </cell>
          <cell r="M11">
            <v>17</v>
          </cell>
          <cell r="N11">
            <v>0</v>
          </cell>
          <cell r="O11">
            <v>602</v>
          </cell>
          <cell r="P11">
            <v>2453</v>
          </cell>
          <cell r="Q11">
            <v>0</v>
          </cell>
          <cell r="R11">
            <v>4499</v>
          </cell>
          <cell r="S11">
            <v>0</v>
          </cell>
          <cell r="T11">
            <v>3270</v>
          </cell>
          <cell r="U11">
            <v>100</v>
          </cell>
          <cell r="V11">
            <v>3370</v>
          </cell>
          <cell r="W11">
            <v>0</v>
          </cell>
          <cell r="X11">
            <v>0</v>
          </cell>
          <cell r="Y11">
            <v>0</v>
          </cell>
          <cell r="Z11">
            <v>668</v>
          </cell>
          <cell r="AA11">
            <v>0</v>
          </cell>
          <cell r="AB11">
            <v>0</v>
          </cell>
          <cell r="AC11">
            <v>8309</v>
          </cell>
          <cell r="AD11">
            <v>10</v>
          </cell>
          <cell r="AE11">
            <v>0</v>
          </cell>
          <cell r="AF11">
            <v>8987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60598</v>
          </cell>
          <cell r="E13">
            <v>192367</v>
          </cell>
          <cell r="F13">
            <v>0</v>
          </cell>
          <cell r="G13">
            <v>0</v>
          </cell>
          <cell r="H13">
            <v>252965</v>
          </cell>
          <cell r="I13">
            <v>1670</v>
          </cell>
          <cell r="J13">
            <v>14081</v>
          </cell>
          <cell r="K13">
            <v>15751</v>
          </cell>
          <cell r="L13">
            <v>50269</v>
          </cell>
          <cell r="M13">
            <v>158833</v>
          </cell>
          <cell r="N13">
            <v>0</v>
          </cell>
          <cell r="O13">
            <v>203921</v>
          </cell>
          <cell r="P13">
            <v>3268</v>
          </cell>
          <cell r="Q13">
            <v>7506</v>
          </cell>
          <cell r="R13">
            <v>423797</v>
          </cell>
          <cell r="S13">
            <v>0</v>
          </cell>
          <cell r="T13">
            <v>0</v>
          </cell>
          <cell r="U13">
            <v>106013</v>
          </cell>
          <cell r="V13">
            <v>106013</v>
          </cell>
          <cell r="W13">
            <v>582332</v>
          </cell>
          <cell r="X13">
            <v>9078</v>
          </cell>
          <cell r="Y13">
            <v>591410</v>
          </cell>
          <cell r="Z13">
            <v>28292</v>
          </cell>
          <cell r="AA13">
            <v>0</v>
          </cell>
          <cell r="AB13">
            <v>0</v>
          </cell>
          <cell r="AC13">
            <v>0</v>
          </cell>
          <cell r="AD13">
            <v>15634</v>
          </cell>
          <cell r="AE13">
            <v>0</v>
          </cell>
          <cell r="AF13">
            <v>43926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5923</v>
          </cell>
          <cell r="F14">
            <v>102987</v>
          </cell>
          <cell r="G14">
            <v>313</v>
          </cell>
          <cell r="H14">
            <v>109223</v>
          </cell>
          <cell r="I14">
            <v>0</v>
          </cell>
          <cell r="J14">
            <v>11</v>
          </cell>
          <cell r="K14">
            <v>11</v>
          </cell>
          <cell r="L14">
            <v>16589</v>
          </cell>
          <cell r="M14">
            <v>48962</v>
          </cell>
          <cell r="N14">
            <v>0</v>
          </cell>
          <cell r="O14">
            <v>143185</v>
          </cell>
          <cell r="P14">
            <v>0</v>
          </cell>
          <cell r="Q14">
            <v>2817</v>
          </cell>
          <cell r="R14">
            <v>211553</v>
          </cell>
          <cell r="S14">
            <v>0</v>
          </cell>
          <cell r="T14">
            <v>0</v>
          </cell>
          <cell r="U14">
            <v>30</v>
          </cell>
          <cell r="V14">
            <v>30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1856</v>
          </cell>
          <cell r="AE14">
            <v>0</v>
          </cell>
          <cell r="AF14">
            <v>1857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</v>
          </cell>
          <cell r="E16">
            <v>77</v>
          </cell>
          <cell r="F16">
            <v>31</v>
          </cell>
          <cell r="G16">
            <v>2</v>
          </cell>
          <cell r="H16">
            <v>111</v>
          </cell>
          <cell r="I16">
            <v>1</v>
          </cell>
          <cell r="J16">
            <v>143</v>
          </cell>
          <cell r="K16">
            <v>144</v>
          </cell>
          <cell r="L16">
            <v>245</v>
          </cell>
          <cell r="M16">
            <v>316</v>
          </cell>
          <cell r="N16">
            <v>0</v>
          </cell>
          <cell r="O16">
            <v>593</v>
          </cell>
          <cell r="P16">
            <v>36</v>
          </cell>
          <cell r="Q16">
            <v>0</v>
          </cell>
          <cell r="R16">
            <v>1190</v>
          </cell>
          <cell r="S16">
            <v>44</v>
          </cell>
          <cell r="T16">
            <v>96</v>
          </cell>
          <cell r="U16">
            <v>20</v>
          </cell>
          <cell r="V16">
            <v>160</v>
          </cell>
          <cell r="W16">
            <v>2374</v>
          </cell>
          <cell r="X16">
            <v>1</v>
          </cell>
          <cell r="Y16">
            <v>2375</v>
          </cell>
          <cell r="Z16">
            <v>0</v>
          </cell>
          <cell r="AA16">
            <v>0</v>
          </cell>
          <cell r="AB16">
            <v>0</v>
          </cell>
          <cell r="AC16">
            <v>7</v>
          </cell>
          <cell r="AD16">
            <v>113</v>
          </cell>
          <cell r="AE16">
            <v>0</v>
          </cell>
          <cell r="AF16">
            <v>120</v>
          </cell>
        </row>
        <row r="17">
          <cell r="B17" t="str">
            <v>I alt Tilgang</v>
          </cell>
          <cell r="C17">
            <v>30</v>
          </cell>
          <cell r="D17">
            <v>60599</v>
          </cell>
          <cell r="E17">
            <v>294218</v>
          </cell>
          <cell r="F17">
            <v>107350</v>
          </cell>
          <cell r="G17">
            <v>13815</v>
          </cell>
          <cell r="H17">
            <v>476012</v>
          </cell>
          <cell r="I17">
            <v>17625</v>
          </cell>
          <cell r="J17">
            <v>162821</v>
          </cell>
          <cell r="K17">
            <v>180446</v>
          </cell>
          <cell r="L17">
            <v>222059</v>
          </cell>
          <cell r="M17">
            <v>505520</v>
          </cell>
          <cell r="N17">
            <v>0</v>
          </cell>
          <cell r="O17">
            <v>470426</v>
          </cell>
          <cell r="P17">
            <v>17871</v>
          </cell>
          <cell r="Q17">
            <v>36858</v>
          </cell>
          <cell r="R17">
            <v>1252734</v>
          </cell>
          <cell r="S17">
            <v>44</v>
          </cell>
          <cell r="T17">
            <v>15880</v>
          </cell>
          <cell r="U17">
            <v>147059</v>
          </cell>
          <cell r="V17">
            <v>162983</v>
          </cell>
          <cell r="W17">
            <v>1760386</v>
          </cell>
          <cell r="X17">
            <v>37751</v>
          </cell>
          <cell r="Y17">
            <v>1798137</v>
          </cell>
          <cell r="Z17">
            <v>28960</v>
          </cell>
          <cell r="AA17">
            <v>130</v>
          </cell>
          <cell r="AB17">
            <v>198</v>
          </cell>
          <cell r="AC17">
            <v>26706</v>
          </cell>
          <cell r="AD17">
            <v>22019</v>
          </cell>
          <cell r="AE17">
            <v>0</v>
          </cell>
          <cell r="AF17">
            <v>78013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58435</v>
          </cell>
          <cell r="E18">
            <v>86710</v>
          </cell>
          <cell r="F18">
            <v>0</v>
          </cell>
          <cell r="G18">
            <v>0</v>
          </cell>
          <cell r="H18">
            <v>145145</v>
          </cell>
          <cell r="I18">
            <v>0</v>
          </cell>
          <cell r="J18">
            <v>8416</v>
          </cell>
          <cell r="K18">
            <v>8416</v>
          </cell>
          <cell r="L18">
            <v>69493</v>
          </cell>
          <cell r="M18">
            <v>168162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237655</v>
          </cell>
          <cell r="S18">
            <v>0</v>
          </cell>
          <cell r="T18">
            <v>33384</v>
          </cell>
          <cell r="U18">
            <v>92770</v>
          </cell>
          <cell r="V18">
            <v>126154</v>
          </cell>
          <cell r="W18">
            <v>206354</v>
          </cell>
          <cell r="X18">
            <v>38582</v>
          </cell>
          <cell r="Y18">
            <v>244936</v>
          </cell>
          <cell r="Z18">
            <v>0</v>
          </cell>
          <cell r="AA18">
            <v>28</v>
          </cell>
          <cell r="AB18">
            <v>0</v>
          </cell>
          <cell r="AC18">
            <v>0</v>
          </cell>
          <cell r="AD18">
            <v>13190</v>
          </cell>
          <cell r="AE18">
            <v>0</v>
          </cell>
          <cell r="AF18">
            <v>13218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54485</v>
          </cell>
          <cell r="F19">
            <v>4252</v>
          </cell>
          <cell r="G19">
            <v>2236</v>
          </cell>
          <cell r="H19">
            <v>60973</v>
          </cell>
          <cell r="I19">
            <v>0</v>
          </cell>
          <cell r="J19">
            <v>44395</v>
          </cell>
          <cell r="K19">
            <v>44395</v>
          </cell>
          <cell r="L19">
            <v>26460</v>
          </cell>
          <cell r="M19">
            <v>149377</v>
          </cell>
          <cell r="N19">
            <v>0</v>
          </cell>
          <cell r="O19">
            <v>83435</v>
          </cell>
          <cell r="P19">
            <v>1940</v>
          </cell>
          <cell r="Q19">
            <v>3000</v>
          </cell>
          <cell r="R19">
            <v>264212</v>
          </cell>
          <cell r="S19">
            <v>0</v>
          </cell>
          <cell r="T19">
            <v>0</v>
          </cell>
          <cell r="U19">
            <v>28085</v>
          </cell>
          <cell r="V19">
            <v>28085</v>
          </cell>
          <cell r="W19">
            <v>656847</v>
          </cell>
          <cell r="X19">
            <v>0</v>
          </cell>
          <cell r="Y19">
            <v>656847</v>
          </cell>
          <cell r="Z19">
            <v>0</v>
          </cell>
          <cell r="AA19">
            <v>0</v>
          </cell>
          <cell r="AB19">
            <v>0</v>
          </cell>
          <cell r="AC19">
            <v>3941</v>
          </cell>
          <cell r="AD19">
            <v>2621</v>
          </cell>
          <cell r="AE19">
            <v>0</v>
          </cell>
          <cell r="AF19">
            <v>6562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17789</v>
          </cell>
          <cell r="F21">
            <v>80</v>
          </cell>
          <cell r="G21">
            <v>1376</v>
          </cell>
          <cell r="H21">
            <v>19245</v>
          </cell>
          <cell r="I21">
            <v>0</v>
          </cell>
          <cell r="J21">
            <v>0</v>
          </cell>
          <cell r="K21">
            <v>0</v>
          </cell>
          <cell r="L21">
            <v>17791</v>
          </cell>
          <cell r="M21">
            <v>78181</v>
          </cell>
          <cell r="N21">
            <v>0</v>
          </cell>
          <cell r="O21">
            <v>38686</v>
          </cell>
          <cell r="P21">
            <v>0</v>
          </cell>
          <cell r="Q21">
            <v>9509</v>
          </cell>
          <cell r="R21">
            <v>144167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123947</v>
          </cell>
          <cell r="X21">
            <v>0</v>
          </cell>
          <cell r="Y21">
            <v>123947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27001</v>
          </cell>
          <cell r="M22">
            <v>265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27266</v>
          </cell>
          <cell r="S22">
            <v>0</v>
          </cell>
          <cell r="T22">
            <v>3464</v>
          </cell>
          <cell r="U22">
            <v>8595</v>
          </cell>
          <cell r="V22">
            <v>12059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281</v>
          </cell>
          <cell r="M23">
            <v>1</v>
          </cell>
          <cell r="N23">
            <v>0</v>
          </cell>
          <cell r="O23">
            <v>102</v>
          </cell>
          <cell r="P23">
            <v>0</v>
          </cell>
          <cell r="Q23">
            <v>0</v>
          </cell>
          <cell r="R23">
            <v>384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1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44188</v>
          </cell>
          <cell r="K24">
            <v>44188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83</v>
          </cell>
          <cell r="D26">
            <v>0</v>
          </cell>
          <cell r="E26">
            <v>41964</v>
          </cell>
          <cell r="F26">
            <v>97005</v>
          </cell>
          <cell r="G26">
            <v>2136</v>
          </cell>
          <cell r="H26">
            <v>141188</v>
          </cell>
          <cell r="I26">
            <v>0</v>
          </cell>
          <cell r="J26">
            <v>49827</v>
          </cell>
          <cell r="K26">
            <v>49827</v>
          </cell>
          <cell r="L26">
            <v>48144</v>
          </cell>
          <cell r="M26">
            <v>64921</v>
          </cell>
          <cell r="N26">
            <v>0</v>
          </cell>
          <cell r="O26">
            <v>247296</v>
          </cell>
          <cell r="P26">
            <v>17</v>
          </cell>
          <cell r="Q26">
            <v>3753</v>
          </cell>
          <cell r="R26">
            <v>364131</v>
          </cell>
          <cell r="S26">
            <v>0</v>
          </cell>
          <cell r="T26">
            <v>0</v>
          </cell>
          <cell r="U26">
            <v>984</v>
          </cell>
          <cell r="V26">
            <v>984</v>
          </cell>
          <cell r="W26">
            <v>0</v>
          </cell>
          <cell r="X26">
            <v>0</v>
          </cell>
          <cell r="Y26">
            <v>0</v>
          </cell>
          <cell r="Z26">
            <v>127</v>
          </cell>
          <cell r="AA26">
            <v>161</v>
          </cell>
          <cell r="AB26">
            <v>198</v>
          </cell>
          <cell r="AC26">
            <v>10935</v>
          </cell>
          <cell r="AD26">
            <v>4346</v>
          </cell>
          <cell r="AE26">
            <v>0</v>
          </cell>
          <cell r="AF26">
            <v>15767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262</v>
          </cell>
          <cell r="M27">
            <v>37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299</v>
          </cell>
          <cell r="S27">
            <v>0</v>
          </cell>
          <cell r="T27">
            <v>0</v>
          </cell>
          <cell r="U27">
            <v>1647</v>
          </cell>
          <cell r="V27">
            <v>1647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25024</v>
          </cell>
          <cell r="AB27">
            <v>0</v>
          </cell>
          <cell r="AC27">
            <v>3890</v>
          </cell>
          <cell r="AD27">
            <v>7</v>
          </cell>
          <cell r="AE27">
            <v>0</v>
          </cell>
          <cell r="AF27">
            <v>28921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854</v>
          </cell>
          <cell r="V28">
            <v>854</v>
          </cell>
          <cell r="W28">
            <v>0</v>
          </cell>
          <cell r="X28">
            <v>0</v>
          </cell>
          <cell r="Y28">
            <v>0</v>
          </cell>
          <cell r="Z28">
            <v>28341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28341</v>
          </cell>
        </row>
        <row r="29">
          <cell r="B29" t="str">
            <v>Anvendt til produktion 3.n</v>
          </cell>
          <cell r="C29">
            <v>0</v>
          </cell>
          <cell r="D29">
            <v>16844</v>
          </cell>
          <cell r="E29">
            <v>9151</v>
          </cell>
          <cell r="F29">
            <v>0</v>
          </cell>
          <cell r="G29">
            <v>7</v>
          </cell>
          <cell r="H29">
            <v>26002</v>
          </cell>
          <cell r="I29">
            <v>15950</v>
          </cell>
          <cell r="J29">
            <v>0</v>
          </cell>
          <cell r="K29">
            <v>15950</v>
          </cell>
          <cell r="L29">
            <v>25860</v>
          </cell>
          <cell r="M29">
            <v>0</v>
          </cell>
          <cell r="N29">
            <v>0</v>
          </cell>
          <cell r="O29">
            <v>2570</v>
          </cell>
          <cell r="P29">
            <v>14076</v>
          </cell>
          <cell r="Q29">
            <v>11822</v>
          </cell>
          <cell r="R29">
            <v>54328</v>
          </cell>
          <cell r="S29">
            <v>1247</v>
          </cell>
          <cell r="T29">
            <v>0</v>
          </cell>
          <cell r="U29">
            <v>0</v>
          </cell>
          <cell r="V29">
            <v>1247</v>
          </cell>
          <cell r="W29">
            <v>638221</v>
          </cell>
          <cell r="X29">
            <v>300</v>
          </cell>
          <cell r="Y29">
            <v>638521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139</v>
          </cell>
          <cell r="AE29">
            <v>0</v>
          </cell>
          <cell r="AF29">
            <v>139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98734</v>
          </cell>
          <cell r="F30">
            <v>5385</v>
          </cell>
          <cell r="G30">
            <v>5088</v>
          </cell>
          <cell r="H30">
            <v>109207</v>
          </cell>
          <cell r="I30">
            <v>0</v>
          </cell>
          <cell r="J30">
            <v>11</v>
          </cell>
          <cell r="K30">
            <v>11</v>
          </cell>
          <cell r="L30">
            <v>9375</v>
          </cell>
          <cell r="M30">
            <v>105850</v>
          </cell>
          <cell r="N30">
            <v>0</v>
          </cell>
          <cell r="O30">
            <v>62135</v>
          </cell>
          <cell r="P30">
            <v>5153</v>
          </cell>
          <cell r="Q30">
            <v>29045</v>
          </cell>
          <cell r="R30">
            <v>211558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1856</v>
          </cell>
          <cell r="AE30">
            <v>0</v>
          </cell>
          <cell r="AF30">
            <v>1856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12</v>
          </cell>
          <cell r="H31">
            <v>12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76</v>
          </cell>
          <cell r="E32">
            <v>761</v>
          </cell>
          <cell r="F32">
            <v>227</v>
          </cell>
          <cell r="G32">
            <v>157</v>
          </cell>
          <cell r="H32">
            <v>1221</v>
          </cell>
          <cell r="I32">
            <v>4</v>
          </cell>
          <cell r="J32">
            <v>185</v>
          </cell>
          <cell r="K32">
            <v>189</v>
          </cell>
          <cell r="L32">
            <v>701</v>
          </cell>
          <cell r="M32">
            <v>702</v>
          </cell>
          <cell r="N32">
            <v>0</v>
          </cell>
          <cell r="O32">
            <v>496</v>
          </cell>
          <cell r="P32">
            <v>25</v>
          </cell>
          <cell r="Q32">
            <v>122</v>
          </cell>
          <cell r="R32">
            <v>2046</v>
          </cell>
          <cell r="S32">
            <v>0</v>
          </cell>
          <cell r="T32">
            <v>95</v>
          </cell>
          <cell r="U32">
            <v>5277</v>
          </cell>
          <cell r="V32">
            <v>5372</v>
          </cell>
          <cell r="W32">
            <v>3730</v>
          </cell>
          <cell r="X32">
            <v>77</v>
          </cell>
          <cell r="Y32">
            <v>3807</v>
          </cell>
          <cell r="Z32">
            <v>492</v>
          </cell>
          <cell r="AA32">
            <v>0</v>
          </cell>
          <cell r="AB32">
            <v>0</v>
          </cell>
          <cell r="AC32">
            <v>37</v>
          </cell>
          <cell r="AD32">
            <v>619</v>
          </cell>
          <cell r="AE32">
            <v>0</v>
          </cell>
          <cell r="AF32">
            <v>1148</v>
          </cell>
        </row>
        <row r="33">
          <cell r="B33" t="str">
            <v>Udlån til andre 3.k.</v>
          </cell>
          <cell r="C33">
            <v>62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62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145</v>
          </cell>
          <cell r="D34">
            <v>75355</v>
          </cell>
          <cell r="E34">
            <v>309594</v>
          </cell>
          <cell r="F34">
            <v>106950</v>
          </cell>
          <cell r="G34">
            <v>11012</v>
          </cell>
          <cell r="H34">
            <v>503056</v>
          </cell>
          <cell r="I34">
            <v>15954</v>
          </cell>
          <cell r="J34">
            <v>147022</v>
          </cell>
          <cell r="K34">
            <v>162976</v>
          </cell>
          <cell r="L34">
            <v>225368</v>
          </cell>
          <cell r="M34">
            <v>567496</v>
          </cell>
          <cell r="N34">
            <v>0</v>
          </cell>
          <cell r="O34">
            <v>434720</v>
          </cell>
          <cell r="P34">
            <v>21211</v>
          </cell>
          <cell r="Q34">
            <v>57251</v>
          </cell>
          <cell r="R34">
            <v>1306046</v>
          </cell>
          <cell r="S34">
            <v>1247</v>
          </cell>
          <cell r="T34">
            <v>36943</v>
          </cell>
          <cell r="U34">
            <v>138212</v>
          </cell>
          <cell r="V34">
            <v>176402</v>
          </cell>
          <cell r="W34">
            <v>1629099</v>
          </cell>
          <cell r="X34">
            <v>38959</v>
          </cell>
          <cell r="Y34">
            <v>1668058</v>
          </cell>
          <cell r="Z34">
            <v>28960</v>
          </cell>
          <cell r="AA34">
            <v>25213</v>
          </cell>
          <cell r="AB34">
            <v>198</v>
          </cell>
          <cell r="AC34">
            <v>18803</v>
          </cell>
          <cell r="AD34">
            <v>22779</v>
          </cell>
          <cell r="AE34">
            <v>0</v>
          </cell>
          <cell r="AF34">
            <v>95953</v>
          </cell>
        </row>
        <row r="35">
          <cell r="A35" t="str">
            <v>FYSISK BEHOLDNING ULTIMO</v>
          </cell>
          <cell r="C35">
            <v>208</v>
          </cell>
          <cell r="D35">
            <v>67970</v>
          </cell>
          <cell r="E35">
            <v>372236</v>
          </cell>
          <cell r="F35">
            <v>20766</v>
          </cell>
          <cell r="G35">
            <v>25405</v>
          </cell>
          <cell r="H35">
            <v>486585</v>
          </cell>
          <cell r="I35">
            <v>11271</v>
          </cell>
          <cell r="J35">
            <v>420905</v>
          </cell>
          <cell r="K35">
            <v>432176</v>
          </cell>
          <cell r="L35">
            <v>380654</v>
          </cell>
          <cell r="M35">
            <v>1137197</v>
          </cell>
          <cell r="N35">
            <v>30527</v>
          </cell>
          <cell r="O35">
            <v>267202</v>
          </cell>
          <cell r="P35">
            <v>37783</v>
          </cell>
          <cell r="Q35">
            <v>151805</v>
          </cell>
          <cell r="R35">
            <v>2005168</v>
          </cell>
          <cell r="S35">
            <v>89528</v>
          </cell>
          <cell r="T35">
            <v>398356</v>
          </cell>
          <cell r="U35">
            <v>110530</v>
          </cell>
          <cell r="V35">
            <v>598414</v>
          </cell>
          <cell r="W35">
            <v>509367</v>
          </cell>
          <cell r="X35">
            <v>70827</v>
          </cell>
          <cell r="Y35">
            <v>580194</v>
          </cell>
          <cell r="Z35">
            <v>0</v>
          </cell>
          <cell r="AA35">
            <v>70106</v>
          </cell>
          <cell r="AB35">
            <v>0</v>
          </cell>
          <cell r="AC35">
            <v>24317</v>
          </cell>
          <cell r="AD35">
            <v>6291</v>
          </cell>
          <cell r="AE35">
            <v>0</v>
          </cell>
          <cell r="AF35">
            <v>100714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7077</v>
          </cell>
          <cell r="F36">
            <v>19921</v>
          </cell>
          <cell r="G36">
            <v>6127</v>
          </cell>
          <cell r="H36">
            <v>33125</v>
          </cell>
          <cell r="I36">
            <v>0</v>
          </cell>
          <cell r="J36">
            <v>0</v>
          </cell>
          <cell r="K36">
            <v>0</v>
          </cell>
          <cell r="L36">
            <v>141018</v>
          </cell>
          <cell r="M36">
            <v>398212</v>
          </cell>
          <cell r="N36">
            <v>0</v>
          </cell>
          <cell r="O36">
            <v>222188</v>
          </cell>
          <cell r="P36">
            <v>0</v>
          </cell>
          <cell r="Q36">
            <v>71055</v>
          </cell>
          <cell r="R36">
            <v>832473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468283</v>
          </cell>
          <cell r="X36">
            <v>0</v>
          </cell>
          <cell r="Y36">
            <v>468283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-7</v>
          </cell>
          <cell r="D37">
            <v>0</v>
          </cell>
          <cell r="E37">
            <v>-7077</v>
          </cell>
          <cell r="F37">
            <v>-19921</v>
          </cell>
          <cell r="G37">
            <v>-6129</v>
          </cell>
          <cell r="H37">
            <v>-33134</v>
          </cell>
          <cell r="I37">
            <v>0</v>
          </cell>
          <cell r="J37">
            <v>0</v>
          </cell>
          <cell r="K37">
            <v>0</v>
          </cell>
          <cell r="L37">
            <v>-141018</v>
          </cell>
          <cell r="M37">
            <v>-398213</v>
          </cell>
          <cell r="N37">
            <v>0</v>
          </cell>
          <cell r="O37">
            <v>-222188</v>
          </cell>
          <cell r="P37">
            <v>0</v>
          </cell>
          <cell r="Q37">
            <v>-71055</v>
          </cell>
          <cell r="R37">
            <v>-832474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-468560</v>
          </cell>
          <cell r="X37">
            <v>0</v>
          </cell>
          <cell r="Y37">
            <v>-468560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201</v>
          </cell>
          <cell r="D38">
            <v>67970</v>
          </cell>
          <cell r="E38">
            <v>372236</v>
          </cell>
          <cell r="F38">
            <v>20766</v>
          </cell>
          <cell r="G38">
            <v>25403</v>
          </cell>
          <cell r="H38">
            <v>486576</v>
          </cell>
          <cell r="I38">
            <v>11271</v>
          </cell>
          <cell r="J38">
            <v>420905</v>
          </cell>
          <cell r="K38">
            <v>432176</v>
          </cell>
          <cell r="L38">
            <v>380654</v>
          </cell>
          <cell r="M38">
            <v>1137196</v>
          </cell>
          <cell r="N38">
            <v>30527</v>
          </cell>
          <cell r="O38">
            <v>267202</v>
          </cell>
          <cell r="P38">
            <v>37783</v>
          </cell>
          <cell r="Q38">
            <v>151805</v>
          </cell>
          <cell r="R38">
            <v>2005167</v>
          </cell>
          <cell r="S38">
            <v>89528</v>
          </cell>
          <cell r="T38">
            <v>398356</v>
          </cell>
          <cell r="U38">
            <v>110530</v>
          </cell>
          <cell r="V38">
            <v>598414</v>
          </cell>
          <cell r="W38">
            <v>509090</v>
          </cell>
          <cell r="X38">
            <v>70827</v>
          </cell>
          <cell r="Y38">
            <v>579917</v>
          </cell>
          <cell r="Z38">
            <v>0</v>
          </cell>
          <cell r="AA38">
            <v>70106</v>
          </cell>
          <cell r="AB38">
            <v>0</v>
          </cell>
          <cell r="AC38">
            <v>24317</v>
          </cell>
          <cell r="AD38">
            <v>6291</v>
          </cell>
          <cell r="AE38">
            <v>0</v>
          </cell>
          <cell r="AF38">
            <v>100714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14409</v>
          </cell>
          <cell r="C3">
            <v>128499</v>
          </cell>
          <cell r="D3">
            <v>0</v>
          </cell>
          <cell r="E3">
            <v>142908</v>
          </cell>
          <cell r="F3">
            <v>18524</v>
          </cell>
          <cell r="G3">
            <v>16044</v>
          </cell>
          <cell r="H3">
            <v>34568</v>
          </cell>
          <cell r="I3">
            <v>8</v>
          </cell>
          <cell r="J3">
            <v>8</v>
          </cell>
          <cell r="K3">
            <v>26123</v>
          </cell>
          <cell r="L3">
            <v>0</v>
          </cell>
          <cell r="M3">
            <v>22874</v>
          </cell>
          <cell r="N3">
            <v>48997</v>
          </cell>
        </row>
      </sheetData>
      <sheetData sheetId="2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1432</v>
          </cell>
          <cell r="D3">
            <v>97464</v>
          </cell>
          <cell r="E3">
            <v>378351</v>
          </cell>
          <cell r="F3">
            <v>44040</v>
          </cell>
          <cell r="G3">
            <v>40662</v>
          </cell>
          <cell r="H3">
            <v>561949</v>
          </cell>
          <cell r="I3">
            <v>10984</v>
          </cell>
          <cell r="J3">
            <v>279914</v>
          </cell>
          <cell r="K3">
            <v>290898</v>
          </cell>
          <cell r="L3">
            <v>199493</v>
          </cell>
          <cell r="M3">
            <v>1245954</v>
          </cell>
          <cell r="N3">
            <v>0</v>
          </cell>
          <cell r="O3">
            <v>284259</v>
          </cell>
          <cell r="P3">
            <v>42124</v>
          </cell>
          <cell r="Q3">
            <v>185538</v>
          </cell>
          <cell r="R3">
            <v>1957368</v>
          </cell>
          <cell r="S3">
            <v>7983</v>
          </cell>
          <cell r="T3">
            <v>170658</v>
          </cell>
          <cell r="U3">
            <v>687045</v>
          </cell>
          <cell r="V3">
            <v>865686</v>
          </cell>
          <cell r="W3">
            <v>561002</v>
          </cell>
          <cell r="X3">
            <v>42758</v>
          </cell>
          <cell r="Y3">
            <v>603760</v>
          </cell>
          <cell r="Z3">
            <v>0</v>
          </cell>
          <cell r="AA3">
            <v>126880</v>
          </cell>
          <cell r="AB3">
            <v>0</v>
          </cell>
          <cell r="AC3">
            <v>20231</v>
          </cell>
          <cell r="AD3">
            <v>6125</v>
          </cell>
          <cell r="AE3">
            <v>0</v>
          </cell>
          <cell r="AF3">
            <v>153236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159088</v>
          </cell>
          <cell r="F4">
            <v>19968</v>
          </cell>
          <cell r="G4">
            <v>6236</v>
          </cell>
          <cell r="H4">
            <v>185292</v>
          </cell>
          <cell r="I4">
            <v>0</v>
          </cell>
          <cell r="J4">
            <v>0</v>
          </cell>
          <cell r="K4">
            <v>0</v>
          </cell>
          <cell r="L4">
            <v>31574</v>
          </cell>
          <cell r="M4">
            <v>746627</v>
          </cell>
          <cell r="N4">
            <v>0</v>
          </cell>
          <cell r="O4">
            <v>277945</v>
          </cell>
          <cell r="P4">
            <v>7058</v>
          </cell>
          <cell r="Q4">
            <v>71233</v>
          </cell>
          <cell r="R4">
            <v>1134437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134160</v>
          </cell>
          <cell r="X4">
            <v>0</v>
          </cell>
          <cell r="Y4">
            <v>134160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-162624</v>
          </cell>
          <cell r="F5">
            <v>-19968</v>
          </cell>
          <cell r="G5">
            <v>-8736</v>
          </cell>
          <cell r="H5">
            <v>-191328</v>
          </cell>
          <cell r="I5">
            <v>0</v>
          </cell>
          <cell r="J5">
            <v>0</v>
          </cell>
          <cell r="K5">
            <v>0</v>
          </cell>
          <cell r="L5">
            <v>-31744</v>
          </cell>
          <cell r="M5">
            <v>-753587</v>
          </cell>
          <cell r="N5">
            <v>0</v>
          </cell>
          <cell r="O5">
            <v>-277945</v>
          </cell>
          <cell r="P5">
            <v>-9083</v>
          </cell>
          <cell r="Q5">
            <v>-71233</v>
          </cell>
          <cell r="R5">
            <v>-1143592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-134160</v>
          </cell>
          <cell r="X5">
            <v>0</v>
          </cell>
          <cell r="Y5">
            <v>-134160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1432</v>
          </cell>
          <cell r="D6">
            <v>97464</v>
          </cell>
          <cell r="E6">
            <v>374815</v>
          </cell>
          <cell r="F6">
            <v>44040</v>
          </cell>
          <cell r="G6">
            <v>38162</v>
          </cell>
          <cell r="H6">
            <v>555913</v>
          </cell>
          <cell r="I6">
            <v>10984</v>
          </cell>
          <cell r="J6">
            <v>279914</v>
          </cell>
          <cell r="K6">
            <v>290898</v>
          </cell>
          <cell r="L6">
            <v>199323</v>
          </cell>
          <cell r="M6">
            <v>1238994</v>
          </cell>
          <cell r="N6">
            <v>0</v>
          </cell>
          <cell r="O6">
            <v>284259</v>
          </cell>
          <cell r="P6">
            <v>40099</v>
          </cell>
          <cell r="Q6">
            <v>185538</v>
          </cell>
          <cell r="R6">
            <v>1948213</v>
          </cell>
          <cell r="S6">
            <v>7983</v>
          </cell>
          <cell r="T6">
            <v>170658</v>
          </cell>
          <cell r="U6">
            <v>687045</v>
          </cell>
          <cell r="V6">
            <v>865686</v>
          </cell>
          <cell r="W6">
            <v>561002</v>
          </cell>
          <cell r="X6">
            <v>42758</v>
          </cell>
          <cell r="Y6">
            <v>603760</v>
          </cell>
          <cell r="Z6">
            <v>0</v>
          </cell>
          <cell r="AA6">
            <v>126880</v>
          </cell>
          <cell r="AB6">
            <v>0</v>
          </cell>
          <cell r="AC6">
            <v>20231</v>
          </cell>
          <cell r="AD6">
            <v>6125</v>
          </cell>
          <cell r="AE6">
            <v>0</v>
          </cell>
          <cell r="AF6">
            <v>153236</v>
          </cell>
        </row>
        <row r="7">
          <cell r="A7" t="str">
            <v>TILGANG</v>
          </cell>
          <cell r="B7" t="str">
            <v>Import 2.a.</v>
          </cell>
          <cell r="C7">
            <v>28</v>
          </cell>
          <cell r="D7">
            <v>12058</v>
          </cell>
          <cell r="E7">
            <v>14876</v>
          </cell>
          <cell r="F7">
            <v>0</v>
          </cell>
          <cell r="G7">
            <v>13073</v>
          </cell>
          <cell r="H7">
            <v>40035</v>
          </cell>
          <cell r="I7">
            <v>0</v>
          </cell>
          <cell r="J7">
            <v>0</v>
          </cell>
          <cell r="K7">
            <v>0</v>
          </cell>
          <cell r="L7">
            <v>69850</v>
          </cell>
          <cell r="M7">
            <v>113619</v>
          </cell>
          <cell r="N7">
            <v>0</v>
          </cell>
          <cell r="O7">
            <v>0</v>
          </cell>
          <cell r="P7">
            <v>22151</v>
          </cell>
          <cell r="Q7">
            <v>0</v>
          </cell>
          <cell r="R7">
            <v>205620</v>
          </cell>
          <cell r="S7">
            <v>0</v>
          </cell>
          <cell r="T7">
            <v>75873</v>
          </cell>
          <cell r="U7">
            <v>132854</v>
          </cell>
          <cell r="V7">
            <v>208727</v>
          </cell>
          <cell r="W7">
            <v>396131</v>
          </cell>
          <cell r="X7">
            <v>0</v>
          </cell>
          <cell r="Y7">
            <v>396131</v>
          </cell>
          <cell r="Z7">
            <v>0</v>
          </cell>
          <cell r="AA7">
            <v>0</v>
          </cell>
          <cell r="AB7">
            <v>1316</v>
          </cell>
          <cell r="AC7">
            <v>13669</v>
          </cell>
          <cell r="AD7">
            <v>1761</v>
          </cell>
          <cell r="AE7">
            <v>0</v>
          </cell>
          <cell r="AF7">
            <v>16746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51034</v>
          </cell>
          <cell r="F8">
            <v>9946</v>
          </cell>
          <cell r="G8">
            <v>4274</v>
          </cell>
          <cell r="H8">
            <v>65254</v>
          </cell>
          <cell r="I8">
            <v>0</v>
          </cell>
          <cell r="J8">
            <v>16414</v>
          </cell>
          <cell r="K8">
            <v>16414</v>
          </cell>
          <cell r="L8">
            <v>25113</v>
          </cell>
          <cell r="M8">
            <v>113408</v>
          </cell>
          <cell r="N8">
            <v>0</v>
          </cell>
          <cell r="O8">
            <v>95956</v>
          </cell>
          <cell r="P8">
            <v>104</v>
          </cell>
          <cell r="Q8">
            <v>20000</v>
          </cell>
          <cell r="R8">
            <v>254581</v>
          </cell>
          <cell r="S8">
            <v>0</v>
          </cell>
          <cell r="T8">
            <v>0</v>
          </cell>
          <cell r="U8">
            <v>239</v>
          </cell>
          <cell r="V8">
            <v>239</v>
          </cell>
          <cell r="W8">
            <v>514247</v>
          </cell>
          <cell r="X8">
            <v>0</v>
          </cell>
          <cell r="Y8">
            <v>514247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4851</v>
          </cell>
          <cell r="AE8">
            <v>0</v>
          </cell>
          <cell r="AF8">
            <v>4851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21316</v>
          </cell>
          <cell r="F9">
            <v>1</v>
          </cell>
          <cell r="G9">
            <v>1950</v>
          </cell>
          <cell r="H9">
            <v>23267</v>
          </cell>
          <cell r="I9">
            <v>0</v>
          </cell>
          <cell r="J9">
            <v>0</v>
          </cell>
          <cell r="K9">
            <v>0</v>
          </cell>
          <cell r="L9">
            <v>43650</v>
          </cell>
          <cell r="M9">
            <v>63385</v>
          </cell>
          <cell r="N9">
            <v>0</v>
          </cell>
          <cell r="O9">
            <v>36000</v>
          </cell>
          <cell r="P9">
            <v>9266</v>
          </cell>
          <cell r="Q9">
            <v>8249</v>
          </cell>
          <cell r="R9">
            <v>160550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109871</v>
          </cell>
          <cell r="X9">
            <v>0</v>
          </cell>
          <cell r="Y9">
            <v>109871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8384</v>
          </cell>
          <cell r="Q10">
            <v>0</v>
          </cell>
          <cell r="R10">
            <v>8384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3045</v>
          </cell>
          <cell r="G11">
            <v>130</v>
          </cell>
          <cell r="H11">
            <v>3175</v>
          </cell>
          <cell r="I11">
            <v>0</v>
          </cell>
          <cell r="J11">
            <v>0</v>
          </cell>
          <cell r="K11">
            <v>0</v>
          </cell>
          <cell r="L11">
            <v>3405</v>
          </cell>
          <cell r="M11">
            <v>6352</v>
          </cell>
          <cell r="N11">
            <v>0</v>
          </cell>
          <cell r="O11">
            <v>7270</v>
          </cell>
          <cell r="P11">
            <v>44</v>
          </cell>
          <cell r="Q11">
            <v>0</v>
          </cell>
          <cell r="R11">
            <v>17071</v>
          </cell>
          <cell r="S11">
            <v>0</v>
          </cell>
          <cell r="T11">
            <v>0</v>
          </cell>
          <cell r="U11">
            <v>750</v>
          </cell>
          <cell r="V11">
            <v>750</v>
          </cell>
          <cell r="W11">
            <v>0</v>
          </cell>
          <cell r="X11">
            <v>0</v>
          </cell>
          <cell r="Y11">
            <v>0</v>
          </cell>
          <cell r="Z11">
            <v>532</v>
          </cell>
          <cell r="AA11">
            <v>0</v>
          </cell>
          <cell r="AB11">
            <v>1</v>
          </cell>
          <cell r="AC11">
            <v>1535</v>
          </cell>
          <cell r="AD11">
            <v>60</v>
          </cell>
          <cell r="AE11">
            <v>0</v>
          </cell>
          <cell r="AF11">
            <v>2128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3685</v>
          </cell>
          <cell r="F12">
            <v>0</v>
          </cell>
          <cell r="G12">
            <v>0</v>
          </cell>
          <cell r="H12">
            <v>3685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49646</v>
          </cell>
          <cell r="E13">
            <v>183548</v>
          </cell>
          <cell r="F13">
            <v>14781</v>
          </cell>
          <cell r="G13">
            <v>3573</v>
          </cell>
          <cell r="H13">
            <v>251548</v>
          </cell>
          <cell r="I13">
            <v>1277</v>
          </cell>
          <cell r="J13">
            <v>10879</v>
          </cell>
          <cell r="K13">
            <v>12156</v>
          </cell>
          <cell r="L13">
            <v>76250</v>
          </cell>
          <cell r="M13">
            <v>211845</v>
          </cell>
          <cell r="N13">
            <v>0</v>
          </cell>
          <cell r="O13">
            <v>138490</v>
          </cell>
          <cell r="P13">
            <v>5622</v>
          </cell>
          <cell r="Q13">
            <v>8051</v>
          </cell>
          <cell r="R13">
            <v>440258</v>
          </cell>
          <cell r="S13">
            <v>12972</v>
          </cell>
          <cell r="T13">
            <v>0</v>
          </cell>
          <cell r="U13">
            <v>100428</v>
          </cell>
          <cell r="V13">
            <v>113400</v>
          </cell>
          <cell r="W13">
            <v>275832</v>
          </cell>
          <cell r="X13">
            <v>0</v>
          </cell>
          <cell r="Y13">
            <v>275832</v>
          </cell>
          <cell r="Z13">
            <v>27264</v>
          </cell>
          <cell r="AA13">
            <v>0</v>
          </cell>
          <cell r="AB13">
            <v>0</v>
          </cell>
          <cell r="AC13">
            <v>0</v>
          </cell>
          <cell r="AD13">
            <v>12903</v>
          </cell>
          <cell r="AE13">
            <v>0</v>
          </cell>
          <cell r="AF13">
            <v>40167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1868</v>
          </cell>
          <cell r="F14">
            <v>115109</v>
          </cell>
          <cell r="G14">
            <v>1683</v>
          </cell>
          <cell r="H14">
            <v>118660</v>
          </cell>
          <cell r="I14">
            <v>0</v>
          </cell>
          <cell r="J14">
            <v>1174</v>
          </cell>
          <cell r="K14">
            <v>1174</v>
          </cell>
          <cell r="L14">
            <v>18527</v>
          </cell>
          <cell r="M14">
            <v>29554</v>
          </cell>
          <cell r="N14">
            <v>0</v>
          </cell>
          <cell r="O14">
            <v>167359</v>
          </cell>
          <cell r="P14">
            <v>57</v>
          </cell>
          <cell r="Q14">
            <v>4029</v>
          </cell>
          <cell r="R14">
            <v>219526</v>
          </cell>
          <cell r="S14">
            <v>0</v>
          </cell>
          <cell r="T14">
            <v>0</v>
          </cell>
          <cell r="U14">
            <v>1522</v>
          </cell>
          <cell r="V14">
            <v>1522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</v>
          </cell>
          <cell r="AE14">
            <v>0</v>
          </cell>
          <cell r="AF14">
            <v>1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384</v>
          </cell>
          <cell r="F16">
            <v>0</v>
          </cell>
          <cell r="G16">
            <v>0</v>
          </cell>
          <cell r="H16">
            <v>384</v>
          </cell>
          <cell r="I16">
            <v>0</v>
          </cell>
          <cell r="J16">
            <v>10</v>
          </cell>
          <cell r="K16">
            <v>10</v>
          </cell>
          <cell r="L16">
            <v>461</v>
          </cell>
          <cell r="M16">
            <v>558</v>
          </cell>
          <cell r="N16">
            <v>0</v>
          </cell>
          <cell r="O16">
            <v>1082</v>
          </cell>
          <cell r="P16">
            <v>15</v>
          </cell>
          <cell r="Q16">
            <v>1</v>
          </cell>
          <cell r="R16">
            <v>2117</v>
          </cell>
          <cell r="S16">
            <v>0</v>
          </cell>
          <cell r="T16">
            <v>215</v>
          </cell>
          <cell r="U16">
            <v>579</v>
          </cell>
          <cell r="V16">
            <v>794</v>
          </cell>
          <cell r="W16">
            <v>5507</v>
          </cell>
          <cell r="X16">
            <v>4</v>
          </cell>
          <cell r="Y16">
            <v>5511</v>
          </cell>
          <cell r="Z16">
            <v>0</v>
          </cell>
          <cell r="AA16">
            <v>0</v>
          </cell>
          <cell r="AB16">
            <v>36</v>
          </cell>
          <cell r="AC16">
            <v>64</v>
          </cell>
          <cell r="AD16">
            <v>142</v>
          </cell>
          <cell r="AE16">
            <v>0</v>
          </cell>
          <cell r="AF16">
            <v>242</v>
          </cell>
        </row>
        <row r="17">
          <cell r="B17" t="str">
            <v>I alt Tilgang</v>
          </cell>
          <cell r="C17">
            <v>28</v>
          </cell>
          <cell r="D17">
            <v>61704</v>
          </cell>
          <cell r="E17">
            <v>276711</v>
          </cell>
          <cell r="F17">
            <v>142882</v>
          </cell>
          <cell r="G17">
            <v>24683</v>
          </cell>
          <cell r="H17">
            <v>506008</v>
          </cell>
          <cell r="I17">
            <v>1277</v>
          </cell>
          <cell r="J17">
            <v>28477</v>
          </cell>
          <cell r="K17">
            <v>29754</v>
          </cell>
          <cell r="L17">
            <v>237256</v>
          </cell>
          <cell r="M17">
            <v>538721</v>
          </cell>
          <cell r="N17">
            <v>0</v>
          </cell>
          <cell r="O17">
            <v>446157</v>
          </cell>
          <cell r="P17">
            <v>45643</v>
          </cell>
          <cell r="Q17">
            <v>40330</v>
          </cell>
          <cell r="R17">
            <v>1308107</v>
          </cell>
          <cell r="S17">
            <v>12972</v>
          </cell>
          <cell r="T17">
            <v>76088</v>
          </cell>
          <cell r="U17">
            <v>236372</v>
          </cell>
          <cell r="V17">
            <v>325432</v>
          </cell>
          <cell r="W17">
            <v>1301588</v>
          </cell>
          <cell r="X17">
            <v>4</v>
          </cell>
          <cell r="Y17">
            <v>1301592</v>
          </cell>
          <cell r="Z17">
            <v>27796</v>
          </cell>
          <cell r="AA17">
            <v>0</v>
          </cell>
          <cell r="AB17">
            <v>1353</v>
          </cell>
          <cell r="AC17">
            <v>15268</v>
          </cell>
          <cell r="AD17">
            <v>19718</v>
          </cell>
          <cell r="AE17">
            <v>0</v>
          </cell>
          <cell r="AF17">
            <v>64135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41891</v>
          </cell>
          <cell r="E18">
            <v>107138</v>
          </cell>
          <cell r="F18">
            <v>14781</v>
          </cell>
          <cell r="G18">
            <v>0</v>
          </cell>
          <cell r="H18">
            <v>163810</v>
          </cell>
          <cell r="I18">
            <v>0</v>
          </cell>
          <cell r="J18">
            <v>0</v>
          </cell>
          <cell r="K18">
            <v>0</v>
          </cell>
          <cell r="L18">
            <v>28409</v>
          </cell>
          <cell r="M18">
            <v>124149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152558</v>
          </cell>
          <cell r="S18">
            <v>0</v>
          </cell>
          <cell r="T18">
            <v>6863</v>
          </cell>
          <cell r="U18">
            <v>256510</v>
          </cell>
          <cell r="V18">
            <v>263373</v>
          </cell>
          <cell r="W18">
            <v>131205</v>
          </cell>
          <cell r="X18">
            <v>5684</v>
          </cell>
          <cell r="Y18">
            <v>136889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9329</v>
          </cell>
          <cell r="AE18">
            <v>0</v>
          </cell>
          <cell r="AF18">
            <v>9329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51034</v>
          </cell>
          <cell r="F19">
            <v>9946</v>
          </cell>
          <cell r="G19">
            <v>4274</v>
          </cell>
          <cell r="H19">
            <v>65254</v>
          </cell>
          <cell r="I19">
            <v>0</v>
          </cell>
          <cell r="J19">
            <v>16414</v>
          </cell>
          <cell r="K19">
            <v>16414</v>
          </cell>
          <cell r="L19">
            <v>25113</v>
          </cell>
          <cell r="M19">
            <v>113408</v>
          </cell>
          <cell r="N19">
            <v>0</v>
          </cell>
          <cell r="O19">
            <v>95956</v>
          </cell>
          <cell r="P19">
            <v>3490</v>
          </cell>
          <cell r="Q19">
            <v>20000</v>
          </cell>
          <cell r="R19">
            <v>257967</v>
          </cell>
          <cell r="S19">
            <v>0</v>
          </cell>
          <cell r="T19">
            <v>0</v>
          </cell>
          <cell r="U19">
            <v>239</v>
          </cell>
          <cell r="V19">
            <v>239</v>
          </cell>
          <cell r="W19">
            <v>514247</v>
          </cell>
          <cell r="X19">
            <v>0</v>
          </cell>
          <cell r="Y19">
            <v>514247</v>
          </cell>
          <cell r="Z19">
            <v>0</v>
          </cell>
          <cell r="AA19">
            <v>0</v>
          </cell>
          <cell r="AB19">
            <v>0</v>
          </cell>
          <cell r="AC19">
            <v>142</v>
          </cell>
          <cell r="AD19">
            <v>4851</v>
          </cell>
          <cell r="AE19">
            <v>0</v>
          </cell>
          <cell r="AF19">
            <v>4993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21315</v>
          </cell>
          <cell r="F20">
            <v>1</v>
          </cell>
          <cell r="G20">
            <v>1950</v>
          </cell>
          <cell r="H20">
            <v>23266</v>
          </cell>
          <cell r="I20">
            <v>0</v>
          </cell>
          <cell r="J20">
            <v>0</v>
          </cell>
          <cell r="K20">
            <v>0</v>
          </cell>
          <cell r="L20">
            <v>43650</v>
          </cell>
          <cell r="M20">
            <v>63385</v>
          </cell>
          <cell r="N20">
            <v>0</v>
          </cell>
          <cell r="O20">
            <v>36000</v>
          </cell>
          <cell r="P20">
            <v>9266</v>
          </cell>
          <cell r="Q20">
            <v>8249</v>
          </cell>
          <cell r="R20">
            <v>160550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109497</v>
          </cell>
          <cell r="X20">
            <v>0</v>
          </cell>
          <cell r="Y20">
            <v>109497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48463</v>
          </cell>
          <cell r="M21">
            <v>1490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49953</v>
          </cell>
          <cell r="S21">
            <v>0</v>
          </cell>
          <cell r="T21">
            <v>1045</v>
          </cell>
          <cell r="U21">
            <v>18591</v>
          </cell>
          <cell r="V21">
            <v>19636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10069</v>
          </cell>
          <cell r="K22">
            <v>10069</v>
          </cell>
          <cell r="L22">
            <v>51</v>
          </cell>
          <cell r="M22">
            <v>4</v>
          </cell>
          <cell r="N22">
            <v>0</v>
          </cell>
          <cell r="O22">
            <v>56</v>
          </cell>
          <cell r="P22">
            <v>0</v>
          </cell>
          <cell r="Q22">
            <v>0</v>
          </cell>
          <cell r="R22">
            <v>111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0</v>
          </cell>
          <cell r="AF22">
            <v>2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3796</v>
          </cell>
          <cell r="K23">
            <v>3796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2903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2903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76</v>
          </cell>
          <cell r="D25">
            <v>0</v>
          </cell>
          <cell r="E25">
            <v>4117</v>
          </cell>
          <cell r="F25">
            <v>112885</v>
          </cell>
          <cell r="G25">
            <v>576</v>
          </cell>
          <cell r="H25">
            <v>117654</v>
          </cell>
          <cell r="I25">
            <v>0</v>
          </cell>
          <cell r="J25">
            <v>3490</v>
          </cell>
          <cell r="K25">
            <v>3490</v>
          </cell>
          <cell r="L25">
            <v>46763</v>
          </cell>
          <cell r="M25">
            <v>84091</v>
          </cell>
          <cell r="N25">
            <v>0</v>
          </cell>
          <cell r="O25">
            <v>236749</v>
          </cell>
          <cell r="P25">
            <v>368</v>
          </cell>
          <cell r="Q25">
            <v>5372</v>
          </cell>
          <cell r="R25">
            <v>373343</v>
          </cell>
          <cell r="S25">
            <v>0</v>
          </cell>
          <cell r="T25">
            <v>0</v>
          </cell>
          <cell r="U25">
            <v>1333</v>
          </cell>
          <cell r="V25">
            <v>1333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158</v>
          </cell>
          <cell r="AB25">
            <v>1353</v>
          </cell>
          <cell r="AC25">
            <v>11965</v>
          </cell>
          <cell r="AD25">
            <v>5456</v>
          </cell>
          <cell r="AE25">
            <v>0</v>
          </cell>
          <cell r="AF25">
            <v>18932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69</v>
          </cell>
          <cell r="M26">
            <v>32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101</v>
          </cell>
          <cell r="S26">
            <v>0</v>
          </cell>
          <cell r="T26">
            <v>0</v>
          </cell>
          <cell r="U26">
            <v>427</v>
          </cell>
          <cell r="V26">
            <v>427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19095</v>
          </cell>
          <cell r="AB26">
            <v>0</v>
          </cell>
          <cell r="AC26">
            <v>4383</v>
          </cell>
          <cell r="AD26">
            <v>5</v>
          </cell>
          <cell r="AE26">
            <v>0</v>
          </cell>
          <cell r="AF26">
            <v>23483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248</v>
          </cell>
          <cell r="V27">
            <v>248</v>
          </cell>
          <cell r="W27">
            <v>0</v>
          </cell>
          <cell r="X27">
            <v>0</v>
          </cell>
          <cell r="Y27">
            <v>0</v>
          </cell>
          <cell r="Z27">
            <v>27796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27796</v>
          </cell>
        </row>
        <row r="28">
          <cell r="B28" t="str">
            <v>Anvendt til produktion 3.n</v>
          </cell>
          <cell r="C28">
            <v>0</v>
          </cell>
          <cell r="D28">
            <v>18465</v>
          </cell>
          <cell r="E28">
            <v>10648</v>
          </cell>
          <cell r="F28">
            <v>16734</v>
          </cell>
          <cell r="G28">
            <v>3451</v>
          </cell>
          <cell r="H28">
            <v>49298</v>
          </cell>
          <cell r="I28">
            <v>0</v>
          </cell>
          <cell r="J28">
            <v>0</v>
          </cell>
          <cell r="K28">
            <v>0</v>
          </cell>
          <cell r="L28">
            <v>602</v>
          </cell>
          <cell r="M28">
            <v>22983</v>
          </cell>
          <cell r="N28">
            <v>0</v>
          </cell>
          <cell r="O28">
            <v>42970</v>
          </cell>
          <cell r="P28">
            <v>6794</v>
          </cell>
          <cell r="Q28">
            <v>10143</v>
          </cell>
          <cell r="R28">
            <v>83492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602634</v>
          </cell>
          <cell r="X28">
            <v>6990</v>
          </cell>
          <cell r="Y28">
            <v>609624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1015</v>
          </cell>
          <cell r="AE28">
            <v>0</v>
          </cell>
          <cell r="AF28">
            <v>1015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99567</v>
          </cell>
          <cell r="F29">
            <v>5472</v>
          </cell>
          <cell r="G29">
            <v>11939</v>
          </cell>
          <cell r="H29">
            <v>116978</v>
          </cell>
          <cell r="I29">
            <v>801</v>
          </cell>
          <cell r="J29">
            <v>1174</v>
          </cell>
          <cell r="K29">
            <v>1975</v>
          </cell>
          <cell r="L29">
            <v>11848</v>
          </cell>
          <cell r="M29">
            <v>141178</v>
          </cell>
          <cell r="N29">
            <v>0</v>
          </cell>
          <cell r="O29">
            <v>56260</v>
          </cell>
          <cell r="P29">
            <v>7411</v>
          </cell>
          <cell r="Q29">
            <v>3993</v>
          </cell>
          <cell r="R29">
            <v>220690</v>
          </cell>
          <cell r="S29">
            <v>0</v>
          </cell>
          <cell r="T29">
            <v>648</v>
          </cell>
          <cell r="U29">
            <v>0</v>
          </cell>
          <cell r="V29">
            <v>648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  <cell r="AE29">
            <v>0</v>
          </cell>
          <cell r="AF29">
            <v>1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2</v>
          </cell>
          <cell r="D31">
            <v>4</v>
          </cell>
          <cell r="E31">
            <v>831</v>
          </cell>
          <cell r="F31">
            <v>12</v>
          </cell>
          <cell r="G31">
            <v>120</v>
          </cell>
          <cell r="H31">
            <v>969</v>
          </cell>
          <cell r="I31">
            <v>0</v>
          </cell>
          <cell r="J31">
            <v>41</v>
          </cell>
          <cell r="K31">
            <v>41</v>
          </cell>
          <cell r="L31">
            <v>404</v>
          </cell>
          <cell r="M31">
            <v>1396</v>
          </cell>
          <cell r="N31">
            <v>0</v>
          </cell>
          <cell r="O31">
            <v>253</v>
          </cell>
          <cell r="P31">
            <v>74</v>
          </cell>
          <cell r="Q31">
            <v>61</v>
          </cell>
          <cell r="R31">
            <v>2188</v>
          </cell>
          <cell r="S31">
            <v>0</v>
          </cell>
          <cell r="T31">
            <v>316</v>
          </cell>
          <cell r="U31">
            <v>2722</v>
          </cell>
          <cell r="V31">
            <v>3038</v>
          </cell>
          <cell r="W31">
            <v>318</v>
          </cell>
          <cell r="X31">
            <v>1</v>
          </cell>
          <cell r="Y31">
            <v>319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400</v>
          </cell>
          <cell r="H32">
            <v>400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833</v>
          </cell>
          <cell r="N32">
            <v>0</v>
          </cell>
          <cell r="O32">
            <v>0</v>
          </cell>
          <cell r="P32">
            <v>561</v>
          </cell>
          <cell r="Q32">
            <v>0</v>
          </cell>
          <cell r="R32">
            <v>1394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78</v>
          </cell>
          <cell r="D33">
            <v>60360</v>
          </cell>
          <cell r="E33">
            <v>294650</v>
          </cell>
          <cell r="F33">
            <v>159831</v>
          </cell>
          <cell r="G33">
            <v>22710</v>
          </cell>
          <cell r="H33">
            <v>537629</v>
          </cell>
          <cell r="I33">
            <v>801</v>
          </cell>
          <cell r="J33">
            <v>34984</v>
          </cell>
          <cell r="K33">
            <v>35785</v>
          </cell>
          <cell r="L33">
            <v>208275</v>
          </cell>
          <cell r="M33">
            <v>552949</v>
          </cell>
          <cell r="N33">
            <v>0</v>
          </cell>
          <cell r="O33">
            <v>468244</v>
          </cell>
          <cell r="P33">
            <v>27964</v>
          </cell>
          <cell r="Q33">
            <v>47818</v>
          </cell>
          <cell r="R33">
            <v>1305250</v>
          </cell>
          <cell r="S33">
            <v>0</v>
          </cell>
          <cell r="T33">
            <v>8872</v>
          </cell>
          <cell r="U33">
            <v>280070</v>
          </cell>
          <cell r="V33">
            <v>288942</v>
          </cell>
          <cell r="W33">
            <v>1357901</v>
          </cell>
          <cell r="X33">
            <v>12675</v>
          </cell>
          <cell r="Y33">
            <v>1370576</v>
          </cell>
          <cell r="Z33">
            <v>27796</v>
          </cell>
          <cell r="AA33">
            <v>19253</v>
          </cell>
          <cell r="AB33">
            <v>1353</v>
          </cell>
          <cell r="AC33">
            <v>16490</v>
          </cell>
          <cell r="AD33">
            <v>20659</v>
          </cell>
          <cell r="AE33">
            <v>0</v>
          </cell>
          <cell r="AF33">
            <v>85551</v>
          </cell>
        </row>
        <row r="34">
          <cell r="A34" t="str">
            <v>FYSISK BEHOLDNING ULTIMO</v>
          </cell>
          <cell r="C34">
            <v>1382</v>
          </cell>
          <cell r="D34">
            <v>98808</v>
          </cell>
          <cell r="E34">
            <v>360412</v>
          </cell>
          <cell r="F34">
            <v>27091</v>
          </cell>
          <cell r="G34">
            <v>42635</v>
          </cell>
          <cell r="H34">
            <v>530328</v>
          </cell>
          <cell r="I34">
            <v>11460</v>
          </cell>
          <cell r="J34">
            <v>273407</v>
          </cell>
          <cell r="K34">
            <v>284867</v>
          </cell>
          <cell r="L34">
            <v>228474</v>
          </cell>
          <cell r="M34">
            <v>1231726</v>
          </cell>
          <cell r="N34">
            <v>0</v>
          </cell>
          <cell r="O34">
            <v>262172</v>
          </cell>
          <cell r="P34">
            <v>59803</v>
          </cell>
          <cell r="Q34">
            <v>178050</v>
          </cell>
          <cell r="R34">
            <v>1960225</v>
          </cell>
          <cell r="S34">
            <v>20955</v>
          </cell>
          <cell r="T34">
            <v>237874</v>
          </cell>
          <cell r="U34">
            <v>643347</v>
          </cell>
          <cell r="V34">
            <v>902176</v>
          </cell>
          <cell r="W34">
            <v>504689</v>
          </cell>
          <cell r="X34">
            <v>30087</v>
          </cell>
          <cell r="Y34">
            <v>534776</v>
          </cell>
          <cell r="Z34">
            <v>0</v>
          </cell>
          <cell r="AA34">
            <v>107627</v>
          </cell>
          <cell r="AB34">
            <v>0</v>
          </cell>
          <cell r="AC34">
            <v>19009</v>
          </cell>
          <cell r="AD34">
            <v>5184</v>
          </cell>
          <cell r="AE34">
            <v>0</v>
          </cell>
          <cell r="AF34">
            <v>131820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162110</v>
          </cell>
          <cell r="F35">
            <v>19968</v>
          </cell>
          <cell r="G35">
            <v>4286</v>
          </cell>
          <cell r="H35">
            <v>186364</v>
          </cell>
          <cell r="I35">
            <v>0</v>
          </cell>
          <cell r="J35">
            <v>0</v>
          </cell>
          <cell r="K35">
            <v>0</v>
          </cell>
          <cell r="L35">
            <v>74005</v>
          </cell>
          <cell r="M35">
            <v>818013</v>
          </cell>
          <cell r="N35">
            <v>0</v>
          </cell>
          <cell r="O35">
            <v>251727</v>
          </cell>
          <cell r="P35">
            <v>16274</v>
          </cell>
          <cell r="Q35">
            <v>79483</v>
          </cell>
          <cell r="R35">
            <v>1239502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50375</v>
          </cell>
          <cell r="X35">
            <v>0</v>
          </cell>
          <cell r="Y35">
            <v>50375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-169330</v>
          </cell>
          <cell r="F36">
            <v>-19967</v>
          </cell>
          <cell r="G36">
            <v>-6386</v>
          </cell>
          <cell r="H36">
            <v>-195683</v>
          </cell>
          <cell r="I36">
            <v>0</v>
          </cell>
          <cell r="J36">
            <v>0</v>
          </cell>
          <cell r="K36">
            <v>0</v>
          </cell>
          <cell r="L36">
            <v>-74175</v>
          </cell>
          <cell r="M36">
            <v>-824395</v>
          </cell>
          <cell r="N36">
            <v>0</v>
          </cell>
          <cell r="O36">
            <v>-251727</v>
          </cell>
          <cell r="P36">
            <v>-17737</v>
          </cell>
          <cell r="Q36">
            <v>-79483</v>
          </cell>
          <cell r="R36">
            <v>-1247517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-50749</v>
          </cell>
          <cell r="X36">
            <v>0</v>
          </cell>
          <cell r="Y36">
            <v>-50749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1382</v>
          </cell>
          <cell r="D37">
            <v>98808</v>
          </cell>
          <cell r="E37">
            <v>353192</v>
          </cell>
          <cell r="F37">
            <v>27092</v>
          </cell>
          <cell r="G37">
            <v>40535</v>
          </cell>
          <cell r="H37">
            <v>521009</v>
          </cell>
          <cell r="I37">
            <v>11460</v>
          </cell>
          <cell r="J37">
            <v>273407</v>
          </cell>
          <cell r="K37">
            <v>284867</v>
          </cell>
          <cell r="L37">
            <v>228304</v>
          </cell>
          <cell r="M37">
            <v>1225344</v>
          </cell>
          <cell r="N37">
            <v>0</v>
          </cell>
          <cell r="O37">
            <v>262172</v>
          </cell>
          <cell r="P37">
            <v>58340</v>
          </cell>
          <cell r="Q37">
            <v>178050</v>
          </cell>
          <cell r="R37">
            <v>1952210</v>
          </cell>
          <cell r="S37">
            <v>20955</v>
          </cell>
          <cell r="T37">
            <v>237874</v>
          </cell>
          <cell r="U37">
            <v>643347</v>
          </cell>
          <cell r="V37">
            <v>902176</v>
          </cell>
          <cell r="W37">
            <v>504315</v>
          </cell>
          <cell r="X37">
            <v>30087</v>
          </cell>
          <cell r="Y37">
            <v>534402</v>
          </cell>
          <cell r="Z37">
            <v>0</v>
          </cell>
          <cell r="AA37">
            <v>107627</v>
          </cell>
          <cell r="AB37">
            <v>0</v>
          </cell>
          <cell r="AC37">
            <v>19009</v>
          </cell>
          <cell r="AD37">
            <v>5184</v>
          </cell>
          <cell r="AE37">
            <v>0</v>
          </cell>
          <cell r="AF37">
            <v>131820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6525</v>
          </cell>
          <cell r="C3">
            <v>1098</v>
          </cell>
          <cell r="D3">
            <v>101807</v>
          </cell>
          <cell r="E3">
            <v>3455</v>
          </cell>
          <cell r="F3">
            <v>112885</v>
          </cell>
          <cell r="G3">
            <v>0</v>
          </cell>
          <cell r="H3">
            <v>36657</v>
          </cell>
          <cell r="I3">
            <v>36657</v>
          </cell>
          <cell r="J3">
            <v>0</v>
          </cell>
          <cell r="K3">
            <v>0</v>
          </cell>
          <cell r="L3">
            <v>25252</v>
          </cell>
          <cell r="M3">
            <v>349</v>
          </cell>
          <cell r="N3">
            <v>21001</v>
          </cell>
          <cell r="O3">
            <v>46602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1382</v>
          </cell>
          <cell r="D3">
            <v>98808</v>
          </cell>
          <cell r="E3">
            <v>360412</v>
          </cell>
          <cell r="F3">
            <v>27091</v>
          </cell>
          <cell r="G3">
            <v>42635</v>
          </cell>
          <cell r="H3">
            <v>530328</v>
          </cell>
          <cell r="I3">
            <v>11460</v>
          </cell>
          <cell r="J3">
            <v>273407</v>
          </cell>
          <cell r="K3">
            <v>284867</v>
          </cell>
          <cell r="L3">
            <v>228474</v>
          </cell>
          <cell r="M3">
            <v>1231726</v>
          </cell>
          <cell r="N3">
            <v>0</v>
          </cell>
          <cell r="O3">
            <v>262172</v>
          </cell>
          <cell r="P3">
            <v>59803</v>
          </cell>
          <cell r="Q3">
            <v>178050</v>
          </cell>
          <cell r="R3">
            <v>1960225</v>
          </cell>
          <cell r="S3">
            <v>20955</v>
          </cell>
          <cell r="T3">
            <v>237874</v>
          </cell>
          <cell r="U3">
            <v>643347</v>
          </cell>
          <cell r="V3">
            <v>902176</v>
          </cell>
          <cell r="W3">
            <v>504689</v>
          </cell>
          <cell r="X3">
            <v>30087</v>
          </cell>
          <cell r="Y3">
            <v>534776</v>
          </cell>
          <cell r="Z3">
            <v>0</v>
          </cell>
          <cell r="AA3">
            <v>107627</v>
          </cell>
          <cell r="AB3">
            <v>0</v>
          </cell>
          <cell r="AC3">
            <v>19009</v>
          </cell>
          <cell r="AD3">
            <v>5184</v>
          </cell>
          <cell r="AE3">
            <v>0</v>
          </cell>
          <cell r="AF3">
            <v>131820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162110</v>
          </cell>
          <cell r="F4">
            <v>19968</v>
          </cell>
          <cell r="G4">
            <v>4286</v>
          </cell>
          <cell r="H4">
            <v>186364</v>
          </cell>
          <cell r="I4">
            <v>0</v>
          </cell>
          <cell r="J4">
            <v>0</v>
          </cell>
          <cell r="K4">
            <v>0</v>
          </cell>
          <cell r="L4">
            <v>74005</v>
          </cell>
          <cell r="M4">
            <v>818013</v>
          </cell>
          <cell r="N4">
            <v>0</v>
          </cell>
          <cell r="O4">
            <v>251727</v>
          </cell>
          <cell r="P4">
            <v>16274</v>
          </cell>
          <cell r="Q4">
            <v>79483</v>
          </cell>
          <cell r="R4">
            <v>1239502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50375</v>
          </cell>
          <cell r="X4">
            <v>0</v>
          </cell>
          <cell r="Y4">
            <v>50375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-169330</v>
          </cell>
          <cell r="F5">
            <v>-19967</v>
          </cell>
          <cell r="G5">
            <v>-6386</v>
          </cell>
          <cell r="H5">
            <v>-195683</v>
          </cell>
          <cell r="I5">
            <v>0</v>
          </cell>
          <cell r="J5">
            <v>0</v>
          </cell>
          <cell r="K5">
            <v>0</v>
          </cell>
          <cell r="L5">
            <v>-74175</v>
          </cell>
          <cell r="M5">
            <v>-824395</v>
          </cell>
          <cell r="N5">
            <v>0</v>
          </cell>
          <cell r="O5">
            <v>-251727</v>
          </cell>
          <cell r="P5">
            <v>-17737</v>
          </cell>
          <cell r="Q5">
            <v>-79483</v>
          </cell>
          <cell r="R5">
            <v>-1247517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-50749</v>
          </cell>
          <cell r="X5">
            <v>0</v>
          </cell>
          <cell r="Y5">
            <v>-50749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1382</v>
          </cell>
          <cell r="D6">
            <v>98808</v>
          </cell>
          <cell r="E6">
            <v>353192</v>
          </cell>
          <cell r="F6">
            <v>27092</v>
          </cell>
          <cell r="G6">
            <v>40535</v>
          </cell>
          <cell r="H6">
            <v>521009</v>
          </cell>
          <cell r="I6">
            <v>11460</v>
          </cell>
          <cell r="J6">
            <v>273407</v>
          </cell>
          <cell r="K6">
            <v>284867</v>
          </cell>
          <cell r="L6">
            <v>228304</v>
          </cell>
          <cell r="M6">
            <v>1225344</v>
          </cell>
          <cell r="N6">
            <v>0</v>
          </cell>
          <cell r="O6">
            <v>262172</v>
          </cell>
          <cell r="P6">
            <v>58340</v>
          </cell>
          <cell r="Q6">
            <v>178050</v>
          </cell>
          <cell r="R6">
            <v>1952210</v>
          </cell>
          <cell r="S6">
            <v>20955</v>
          </cell>
          <cell r="T6">
            <v>237874</v>
          </cell>
          <cell r="U6">
            <v>643347</v>
          </cell>
          <cell r="V6">
            <v>902176</v>
          </cell>
          <cell r="W6">
            <v>504315</v>
          </cell>
          <cell r="X6">
            <v>30087</v>
          </cell>
          <cell r="Y6">
            <v>534402</v>
          </cell>
          <cell r="Z6">
            <v>0</v>
          </cell>
          <cell r="AA6">
            <v>107627</v>
          </cell>
          <cell r="AB6">
            <v>0</v>
          </cell>
          <cell r="AC6">
            <v>19009</v>
          </cell>
          <cell r="AD6">
            <v>5184</v>
          </cell>
          <cell r="AE6">
            <v>0</v>
          </cell>
          <cell r="AF6">
            <v>131820</v>
          </cell>
        </row>
        <row r="7">
          <cell r="A7" t="str">
            <v>TILGANG</v>
          </cell>
          <cell r="B7" t="str">
            <v>Import 2.a.</v>
          </cell>
          <cell r="C7">
            <v>29</v>
          </cell>
          <cell r="D7">
            <v>20754</v>
          </cell>
          <cell r="E7">
            <v>28099</v>
          </cell>
          <cell r="F7">
            <v>0</v>
          </cell>
          <cell r="G7">
            <v>13610</v>
          </cell>
          <cell r="H7">
            <v>62492</v>
          </cell>
          <cell r="I7">
            <v>0</v>
          </cell>
          <cell r="J7">
            <v>193723</v>
          </cell>
          <cell r="K7">
            <v>193723</v>
          </cell>
          <cell r="L7">
            <v>114197</v>
          </cell>
          <cell r="M7">
            <v>154988</v>
          </cell>
          <cell r="N7">
            <v>0</v>
          </cell>
          <cell r="O7">
            <v>0</v>
          </cell>
          <cell r="P7">
            <v>2861</v>
          </cell>
          <cell r="Q7">
            <v>73597</v>
          </cell>
          <cell r="R7">
            <v>345643</v>
          </cell>
          <cell r="S7">
            <v>0</v>
          </cell>
          <cell r="T7">
            <v>32577</v>
          </cell>
          <cell r="U7">
            <v>253870</v>
          </cell>
          <cell r="V7">
            <v>286447</v>
          </cell>
          <cell r="W7">
            <v>518454</v>
          </cell>
          <cell r="X7">
            <v>0</v>
          </cell>
          <cell r="Y7">
            <v>518454</v>
          </cell>
          <cell r="Z7">
            <v>0</v>
          </cell>
          <cell r="AA7">
            <v>24</v>
          </cell>
          <cell r="AB7">
            <v>1647</v>
          </cell>
          <cell r="AC7">
            <v>18299</v>
          </cell>
          <cell r="AD7">
            <v>0</v>
          </cell>
          <cell r="AE7">
            <v>0</v>
          </cell>
          <cell r="AF7">
            <v>19970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68343</v>
          </cell>
          <cell r="F8">
            <v>12896</v>
          </cell>
          <cell r="G8">
            <v>3623</v>
          </cell>
          <cell r="H8">
            <v>84862</v>
          </cell>
          <cell r="I8">
            <v>0</v>
          </cell>
          <cell r="J8">
            <v>15694</v>
          </cell>
          <cell r="K8">
            <v>15694</v>
          </cell>
          <cell r="L8">
            <v>17679</v>
          </cell>
          <cell r="M8">
            <v>103974</v>
          </cell>
          <cell r="N8">
            <v>0</v>
          </cell>
          <cell r="O8">
            <v>103989</v>
          </cell>
          <cell r="P8">
            <v>74</v>
          </cell>
          <cell r="Q8">
            <v>24000</v>
          </cell>
          <cell r="R8">
            <v>249716</v>
          </cell>
          <cell r="S8">
            <v>0</v>
          </cell>
          <cell r="T8">
            <v>0</v>
          </cell>
          <cell r="U8">
            <v>22659</v>
          </cell>
          <cell r="V8">
            <v>22659</v>
          </cell>
          <cell r="W8">
            <v>416752</v>
          </cell>
          <cell r="X8">
            <v>0</v>
          </cell>
          <cell r="Y8">
            <v>416752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4711</v>
          </cell>
          <cell r="AE8">
            <v>0</v>
          </cell>
          <cell r="AF8">
            <v>4711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6987</v>
          </cell>
          <cell r="F9">
            <v>3</v>
          </cell>
          <cell r="G9">
            <v>2654</v>
          </cell>
          <cell r="H9">
            <v>9644</v>
          </cell>
          <cell r="I9">
            <v>0</v>
          </cell>
          <cell r="J9">
            <v>0</v>
          </cell>
          <cell r="K9">
            <v>0</v>
          </cell>
          <cell r="L9">
            <v>9948</v>
          </cell>
          <cell r="M9">
            <v>29865</v>
          </cell>
          <cell r="N9">
            <v>0</v>
          </cell>
          <cell r="O9">
            <v>9463</v>
          </cell>
          <cell r="P9">
            <v>4692</v>
          </cell>
          <cell r="Q9">
            <v>7127</v>
          </cell>
          <cell r="R9">
            <v>61095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63139</v>
          </cell>
          <cell r="X9">
            <v>0</v>
          </cell>
          <cell r="Y9">
            <v>63139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8623</v>
          </cell>
          <cell r="Q10">
            <v>0</v>
          </cell>
          <cell r="R10">
            <v>8623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3507</v>
          </cell>
          <cell r="G11">
            <v>149</v>
          </cell>
          <cell r="H11">
            <v>3656</v>
          </cell>
          <cell r="I11">
            <v>0</v>
          </cell>
          <cell r="J11">
            <v>61</v>
          </cell>
          <cell r="K11">
            <v>61</v>
          </cell>
          <cell r="L11">
            <v>3853</v>
          </cell>
          <cell r="M11">
            <v>4464</v>
          </cell>
          <cell r="N11">
            <v>0</v>
          </cell>
          <cell r="O11">
            <v>6480</v>
          </cell>
          <cell r="P11">
            <v>0</v>
          </cell>
          <cell r="Q11">
            <v>0</v>
          </cell>
          <cell r="R11">
            <v>14797</v>
          </cell>
          <cell r="S11">
            <v>0</v>
          </cell>
          <cell r="T11">
            <v>0</v>
          </cell>
          <cell r="U11">
            <v>1652</v>
          </cell>
          <cell r="V11">
            <v>1652</v>
          </cell>
          <cell r="W11">
            <v>0</v>
          </cell>
          <cell r="X11">
            <v>0</v>
          </cell>
          <cell r="Y11">
            <v>0</v>
          </cell>
          <cell r="Z11">
            <v>173</v>
          </cell>
          <cell r="AA11">
            <v>0</v>
          </cell>
          <cell r="AB11">
            <v>1</v>
          </cell>
          <cell r="AC11">
            <v>6051</v>
          </cell>
          <cell r="AD11">
            <v>60</v>
          </cell>
          <cell r="AE11">
            <v>0</v>
          </cell>
          <cell r="AF11">
            <v>6285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15942</v>
          </cell>
          <cell r="E13">
            <v>222155</v>
          </cell>
          <cell r="F13">
            <v>0</v>
          </cell>
          <cell r="G13">
            <v>3092</v>
          </cell>
          <cell r="H13">
            <v>241189</v>
          </cell>
          <cell r="I13">
            <v>272</v>
          </cell>
          <cell r="J13">
            <v>7116</v>
          </cell>
          <cell r="K13">
            <v>7388</v>
          </cell>
          <cell r="L13">
            <v>47314</v>
          </cell>
          <cell r="M13">
            <v>261604</v>
          </cell>
          <cell r="N13">
            <v>0</v>
          </cell>
          <cell r="O13">
            <v>116278</v>
          </cell>
          <cell r="P13">
            <v>5398</v>
          </cell>
          <cell r="Q13">
            <v>4031</v>
          </cell>
          <cell r="R13">
            <v>434625</v>
          </cell>
          <cell r="S13">
            <v>0</v>
          </cell>
          <cell r="T13">
            <v>0</v>
          </cell>
          <cell r="U13">
            <v>127870</v>
          </cell>
          <cell r="V13">
            <v>127870</v>
          </cell>
          <cell r="W13">
            <v>323838</v>
          </cell>
          <cell r="X13">
            <v>12518</v>
          </cell>
          <cell r="Y13">
            <v>336356</v>
          </cell>
          <cell r="Z13">
            <v>27567</v>
          </cell>
          <cell r="AA13">
            <v>0</v>
          </cell>
          <cell r="AB13">
            <v>0</v>
          </cell>
          <cell r="AC13">
            <v>0</v>
          </cell>
          <cell r="AD13">
            <v>13692</v>
          </cell>
          <cell r="AE13">
            <v>0</v>
          </cell>
          <cell r="AF13">
            <v>41259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2473</v>
          </cell>
          <cell r="F14">
            <v>132512</v>
          </cell>
          <cell r="G14">
            <v>0</v>
          </cell>
          <cell r="H14">
            <v>134985</v>
          </cell>
          <cell r="I14">
            <v>801</v>
          </cell>
          <cell r="J14">
            <v>1978</v>
          </cell>
          <cell r="K14">
            <v>2779</v>
          </cell>
          <cell r="L14">
            <v>34206</v>
          </cell>
          <cell r="M14">
            <v>17951</v>
          </cell>
          <cell r="N14">
            <v>0</v>
          </cell>
          <cell r="O14">
            <v>168252</v>
          </cell>
          <cell r="P14">
            <v>57</v>
          </cell>
          <cell r="Q14">
            <v>0</v>
          </cell>
          <cell r="R14">
            <v>220466</v>
          </cell>
          <cell r="S14">
            <v>0</v>
          </cell>
          <cell r="T14">
            <v>340</v>
          </cell>
          <cell r="U14">
            <v>2344</v>
          </cell>
          <cell r="V14">
            <v>2684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</v>
          </cell>
          <cell r="AD14">
            <v>1946</v>
          </cell>
          <cell r="AE14">
            <v>0</v>
          </cell>
          <cell r="AF14">
            <v>1951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723</v>
          </cell>
          <cell r="F16">
            <v>66</v>
          </cell>
          <cell r="G16">
            <v>141</v>
          </cell>
          <cell r="H16">
            <v>930</v>
          </cell>
          <cell r="I16">
            <v>1</v>
          </cell>
          <cell r="J16">
            <v>58</v>
          </cell>
          <cell r="K16">
            <v>59</v>
          </cell>
          <cell r="L16">
            <v>768</v>
          </cell>
          <cell r="M16">
            <v>1436</v>
          </cell>
          <cell r="N16">
            <v>0</v>
          </cell>
          <cell r="O16">
            <v>685</v>
          </cell>
          <cell r="P16">
            <v>6</v>
          </cell>
          <cell r="Q16">
            <v>65</v>
          </cell>
          <cell r="R16">
            <v>2960</v>
          </cell>
          <cell r="S16">
            <v>0</v>
          </cell>
          <cell r="T16">
            <v>94</v>
          </cell>
          <cell r="U16">
            <v>69</v>
          </cell>
          <cell r="V16">
            <v>163</v>
          </cell>
          <cell r="W16">
            <v>67</v>
          </cell>
          <cell r="X16">
            <v>1</v>
          </cell>
          <cell r="Y16">
            <v>68</v>
          </cell>
          <cell r="Z16">
            <v>0</v>
          </cell>
          <cell r="AA16">
            <v>0</v>
          </cell>
          <cell r="AB16">
            <v>0</v>
          </cell>
          <cell r="AC16">
            <v>62</v>
          </cell>
          <cell r="AD16">
            <v>95</v>
          </cell>
          <cell r="AE16">
            <v>0</v>
          </cell>
          <cell r="AF16">
            <v>157</v>
          </cell>
        </row>
        <row r="17">
          <cell r="B17" t="str">
            <v>I alt Tilgang</v>
          </cell>
          <cell r="C17">
            <v>29</v>
          </cell>
          <cell r="D17">
            <v>36696</v>
          </cell>
          <cell r="E17">
            <v>328780</v>
          </cell>
          <cell r="F17">
            <v>148984</v>
          </cell>
          <cell r="G17">
            <v>23269</v>
          </cell>
          <cell r="H17">
            <v>537758</v>
          </cell>
          <cell r="I17">
            <v>1074</v>
          </cell>
          <cell r="J17">
            <v>218630</v>
          </cell>
          <cell r="K17">
            <v>219704</v>
          </cell>
          <cell r="L17">
            <v>227965</v>
          </cell>
          <cell r="M17">
            <v>574282</v>
          </cell>
          <cell r="N17">
            <v>0</v>
          </cell>
          <cell r="O17">
            <v>405147</v>
          </cell>
          <cell r="P17">
            <v>21711</v>
          </cell>
          <cell r="Q17">
            <v>108820</v>
          </cell>
          <cell r="R17">
            <v>1337925</v>
          </cell>
          <cell r="S17">
            <v>0</v>
          </cell>
          <cell r="T17">
            <v>33011</v>
          </cell>
          <cell r="U17">
            <v>408464</v>
          </cell>
          <cell r="V17">
            <v>441475</v>
          </cell>
          <cell r="W17">
            <v>1322250</v>
          </cell>
          <cell r="X17">
            <v>12519</v>
          </cell>
          <cell r="Y17">
            <v>1334769</v>
          </cell>
          <cell r="Z17">
            <v>27740</v>
          </cell>
          <cell r="AA17">
            <v>24</v>
          </cell>
          <cell r="AB17">
            <v>1648</v>
          </cell>
          <cell r="AC17">
            <v>24417</v>
          </cell>
          <cell r="AD17">
            <v>20504</v>
          </cell>
          <cell r="AE17">
            <v>0</v>
          </cell>
          <cell r="AF17">
            <v>74333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27520</v>
          </cell>
          <cell r="E18">
            <v>98055</v>
          </cell>
          <cell r="F18">
            <v>0</v>
          </cell>
          <cell r="G18">
            <v>0</v>
          </cell>
          <cell r="H18">
            <v>125575</v>
          </cell>
          <cell r="I18">
            <v>0</v>
          </cell>
          <cell r="J18">
            <v>15079</v>
          </cell>
          <cell r="K18">
            <v>15079</v>
          </cell>
          <cell r="L18">
            <v>45188</v>
          </cell>
          <cell r="M18">
            <v>105066</v>
          </cell>
          <cell r="N18">
            <v>0</v>
          </cell>
          <cell r="O18">
            <v>0</v>
          </cell>
          <cell r="P18">
            <v>3421</v>
          </cell>
          <cell r="Q18">
            <v>0</v>
          </cell>
          <cell r="R18">
            <v>153675</v>
          </cell>
          <cell r="S18">
            <v>0</v>
          </cell>
          <cell r="T18">
            <v>0</v>
          </cell>
          <cell r="U18">
            <v>168948</v>
          </cell>
          <cell r="V18">
            <v>168948</v>
          </cell>
          <cell r="W18">
            <v>63394</v>
          </cell>
          <cell r="X18">
            <v>0</v>
          </cell>
          <cell r="Y18">
            <v>63394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8256</v>
          </cell>
          <cell r="AE18">
            <v>0</v>
          </cell>
          <cell r="AF18">
            <v>8256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68344</v>
          </cell>
          <cell r="F19">
            <v>12896</v>
          </cell>
          <cell r="G19">
            <v>3623</v>
          </cell>
          <cell r="H19">
            <v>84863</v>
          </cell>
          <cell r="I19">
            <v>0</v>
          </cell>
          <cell r="J19">
            <v>15694</v>
          </cell>
          <cell r="K19">
            <v>15694</v>
          </cell>
          <cell r="L19">
            <v>17678</v>
          </cell>
          <cell r="M19">
            <v>103974</v>
          </cell>
          <cell r="N19">
            <v>0</v>
          </cell>
          <cell r="O19">
            <v>103989</v>
          </cell>
          <cell r="P19">
            <v>4548</v>
          </cell>
          <cell r="Q19">
            <v>24000</v>
          </cell>
          <cell r="R19">
            <v>254189</v>
          </cell>
          <cell r="S19">
            <v>0</v>
          </cell>
          <cell r="T19">
            <v>0</v>
          </cell>
          <cell r="U19">
            <v>22659</v>
          </cell>
          <cell r="V19">
            <v>22659</v>
          </cell>
          <cell r="W19">
            <v>409623</v>
          </cell>
          <cell r="X19">
            <v>0</v>
          </cell>
          <cell r="Y19">
            <v>409623</v>
          </cell>
          <cell r="Z19">
            <v>0</v>
          </cell>
          <cell r="AA19">
            <v>0</v>
          </cell>
          <cell r="AB19">
            <v>0</v>
          </cell>
          <cell r="AC19">
            <v>4647</v>
          </cell>
          <cell r="AD19">
            <v>4711</v>
          </cell>
          <cell r="AE19">
            <v>0</v>
          </cell>
          <cell r="AF19">
            <v>9358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6987</v>
          </cell>
          <cell r="F20">
            <v>3</v>
          </cell>
          <cell r="G20">
            <v>2654</v>
          </cell>
          <cell r="H20">
            <v>9644</v>
          </cell>
          <cell r="I20">
            <v>0</v>
          </cell>
          <cell r="J20">
            <v>0</v>
          </cell>
          <cell r="K20">
            <v>0</v>
          </cell>
          <cell r="L20">
            <v>9947</v>
          </cell>
          <cell r="M20">
            <v>29865</v>
          </cell>
          <cell r="N20">
            <v>0</v>
          </cell>
          <cell r="O20">
            <v>9462</v>
          </cell>
          <cell r="P20">
            <v>4692</v>
          </cell>
          <cell r="Q20">
            <v>7127</v>
          </cell>
          <cell r="R20">
            <v>61093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63512</v>
          </cell>
          <cell r="X20">
            <v>0</v>
          </cell>
          <cell r="Y20">
            <v>63512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43568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43568</v>
          </cell>
          <cell r="S21">
            <v>0</v>
          </cell>
          <cell r="T21">
            <v>1873</v>
          </cell>
          <cell r="U21">
            <v>13436</v>
          </cell>
          <cell r="V21">
            <v>15309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16384</v>
          </cell>
          <cell r="K22">
            <v>16384</v>
          </cell>
          <cell r="L22">
            <v>160</v>
          </cell>
          <cell r="M22">
            <v>1</v>
          </cell>
          <cell r="N22">
            <v>0</v>
          </cell>
          <cell r="O22">
            <v>81</v>
          </cell>
          <cell r="P22">
            <v>0</v>
          </cell>
          <cell r="Q22">
            <v>0</v>
          </cell>
          <cell r="R22">
            <v>242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5807</v>
          </cell>
          <cell r="K23">
            <v>5807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1586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1586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150</v>
          </cell>
          <cell r="D25">
            <v>0</v>
          </cell>
          <cell r="E25">
            <v>4552</v>
          </cell>
          <cell r="F25">
            <v>129617</v>
          </cell>
          <cell r="G25">
            <v>642</v>
          </cell>
          <cell r="H25">
            <v>134961</v>
          </cell>
          <cell r="I25">
            <v>0</v>
          </cell>
          <cell r="J25">
            <v>3638</v>
          </cell>
          <cell r="K25">
            <v>3638</v>
          </cell>
          <cell r="L25">
            <v>49071</v>
          </cell>
          <cell r="M25">
            <v>49825</v>
          </cell>
          <cell r="N25">
            <v>0</v>
          </cell>
          <cell r="O25">
            <v>241898</v>
          </cell>
          <cell r="P25">
            <v>429</v>
          </cell>
          <cell r="Q25">
            <v>2041</v>
          </cell>
          <cell r="R25">
            <v>343264</v>
          </cell>
          <cell r="S25">
            <v>0</v>
          </cell>
          <cell r="T25">
            <v>0</v>
          </cell>
          <cell r="U25">
            <v>1921</v>
          </cell>
          <cell r="V25">
            <v>1921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121</v>
          </cell>
          <cell r="AB25">
            <v>1647</v>
          </cell>
          <cell r="AC25">
            <v>14078</v>
          </cell>
          <cell r="AD25">
            <v>5468</v>
          </cell>
          <cell r="AE25">
            <v>0</v>
          </cell>
          <cell r="AF25">
            <v>21314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252</v>
          </cell>
          <cell r="M26">
            <v>23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275</v>
          </cell>
          <cell r="S26">
            <v>0</v>
          </cell>
          <cell r="T26">
            <v>0</v>
          </cell>
          <cell r="U26">
            <v>893</v>
          </cell>
          <cell r="V26">
            <v>893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24473</v>
          </cell>
          <cell r="AB26">
            <v>0</v>
          </cell>
          <cell r="AC26">
            <v>5367</v>
          </cell>
          <cell r="AD26">
            <v>4</v>
          </cell>
          <cell r="AE26">
            <v>0</v>
          </cell>
          <cell r="AF26">
            <v>29844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223</v>
          </cell>
          <cell r="V27">
            <v>223</v>
          </cell>
          <cell r="W27">
            <v>0</v>
          </cell>
          <cell r="X27">
            <v>0</v>
          </cell>
          <cell r="Y27">
            <v>0</v>
          </cell>
          <cell r="Z27">
            <v>27740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27740</v>
          </cell>
        </row>
        <row r="28">
          <cell r="B28" t="str">
            <v>Anvendt til produktion 3.n</v>
          </cell>
          <cell r="C28">
            <v>0</v>
          </cell>
          <cell r="D28">
            <v>19863</v>
          </cell>
          <cell r="E28">
            <v>16023</v>
          </cell>
          <cell r="F28">
            <v>0</v>
          </cell>
          <cell r="G28">
            <v>2861</v>
          </cell>
          <cell r="H28">
            <v>38747</v>
          </cell>
          <cell r="I28">
            <v>0</v>
          </cell>
          <cell r="J28">
            <v>0</v>
          </cell>
          <cell r="K28">
            <v>0</v>
          </cell>
          <cell r="L28">
            <v>482</v>
          </cell>
          <cell r="M28">
            <v>0</v>
          </cell>
          <cell r="N28">
            <v>0</v>
          </cell>
          <cell r="O28">
            <v>0</v>
          </cell>
          <cell r="P28">
            <v>8109</v>
          </cell>
          <cell r="Q28">
            <v>75124</v>
          </cell>
          <cell r="R28">
            <v>83715</v>
          </cell>
          <cell r="S28">
            <v>12669</v>
          </cell>
          <cell r="T28">
            <v>0</v>
          </cell>
          <cell r="U28">
            <v>0</v>
          </cell>
          <cell r="V28">
            <v>12669</v>
          </cell>
          <cell r="W28">
            <v>613484</v>
          </cell>
          <cell r="X28">
            <v>1568</v>
          </cell>
          <cell r="Y28">
            <v>615052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28</v>
          </cell>
          <cell r="AE28">
            <v>0</v>
          </cell>
          <cell r="AF28">
            <v>28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117992</v>
          </cell>
          <cell r="F29">
            <v>6854</v>
          </cell>
          <cell r="G29">
            <v>11736</v>
          </cell>
          <cell r="H29">
            <v>136582</v>
          </cell>
          <cell r="I29">
            <v>0</v>
          </cell>
          <cell r="J29">
            <v>1978</v>
          </cell>
          <cell r="K29">
            <v>1978</v>
          </cell>
          <cell r="L29">
            <v>15267</v>
          </cell>
          <cell r="M29">
            <v>141664</v>
          </cell>
          <cell r="N29">
            <v>0</v>
          </cell>
          <cell r="O29">
            <v>58113</v>
          </cell>
          <cell r="P29">
            <v>7001</v>
          </cell>
          <cell r="Q29">
            <v>0</v>
          </cell>
          <cell r="R29">
            <v>222045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748</v>
          </cell>
          <cell r="X29">
            <v>1465</v>
          </cell>
          <cell r="Y29">
            <v>2213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1946</v>
          </cell>
          <cell r="AE29">
            <v>0</v>
          </cell>
          <cell r="AF29">
            <v>1946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</v>
          </cell>
          <cell r="D31">
            <v>192</v>
          </cell>
          <cell r="E31">
            <v>1817</v>
          </cell>
          <cell r="F31">
            <v>7</v>
          </cell>
          <cell r="G31">
            <v>362</v>
          </cell>
          <cell r="H31">
            <v>2379</v>
          </cell>
          <cell r="I31">
            <v>1</v>
          </cell>
          <cell r="J31">
            <v>56</v>
          </cell>
          <cell r="K31">
            <v>57</v>
          </cell>
          <cell r="L31">
            <v>280</v>
          </cell>
          <cell r="M31">
            <v>3432</v>
          </cell>
          <cell r="N31">
            <v>0</v>
          </cell>
          <cell r="O31">
            <v>35</v>
          </cell>
          <cell r="P31">
            <v>612</v>
          </cell>
          <cell r="Q31">
            <v>14</v>
          </cell>
          <cell r="R31">
            <v>4373</v>
          </cell>
          <cell r="S31">
            <v>0</v>
          </cell>
          <cell r="T31">
            <v>11</v>
          </cell>
          <cell r="U31">
            <v>2517</v>
          </cell>
          <cell r="V31">
            <v>2528</v>
          </cell>
          <cell r="W31">
            <v>5211</v>
          </cell>
          <cell r="X31">
            <v>0</v>
          </cell>
          <cell r="Y31">
            <v>5211</v>
          </cell>
          <cell r="Z31">
            <v>0</v>
          </cell>
          <cell r="AA31">
            <v>0</v>
          </cell>
          <cell r="AB31">
            <v>1</v>
          </cell>
          <cell r="AC31">
            <v>9</v>
          </cell>
          <cell r="AD31">
            <v>0</v>
          </cell>
          <cell r="AE31">
            <v>0</v>
          </cell>
          <cell r="AF31">
            <v>10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4248</v>
          </cell>
          <cell r="F32">
            <v>0</v>
          </cell>
          <cell r="G32">
            <v>471</v>
          </cell>
          <cell r="H32">
            <v>4719</v>
          </cell>
          <cell r="I32">
            <v>0</v>
          </cell>
          <cell r="J32">
            <v>0</v>
          </cell>
          <cell r="K32">
            <v>0</v>
          </cell>
          <cell r="L32">
            <v>5</v>
          </cell>
          <cell r="M32">
            <v>1989</v>
          </cell>
          <cell r="N32">
            <v>0</v>
          </cell>
          <cell r="O32">
            <v>0</v>
          </cell>
          <cell r="P32">
            <v>672</v>
          </cell>
          <cell r="Q32">
            <v>0</v>
          </cell>
          <cell r="R32">
            <v>2666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151</v>
          </cell>
          <cell r="D33">
            <v>47575</v>
          </cell>
          <cell r="E33">
            <v>318018</v>
          </cell>
          <cell r="F33">
            <v>149377</v>
          </cell>
          <cell r="G33">
            <v>22349</v>
          </cell>
          <cell r="H33">
            <v>537470</v>
          </cell>
          <cell r="I33">
            <v>1</v>
          </cell>
          <cell r="J33">
            <v>58636</v>
          </cell>
          <cell r="K33">
            <v>58637</v>
          </cell>
          <cell r="L33">
            <v>183484</v>
          </cell>
          <cell r="M33">
            <v>435839</v>
          </cell>
          <cell r="N33">
            <v>0</v>
          </cell>
          <cell r="O33">
            <v>413578</v>
          </cell>
          <cell r="P33">
            <v>29484</v>
          </cell>
          <cell r="Q33">
            <v>108306</v>
          </cell>
          <cell r="R33">
            <v>1170691</v>
          </cell>
          <cell r="S33">
            <v>12669</v>
          </cell>
          <cell r="T33">
            <v>1884</v>
          </cell>
          <cell r="U33">
            <v>210597</v>
          </cell>
          <cell r="V33">
            <v>225150</v>
          </cell>
          <cell r="W33">
            <v>1155972</v>
          </cell>
          <cell r="X33">
            <v>3033</v>
          </cell>
          <cell r="Y33">
            <v>1159005</v>
          </cell>
          <cell r="Z33">
            <v>27740</v>
          </cell>
          <cell r="AA33">
            <v>24594</v>
          </cell>
          <cell r="AB33">
            <v>1648</v>
          </cell>
          <cell r="AC33">
            <v>24101</v>
          </cell>
          <cell r="AD33">
            <v>20414</v>
          </cell>
          <cell r="AE33">
            <v>0</v>
          </cell>
          <cell r="AF33">
            <v>98497</v>
          </cell>
        </row>
        <row r="34">
          <cell r="A34" t="str">
            <v>FYSISK BEHOLDNING ULTIMO</v>
          </cell>
          <cell r="C34">
            <v>1260</v>
          </cell>
          <cell r="D34">
            <v>87929</v>
          </cell>
          <cell r="E34">
            <v>371174</v>
          </cell>
          <cell r="F34">
            <v>26698</v>
          </cell>
          <cell r="G34">
            <v>43555</v>
          </cell>
          <cell r="H34">
            <v>530616</v>
          </cell>
          <cell r="I34">
            <v>12533</v>
          </cell>
          <cell r="J34">
            <v>433401</v>
          </cell>
          <cell r="K34">
            <v>445934</v>
          </cell>
          <cell r="L34">
            <v>272955</v>
          </cell>
          <cell r="M34">
            <v>1370169</v>
          </cell>
          <cell r="N34">
            <v>0</v>
          </cell>
          <cell r="O34">
            <v>253741</v>
          </cell>
          <cell r="P34">
            <v>52030</v>
          </cell>
          <cell r="Q34">
            <v>178564</v>
          </cell>
          <cell r="R34">
            <v>2127459</v>
          </cell>
          <cell r="S34">
            <v>8286</v>
          </cell>
          <cell r="T34">
            <v>269001</v>
          </cell>
          <cell r="U34">
            <v>841214</v>
          </cell>
          <cell r="V34">
            <v>1118501</v>
          </cell>
          <cell r="W34">
            <v>670967</v>
          </cell>
          <cell r="X34">
            <v>39573</v>
          </cell>
          <cell r="Y34">
            <v>710540</v>
          </cell>
          <cell r="Z34">
            <v>0</v>
          </cell>
          <cell r="AA34">
            <v>83057</v>
          </cell>
          <cell r="AB34">
            <v>0</v>
          </cell>
          <cell r="AC34">
            <v>19325</v>
          </cell>
          <cell r="AD34">
            <v>5274</v>
          </cell>
          <cell r="AE34">
            <v>0</v>
          </cell>
          <cell r="AF34">
            <v>107656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168569</v>
          </cell>
          <cell r="F35">
            <v>19971</v>
          </cell>
          <cell r="G35">
            <v>1878</v>
          </cell>
          <cell r="H35">
            <v>190418</v>
          </cell>
          <cell r="I35">
            <v>0</v>
          </cell>
          <cell r="J35">
            <v>0</v>
          </cell>
          <cell r="K35">
            <v>0</v>
          </cell>
          <cell r="L35">
            <v>77227</v>
          </cell>
          <cell r="M35">
            <v>805243</v>
          </cell>
          <cell r="N35">
            <v>0</v>
          </cell>
          <cell r="O35">
            <v>242269</v>
          </cell>
          <cell r="P35">
            <v>11582</v>
          </cell>
          <cell r="Q35">
            <v>86610</v>
          </cell>
          <cell r="R35">
            <v>1222931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47104</v>
          </cell>
          <cell r="X35">
            <v>0</v>
          </cell>
          <cell r="Y35">
            <v>47104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-171542</v>
          </cell>
          <cell r="F36">
            <v>-19971</v>
          </cell>
          <cell r="G36">
            <v>-3507</v>
          </cell>
          <cell r="H36">
            <v>-195020</v>
          </cell>
          <cell r="I36">
            <v>0</v>
          </cell>
          <cell r="J36">
            <v>0</v>
          </cell>
          <cell r="K36">
            <v>0</v>
          </cell>
          <cell r="L36">
            <v>-77392</v>
          </cell>
          <cell r="M36">
            <v>-809636</v>
          </cell>
          <cell r="N36">
            <v>0</v>
          </cell>
          <cell r="O36">
            <v>-242264</v>
          </cell>
          <cell r="P36">
            <v>-12373</v>
          </cell>
          <cell r="Q36">
            <v>-86610</v>
          </cell>
          <cell r="R36">
            <v>-1228275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-47104</v>
          </cell>
          <cell r="X36">
            <v>0</v>
          </cell>
          <cell r="Y36">
            <v>-47104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1260</v>
          </cell>
          <cell r="D37">
            <v>87929</v>
          </cell>
          <cell r="E37">
            <v>368201</v>
          </cell>
          <cell r="F37">
            <v>26698</v>
          </cell>
          <cell r="G37">
            <v>41926</v>
          </cell>
          <cell r="H37">
            <v>526014</v>
          </cell>
          <cell r="I37">
            <v>12533</v>
          </cell>
          <cell r="J37">
            <v>433401</v>
          </cell>
          <cell r="K37">
            <v>445934</v>
          </cell>
          <cell r="L37">
            <v>272790</v>
          </cell>
          <cell r="M37">
            <v>1365776</v>
          </cell>
          <cell r="N37">
            <v>0</v>
          </cell>
          <cell r="O37">
            <v>253746</v>
          </cell>
          <cell r="P37">
            <v>51239</v>
          </cell>
          <cell r="Q37">
            <v>178564</v>
          </cell>
          <cell r="R37">
            <v>2122115</v>
          </cell>
          <cell r="S37">
            <v>8286</v>
          </cell>
          <cell r="T37">
            <v>269001</v>
          </cell>
          <cell r="U37">
            <v>841214</v>
          </cell>
          <cell r="V37">
            <v>1118501</v>
          </cell>
          <cell r="W37">
            <v>670967</v>
          </cell>
          <cell r="X37">
            <v>39573</v>
          </cell>
          <cell r="Y37">
            <v>710540</v>
          </cell>
          <cell r="Z37">
            <v>0</v>
          </cell>
          <cell r="AA37">
            <v>83057</v>
          </cell>
          <cell r="AB37">
            <v>0</v>
          </cell>
          <cell r="AC37">
            <v>19325</v>
          </cell>
          <cell r="AD37">
            <v>5274</v>
          </cell>
          <cell r="AE37">
            <v>0</v>
          </cell>
          <cell r="AF37">
            <v>107656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7374</v>
          </cell>
          <cell r="C3">
            <v>1231</v>
          </cell>
          <cell r="D3">
            <v>116569</v>
          </cell>
          <cell r="E3">
            <v>4443</v>
          </cell>
          <cell r="F3">
            <v>129617</v>
          </cell>
          <cell r="G3">
            <v>217</v>
          </cell>
          <cell r="H3">
            <v>19421</v>
          </cell>
          <cell r="I3">
            <v>19638</v>
          </cell>
          <cell r="J3">
            <v>1242</v>
          </cell>
          <cell r="K3">
            <v>1242</v>
          </cell>
          <cell r="L3">
            <v>26563</v>
          </cell>
          <cell r="M3">
            <v>57</v>
          </cell>
          <cell r="N3">
            <v>20614</v>
          </cell>
          <cell r="O3">
            <v>47234</v>
          </cell>
        </row>
      </sheetData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1260</v>
          </cell>
          <cell r="D3">
            <v>87929</v>
          </cell>
          <cell r="E3">
            <v>371174</v>
          </cell>
          <cell r="F3">
            <v>26698</v>
          </cell>
          <cell r="G3">
            <v>43555</v>
          </cell>
          <cell r="H3">
            <v>530616</v>
          </cell>
          <cell r="I3">
            <v>12533</v>
          </cell>
          <cell r="J3">
            <v>433401</v>
          </cell>
          <cell r="K3">
            <v>445934</v>
          </cell>
          <cell r="L3">
            <v>272955</v>
          </cell>
          <cell r="M3">
            <v>1370169</v>
          </cell>
          <cell r="N3">
            <v>0</v>
          </cell>
          <cell r="O3">
            <v>253741</v>
          </cell>
          <cell r="P3">
            <v>52030</v>
          </cell>
          <cell r="Q3">
            <v>178564</v>
          </cell>
          <cell r="R3">
            <v>2127459</v>
          </cell>
          <cell r="S3">
            <v>8286</v>
          </cell>
          <cell r="T3">
            <v>269001</v>
          </cell>
          <cell r="U3">
            <v>841214</v>
          </cell>
          <cell r="V3">
            <v>1118501</v>
          </cell>
          <cell r="W3">
            <v>670967</v>
          </cell>
          <cell r="X3">
            <v>39573</v>
          </cell>
          <cell r="Y3">
            <v>710540</v>
          </cell>
          <cell r="Z3">
            <v>0</v>
          </cell>
          <cell r="AA3">
            <v>83057</v>
          </cell>
          <cell r="AB3">
            <v>0</v>
          </cell>
          <cell r="AC3">
            <v>19325</v>
          </cell>
          <cell r="AD3">
            <v>5274</v>
          </cell>
          <cell r="AE3">
            <v>0</v>
          </cell>
          <cell r="AF3">
            <v>107656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168569</v>
          </cell>
          <cell r="F4">
            <v>19971</v>
          </cell>
          <cell r="G4">
            <v>1878</v>
          </cell>
          <cell r="H4">
            <v>190418</v>
          </cell>
          <cell r="I4">
            <v>0</v>
          </cell>
          <cell r="J4">
            <v>0</v>
          </cell>
          <cell r="K4">
            <v>0</v>
          </cell>
          <cell r="L4">
            <v>77227</v>
          </cell>
          <cell r="M4">
            <v>805243</v>
          </cell>
          <cell r="N4">
            <v>0</v>
          </cell>
          <cell r="O4">
            <v>242269</v>
          </cell>
          <cell r="P4">
            <v>11582</v>
          </cell>
          <cell r="Q4">
            <v>86610</v>
          </cell>
          <cell r="R4">
            <v>1222931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47104</v>
          </cell>
          <cell r="X4">
            <v>0</v>
          </cell>
          <cell r="Y4">
            <v>47104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-171542</v>
          </cell>
          <cell r="F5">
            <v>-19971</v>
          </cell>
          <cell r="G5">
            <v>-3507</v>
          </cell>
          <cell r="H5">
            <v>-195020</v>
          </cell>
          <cell r="I5">
            <v>0</v>
          </cell>
          <cell r="J5">
            <v>0</v>
          </cell>
          <cell r="K5">
            <v>0</v>
          </cell>
          <cell r="L5">
            <v>-77392</v>
          </cell>
          <cell r="M5">
            <v>-809636</v>
          </cell>
          <cell r="N5">
            <v>0</v>
          </cell>
          <cell r="O5">
            <v>-242264</v>
          </cell>
          <cell r="P5">
            <v>-12373</v>
          </cell>
          <cell r="Q5">
            <v>-86610</v>
          </cell>
          <cell r="R5">
            <v>-1228275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-47104</v>
          </cell>
          <cell r="X5">
            <v>0</v>
          </cell>
          <cell r="Y5">
            <v>-47104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1260</v>
          </cell>
          <cell r="D6">
            <v>87929</v>
          </cell>
          <cell r="E6">
            <v>368201</v>
          </cell>
          <cell r="F6">
            <v>26698</v>
          </cell>
          <cell r="G6">
            <v>41926</v>
          </cell>
          <cell r="H6">
            <v>526014</v>
          </cell>
          <cell r="I6">
            <v>12533</v>
          </cell>
          <cell r="J6">
            <v>433401</v>
          </cell>
          <cell r="K6">
            <v>445934</v>
          </cell>
          <cell r="L6">
            <v>272790</v>
          </cell>
          <cell r="M6">
            <v>1365776</v>
          </cell>
          <cell r="N6">
            <v>0</v>
          </cell>
          <cell r="O6">
            <v>253746</v>
          </cell>
          <cell r="P6">
            <v>51239</v>
          </cell>
          <cell r="Q6">
            <v>178564</v>
          </cell>
          <cell r="R6">
            <v>2122115</v>
          </cell>
          <cell r="S6">
            <v>8286</v>
          </cell>
          <cell r="T6">
            <v>269001</v>
          </cell>
          <cell r="U6">
            <v>841214</v>
          </cell>
          <cell r="V6">
            <v>1118501</v>
          </cell>
          <cell r="W6">
            <v>670967</v>
          </cell>
          <cell r="X6">
            <v>39573</v>
          </cell>
          <cell r="Y6">
            <v>710540</v>
          </cell>
          <cell r="Z6">
            <v>0</v>
          </cell>
          <cell r="AA6">
            <v>83057</v>
          </cell>
          <cell r="AB6">
            <v>0</v>
          </cell>
          <cell r="AC6">
            <v>19325</v>
          </cell>
          <cell r="AD6">
            <v>5274</v>
          </cell>
          <cell r="AE6">
            <v>0</v>
          </cell>
          <cell r="AF6">
            <v>107656</v>
          </cell>
        </row>
        <row r="7">
          <cell r="A7" t="str">
            <v>TILGANG</v>
          </cell>
          <cell r="B7" t="str">
            <v>Import 2.a.</v>
          </cell>
          <cell r="C7">
            <v>30</v>
          </cell>
          <cell r="D7">
            <v>26673</v>
          </cell>
          <cell r="E7">
            <v>44961</v>
          </cell>
          <cell r="F7">
            <v>0</v>
          </cell>
          <cell r="G7">
            <v>12436</v>
          </cell>
          <cell r="H7">
            <v>84100</v>
          </cell>
          <cell r="I7">
            <v>0</v>
          </cell>
          <cell r="J7">
            <v>42928</v>
          </cell>
          <cell r="K7">
            <v>42928</v>
          </cell>
          <cell r="L7">
            <v>107560</v>
          </cell>
          <cell r="M7">
            <v>114930</v>
          </cell>
          <cell r="N7">
            <v>0</v>
          </cell>
          <cell r="O7">
            <v>0</v>
          </cell>
          <cell r="P7">
            <v>7504</v>
          </cell>
          <cell r="Q7">
            <v>0</v>
          </cell>
          <cell r="R7">
            <v>229994</v>
          </cell>
          <cell r="S7">
            <v>0</v>
          </cell>
          <cell r="T7">
            <v>4170</v>
          </cell>
          <cell r="U7">
            <v>227217</v>
          </cell>
          <cell r="V7">
            <v>231387</v>
          </cell>
          <cell r="W7">
            <v>409958</v>
          </cell>
          <cell r="X7">
            <v>0</v>
          </cell>
          <cell r="Y7">
            <v>409958</v>
          </cell>
          <cell r="Z7">
            <v>0</v>
          </cell>
          <cell r="AA7">
            <v>56446</v>
          </cell>
          <cell r="AB7">
            <v>2056</v>
          </cell>
          <cell r="AC7">
            <v>18939</v>
          </cell>
          <cell r="AD7">
            <v>0</v>
          </cell>
          <cell r="AE7">
            <v>0</v>
          </cell>
          <cell r="AF7">
            <v>77441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84258</v>
          </cell>
          <cell r="F8">
            <v>14173</v>
          </cell>
          <cell r="G8">
            <v>3780</v>
          </cell>
          <cell r="H8">
            <v>102211</v>
          </cell>
          <cell r="I8">
            <v>0</v>
          </cell>
          <cell r="J8">
            <v>4092</v>
          </cell>
          <cell r="K8">
            <v>4092</v>
          </cell>
          <cell r="L8">
            <v>21391</v>
          </cell>
          <cell r="M8">
            <v>73983</v>
          </cell>
          <cell r="N8">
            <v>0</v>
          </cell>
          <cell r="O8">
            <v>100519</v>
          </cell>
          <cell r="P8">
            <v>116</v>
          </cell>
          <cell r="Q8">
            <v>13400</v>
          </cell>
          <cell r="R8">
            <v>209409</v>
          </cell>
          <cell r="S8">
            <v>0</v>
          </cell>
          <cell r="T8">
            <v>0</v>
          </cell>
          <cell r="U8">
            <v>6368</v>
          </cell>
          <cell r="V8">
            <v>6368</v>
          </cell>
          <cell r="W8">
            <v>656626</v>
          </cell>
          <cell r="X8">
            <v>0</v>
          </cell>
          <cell r="Y8">
            <v>656626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4948</v>
          </cell>
          <cell r="AE8">
            <v>0</v>
          </cell>
          <cell r="AF8">
            <v>4948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8949</v>
          </cell>
          <cell r="F9">
            <v>12</v>
          </cell>
          <cell r="G9">
            <v>2603</v>
          </cell>
          <cell r="H9">
            <v>11564</v>
          </cell>
          <cell r="I9">
            <v>0</v>
          </cell>
          <cell r="J9">
            <v>0</v>
          </cell>
          <cell r="K9">
            <v>0</v>
          </cell>
          <cell r="L9">
            <v>13369</v>
          </cell>
          <cell r="M9">
            <v>70454</v>
          </cell>
          <cell r="N9">
            <v>0</v>
          </cell>
          <cell r="O9">
            <v>2597</v>
          </cell>
          <cell r="P9">
            <v>2380</v>
          </cell>
          <cell r="Q9">
            <v>31444</v>
          </cell>
          <cell r="R9">
            <v>120244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128817</v>
          </cell>
          <cell r="X9">
            <v>0</v>
          </cell>
          <cell r="Y9">
            <v>128817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10004</v>
          </cell>
          <cell r="Q10">
            <v>0</v>
          </cell>
          <cell r="R10">
            <v>10004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3741</v>
          </cell>
          <cell r="G11">
            <v>158</v>
          </cell>
          <cell r="H11">
            <v>3899</v>
          </cell>
          <cell r="I11">
            <v>0</v>
          </cell>
          <cell r="J11">
            <v>0</v>
          </cell>
          <cell r="K11">
            <v>0</v>
          </cell>
          <cell r="L11">
            <v>6507</v>
          </cell>
          <cell r="M11">
            <v>8663</v>
          </cell>
          <cell r="N11">
            <v>0</v>
          </cell>
          <cell r="O11">
            <v>6597</v>
          </cell>
          <cell r="P11">
            <v>44</v>
          </cell>
          <cell r="Q11">
            <v>0</v>
          </cell>
          <cell r="R11">
            <v>21811</v>
          </cell>
          <cell r="S11">
            <v>0</v>
          </cell>
          <cell r="T11">
            <v>743</v>
          </cell>
          <cell r="U11">
            <v>3334</v>
          </cell>
          <cell r="V11">
            <v>4077</v>
          </cell>
          <cell r="W11">
            <v>0</v>
          </cell>
          <cell r="X11">
            <v>0</v>
          </cell>
          <cell r="Y11">
            <v>0</v>
          </cell>
          <cell r="Z11">
            <v>1349</v>
          </cell>
          <cell r="AA11">
            <v>0</v>
          </cell>
          <cell r="AB11">
            <v>0</v>
          </cell>
          <cell r="AC11">
            <v>8015</v>
          </cell>
          <cell r="AD11">
            <v>735</v>
          </cell>
          <cell r="AE11">
            <v>0</v>
          </cell>
          <cell r="AF11">
            <v>10099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1730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1730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43356</v>
          </cell>
          <cell r="E13">
            <v>194539</v>
          </cell>
          <cell r="F13">
            <v>0</v>
          </cell>
          <cell r="G13">
            <v>3969</v>
          </cell>
          <cell r="H13">
            <v>241864</v>
          </cell>
          <cell r="I13">
            <v>2106</v>
          </cell>
          <cell r="J13">
            <v>10183</v>
          </cell>
          <cell r="K13">
            <v>12289</v>
          </cell>
          <cell r="L13">
            <v>31125</v>
          </cell>
          <cell r="M13">
            <v>224438</v>
          </cell>
          <cell r="N13">
            <v>0</v>
          </cell>
          <cell r="O13">
            <v>122462</v>
          </cell>
          <cell r="P13">
            <v>5347</v>
          </cell>
          <cell r="Q13">
            <v>7702</v>
          </cell>
          <cell r="R13">
            <v>391074</v>
          </cell>
          <cell r="S13">
            <v>16623</v>
          </cell>
          <cell r="T13">
            <v>0</v>
          </cell>
          <cell r="U13">
            <v>86113</v>
          </cell>
          <cell r="V13">
            <v>102736</v>
          </cell>
          <cell r="W13">
            <v>262181</v>
          </cell>
          <cell r="X13">
            <v>5940</v>
          </cell>
          <cell r="Y13">
            <v>268121</v>
          </cell>
          <cell r="Z13">
            <v>26222</v>
          </cell>
          <cell r="AA13">
            <v>0</v>
          </cell>
          <cell r="AB13">
            <v>0</v>
          </cell>
          <cell r="AC13">
            <v>0</v>
          </cell>
          <cell r="AD13">
            <v>17502</v>
          </cell>
          <cell r="AE13">
            <v>0</v>
          </cell>
          <cell r="AF13">
            <v>43724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6285</v>
          </cell>
          <cell r="F14">
            <v>157712</v>
          </cell>
          <cell r="G14">
            <v>249</v>
          </cell>
          <cell r="H14">
            <v>164246</v>
          </cell>
          <cell r="I14">
            <v>0</v>
          </cell>
          <cell r="J14">
            <v>2295</v>
          </cell>
          <cell r="K14">
            <v>2295</v>
          </cell>
          <cell r="L14">
            <v>20937</v>
          </cell>
          <cell r="M14">
            <v>19267</v>
          </cell>
          <cell r="N14">
            <v>0</v>
          </cell>
          <cell r="O14">
            <v>183552</v>
          </cell>
          <cell r="P14">
            <v>0</v>
          </cell>
          <cell r="Q14">
            <v>3342</v>
          </cell>
          <cell r="R14">
            <v>227098</v>
          </cell>
          <cell r="S14">
            <v>0</v>
          </cell>
          <cell r="T14">
            <v>0</v>
          </cell>
          <cell r="U14">
            <v>2332</v>
          </cell>
          <cell r="V14">
            <v>2332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</v>
          </cell>
          <cell r="AD14">
            <v>2193</v>
          </cell>
          <cell r="AE14">
            <v>0</v>
          </cell>
          <cell r="AF14">
            <v>2195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22</v>
          </cell>
          <cell r="E16">
            <v>471</v>
          </cell>
          <cell r="F16">
            <v>269</v>
          </cell>
          <cell r="G16">
            <v>5</v>
          </cell>
          <cell r="H16">
            <v>767</v>
          </cell>
          <cell r="I16">
            <v>0</v>
          </cell>
          <cell r="J16">
            <v>4</v>
          </cell>
          <cell r="K16">
            <v>4</v>
          </cell>
          <cell r="L16">
            <v>323</v>
          </cell>
          <cell r="M16">
            <v>2892</v>
          </cell>
          <cell r="N16">
            <v>0</v>
          </cell>
          <cell r="O16">
            <v>168</v>
          </cell>
          <cell r="P16">
            <v>7</v>
          </cell>
          <cell r="Q16">
            <v>62</v>
          </cell>
          <cell r="R16">
            <v>3452</v>
          </cell>
          <cell r="S16">
            <v>1</v>
          </cell>
          <cell r="T16">
            <v>79</v>
          </cell>
          <cell r="U16">
            <v>1036</v>
          </cell>
          <cell r="V16">
            <v>1116</v>
          </cell>
          <cell r="W16">
            <v>4</v>
          </cell>
          <cell r="X16">
            <v>0</v>
          </cell>
          <cell r="Y16">
            <v>4</v>
          </cell>
          <cell r="Z16">
            <v>0</v>
          </cell>
          <cell r="AA16">
            <v>0</v>
          </cell>
          <cell r="AB16">
            <v>1</v>
          </cell>
          <cell r="AC16">
            <v>39</v>
          </cell>
          <cell r="AD16">
            <v>156</v>
          </cell>
          <cell r="AE16">
            <v>0</v>
          </cell>
          <cell r="AF16">
            <v>196</v>
          </cell>
        </row>
        <row r="17">
          <cell r="B17" t="str">
            <v>I alt Tilgang</v>
          </cell>
          <cell r="C17">
            <v>30</v>
          </cell>
          <cell r="D17">
            <v>70051</v>
          </cell>
          <cell r="E17">
            <v>339463</v>
          </cell>
          <cell r="F17">
            <v>175907</v>
          </cell>
          <cell r="G17">
            <v>23200</v>
          </cell>
          <cell r="H17">
            <v>608651</v>
          </cell>
          <cell r="I17">
            <v>2106</v>
          </cell>
          <cell r="J17">
            <v>59502</v>
          </cell>
          <cell r="K17">
            <v>61608</v>
          </cell>
          <cell r="L17">
            <v>201212</v>
          </cell>
          <cell r="M17">
            <v>516357</v>
          </cell>
          <cell r="N17">
            <v>0</v>
          </cell>
          <cell r="O17">
            <v>415895</v>
          </cell>
          <cell r="P17">
            <v>25402</v>
          </cell>
          <cell r="Q17">
            <v>55950</v>
          </cell>
          <cell r="R17">
            <v>1214816</v>
          </cell>
          <cell r="S17">
            <v>16624</v>
          </cell>
          <cell r="T17">
            <v>4992</v>
          </cell>
          <cell r="U17">
            <v>326400</v>
          </cell>
          <cell r="V17">
            <v>348016</v>
          </cell>
          <cell r="W17">
            <v>1457586</v>
          </cell>
          <cell r="X17">
            <v>5940</v>
          </cell>
          <cell r="Y17">
            <v>1463526</v>
          </cell>
          <cell r="Z17">
            <v>27571</v>
          </cell>
          <cell r="AA17">
            <v>56446</v>
          </cell>
          <cell r="AB17">
            <v>2057</v>
          </cell>
          <cell r="AC17">
            <v>26995</v>
          </cell>
          <cell r="AD17">
            <v>25534</v>
          </cell>
          <cell r="AE17">
            <v>0</v>
          </cell>
          <cell r="AF17">
            <v>138603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37598</v>
          </cell>
          <cell r="E18">
            <v>101647</v>
          </cell>
          <cell r="F18">
            <v>0</v>
          </cell>
          <cell r="G18">
            <v>0</v>
          </cell>
          <cell r="H18">
            <v>139245</v>
          </cell>
          <cell r="I18">
            <v>3488</v>
          </cell>
          <cell r="J18">
            <v>4465</v>
          </cell>
          <cell r="K18">
            <v>7953</v>
          </cell>
          <cell r="L18">
            <v>18551</v>
          </cell>
          <cell r="M18">
            <v>97866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116417</v>
          </cell>
          <cell r="S18">
            <v>0</v>
          </cell>
          <cell r="T18">
            <v>0</v>
          </cell>
          <cell r="U18">
            <v>321713</v>
          </cell>
          <cell r="V18">
            <v>321713</v>
          </cell>
          <cell r="W18">
            <v>117969</v>
          </cell>
          <cell r="X18">
            <v>8412</v>
          </cell>
          <cell r="Y18">
            <v>126381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12744</v>
          </cell>
          <cell r="AE18">
            <v>0</v>
          </cell>
          <cell r="AF18">
            <v>12744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84258</v>
          </cell>
          <cell r="F19">
            <v>14173</v>
          </cell>
          <cell r="G19">
            <v>3780</v>
          </cell>
          <cell r="H19">
            <v>102211</v>
          </cell>
          <cell r="I19">
            <v>0</v>
          </cell>
          <cell r="J19">
            <v>4092</v>
          </cell>
          <cell r="K19">
            <v>4092</v>
          </cell>
          <cell r="L19">
            <v>21391</v>
          </cell>
          <cell r="M19">
            <v>73983</v>
          </cell>
          <cell r="N19">
            <v>0</v>
          </cell>
          <cell r="O19">
            <v>100519</v>
          </cell>
          <cell r="P19">
            <v>4674</v>
          </cell>
          <cell r="Q19">
            <v>13400</v>
          </cell>
          <cell r="R19">
            <v>213967</v>
          </cell>
          <cell r="S19">
            <v>0</v>
          </cell>
          <cell r="T19">
            <v>0</v>
          </cell>
          <cell r="U19">
            <v>6368</v>
          </cell>
          <cell r="V19">
            <v>6368</v>
          </cell>
          <cell r="W19">
            <v>656626</v>
          </cell>
          <cell r="X19">
            <v>0</v>
          </cell>
          <cell r="Y19">
            <v>656626</v>
          </cell>
          <cell r="Z19">
            <v>0</v>
          </cell>
          <cell r="AA19">
            <v>0</v>
          </cell>
          <cell r="AB19">
            <v>0</v>
          </cell>
          <cell r="AC19">
            <v>6151</v>
          </cell>
          <cell r="AD19">
            <v>4948</v>
          </cell>
          <cell r="AE19">
            <v>0</v>
          </cell>
          <cell r="AF19">
            <v>11099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8949</v>
          </cell>
          <cell r="F20">
            <v>12</v>
          </cell>
          <cell r="G20">
            <v>2603</v>
          </cell>
          <cell r="H20">
            <v>11564</v>
          </cell>
          <cell r="I20">
            <v>0</v>
          </cell>
          <cell r="J20">
            <v>0</v>
          </cell>
          <cell r="K20">
            <v>0</v>
          </cell>
          <cell r="L20">
            <v>13368</v>
          </cell>
          <cell r="M20">
            <v>70491</v>
          </cell>
          <cell r="N20">
            <v>0</v>
          </cell>
          <cell r="O20">
            <v>2597</v>
          </cell>
          <cell r="P20">
            <v>2380</v>
          </cell>
          <cell r="Q20">
            <v>31444</v>
          </cell>
          <cell r="R20">
            <v>120280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128817</v>
          </cell>
          <cell r="X20">
            <v>0</v>
          </cell>
          <cell r="Y20">
            <v>128817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31678</v>
          </cell>
          <cell r="M21">
            <v>3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31681</v>
          </cell>
          <cell r="S21">
            <v>0</v>
          </cell>
          <cell r="T21">
            <v>6528</v>
          </cell>
          <cell r="U21">
            <v>12525</v>
          </cell>
          <cell r="V21">
            <v>19053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5379</v>
          </cell>
          <cell r="M22">
            <v>66</v>
          </cell>
          <cell r="N22">
            <v>0</v>
          </cell>
          <cell r="O22">
            <v>40</v>
          </cell>
          <cell r="P22">
            <v>0</v>
          </cell>
          <cell r="Q22">
            <v>0</v>
          </cell>
          <cell r="R22">
            <v>5485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0</v>
          </cell>
          <cell r="AF22">
            <v>2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5211</v>
          </cell>
          <cell r="K23">
            <v>5211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2478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2478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388</v>
          </cell>
          <cell r="D25">
            <v>0</v>
          </cell>
          <cell r="E25">
            <v>5133</v>
          </cell>
          <cell r="F25">
            <v>148436</v>
          </cell>
          <cell r="G25">
            <v>713</v>
          </cell>
          <cell r="H25">
            <v>154670</v>
          </cell>
          <cell r="I25">
            <v>0</v>
          </cell>
          <cell r="J25">
            <v>6919</v>
          </cell>
          <cell r="K25">
            <v>6919</v>
          </cell>
          <cell r="L25">
            <v>36587</v>
          </cell>
          <cell r="M25">
            <v>48653</v>
          </cell>
          <cell r="N25">
            <v>0</v>
          </cell>
          <cell r="O25">
            <v>258668</v>
          </cell>
          <cell r="P25">
            <v>529</v>
          </cell>
          <cell r="Q25">
            <v>5544</v>
          </cell>
          <cell r="R25">
            <v>349981</v>
          </cell>
          <cell r="S25">
            <v>0</v>
          </cell>
          <cell r="T25">
            <v>743</v>
          </cell>
          <cell r="U25">
            <v>3977</v>
          </cell>
          <cell r="V25">
            <v>4720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2056</v>
          </cell>
          <cell r="AC25">
            <v>16345</v>
          </cell>
          <cell r="AD25">
            <v>5549</v>
          </cell>
          <cell r="AE25">
            <v>0</v>
          </cell>
          <cell r="AF25">
            <v>23950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2155</v>
          </cell>
          <cell r="M26">
            <v>126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2281</v>
          </cell>
          <cell r="S26">
            <v>0</v>
          </cell>
          <cell r="T26">
            <v>0</v>
          </cell>
          <cell r="U26">
            <v>1097</v>
          </cell>
          <cell r="V26">
            <v>1097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20835</v>
          </cell>
          <cell r="AB26">
            <v>0</v>
          </cell>
          <cell r="AC26">
            <v>7869</v>
          </cell>
          <cell r="AD26">
            <v>3</v>
          </cell>
          <cell r="AE26">
            <v>0</v>
          </cell>
          <cell r="AF26">
            <v>28707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128</v>
          </cell>
          <cell r="V27">
            <v>128</v>
          </cell>
          <cell r="W27">
            <v>0</v>
          </cell>
          <cell r="X27">
            <v>0</v>
          </cell>
          <cell r="Y27">
            <v>0</v>
          </cell>
          <cell r="Z27">
            <v>27571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27571</v>
          </cell>
        </row>
        <row r="28">
          <cell r="B28" t="str">
            <v>Anvendt til produktion 3.n</v>
          </cell>
          <cell r="C28">
            <v>0</v>
          </cell>
          <cell r="D28">
            <v>23703</v>
          </cell>
          <cell r="E28">
            <v>0</v>
          </cell>
          <cell r="F28">
            <v>0</v>
          </cell>
          <cell r="G28">
            <v>3711</v>
          </cell>
          <cell r="H28">
            <v>27414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8675</v>
          </cell>
          <cell r="Q28">
            <v>31032</v>
          </cell>
          <cell r="R28">
            <v>39707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611653</v>
          </cell>
          <cell r="X28">
            <v>1619</v>
          </cell>
          <cell r="Y28">
            <v>613272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159</v>
          </cell>
          <cell r="AE28">
            <v>0</v>
          </cell>
          <cell r="AF28">
            <v>159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139419</v>
          </cell>
          <cell r="F29">
            <v>10739</v>
          </cell>
          <cell r="G29">
            <v>14181</v>
          </cell>
          <cell r="H29">
            <v>164339</v>
          </cell>
          <cell r="I29">
            <v>0</v>
          </cell>
          <cell r="J29">
            <v>2295</v>
          </cell>
          <cell r="K29">
            <v>2295</v>
          </cell>
          <cell r="L29">
            <v>11031</v>
          </cell>
          <cell r="M29">
            <v>143478</v>
          </cell>
          <cell r="N29">
            <v>0</v>
          </cell>
          <cell r="O29">
            <v>60757</v>
          </cell>
          <cell r="P29">
            <v>8120</v>
          </cell>
          <cell r="Q29">
            <v>3341</v>
          </cell>
          <cell r="R29">
            <v>226727</v>
          </cell>
          <cell r="S29">
            <v>0</v>
          </cell>
          <cell r="T29">
            <v>1668</v>
          </cell>
          <cell r="U29">
            <v>0</v>
          </cell>
          <cell r="V29">
            <v>1668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2193</v>
          </cell>
          <cell r="AE29">
            <v>0</v>
          </cell>
          <cell r="AF29">
            <v>2193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2</v>
          </cell>
          <cell r="D31">
            <v>0</v>
          </cell>
          <cell r="E31">
            <v>343</v>
          </cell>
          <cell r="F31">
            <v>2</v>
          </cell>
          <cell r="G31">
            <v>350</v>
          </cell>
          <cell r="H31">
            <v>697</v>
          </cell>
          <cell r="I31">
            <v>0</v>
          </cell>
          <cell r="J31">
            <v>9</v>
          </cell>
          <cell r="K31">
            <v>9</v>
          </cell>
          <cell r="L31">
            <v>1</v>
          </cell>
          <cell r="M31">
            <v>17</v>
          </cell>
          <cell r="N31">
            <v>0</v>
          </cell>
          <cell r="O31">
            <v>41</v>
          </cell>
          <cell r="P31">
            <v>41</v>
          </cell>
          <cell r="Q31">
            <v>24</v>
          </cell>
          <cell r="R31">
            <v>124</v>
          </cell>
          <cell r="S31">
            <v>1</v>
          </cell>
          <cell r="T31">
            <v>1</v>
          </cell>
          <cell r="U31">
            <v>108</v>
          </cell>
          <cell r="V31">
            <v>110</v>
          </cell>
          <cell r="W31">
            <v>2406</v>
          </cell>
          <cell r="X31">
            <v>1</v>
          </cell>
          <cell r="Y31">
            <v>2407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2</v>
          </cell>
          <cell r="AE31">
            <v>0</v>
          </cell>
          <cell r="AF31">
            <v>3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1700</v>
          </cell>
          <cell r="F32">
            <v>0</v>
          </cell>
          <cell r="G32">
            <v>486</v>
          </cell>
          <cell r="H32">
            <v>2186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619</v>
          </cell>
          <cell r="Q32">
            <v>0</v>
          </cell>
          <cell r="R32">
            <v>619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390</v>
          </cell>
          <cell r="D33">
            <v>61301</v>
          </cell>
          <cell r="E33">
            <v>341449</v>
          </cell>
          <cell r="F33">
            <v>173362</v>
          </cell>
          <cell r="G33">
            <v>25824</v>
          </cell>
          <cell r="H33">
            <v>602326</v>
          </cell>
          <cell r="I33">
            <v>3488</v>
          </cell>
          <cell r="J33">
            <v>22991</v>
          </cell>
          <cell r="K33">
            <v>26479</v>
          </cell>
          <cell r="L33">
            <v>142619</v>
          </cell>
          <cell r="M33">
            <v>434683</v>
          </cell>
          <cell r="N33">
            <v>0</v>
          </cell>
          <cell r="O33">
            <v>422622</v>
          </cell>
          <cell r="P33">
            <v>25038</v>
          </cell>
          <cell r="Q33">
            <v>84785</v>
          </cell>
          <cell r="R33">
            <v>1109747</v>
          </cell>
          <cell r="S33">
            <v>1</v>
          </cell>
          <cell r="T33">
            <v>8940</v>
          </cell>
          <cell r="U33">
            <v>345916</v>
          </cell>
          <cell r="V33">
            <v>354857</v>
          </cell>
          <cell r="W33">
            <v>1517471</v>
          </cell>
          <cell r="X33">
            <v>10032</v>
          </cell>
          <cell r="Y33">
            <v>1527503</v>
          </cell>
          <cell r="Z33">
            <v>27571</v>
          </cell>
          <cell r="AA33">
            <v>20835</v>
          </cell>
          <cell r="AB33">
            <v>2057</v>
          </cell>
          <cell r="AC33">
            <v>30365</v>
          </cell>
          <cell r="AD33">
            <v>25600</v>
          </cell>
          <cell r="AE33">
            <v>0</v>
          </cell>
          <cell r="AF33">
            <v>106428</v>
          </cell>
        </row>
        <row r="34">
          <cell r="A34" t="str">
            <v>FYSISK BEHOLDNING ULTIMO</v>
          </cell>
          <cell r="C34">
            <v>900</v>
          </cell>
          <cell r="D34">
            <v>96679</v>
          </cell>
          <cell r="E34">
            <v>369188</v>
          </cell>
          <cell r="F34">
            <v>29243</v>
          </cell>
          <cell r="G34">
            <v>40931</v>
          </cell>
          <cell r="H34">
            <v>536941</v>
          </cell>
          <cell r="I34">
            <v>11151</v>
          </cell>
          <cell r="J34">
            <v>469912</v>
          </cell>
          <cell r="K34">
            <v>481063</v>
          </cell>
          <cell r="L34">
            <v>331548</v>
          </cell>
          <cell r="M34">
            <v>1451843</v>
          </cell>
          <cell r="N34">
            <v>0</v>
          </cell>
          <cell r="O34">
            <v>247014</v>
          </cell>
          <cell r="P34">
            <v>52394</v>
          </cell>
          <cell r="Q34">
            <v>149729</v>
          </cell>
          <cell r="R34">
            <v>2232528</v>
          </cell>
          <cell r="S34">
            <v>24909</v>
          </cell>
          <cell r="T34">
            <v>265053</v>
          </cell>
          <cell r="U34">
            <v>821698</v>
          </cell>
          <cell r="V34">
            <v>1111660</v>
          </cell>
          <cell r="W34">
            <v>611082</v>
          </cell>
          <cell r="X34">
            <v>35481</v>
          </cell>
          <cell r="Y34">
            <v>646563</v>
          </cell>
          <cell r="Z34">
            <v>0</v>
          </cell>
          <cell r="AA34">
            <v>117901</v>
          </cell>
          <cell r="AB34">
            <v>0</v>
          </cell>
          <cell r="AC34">
            <v>15955</v>
          </cell>
          <cell r="AD34">
            <v>5208</v>
          </cell>
          <cell r="AE34">
            <v>0</v>
          </cell>
          <cell r="AF34">
            <v>139064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177586</v>
          </cell>
          <cell r="F35">
            <v>19982</v>
          </cell>
          <cell r="G35">
            <v>4234</v>
          </cell>
          <cell r="H35">
            <v>201802</v>
          </cell>
          <cell r="I35">
            <v>0</v>
          </cell>
          <cell r="J35">
            <v>0</v>
          </cell>
          <cell r="K35">
            <v>0</v>
          </cell>
          <cell r="L35">
            <v>69940</v>
          </cell>
          <cell r="M35">
            <v>745856</v>
          </cell>
          <cell r="N35">
            <v>0</v>
          </cell>
          <cell r="O35">
            <v>240412</v>
          </cell>
          <cell r="P35">
            <v>13962</v>
          </cell>
          <cell r="Q35">
            <v>55165</v>
          </cell>
          <cell r="R35">
            <v>1125335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84794</v>
          </cell>
          <cell r="X35">
            <v>0</v>
          </cell>
          <cell r="Y35">
            <v>84794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-178859</v>
          </cell>
          <cell r="F36">
            <v>-19982</v>
          </cell>
          <cell r="G36">
            <v>-5378</v>
          </cell>
          <cell r="H36">
            <v>-204219</v>
          </cell>
          <cell r="I36">
            <v>0</v>
          </cell>
          <cell r="J36">
            <v>0</v>
          </cell>
          <cell r="K36">
            <v>0</v>
          </cell>
          <cell r="L36">
            <v>-70106</v>
          </cell>
          <cell r="M36">
            <v>-751980</v>
          </cell>
          <cell r="N36">
            <v>0</v>
          </cell>
          <cell r="O36">
            <v>-240411</v>
          </cell>
          <cell r="P36">
            <v>-14133</v>
          </cell>
          <cell r="Q36">
            <v>-55165</v>
          </cell>
          <cell r="R36">
            <v>-1131795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-84794</v>
          </cell>
          <cell r="X36">
            <v>0</v>
          </cell>
          <cell r="Y36">
            <v>-84794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900</v>
          </cell>
          <cell r="D37">
            <v>96679</v>
          </cell>
          <cell r="E37">
            <v>367915</v>
          </cell>
          <cell r="F37">
            <v>29243</v>
          </cell>
          <cell r="G37">
            <v>39787</v>
          </cell>
          <cell r="H37">
            <v>534524</v>
          </cell>
          <cell r="I37">
            <v>11151</v>
          </cell>
          <cell r="J37">
            <v>469912</v>
          </cell>
          <cell r="K37">
            <v>481063</v>
          </cell>
          <cell r="L37">
            <v>331382</v>
          </cell>
          <cell r="M37">
            <v>1445719</v>
          </cell>
          <cell r="N37">
            <v>0</v>
          </cell>
          <cell r="O37">
            <v>247015</v>
          </cell>
          <cell r="P37">
            <v>52223</v>
          </cell>
          <cell r="Q37">
            <v>149729</v>
          </cell>
          <cell r="R37">
            <v>2226068</v>
          </cell>
          <cell r="S37">
            <v>24909</v>
          </cell>
          <cell r="T37">
            <v>265053</v>
          </cell>
          <cell r="U37">
            <v>821698</v>
          </cell>
          <cell r="V37">
            <v>1111660</v>
          </cell>
          <cell r="W37">
            <v>611082</v>
          </cell>
          <cell r="X37">
            <v>35481</v>
          </cell>
          <cell r="Y37">
            <v>646563</v>
          </cell>
          <cell r="Z37">
            <v>0</v>
          </cell>
          <cell r="AA37">
            <v>117901</v>
          </cell>
          <cell r="AB37">
            <v>0</v>
          </cell>
          <cell r="AC37">
            <v>15955</v>
          </cell>
          <cell r="AD37">
            <v>5208</v>
          </cell>
          <cell r="AE37">
            <v>0</v>
          </cell>
          <cell r="AF37">
            <v>139064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7950</v>
          </cell>
          <cell r="C3">
            <v>1309</v>
          </cell>
          <cell r="D3">
            <v>134368</v>
          </cell>
          <cell r="E3">
            <v>4809</v>
          </cell>
          <cell r="F3">
            <v>148436</v>
          </cell>
          <cell r="G3">
            <v>119</v>
          </cell>
          <cell r="H3">
            <v>17680</v>
          </cell>
          <cell r="I3">
            <v>17799</v>
          </cell>
          <cell r="J3">
            <v>8</v>
          </cell>
          <cell r="K3">
            <v>8</v>
          </cell>
          <cell r="L3">
            <v>30115</v>
          </cell>
          <cell r="M3">
            <v>0</v>
          </cell>
          <cell r="N3">
            <v>8795</v>
          </cell>
          <cell r="O3">
            <v>38910</v>
          </cell>
        </row>
      </sheetData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900</v>
          </cell>
          <cell r="D3">
            <v>96679</v>
          </cell>
          <cell r="E3">
            <v>369188</v>
          </cell>
          <cell r="F3">
            <v>29243</v>
          </cell>
          <cell r="G3">
            <v>40931</v>
          </cell>
          <cell r="H3">
            <v>536941</v>
          </cell>
          <cell r="I3">
            <v>11151</v>
          </cell>
          <cell r="J3">
            <v>469912</v>
          </cell>
          <cell r="K3">
            <v>481063</v>
          </cell>
          <cell r="L3">
            <v>331548</v>
          </cell>
          <cell r="M3">
            <v>1451843</v>
          </cell>
          <cell r="N3">
            <v>0</v>
          </cell>
          <cell r="O3">
            <v>247014</v>
          </cell>
          <cell r="P3">
            <v>52394</v>
          </cell>
          <cell r="Q3">
            <v>149729</v>
          </cell>
          <cell r="R3">
            <v>2232528</v>
          </cell>
          <cell r="S3">
            <v>24909</v>
          </cell>
          <cell r="T3">
            <v>265053</v>
          </cell>
          <cell r="U3">
            <v>821698</v>
          </cell>
          <cell r="V3">
            <v>1111660</v>
          </cell>
          <cell r="W3">
            <v>611082</v>
          </cell>
          <cell r="X3">
            <v>35481</v>
          </cell>
          <cell r="Y3">
            <v>646563</v>
          </cell>
          <cell r="Z3">
            <v>0</v>
          </cell>
          <cell r="AA3">
            <v>117901</v>
          </cell>
          <cell r="AB3">
            <v>0</v>
          </cell>
          <cell r="AC3">
            <v>15955</v>
          </cell>
          <cell r="AD3">
            <v>5208</v>
          </cell>
          <cell r="AE3">
            <v>0</v>
          </cell>
          <cell r="AF3">
            <v>139064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177586</v>
          </cell>
          <cell r="F4">
            <v>19982</v>
          </cell>
          <cell r="G4">
            <v>4234</v>
          </cell>
          <cell r="H4">
            <v>201802</v>
          </cell>
          <cell r="I4">
            <v>0</v>
          </cell>
          <cell r="J4">
            <v>0</v>
          </cell>
          <cell r="K4">
            <v>0</v>
          </cell>
          <cell r="L4">
            <v>69940</v>
          </cell>
          <cell r="M4">
            <v>745856</v>
          </cell>
          <cell r="N4">
            <v>0</v>
          </cell>
          <cell r="O4">
            <v>240412</v>
          </cell>
          <cell r="P4">
            <v>13962</v>
          </cell>
          <cell r="Q4">
            <v>55165</v>
          </cell>
          <cell r="R4">
            <v>1125335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84794</v>
          </cell>
          <cell r="X4">
            <v>0</v>
          </cell>
          <cell r="Y4">
            <v>84794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-178859</v>
          </cell>
          <cell r="F5">
            <v>-19982</v>
          </cell>
          <cell r="G5">
            <v>-5378</v>
          </cell>
          <cell r="H5">
            <v>-204219</v>
          </cell>
          <cell r="I5">
            <v>0</v>
          </cell>
          <cell r="J5">
            <v>0</v>
          </cell>
          <cell r="K5">
            <v>0</v>
          </cell>
          <cell r="L5">
            <v>-70106</v>
          </cell>
          <cell r="M5">
            <v>-751980</v>
          </cell>
          <cell r="N5">
            <v>0</v>
          </cell>
          <cell r="O5">
            <v>-240411</v>
          </cell>
          <cell r="P5">
            <v>-14133</v>
          </cell>
          <cell r="Q5">
            <v>-55165</v>
          </cell>
          <cell r="R5">
            <v>-1131795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-84794</v>
          </cell>
          <cell r="X5">
            <v>0</v>
          </cell>
          <cell r="Y5">
            <v>-84794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900</v>
          </cell>
          <cell r="D6">
            <v>96679</v>
          </cell>
          <cell r="E6">
            <v>367915</v>
          </cell>
          <cell r="F6">
            <v>29243</v>
          </cell>
          <cell r="G6">
            <v>39787</v>
          </cell>
          <cell r="H6">
            <v>534524</v>
          </cell>
          <cell r="I6">
            <v>11151</v>
          </cell>
          <cell r="J6">
            <v>469912</v>
          </cell>
          <cell r="K6">
            <v>481063</v>
          </cell>
          <cell r="L6">
            <v>331382</v>
          </cell>
          <cell r="M6">
            <v>1445719</v>
          </cell>
          <cell r="N6">
            <v>0</v>
          </cell>
          <cell r="O6">
            <v>247015</v>
          </cell>
          <cell r="P6">
            <v>52223</v>
          </cell>
          <cell r="Q6">
            <v>149729</v>
          </cell>
          <cell r="R6">
            <v>2226068</v>
          </cell>
          <cell r="S6">
            <v>24909</v>
          </cell>
          <cell r="T6">
            <v>265053</v>
          </cell>
          <cell r="U6">
            <v>821698</v>
          </cell>
          <cell r="V6">
            <v>1111660</v>
          </cell>
          <cell r="W6">
            <v>611082</v>
          </cell>
          <cell r="X6">
            <v>35481</v>
          </cell>
          <cell r="Y6">
            <v>646563</v>
          </cell>
          <cell r="Z6">
            <v>0</v>
          </cell>
          <cell r="AA6">
            <v>117901</v>
          </cell>
          <cell r="AB6">
            <v>0</v>
          </cell>
          <cell r="AC6">
            <v>15955</v>
          </cell>
          <cell r="AD6">
            <v>5208</v>
          </cell>
          <cell r="AE6">
            <v>0</v>
          </cell>
          <cell r="AF6">
            <v>139064</v>
          </cell>
        </row>
        <row r="7">
          <cell r="A7" t="str">
            <v>TILGANG</v>
          </cell>
          <cell r="B7" t="str">
            <v>Import 2.a.</v>
          </cell>
          <cell r="C7">
            <v>66</v>
          </cell>
          <cell r="D7">
            <v>13369</v>
          </cell>
          <cell r="E7">
            <v>31640</v>
          </cell>
          <cell r="F7">
            <v>0</v>
          </cell>
          <cell r="G7">
            <v>7158</v>
          </cell>
          <cell r="H7">
            <v>52233</v>
          </cell>
          <cell r="I7">
            <v>0</v>
          </cell>
          <cell r="J7">
            <v>0</v>
          </cell>
          <cell r="K7">
            <v>0</v>
          </cell>
          <cell r="L7">
            <v>30664</v>
          </cell>
          <cell r="M7">
            <v>78466</v>
          </cell>
          <cell r="N7">
            <v>0</v>
          </cell>
          <cell r="O7">
            <v>0</v>
          </cell>
          <cell r="P7">
            <v>14428</v>
          </cell>
          <cell r="Q7">
            <v>41562</v>
          </cell>
          <cell r="R7">
            <v>165120</v>
          </cell>
          <cell r="S7">
            <v>0</v>
          </cell>
          <cell r="T7">
            <v>0</v>
          </cell>
          <cell r="U7">
            <v>200816</v>
          </cell>
          <cell r="V7">
            <v>200816</v>
          </cell>
          <cell r="W7">
            <v>376560</v>
          </cell>
          <cell r="X7">
            <v>0</v>
          </cell>
          <cell r="Y7">
            <v>376560</v>
          </cell>
          <cell r="Z7">
            <v>0</v>
          </cell>
          <cell r="AA7">
            <v>1500</v>
          </cell>
          <cell r="AB7">
            <v>2611</v>
          </cell>
          <cell r="AC7">
            <v>8756</v>
          </cell>
          <cell r="AD7">
            <v>0</v>
          </cell>
          <cell r="AE7">
            <v>0</v>
          </cell>
          <cell r="AF7">
            <v>12867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79845</v>
          </cell>
          <cell r="F8">
            <v>16561</v>
          </cell>
          <cell r="G8">
            <v>3901</v>
          </cell>
          <cell r="H8">
            <v>100307</v>
          </cell>
          <cell r="I8">
            <v>0</v>
          </cell>
          <cell r="J8">
            <v>23648</v>
          </cell>
          <cell r="K8">
            <v>23648</v>
          </cell>
          <cell r="L8">
            <v>11497</v>
          </cell>
          <cell r="M8">
            <v>100284</v>
          </cell>
          <cell r="N8">
            <v>0</v>
          </cell>
          <cell r="O8">
            <v>110567</v>
          </cell>
          <cell r="P8">
            <v>62</v>
          </cell>
          <cell r="Q8">
            <v>22500</v>
          </cell>
          <cell r="R8">
            <v>244910</v>
          </cell>
          <cell r="S8">
            <v>0</v>
          </cell>
          <cell r="T8">
            <v>0</v>
          </cell>
          <cell r="U8">
            <v>87127</v>
          </cell>
          <cell r="V8">
            <v>87127</v>
          </cell>
          <cell r="W8">
            <v>579348</v>
          </cell>
          <cell r="X8">
            <v>0</v>
          </cell>
          <cell r="Y8">
            <v>579348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5190</v>
          </cell>
          <cell r="AE8">
            <v>0</v>
          </cell>
          <cell r="AF8">
            <v>5190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8932</v>
          </cell>
          <cell r="F9">
            <v>0</v>
          </cell>
          <cell r="G9">
            <v>3458</v>
          </cell>
          <cell r="H9">
            <v>12390</v>
          </cell>
          <cell r="I9">
            <v>0</v>
          </cell>
          <cell r="J9">
            <v>0</v>
          </cell>
          <cell r="K9">
            <v>0</v>
          </cell>
          <cell r="L9">
            <v>8360</v>
          </cell>
          <cell r="M9">
            <v>72976</v>
          </cell>
          <cell r="N9">
            <v>0</v>
          </cell>
          <cell r="O9">
            <v>22144</v>
          </cell>
          <cell r="P9">
            <v>6838</v>
          </cell>
          <cell r="Q9">
            <v>25781</v>
          </cell>
          <cell r="R9">
            <v>136099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49834</v>
          </cell>
          <cell r="X9">
            <v>0</v>
          </cell>
          <cell r="Y9">
            <v>49834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10206</v>
          </cell>
          <cell r="Q10">
            <v>0</v>
          </cell>
          <cell r="R10">
            <v>10206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4087</v>
          </cell>
          <cell r="G11">
            <v>178</v>
          </cell>
          <cell r="H11">
            <v>4265</v>
          </cell>
          <cell r="I11">
            <v>0</v>
          </cell>
          <cell r="J11">
            <v>0</v>
          </cell>
          <cell r="K11">
            <v>0</v>
          </cell>
          <cell r="L11">
            <v>3938</v>
          </cell>
          <cell r="M11">
            <v>5122</v>
          </cell>
          <cell r="N11">
            <v>0</v>
          </cell>
          <cell r="O11">
            <v>6122</v>
          </cell>
          <cell r="P11">
            <v>0</v>
          </cell>
          <cell r="Q11">
            <v>0</v>
          </cell>
          <cell r="R11">
            <v>15182</v>
          </cell>
          <cell r="S11">
            <v>0</v>
          </cell>
          <cell r="T11">
            <v>1452</v>
          </cell>
          <cell r="U11">
            <v>1872</v>
          </cell>
          <cell r="V11">
            <v>3324</v>
          </cell>
          <cell r="W11">
            <v>0</v>
          </cell>
          <cell r="X11">
            <v>0</v>
          </cell>
          <cell r="Y11">
            <v>0</v>
          </cell>
          <cell r="Z11">
            <v>1520</v>
          </cell>
          <cell r="AA11">
            <v>38</v>
          </cell>
          <cell r="AB11">
            <v>1</v>
          </cell>
          <cell r="AC11">
            <v>1844</v>
          </cell>
          <cell r="AD11">
            <v>4</v>
          </cell>
          <cell r="AE11">
            <v>0</v>
          </cell>
          <cell r="AF11">
            <v>3407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3320</v>
          </cell>
          <cell r="F12">
            <v>0</v>
          </cell>
          <cell r="G12">
            <v>0</v>
          </cell>
          <cell r="H12">
            <v>3320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6128</v>
          </cell>
          <cell r="N12">
            <v>0</v>
          </cell>
          <cell r="O12">
            <v>0</v>
          </cell>
          <cell r="P12">
            <v>351</v>
          </cell>
          <cell r="Q12">
            <v>0</v>
          </cell>
          <cell r="R12">
            <v>6479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54128</v>
          </cell>
          <cell r="E13">
            <v>190546</v>
          </cell>
          <cell r="F13">
            <v>0</v>
          </cell>
          <cell r="G13">
            <v>4903</v>
          </cell>
          <cell r="H13">
            <v>249577</v>
          </cell>
          <cell r="I13">
            <v>0</v>
          </cell>
          <cell r="J13">
            <v>14516</v>
          </cell>
          <cell r="K13">
            <v>14516</v>
          </cell>
          <cell r="L13">
            <v>21108</v>
          </cell>
          <cell r="M13">
            <v>235477</v>
          </cell>
          <cell r="N13">
            <v>0</v>
          </cell>
          <cell r="O13">
            <v>164471</v>
          </cell>
          <cell r="P13">
            <v>5258</v>
          </cell>
          <cell r="Q13">
            <v>11876</v>
          </cell>
          <cell r="R13">
            <v>438190</v>
          </cell>
          <cell r="S13">
            <v>0</v>
          </cell>
          <cell r="T13">
            <v>0</v>
          </cell>
          <cell r="U13">
            <v>130706</v>
          </cell>
          <cell r="V13">
            <v>130706</v>
          </cell>
          <cell r="W13">
            <v>299342</v>
          </cell>
          <cell r="X13">
            <v>1152</v>
          </cell>
          <cell r="Y13">
            <v>300494</v>
          </cell>
          <cell r="Z13">
            <v>27317</v>
          </cell>
          <cell r="AA13">
            <v>0</v>
          </cell>
          <cell r="AB13">
            <v>0</v>
          </cell>
          <cell r="AC13">
            <v>0</v>
          </cell>
          <cell r="AD13">
            <v>16136</v>
          </cell>
          <cell r="AE13">
            <v>0</v>
          </cell>
          <cell r="AF13">
            <v>43453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3463</v>
          </cell>
          <cell r="F14">
            <v>161492</v>
          </cell>
          <cell r="G14">
            <v>56</v>
          </cell>
          <cell r="H14">
            <v>165011</v>
          </cell>
          <cell r="I14">
            <v>0</v>
          </cell>
          <cell r="J14">
            <v>4501</v>
          </cell>
          <cell r="K14">
            <v>4501</v>
          </cell>
          <cell r="L14">
            <v>16847</v>
          </cell>
          <cell r="M14">
            <v>19263</v>
          </cell>
          <cell r="N14">
            <v>0</v>
          </cell>
          <cell r="O14">
            <v>180281</v>
          </cell>
          <cell r="P14">
            <v>0</v>
          </cell>
          <cell r="Q14">
            <v>4274</v>
          </cell>
          <cell r="R14">
            <v>220665</v>
          </cell>
          <cell r="S14">
            <v>0</v>
          </cell>
          <cell r="T14">
            <v>301</v>
          </cell>
          <cell r="U14">
            <v>4224</v>
          </cell>
          <cell r="V14">
            <v>4525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6</v>
          </cell>
          <cell r="AD14">
            <v>3096</v>
          </cell>
          <cell r="AE14">
            <v>0</v>
          </cell>
          <cell r="AF14">
            <v>3102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</v>
          </cell>
          <cell r="E16">
            <v>470</v>
          </cell>
          <cell r="F16">
            <v>201</v>
          </cell>
          <cell r="G16">
            <v>5</v>
          </cell>
          <cell r="H16">
            <v>677</v>
          </cell>
          <cell r="I16">
            <v>0</v>
          </cell>
          <cell r="J16">
            <v>8</v>
          </cell>
          <cell r="K16">
            <v>8</v>
          </cell>
          <cell r="L16">
            <v>607</v>
          </cell>
          <cell r="M16">
            <v>555</v>
          </cell>
          <cell r="N16">
            <v>0</v>
          </cell>
          <cell r="O16">
            <v>144</v>
          </cell>
          <cell r="P16">
            <v>70</v>
          </cell>
          <cell r="Q16">
            <v>15</v>
          </cell>
          <cell r="R16">
            <v>1391</v>
          </cell>
          <cell r="S16">
            <v>1</v>
          </cell>
          <cell r="T16">
            <v>43</v>
          </cell>
          <cell r="U16">
            <v>2859</v>
          </cell>
          <cell r="V16">
            <v>2903</v>
          </cell>
          <cell r="W16">
            <v>12091</v>
          </cell>
          <cell r="X16">
            <v>0</v>
          </cell>
          <cell r="Y16">
            <v>12091</v>
          </cell>
          <cell r="Z16">
            <v>0</v>
          </cell>
          <cell r="AA16">
            <v>0</v>
          </cell>
          <cell r="AB16">
            <v>0</v>
          </cell>
          <cell r="AC16">
            <v>50</v>
          </cell>
          <cell r="AD16">
            <v>88</v>
          </cell>
          <cell r="AE16">
            <v>0</v>
          </cell>
          <cell r="AF16">
            <v>138</v>
          </cell>
        </row>
        <row r="17">
          <cell r="B17" t="str">
            <v>I alt Tilgang</v>
          </cell>
          <cell r="C17">
            <v>66</v>
          </cell>
          <cell r="D17">
            <v>67498</v>
          </cell>
          <cell r="E17">
            <v>318216</v>
          </cell>
          <cell r="F17">
            <v>182341</v>
          </cell>
          <cell r="G17">
            <v>19659</v>
          </cell>
          <cell r="H17">
            <v>587780</v>
          </cell>
          <cell r="I17">
            <v>0</v>
          </cell>
          <cell r="J17">
            <v>42673</v>
          </cell>
          <cell r="K17">
            <v>42673</v>
          </cell>
          <cell r="L17">
            <v>93021</v>
          </cell>
          <cell r="M17">
            <v>518271</v>
          </cell>
          <cell r="N17">
            <v>0</v>
          </cell>
          <cell r="O17">
            <v>483729</v>
          </cell>
          <cell r="P17">
            <v>37213</v>
          </cell>
          <cell r="Q17">
            <v>106008</v>
          </cell>
          <cell r="R17">
            <v>1238242</v>
          </cell>
          <cell r="S17">
            <v>1</v>
          </cell>
          <cell r="T17">
            <v>1796</v>
          </cell>
          <cell r="U17">
            <v>427604</v>
          </cell>
          <cell r="V17">
            <v>429401</v>
          </cell>
          <cell r="W17">
            <v>1317175</v>
          </cell>
          <cell r="X17">
            <v>1152</v>
          </cell>
          <cell r="Y17">
            <v>1318327</v>
          </cell>
          <cell r="Z17">
            <v>28837</v>
          </cell>
          <cell r="AA17">
            <v>1538</v>
          </cell>
          <cell r="AB17">
            <v>2612</v>
          </cell>
          <cell r="AC17">
            <v>10656</v>
          </cell>
          <cell r="AD17">
            <v>24514</v>
          </cell>
          <cell r="AE17">
            <v>0</v>
          </cell>
          <cell r="AF17">
            <v>68157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51271</v>
          </cell>
          <cell r="E18">
            <v>78341</v>
          </cell>
          <cell r="F18">
            <v>0</v>
          </cell>
          <cell r="G18">
            <v>0</v>
          </cell>
          <cell r="H18">
            <v>129612</v>
          </cell>
          <cell r="I18">
            <v>0</v>
          </cell>
          <cell r="J18">
            <v>0</v>
          </cell>
          <cell r="K18">
            <v>0</v>
          </cell>
          <cell r="L18">
            <v>23201</v>
          </cell>
          <cell r="M18">
            <v>175546</v>
          </cell>
          <cell r="N18">
            <v>0</v>
          </cell>
          <cell r="O18">
            <v>0</v>
          </cell>
          <cell r="P18">
            <v>4646</v>
          </cell>
          <cell r="Q18">
            <v>0</v>
          </cell>
          <cell r="R18">
            <v>203393</v>
          </cell>
          <cell r="S18">
            <v>0</v>
          </cell>
          <cell r="T18">
            <v>152949</v>
          </cell>
          <cell r="U18">
            <v>353797</v>
          </cell>
          <cell r="V18">
            <v>506746</v>
          </cell>
          <cell r="W18">
            <v>64267</v>
          </cell>
          <cell r="X18">
            <v>3287</v>
          </cell>
          <cell r="Y18">
            <v>67554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10064</v>
          </cell>
          <cell r="AE18">
            <v>0</v>
          </cell>
          <cell r="AF18">
            <v>10064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79845</v>
          </cell>
          <cell r="F19">
            <v>16561</v>
          </cell>
          <cell r="G19">
            <v>3901</v>
          </cell>
          <cell r="H19">
            <v>100307</v>
          </cell>
          <cell r="I19">
            <v>0</v>
          </cell>
          <cell r="J19">
            <v>23647</v>
          </cell>
          <cell r="K19">
            <v>23647</v>
          </cell>
          <cell r="L19">
            <v>11497</v>
          </cell>
          <cell r="M19">
            <v>90130</v>
          </cell>
          <cell r="N19">
            <v>0</v>
          </cell>
          <cell r="O19">
            <v>110580</v>
          </cell>
          <cell r="P19">
            <v>3903</v>
          </cell>
          <cell r="Q19">
            <v>22500</v>
          </cell>
          <cell r="R19">
            <v>238610</v>
          </cell>
          <cell r="S19">
            <v>0</v>
          </cell>
          <cell r="T19">
            <v>0</v>
          </cell>
          <cell r="U19">
            <v>87126</v>
          </cell>
          <cell r="V19">
            <v>87126</v>
          </cell>
          <cell r="W19">
            <v>579348</v>
          </cell>
          <cell r="X19">
            <v>0</v>
          </cell>
          <cell r="Y19">
            <v>579348</v>
          </cell>
          <cell r="Z19">
            <v>0</v>
          </cell>
          <cell r="AA19">
            <v>0</v>
          </cell>
          <cell r="AB19">
            <v>0</v>
          </cell>
          <cell r="AC19">
            <v>859</v>
          </cell>
          <cell r="AD19">
            <v>5190</v>
          </cell>
          <cell r="AE19">
            <v>0</v>
          </cell>
          <cell r="AF19">
            <v>6049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8932</v>
          </cell>
          <cell r="F20">
            <v>0</v>
          </cell>
          <cell r="G20">
            <v>3458</v>
          </cell>
          <cell r="H20">
            <v>12390</v>
          </cell>
          <cell r="I20">
            <v>0</v>
          </cell>
          <cell r="J20">
            <v>0</v>
          </cell>
          <cell r="K20">
            <v>0</v>
          </cell>
          <cell r="L20">
            <v>8362</v>
          </cell>
          <cell r="M20">
            <v>72976</v>
          </cell>
          <cell r="N20">
            <v>0</v>
          </cell>
          <cell r="O20">
            <v>22143</v>
          </cell>
          <cell r="P20">
            <v>6838</v>
          </cell>
          <cell r="Q20">
            <v>25781</v>
          </cell>
          <cell r="R20">
            <v>136100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49835</v>
          </cell>
          <cell r="X20">
            <v>0</v>
          </cell>
          <cell r="Y20">
            <v>49835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26319</v>
          </cell>
          <cell r="M21">
            <v>195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26514</v>
          </cell>
          <cell r="S21">
            <v>0</v>
          </cell>
          <cell r="T21">
            <v>3463</v>
          </cell>
          <cell r="U21">
            <v>13788</v>
          </cell>
          <cell r="V21">
            <v>17251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30</v>
          </cell>
          <cell r="G22">
            <v>0</v>
          </cell>
          <cell r="H22">
            <v>30</v>
          </cell>
          <cell r="I22">
            <v>0</v>
          </cell>
          <cell r="J22">
            <v>8551</v>
          </cell>
          <cell r="K22">
            <v>8551</v>
          </cell>
          <cell r="L22">
            <v>237</v>
          </cell>
          <cell r="M22">
            <v>7</v>
          </cell>
          <cell r="N22">
            <v>0</v>
          </cell>
          <cell r="O22">
            <v>87</v>
          </cell>
          <cell r="P22">
            <v>0</v>
          </cell>
          <cell r="Q22">
            <v>0</v>
          </cell>
          <cell r="R22">
            <v>331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17949</v>
          </cell>
          <cell r="K23">
            <v>17949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1596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1596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293</v>
          </cell>
          <cell r="D25">
            <v>0</v>
          </cell>
          <cell r="E25">
            <v>5392</v>
          </cell>
          <cell r="F25">
            <v>162401</v>
          </cell>
          <cell r="G25">
            <v>762</v>
          </cell>
          <cell r="H25">
            <v>168848</v>
          </cell>
          <cell r="I25">
            <v>0</v>
          </cell>
          <cell r="J25">
            <v>11739</v>
          </cell>
          <cell r="K25">
            <v>11739</v>
          </cell>
          <cell r="L25">
            <v>34330</v>
          </cell>
          <cell r="M25">
            <v>54835</v>
          </cell>
          <cell r="N25">
            <v>0</v>
          </cell>
          <cell r="O25">
            <v>257937</v>
          </cell>
          <cell r="P25">
            <v>595</v>
          </cell>
          <cell r="Q25">
            <v>2643</v>
          </cell>
          <cell r="R25">
            <v>350340</v>
          </cell>
          <cell r="S25">
            <v>0</v>
          </cell>
          <cell r="T25">
            <v>1452</v>
          </cell>
          <cell r="U25">
            <v>2462</v>
          </cell>
          <cell r="V25">
            <v>3914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393</v>
          </cell>
          <cell r="AB25">
            <v>2611</v>
          </cell>
          <cell r="AC25">
            <v>8549</v>
          </cell>
          <cell r="AD25">
            <v>5225</v>
          </cell>
          <cell r="AE25">
            <v>0</v>
          </cell>
          <cell r="AF25">
            <v>16778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217</v>
          </cell>
          <cell r="M26">
            <v>200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417</v>
          </cell>
          <cell r="S26">
            <v>0</v>
          </cell>
          <cell r="T26">
            <v>0</v>
          </cell>
          <cell r="U26">
            <v>871</v>
          </cell>
          <cell r="V26">
            <v>871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23075</v>
          </cell>
          <cell r="AB26">
            <v>0</v>
          </cell>
          <cell r="AC26">
            <v>3290</v>
          </cell>
          <cell r="AD26">
            <v>4</v>
          </cell>
          <cell r="AE26">
            <v>0</v>
          </cell>
          <cell r="AF26">
            <v>26369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282</v>
          </cell>
          <cell r="V27">
            <v>282</v>
          </cell>
          <cell r="W27">
            <v>0</v>
          </cell>
          <cell r="X27">
            <v>0</v>
          </cell>
          <cell r="Y27">
            <v>0</v>
          </cell>
          <cell r="Z27">
            <v>28836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28836</v>
          </cell>
        </row>
        <row r="28">
          <cell r="B28" t="str">
            <v>Anvendt til produktion 3.n</v>
          </cell>
          <cell r="C28">
            <v>0</v>
          </cell>
          <cell r="D28">
            <v>12992</v>
          </cell>
          <cell r="E28">
            <v>2000</v>
          </cell>
          <cell r="F28">
            <v>0</v>
          </cell>
          <cell r="G28">
            <v>4819</v>
          </cell>
          <cell r="H28">
            <v>19811</v>
          </cell>
          <cell r="I28">
            <v>314</v>
          </cell>
          <cell r="J28">
            <v>0</v>
          </cell>
          <cell r="K28">
            <v>314</v>
          </cell>
          <cell r="L28">
            <v>1052</v>
          </cell>
          <cell r="M28">
            <v>0</v>
          </cell>
          <cell r="N28">
            <v>0</v>
          </cell>
          <cell r="O28">
            <v>0</v>
          </cell>
          <cell r="P28">
            <v>11515</v>
          </cell>
          <cell r="Q28">
            <v>50186</v>
          </cell>
          <cell r="R28">
            <v>62753</v>
          </cell>
          <cell r="S28">
            <v>19063</v>
          </cell>
          <cell r="T28">
            <v>0</v>
          </cell>
          <cell r="U28">
            <v>0</v>
          </cell>
          <cell r="V28">
            <v>19063</v>
          </cell>
          <cell r="W28">
            <v>641209</v>
          </cell>
          <cell r="X28">
            <v>7819</v>
          </cell>
          <cell r="Y28">
            <v>649028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271</v>
          </cell>
          <cell r="AE28">
            <v>0</v>
          </cell>
          <cell r="AF28">
            <v>271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142843</v>
          </cell>
          <cell r="F29">
            <v>6694</v>
          </cell>
          <cell r="G29">
            <v>15141</v>
          </cell>
          <cell r="H29">
            <v>164678</v>
          </cell>
          <cell r="I29">
            <v>0</v>
          </cell>
          <cell r="J29">
            <v>6735</v>
          </cell>
          <cell r="K29">
            <v>6735</v>
          </cell>
          <cell r="L29">
            <v>17040</v>
          </cell>
          <cell r="M29">
            <v>135274</v>
          </cell>
          <cell r="N29">
            <v>0</v>
          </cell>
          <cell r="O29">
            <v>59681</v>
          </cell>
          <cell r="P29">
            <v>8050</v>
          </cell>
          <cell r="Q29">
            <v>4189</v>
          </cell>
          <cell r="R29">
            <v>224234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3096</v>
          </cell>
          <cell r="AE29">
            <v>0</v>
          </cell>
          <cell r="AF29">
            <v>3096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</v>
          </cell>
          <cell r="D31">
            <v>13</v>
          </cell>
          <cell r="E31">
            <v>0</v>
          </cell>
          <cell r="F31">
            <v>11</v>
          </cell>
          <cell r="G31">
            <v>381</v>
          </cell>
          <cell r="H31">
            <v>406</v>
          </cell>
          <cell r="I31">
            <v>1</v>
          </cell>
          <cell r="J31">
            <v>36</v>
          </cell>
          <cell r="K31">
            <v>37</v>
          </cell>
          <cell r="L31">
            <v>0</v>
          </cell>
          <cell r="M31">
            <v>48</v>
          </cell>
          <cell r="N31">
            <v>0</v>
          </cell>
          <cell r="O31">
            <v>1</v>
          </cell>
          <cell r="P31">
            <v>3</v>
          </cell>
          <cell r="Q31">
            <v>113</v>
          </cell>
          <cell r="R31">
            <v>165</v>
          </cell>
          <cell r="S31">
            <v>1</v>
          </cell>
          <cell r="T31">
            <v>257</v>
          </cell>
          <cell r="U31">
            <v>119</v>
          </cell>
          <cell r="V31">
            <v>377</v>
          </cell>
          <cell r="W31">
            <v>58</v>
          </cell>
          <cell r="X31">
            <v>1</v>
          </cell>
          <cell r="Y31">
            <v>59</v>
          </cell>
          <cell r="Z31">
            <v>1</v>
          </cell>
          <cell r="AA31">
            <v>0</v>
          </cell>
          <cell r="AB31">
            <v>1</v>
          </cell>
          <cell r="AC31">
            <v>24</v>
          </cell>
          <cell r="AD31">
            <v>0</v>
          </cell>
          <cell r="AE31">
            <v>0</v>
          </cell>
          <cell r="AF31">
            <v>26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431</v>
          </cell>
          <cell r="H32">
            <v>431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522</v>
          </cell>
          <cell r="Q32">
            <v>0</v>
          </cell>
          <cell r="R32">
            <v>522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294</v>
          </cell>
          <cell r="D33">
            <v>64276</v>
          </cell>
          <cell r="E33">
            <v>317353</v>
          </cell>
          <cell r="F33">
            <v>185697</v>
          </cell>
          <cell r="G33">
            <v>28893</v>
          </cell>
          <cell r="H33">
            <v>596513</v>
          </cell>
          <cell r="I33">
            <v>315</v>
          </cell>
          <cell r="J33">
            <v>68657</v>
          </cell>
          <cell r="K33">
            <v>68972</v>
          </cell>
          <cell r="L33">
            <v>123851</v>
          </cell>
          <cell r="M33">
            <v>529211</v>
          </cell>
          <cell r="N33">
            <v>0</v>
          </cell>
          <cell r="O33">
            <v>450429</v>
          </cell>
          <cell r="P33">
            <v>36072</v>
          </cell>
          <cell r="Q33">
            <v>105412</v>
          </cell>
          <cell r="R33">
            <v>1244975</v>
          </cell>
          <cell r="S33">
            <v>19064</v>
          </cell>
          <cell r="T33">
            <v>158121</v>
          </cell>
          <cell r="U33">
            <v>458445</v>
          </cell>
          <cell r="V33">
            <v>635630</v>
          </cell>
          <cell r="W33">
            <v>1334717</v>
          </cell>
          <cell r="X33">
            <v>11107</v>
          </cell>
          <cell r="Y33">
            <v>1345824</v>
          </cell>
          <cell r="Z33">
            <v>28837</v>
          </cell>
          <cell r="AA33">
            <v>23468</v>
          </cell>
          <cell r="AB33">
            <v>2612</v>
          </cell>
          <cell r="AC33">
            <v>12722</v>
          </cell>
          <cell r="AD33">
            <v>23851</v>
          </cell>
          <cell r="AE33">
            <v>0</v>
          </cell>
          <cell r="AF33">
            <v>91490</v>
          </cell>
        </row>
        <row r="34">
          <cell r="A34" t="str">
            <v>FYSISK BEHOLDNING ULTIMO</v>
          </cell>
          <cell r="C34">
            <v>672</v>
          </cell>
          <cell r="D34">
            <v>99901</v>
          </cell>
          <cell r="E34">
            <v>370051</v>
          </cell>
          <cell r="F34">
            <v>25887</v>
          </cell>
          <cell r="G34">
            <v>31697</v>
          </cell>
          <cell r="H34">
            <v>528208</v>
          </cell>
          <cell r="I34">
            <v>10836</v>
          </cell>
          <cell r="J34">
            <v>443928</v>
          </cell>
          <cell r="K34">
            <v>454764</v>
          </cell>
          <cell r="L34">
            <v>300718</v>
          </cell>
          <cell r="M34">
            <v>1440903</v>
          </cell>
          <cell r="N34">
            <v>0</v>
          </cell>
          <cell r="O34">
            <v>280314</v>
          </cell>
          <cell r="P34">
            <v>53535</v>
          </cell>
          <cell r="Q34">
            <v>150325</v>
          </cell>
          <cell r="R34">
            <v>2225795</v>
          </cell>
          <cell r="S34">
            <v>5846</v>
          </cell>
          <cell r="T34">
            <v>108728</v>
          </cell>
          <cell r="U34">
            <v>790857</v>
          </cell>
          <cell r="V34">
            <v>905431</v>
          </cell>
          <cell r="W34">
            <v>593540</v>
          </cell>
          <cell r="X34">
            <v>25526</v>
          </cell>
          <cell r="Y34">
            <v>619066</v>
          </cell>
          <cell r="Z34">
            <v>0</v>
          </cell>
          <cell r="AA34">
            <v>96738</v>
          </cell>
          <cell r="AB34">
            <v>0</v>
          </cell>
          <cell r="AC34">
            <v>13889</v>
          </cell>
          <cell r="AD34">
            <v>5871</v>
          </cell>
          <cell r="AE34">
            <v>0</v>
          </cell>
          <cell r="AF34">
            <v>116498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172063</v>
          </cell>
          <cell r="F35">
            <v>19982</v>
          </cell>
          <cell r="G35">
            <v>1107</v>
          </cell>
          <cell r="H35">
            <v>193152</v>
          </cell>
          <cell r="I35">
            <v>0</v>
          </cell>
          <cell r="J35">
            <v>0</v>
          </cell>
          <cell r="K35">
            <v>0</v>
          </cell>
          <cell r="L35">
            <v>61770</v>
          </cell>
          <cell r="M35">
            <v>828593</v>
          </cell>
          <cell r="N35">
            <v>0</v>
          </cell>
          <cell r="O35">
            <v>261401</v>
          </cell>
          <cell r="P35">
            <v>7475</v>
          </cell>
          <cell r="Q35">
            <v>80947</v>
          </cell>
          <cell r="R35">
            <v>1240186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130955</v>
          </cell>
          <cell r="X35">
            <v>0</v>
          </cell>
          <cell r="Y35">
            <v>130955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-176655</v>
          </cell>
          <cell r="F36">
            <v>-19982</v>
          </cell>
          <cell r="G36">
            <v>-1818</v>
          </cell>
          <cell r="H36">
            <v>-198455</v>
          </cell>
          <cell r="I36">
            <v>0</v>
          </cell>
          <cell r="J36">
            <v>0</v>
          </cell>
          <cell r="K36">
            <v>0</v>
          </cell>
          <cell r="L36">
            <v>-61935</v>
          </cell>
          <cell r="M36">
            <v>-840845</v>
          </cell>
          <cell r="N36">
            <v>0</v>
          </cell>
          <cell r="O36">
            <v>-261402</v>
          </cell>
          <cell r="P36">
            <v>-7475</v>
          </cell>
          <cell r="Q36">
            <v>-80947</v>
          </cell>
          <cell r="R36">
            <v>-1252604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-130954</v>
          </cell>
          <cell r="X36">
            <v>0</v>
          </cell>
          <cell r="Y36">
            <v>-130954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672</v>
          </cell>
          <cell r="D37">
            <v>99901</v>
          </cell>
          <cell r="E37">
            <v>365459</v>
          </cell>
          <cell r="F37">
            <v>25887</v>
          </cell>
          <cell r="G37">
            <v>30986</v>
          </cell>
          <cell r="H37">
            <v>522905</v>
          </cell>
          <cell r="I37">
            <v>10836</v>
          </cell>
          <cell r="J37">
            <v>443928</v>
          </cell>
          <cell r="K37">
            <v>454764</v>
          </cell>
          <cell r="L37">
            <v>300553</v>
          </cell>
          <cell r="M37">
            <v>1428651</v>
          </cell>
          <cell r="N37">
            <v>0</v>
          </cell>
          <cell r="O37">
            <v>280313</v>
          </cell>
          <cell r="P37">
            <v>53535</v>
          </cell>
          <cell r="Q37">
            <v>150325</v>
          </cell>
          <cell r="R37">
            <v>2213377</v>
          </cell>
          <cell r="S37">
            <v>5846</v>
          </cell>
          <cell r="T37">
            <v>108728</v>
          </cell>
          <cell r="U37">
            <v>790857</v>
          </cell>
          <cell r="V37">
            <v>905431</v>
          </cell>
          <cell r="W37">
            <v>593541</v>
          </cell>
          <cell r="X37">
            <v>25526</v>
          </cell>
          <cell r="Y37">
            <v>619067</v>
          </cell>
          <cell r="Z37">
            <v>0</v>
          </cell>
          <cell r="AA37">
            <v>96738</v>
          </cell>
          <cell r="AB37">
            <v>0</v>
          </cell>
          <cell r="AC37">
            <v>13889</v>
          </cell>
          <cell r="AD37">
            <v>5871</v>
          </cell>
          <cell r="AE37">
            <v>0</v>
          </cell>
          <cell r="AF37">
            <v>116498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9208</v>
          </cell>
          <cell r="C3">
            <v>1377</v>
          </cell>
          <cell r="D3">
            <v>146007</v>
          </cell>
          <cell r="E3">
            <v>5809</v>
          </cell>
          <cell r="F3">
            <v>162401</v>
          </cell>
          <cell r="G3">
            <v>131</v>
          </cell>
          <cell r="H3">
            <v>14218</v>
          </cell>
          <cell r="I3">
            <v>14349</v>
          </cell>
          <cell r="J3">
            <v>7</v>
          </cell>
          <cell r="K3">
            <v>7</v>
          </cell>
          <cell r="L3">
            <v>27335</v>
          </cell>
          <cell r="M3">
            <v>2</v>
          </cell>
          <cell r="N3">
            <v>6948</v>
          </cell>
          <cell r="O3">
            <v>34285</v>
          </cell>
        </row>
      </sheetData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672</v>
          </cell>
          <cell r="D3">
            <v>99901</v>
          </cell>
          <cell r="E3">
            <v>370051</v>
          </cell>
          <cell r="F3">
            <v>25887</v>
          </cell>
          <cell r="G3">
            <v>31697</v>
          </cell>
          <cell r="H3">
            <v>528208</v>
          </cell>
          <cell r="I3">
            <v>10836</v>
          </cell>
          <cell r="J3">
            <v>443928</v>
          </cell>
          <cell r="K3">
            <v>454764</v>
          </cell>
          <cell r="L3">
            <v>300718</v>
          </cell>
          <cell r="M3">
            <v>1440903</v>
          </cell>
          <cell r="N3">
            <v>0</v>
          </cell>
          <cell r="O3">
            <v>280314</v>
          </cell>
          <cell r="P3">
            <v>53535</v>
          </cell>
          <cell r="Q3">
            <v>150325</v>
          </cell>
          <cell r="R3">
            <v>2225795</v>
          </cell>
          <cell r="S3">
            <v>5846</v>
          </cell>
          <cell r="T3">
            <v>108728</v>
          </cell>
          <cell r="U3">
            <v>790857</v>
          </cell>
          <cell r="V3">
            <v>905431</v>
          </cell>
          <cell r="W3">
            <v>593540</v>
          </cell>
          <cell r="X3">
            <v>25526</v>
          </cell>
          <cell r="Y3">
            <v>619066</v>
          </cell>
          <cell r="Z3">
            <v>0</v>
          </cell>
          <cell r="AA3">
            <v>96738</v>
          </cell>
          <cell r="AB3">
            <v>0</v>
          </cell>
          <cell r="AC3">
            <v>13889</v>
          </cell>
          <cell r="AD3">
            <v>5871</v>
          </cell>
          <cell r="AE3">
            <v>0</v>
          </cell>
          <cell r="AF3">
            <v>116498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172063</v>
          </cell>
          <cell r="F4">
            <v>19982</v>
          </cell>
          <cell r="G4">
            <v>1107</v>
          </cell>
          <cell r="H4">
            <v>193152</v>
          </cell>
          <cell r="I4">
            <v>0</v>
          </cell>
          <cell r="J4">
            <v>0</v>
          </cell>
          <cell r="K4">
            <v>0</v>
          </cell>
          <cell r="L4">
            <v>61770</v>
          </cell>
          <cell r="M4">
            <v>828593</v>
          </cell>
          <cell r="N4">
            <v>0</v>
          </cell>
          <cell r="O4">
            <v>261401</v>
          </cell>
          <cell r="P4">
            <v>7475</v>
          </cell>
          <cell r="Q4">
            <v>80947</v>
          </cell>
          <cell r="R4">
            <v>1240186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130955</v>
          </cell>
          <cell r="X4">
            <v>0</v>
          </cell>
          <cell r="Y4">
            <v>130955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-176655</v>
          </cell>
          <cell r="F5">
            <v>-19982</v>
          </cell>
          <cell r="G5">
            <v>-1818</v>
          </cell>
          <cell r="H5">
            <v>-198455</v>
          </cell>
          <cell r="I5">
            <v>0</v>
          </cell>
          <cell r="J5">
            <v>0</v>
          </cell>
          <cell r="K5">
            <v>0</v>
          </cell>
          <cell r="L5">
            <v>-61935</v>
          </cell>
          <cell r="M5">
            <v>-840845</v>
          </cell>
          <cell r="N5">
            <v>0</v>
          </cell>
          <cell r="O5">
            <v>-261402</v>
          </cell>
          <cell r="P5">
            <v>-7475</v>
          </cell>
          <cell r="Q5">
            <v>-80947</v>
          </cell>
          <cell r="R5">
            <v>-1252604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-130954</v>
          </cell>
          <cell r="X5">
            <v>0</v>
          </cell>
          <cell r="Y5">
            <v>-130954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672</v>
          </cell>
          <cell r="D6">
            <v>99901</v>
          </cell>
          <cell r="E6">
            <v>365459</v>
          </cell>
          <cell r="F6">
            <v>25887</v>
          </cell>
          <cell r="G6">
            <v>30986</v>
          </cell>
          <cell r="H6">
            <v>522905</v>
          </cell>
          <cell r="I6">
            <v>10836</v>
          </cell>
          <cell r="J6">
            <v>443928</v>
          </cell>
          <cell r="K6">
            <v>454764</v>
          </cell>
          <cell r="L6">
            <v>300553</v>
          </cell>
          <cell r="M6">
            <v>1428651</v>
          </cell>
          <cell r="N6">
            <v>0</v>
          </cell>
          <cell r="O6">
            <v>280313</v>
          </cell>
          <cell r="P6">
            <v>53535</v>
          </cell>
          <cell r="Q6">
            <v>150325</v>
          </cell>
          <cell r="R6">
            <v>2213377</v>
          </cell>
          <cell r="S6">
            <v>5846</v>
          </cell>
          <cell r="T6">
            <v>108728</v>
          </cell>
          <cell r="U6">
            <v>790857</v>
          </cell>
          <cell r="V6">
            <v>905431</v>
          </cell>
          <cell r="W6">
            <v>593541</v>
          </cell>
          <cell r="X6">
            <v>25526</v>
          </cell>
          <cell r="Y6">
            <v>619067</v>
          </cell>
          <cell r="Z6">
            <v>0</v>
          </cell>
          <cell r="AA6">
            <v>96738</v>
          </cell>
          <cell r="AB6">
            <v>0</v>
          </cell>
          <cell r="AC6">
            <v>13889</v>
          </cell>
          <cell r="AD6">
            <v>5871</v>
          </cell>
          <cell r="AE6">
            <v>0</v>
          </cell>
          <cell r="AF6">
            <v>116498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4383</v>
          </cell>
          <cell r="E7">
            <v>35693</v>
          </cell>
          <cell r="F7">
            <v>0</v>
          </cell>
          <cell r="G7">
            <v>19734</v>
          </cell>
          <cell r="H7">
            <v>59810</v>
          </cell>
          <cell r="I7">
            <v>0</v>
          </cell>
          <cell r="J7">
            <v>38020</v>
          </cell>
          <cell r="K7">
            <v>38020</v>
          </cell>
          <cell r="L7">
            <v>109356</v>
          </cell>
          <cell r="M7">
            <v>99579</v>
          </cell>
          <cell r="N7">
            <v>0</v>
          </cell>
          <cell r="O7">
            <v>0</v>
          </cell>
          <cell r="P7">
            <v>11791</v>
          </cell>
          <cell r="Q7">
            <v>0</v>
          </cell>
          <cell r="R7">
            <v>220726</v>
          </cell>
          <cell r="S7">
            <v>0</v>
          </cell>
          <cell r="T7">
            <v>8288</v>
          </cell>
          <cell r="U7">
            <v>249926</v>
          </cell>
          <cell r="V7">
            <v>258214</v>
          </cell>
          <cell r="W7">
            <v>238420</v>
          </cell>
          <cell r="X7">
            <v>0</v>
          </cell>
          <cell r="Y7">
            <v>238420</v>
          </cell>
          <cell r="Z7">
            <v>0</v>
          </cell>
          <cell r="AA7">
            <v>0</v>
          </cell>
          <cell r="AB7">
            <v>2655</v>
          </cell>
          <cell r="AC7">
            <v>20967</v>
          </cell>
          <cell r="AD7">
            <v>1780</v>
          </cell>
          <cell r="AE7">
            <v>0</v>
          </cell>
          <cell r="AF7">
            <v>25402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96111</v>
          </cell>
          <cell r="F8">
            <v>17064</v>
          </cell>
          <cell r="G8">
            <v>3975</v>
          </cell>
          <cell r="H8">
            <v>117150</v>
          </cell>
          <cell r="I8">
            <v>0</v>
          </cell>
          <cell r="J8">
            <v>27068</v>
          </cell>
          <cell r="K8">
            <v>27068</v>
          </cell>
          <cell r="L8">
            <v>15030</v>
          </cell>
          <cell r="M8">
            <v>81728</v>
          </cell>
          <cell r="N8">
            <v>0</v>
          </cell>
          <cell r="O8">
            <v>114642</v>
          </cell>
          <cell r="P8">
            <v>103</v>
          </cell>
          <cell r="Q8">
            <v>20000</v>
          </cell>
          <cell r="R8">
            <v>231503</v>
          </cell>
          <cell r="S8">
            <v>0</v>
          </cell>
          <cell r="T8">
            <v>0</v>
          </cell>
          <cell r="U8">
            <v>35006</v>
          </cell>
          <cell r="V8">
            <v>35006</v>
          </cell>
          <cell r="W8">
            <v>515693</v>
          </cell>
          <cell r="X8">
            <v>0</v>
          </cell>
          <cell r="Y8">
            <v>515693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4331</v>
          </cell>
          <cell r="AE8">
            <v>0</v>
          </cell>
          <cell r="AF8">
            <v>4331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17196</v>
          </cell>
          <cell r="F9">
            <v>4</v>
          </cell>
          <cell r="G9">
            <v>2787</v>
          </cell>
          <cell r="H9">
            <v>19987</v>
          </cell>
          <cell r="I9">
            <v>0</v>
          </cell>
          <cell r="J9">
            <v>0</v>
          </cell>
          <cell r="K9">
            <v>0</v>
          </cell>
          <cell r="L9">
            <v>33790</v>
          </cell>
          <cell r="M9">
            <v>70525</v>
          </cell>
          <cell r="N9">
            <v>0</v>
          </cell>
          <cell r="O9">
            <v>20476</v>
          </cell>
          <cell r="P9">
            <v>6651</v>
          </cell>
          <cell r="Q9">
            <v>30165</v>
          </cell>
          <cell r="R9">
            <v>161607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43140</v>
          </cell>
          <cell r="X9">
            <v>0</v>
          </cell>
          <cell r="Y9">
            <v>43140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10216</v>
          </cell>
          <cell r="Q10">
            <v>0</v>
          </cell>
          <cell r="R10">
            <v>10216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4202</v>
          </cell>
          <cell r="G11">
            <v>158</v>
          </cell>
          <cell r="H11">
            <v>4360</v>
          </cell>
          <cell r="I11">
            <v>0</v>
          </cell>
          <cell r="J11">
            <v>0</v>
          </cell>
          <cell r="K11">
            <v>0</v>
          </cell>
          <cell r="L11">
            <v>3701</v>
          </cell>
          <cell r="M11">
            <v>8652</v>
          </cell>
          <cell r="N11">
            <v>0</v>
          </cell>
          <cell r="O11">
            <v>6552</v>
          </cell>
          <cell r="P11">
            <v>43</v>
          </cell>
          <cell r="Q11">
            <v>0</v>
          </cell>
          <cell r="R11">
            <v>18948</v>
          </cell>
          <cell r="S11">
            <v>0</v>
          </cell>
          <cell r="T11">
            <v>427</v>
          </cell>
          <cell r="U11">
            <v>1160</v>
          </cell>
          <cell r="V11">
            <v>1587</v>
          </cell>
          <cell r="W11">
            <v>0</v>
          </cell>
          <cell r="X11">
            <v>0</v>
          </cell>
          <cell r="Y11">
            <v>0</v>
          </cell>
          <cell r="Z11">
            <v>1183</v>
          </cell>
          <cell r="AA11">
            <v>0</v>
          </cell>
          <cell r="AB11">
            <v>0</v>
          </cell>
          <cell r="AC11">
            <v>7018</v>
          </cell>
          <cell r="AD11">
            <v>278</v>
          </cell>
          <cell r="AE11">
            <v>0</v>
          </cell>
          <cell r="AF11">
            <v>8479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3493</v>
          </cell>
          <cell r="F12">
            <v>0</v>
          </cell>
          <cell r="G12">
            <v>629</v>
          </cell>
          <cell r="H12">
            <v>4122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1939</v>
          </cell>
          <cell r="Q12">
            <v>0</v>
          </cell>
          <cell r="R12">
            <v>1939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39750</v>
          </cell>
          <cell r="E13">
            <v>192539</v>
          </cell>
          <cell r="F13">
            <v>0</v>
          </cell>
          <cell r="G13">
            <v>3961</v>
          </cell>
          <cell r="H13">
            <v>236250</v>
          </cell>
          <cell r="I13">
            <v>3083</v>
          </cell>
          <cell r="J13">
            <v>0</v>
          </cell>
          <cell r="K13">
            <v>3083</v>
          </cell>
          <cell r="L13">
            <v>55496</v>
          </cell>
          <cell r="M13">
            <v>199206</v>
          </cell>
          <cell r="N13">
            <v>0</v>
          </cell>
          <cell r="O13">
            <v>150586</v>
          </cell>
          <cell r="P13">
            <v>5247</v>
          </cell>
          <cell r="Q13">
            <v>1923</v>
          </cell>
          <cell r="R13">
            <v>412458</v>
          </cell>
          <cell r="S13">
            <v>838</v>
          </cell>
          <cell r="T13">
            <v>0</v>
          </cell>
          <cell r="U13">
            <v>106911</v>
          </cell>
          <cell r="V13">
            <v>107749</v>
          </cell>
          <cell r="W13">
            <v>293714</v>
          </cell>
          <cell r="X13">
            <v>5628</v>
          </cell>
          <cell r="Y13">
            <v>299342</v>
          </cell>
          <cell r="Z13">
            <v>25348</v>
          </cell>
          <cell r="AA13">
            <v>0</v>
          </cell>
          <cell r="AB13">
            <v>0</v>
          </cell>
          <cell r="AC13">
            <v>0</v>
          </cell>
          <cell r="AD13">
            <v>13648</v>
          </cell>
          <cell r="AE13">
            <v>0</v>
          </cell>
          <cell r="AF13">
            <v>38996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14648</v>
          </cell>
          <cell r="F14">
            <v>159630</v>
          </cell>
          <cell r="G14">
            <v>57</v>
          </cell>
          <cell r="H14">
            <v>174335</v>
          </cell>
          <cell r="I14">
            <v>0</v>
          </cell>
          <cell r="J14">
            <v>0</v>
          </cell>
          <cell r="K14">
            <v>0</v>
          </cell>
          <cell r="L14">
            <v>6626</v>
          </cell>
          <cell r="M14">
            <v>306</v>
          </cell>
          <cell r="N14">
            <v>0</v>
          </cell>
          <cell r="O14">
            <v>122200</v>
          </cell>
          <cell r="P14">
            <v>0</v>
          </cell>
          <cell r="Q14">
            <v>0</v>
          </cell>
          <cell r="R14">
            <v>129132</v>
          </cell>
          <cell r="S14">
            <v>0</v>
          </cell>
          <cell r="T14">
            <v>0</v>
          </cell>
          <cell r="U14">
            <v>2797</v>
          </cell>
          <cell r="V14">
            <v>2797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3</v>
          </cell>
          <cell r="AD14">
            <v>1</v>
          </cell>
          <cell r="AE14">
            <v>0</v>
          </cell>
          <cell r="AF14">
            <v>4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</v>
          </cell>
          <cell r="E16">
            <v>935</v>
          </cell>
          <cell r="F16">
            <v>256</v>
          </cell>
          <cell r="G16">
            <v>0</v>
          </cell>
          <cell r="H16">
            <v>1192</v>
          </cell>
          <cell r="I16">
            <v>1</v>
          </cell>
          <cell r="J16">
            <v>31</v>
          </cell>
          <cell r="K16">
            <v>32</v>
          </cell>
          <cell r="L16">
            <v>2693</v>
          </cell>
          <cell r="M16">
            <v>1366</v>
          </cell>
          <cell r="N16">
            <v>0</v>
          </cell>
          <cell r="O16">
            <v>452</v>
          </cell>
          <cell r="P16">
            <v>29</v>
          </cell>
          <cell r="Q16">
            <v>0</v>
          </cell>
          <cell r="R16">
            <v>4540</v>
          </cell>
          <cell r="S16">
            <v>1</v>
          </cell>
          <cell r="T16">
            <v>11</v>
          </cell>
          <cell r="U16">
            <v>234</v>
          </cell>
          <cell r="V16">
            <v>246</v>
          </cell>
          <cell r="W16">
            <v>4623</v>
          </cell>
          <cell r="X16">
            <v>0</v>
          </cell>
          <cell r="Y16">
            <v>4623</v>
          </cell>
          <cell r="Z16">
            <v>0</v>
          </cell>
          <cell r="AA16">
            <v>0</v>
          </cell>
          <cell r="AB16">
            <v>0</v>
          </cell>
          <cell r="AC16">
            <v>85</v>
          </cell>
          <cell r="AD16">
            <v>134</v>
          </cell>
          <cell r="AE16">
            <v>0</v>
          </cell>
          <cell r="AF16">
            <v>219</v>
          </cell>
        </row>
        <row r="17">
          <cell r="B17" t="str">
            <v>I alt Tilgang</v>
          </cell>
          <cell r="C17">
            <v>0</v>
          </cell>
          <cell r="D17">
            <v>44134</v>
          </cell>
          <cell r="E17">
            <v>360615</v>
          </cell>
          <cell r="F17">
            <v>181156</v>
          </cell>
          <cell r="G17">
            <v>31301</v>
          </cell>
          <cell r="H17">
            <v>617206</v>
          </cell>
          <cell r="I17">
            <v>3084</v>
          </cell>
          <cell r="J17">
            <v>65119</v>
          </cell>
          <cell r="K17">
            <v>68203</v>
          </cell>
          <cell r="L17">
            <v>226693</v>
          </cell>
          <cell r="M17">
            <v>461362</v>
          </cell>
          <cell r="N17">
            <v>0</v>
          </cell>
          <cell r="O17">
            <v>414908</v>
          </cell>
          <cell r="P17">
            <v>36019</v>
          </cell>
          <cell r="Q17">
            <v>52088</v>
          </cell>
          <cell r="R17">
            <v>1191070</v>
          </cell>
          <cell r="S17">
            <v>839</v>
          </cell>
          <cell r="T17">
            <v>8726</v>
          </cell>
          <cell r="U17">
            <v>396034</v>
          </cell>
          <cell r="V17">
            <v>405599</v>
          </cell>
          <cell r="W17">
            <v>1095590</v>
          </cell>
          <cell r="X17">
            <v>5628</v>
          </cell>
          <cell r="Y17">
            <v>1101218</v>
          </cell>
          <cell r="Z17">
            <v>26531</v>
          </cell>
          <cell r="AA17">
            <v>0</v>
          </cell>
          <cell r="AB17">
            <v>2655</v>
          </cell>
          <cell r="AC17">
            <v>28073</v>
          </cell>
          <cell r="AD17">
            <v>20172</v>
          </cell>
          <cell r="AE17">
            <v>0</v>
          </cell>
          <cell r="AF17">
            <v>77431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34899</v>
          </cell>
          <cell r="E18">
            <v>64215</v>
          </cell>
          <cell r="F18">
            <v>0</v>
          </cell>
          <cell r="G18">
            <v>0</v>
          </cell>
          <cell r="H18">
            <v>99114</v>
          </cell>
          <cell r="I18">
            <v>0</v>
          </cell>
          <cell r="J18">
            <v>0</v>
          </cell>
          <cell r="K18">
            <v>0</v>
          </cell>
          <cell r="L18">
            <v>26719</v>
          </cell>
          <cell r="M18">
            <v>68797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95516</v>
          </cell>
          <cell r="S18">
            <v>0</v>
          </cell>
          <cell r="T18">
            <v>0</v>
          </cell>
          <cell r="U18">
            <v>320797</v>
          </cell>
          <cell r="V18">
            <v>320797</v>
          </cell>
          <cell r="W18">
            <v>33721</v>
          </cell>
          <cell r="X18">
            <v>2752</v>
          </cell>
          <cell r="Y18">
            <v>36473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9100</v>
          </cell>
          <cell r="AE18">
            <v>0</v>
          </cell>
          <cell r="AF18">
            <v>9100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96111</v>
          </cell>
          <cell r="F19">
            <v>17066</v>
          </cell>
          <cell r="G19">
            <v>3975</v>
          </cell>
          <cell r="H19">
            <v>117152</v>
          </cell>
          <cell r="I19">
            <v>0</v>
          </cell>
          <cell r="J19">
            <v>27070</v>
          </cell>
          <cell r="K19">
            <v>27070</v>
          </cell>
          <cell r="L19">
            <v>15030</v>
          </cell>
          <cell r="M19">
            <v>81731</v>
          </cell>
          <cell r="N19">
            <v>0</v>
          </cell>
          <cell r="O19">
            <v>114651</v>
          </cell>
          <cell r="P19">
            <v>2740</v>
          </cell>
          <cell r="Q19">
            <v>20000</v>
          </cell>
          <cell r="R19">
            <v>234152</v>
          </cell>
          <cell r="S19">
            <v>0</v>
          </cell>
          <cell r="T19">
            <v>0</v>
          </cell>
          <cell r="U19">
            <v>35057</v>
          </cell>
          <cell r="V19">
            <v>35057</v>
          </cell>
          <cell r="W19">
            <v>515694</v>
          </cell>
          <cell r="X19">
            <v>0</v>
          </cell>
          <cell r="Y19">
            <v>515694</v>
          </cell>
          <cell r="Z19">
            <v>0</v>
          </cell>
          <cell r="AA19">
            <v>0</v>
          </cell>
          <cell r="AB19">
            <v>0</v>
          </cell>
          <cell r="AC19">
            <v>5127</v>
          </cell>
          <cell r="AD19">
            <v>4331</v>
          </cell>
          <cell r="AE19">
            <v>0</v>
          </cell>
          <cell r="AF19">
            <v>9458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17196</v>
          </cell>
          <cell r="F20">
            <v>4</v>
          </cell>
          <cell r="G20">
            <v>2787</v>
          </cell>
          <cell r="H20">
            <v>19987</v>
          </cell>
          <cell r="I20">
            <v>0</v>
          </cell>
          <cell r="J20">
            <v>0</v>
          </cell>
          <cell r="K20">
            <v>0</v>
          </cell>
          <cell r="L20">
            <v>33790</v>
          </cell>
          <cell r="M20">
            <v>70525</v>
          </cell>
          <cell r="N20">
            <v>0</v>
          </cell>
          <cell r="O20">
            <v>20477</v>
          </cell>
          <cell r="P20">
            <v>6651</v>
          </cell>
          <cell r="Q20">
            <v>30165</v>
          </cell>
          <cell r="R20">
            <v>161608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43139</v>
          </cell>
          <cell r="X20">
            <v>0</v>
          </cell>
          <cell r="Y20">
            <v>43139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29131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29131</v>
          </cell>
          <cell r="S21">
            <v>0</v>
          </cell>
          <cell r="T21">
            <v>2558</v>
          </cell>
          <cell r="U21">
            <v>21217</v>
          </cell>
          <cell r="V21">
            <v>23775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218</v>
          </cell>
          <cell r="M22">
            <v>0</v>
          </cell>
          <cell r="N22">
            <v>0</v>
          </cell>
          <cell r="O22">
            <v>49</v>
          </cell>
          <cell r="P22">
            <v>0</v>
          </cell>
          <cell r="Q22">
            <v>0</v>
          </cell>
          <cell r="R22">
            <v>267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18578</v>
          </cell>
          <cell r="K23">
            <v>18578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3023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3023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214</v>
          </cell>
          <cell r="D25">
            <v>0</v>
          </cell>
          <cell r="E25">
            <v>5140</v>
          </cell>
          <cell r="F25">
            <v>157596</v>
          </cell>
          <cell r="G25">
            <v>713</v>
          </cell>
          <cell r="H25">
            <v>163663</v>
          </cell>
          <cell r="I25">
            <v>0</v>
          </cell>
          <cell r="J25">
            <v>13712</v>
          </cell>
          <cell r="K25">
            <v>13712</v>
          </cell>
          <cell r="L25">
            <v>36104</v>
          </cell>
          <cell r="M25">
            <v>95459</v>
          </cell>
          <cell r="N25">
            <v>0</v>
          </cell>
          <cell r="O25">
            <v>265962</v>
          </cell>
          <cell r="P25">
            <v>686</v>
          </cell>
          <cell r="Q25">
            <v>5742</v>
          </cell>
          <cell r="R25">
            <v>403953</v>
          </cell>
          <cell r="S25">
            <v>0</v>
          </cell>
          <cell r="T25">
            <v>352</v>
          </cell>
          <cell r="U25">
            <v>4949</v>
          </cell>
          <cell r="V25">
            <v>5301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166</v>
          </cell>
          <cell r="AB25">
            <v>2382</v>
          </cell>
          <cell r="AC25">
            <v>16231</v>
          </cell>
          <cell r="AD25">
            <v>5178</v>
          </cell>
          <cell r="AE25">
            <v>0</v>
          </cell>
          <cell r="AF25">
            <v>23957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1091</v>
          </cell>
          <cell r="M26">
            <v>94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1185</v>
          </cell>
          <cell r="S26">
            <v>0</v>
          </cell>
          <cell r="T26">
            <v>0</v>
          </cell>
          <cell r="U26">
            <v>687</v>
          </cell>
          <cell r="V26">
            <v>687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19217</v>
          </cell>
          <cell r="AB26">
            <v>0</v>
          </cell>
          <cell r="AC26">
            <v>7154</v>
          </cell>
          <cell r="AD26">
            <v>4</v>
          </cell>
          <cell r="AE26">
            <v>0</v>
          </cell>
          <cell r="AF26">
            <v>26375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249</v>
          </cell>
          <cell r="V27">
            <v>249</v>
          </cell>
          <cell r="W27">
            <v>0</v>
          </cell>
          <cell r="X27">
            <v>0</v>
          </cell>
          <cell r="Y27">
            <v>0</v>
          </cell>
          <cell r="Z27">
            <v>26531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26531</v>
          </cell>
        </row>
        <row r="28">
          <cell r="B28" t="str">
            <v>Anvendt til produktion 3.n</v>
          </cell>
          <cell r="C28">
            <v>0</v>
          </cell>
          <cell r="D28">
            <v>17360</v>
          </cell>
          <cell r="E28">
            <v>6581</v>
          </cell>
          <cell r="F28">
            <v>0</v>
          </cell>
          <cell r="G28">
            <v>3783</v>
          </cell>
          <cell r="H28">
            <v>27724</v>
          </cell>
          <cell r="I28">
            <v>0</v>
          </cell>
          <cell r="J28">
            <v>5</v>
          </cell>
          <cell r="K28">
            <v>5</v>
          </cell>
          <cell r="L28">
            <v>41146</v>
          </cell>
          <cell r="M28">
            <v>0</v>
          </cell>
          <cell r="N28">
            <v>0</v>
          </cell>
          <cell r="O28">
            <v>5621</v>
          </cell>
          <cell r="P28">
            <v>10605</v>
          </cell>
          <cell r="Q28">
            <v>11019</v>
          </cell>
          <cell r="R28">
            <v>68391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589288</v>
          </cell>
          <cell r="X28">
            <v>5197</v>
          </cell>
          <cell r="Y28">
            <v>594485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203</v>
          </cell>
          <cell r="AE28">
            <v>0</v>
          </cell>
          <cell r="AF28">
            <v>203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144285</v>
          </cell>
          <cell r="F29">
            <v>7696</v>
          </cell>
          <cell r="G29">
            <v>14355</v>
          </cell>
          <cell r="H29">
            <v>166336</v>
          </cell>
          <cell r="I29">
            <v>0</v>
          </cell>
          <cell r="J29">
            <v>0</v>
          </cell>
          <cell r="K29">
            <v>0</v>
          </cell>
          <cell r="L29">
            <v>1127</v>
          </cell>
          <cell r="M29">
            <v>119936</v>
          </cell>
          <cell r="N29">
            <v>0</v>
          </cell>
          <cell r="O29">
            <v>1538</v>
          </cell>
          <cell r="P29">
            <v>8283</v>
          </cell>
          <cell r="Q29">
            <v>0</v>
          </cell>
          <cell r="R29">
            <v>130884</v>
          </cell>
          <cell r="S29">
            <v>0</v>
          </cell>
          <cell r="T29">
            <v>2872</v>
          </cell>
          <cell r="U29">
            <v>2474</v>
          </cell>
          <cell r="V29">
            <v>5346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  <cell r="AE29">
            <v>0</v>
          </cell>
          <cell r="AF29">
            <v>1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1</v>
          </cell>
          <cell r="E31">
            <v>987</v>
          </cell>
          <cell r="F31">
            <v>13</v>
          </cell>
          <cell r="G31">
            <v>383</v>
          </cell>
          <cell r="H31">
            <v>1384</v>
          </cell>
          <cell r="I31">
            <v>0</v>
          </cell>
          <cell r="J31">
            <v>51</v>
          </cell>
          <cell r="K31">
            <v>51</v>
          </cell>
          <cell r="L31">
            <v>91</v>
          </cell>
          <cell r="M31">
            <v>540</v>
          </cell>
          <cell r="N31">
            <v>0</v>
          </cell>
          <cell r="O31">
            <v>14</v>
          </cell>
          <cell r="P31">
            <v>26</v>
          </cell>
          <cell r="Q31">
            <v>58</v>
          </cell>
          <cell r="R31">
            <v>729</v>
          </cell>
          <cell r="S31">
            <v>1</v>
          </cell>
          <cell r="T31">
            <v>79</v>
          </cell>
          <cell r="U31">
            <v>561</v>
          </cell>
          <cell r="V31">
            <v>641</v>
          </cell>
          <cell r="W31">
            <v>716</v>
          </cell>
          <cell r="X31">
            <v>0</v>
          </cell>
          <cell r="Y31">
            <v>716</v>
          </cell>
          <cell r="Z31">
            <v>0</v>
          </cell>
          <cell r="AA31">
            <v>0</v>
          </cell>
          <cell r="AB31">
            <v>273</v>
          </cell>
          <cell r="AC31">
            <v>0</v>
          </cell>
          <cell r="AD31">
            <v>1</v>
          </cell>
          <cell r="AE31">
            <v>0</v>
          </cell>
          <cell r="AF31">
            <v>274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2720</v>
          </cell>
          <cell r="N32">
            <v>0</v>
          </cell>
          <cell r="O32">
            <v>0</v>
          </cell>
          <cell r="P32">
            <v>351</v>
          </cell>
          <cell r="Q32">
            <v>0</v>
          </cell>
          <cell r="R32">
            <v>3071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214</v>
          </cell>
          <cell r="D33">
            <v>52260</v>
          </cell>
          <cell r="E33">
            <v>334515</v>
          </cell>
          <cell r="F33">
            <v>182375</v>
          </cell>
          <cell r="G33">
            <v>25996</v>
          </cell>
          <cell r="H33">
            <v>595360</v>
          </cell>
          <cell r="I33">
            <v>0</v>
          </cell>
          <cell r="J33">
            <v>59416</v>
          </cell>
          <cell r="K33">
            <v>59416</v>
          </cell>
          <cell r="L33">
            <v>187470</v>
          </cell>
          <cell r="M33">
            <v>439802</v>
          </cell>
          <cell r="N33">
            <v>0</v>
          </cell>
          <cell r="O33">
            <v>408312</v>
          </cell>
          <cell r="P33">
            <v>29342</v>
          </cell>
          <cell r="Q33">
            <v>66984</v>
          </cell>
          <cell r="R33">
            <v>1131910</v>
          </cell>
          <cell r="S33">
            <v>1</v>
          </cell>
          <cell r="T33">
            <v>5861</v>
          </cell>
          <cell r="U33">
            <v>385991</v>
          </cell>
          <cell r="V33">
            <v>391853</v>
          </cell>
          <cell r="W33">
            <v>1182558</v>
          </cell>
          <cell r="X33">
            <v>7949</v>
          </cell>
          <cell r="Y33">
            <v>1190507</v>
          </cell>
          <cell r="Z33">
            <v>26531</v>
          </cell>
          <cell r="AA33">
            <v>19383</v>
          </cell>
          <cell r="AB33">
            <v>2655</v>
          </cell>
          <cell r="AC33">
            <v>28512</v>
          </cell>
          <cell r="AD33">
            <v>18819</v>
          </cell>
          <cell r="AE33">
            <v>0</v>
          </cell>
          <cell r="AF33">
            <v>95900</v>
          </cell>
        </row>
        <row r="34">
          <cell r="A34" t="str">
            <v>FYSISK BEHOLDNING ULTIMO</v>
          </cell>
          <cell r="C34">
            <v>458</v>
          </cell>
          <cell r="D34">
            <v>91775</v>
          </cell>
          <cell r="E34">
            <v>396151</v>
          </cell>
          <cell r="F34">
            <v>24668</v>
          </cell>
          <cell r="G34">
            <v>37002</v>
          </cell>
          <cell r="H34">
            <v>550054</v>
          </cell>
          <cell r="I34">
            <v>13920</v>
          </cell>
          <cell r="J34">
            <v>449631</v>
          </cell>
          <cell r="K34">
            <v>463551</v>
          </cell>
          <cell r="L34">
            <v>339941</v>
          </cell>
          <cell r="M34">
            <v>1462463</v>
          </cell>
          <cell r="N34">
            <v>0</v>
          </cell>
          <cell r="O34">
            <v>286910</v>
          </cell>
          <cell r="P34">
            <v>60212</v>
          </cell>
          <cell r="Q34">
            <v>135429</v>
          </cell>
          <cell r="R34">
            <v>2284955</v>
          </cell>
          <cell r="S34">
            <v>6684</v>
          </cell>
          <cell r="T34">
            <v>111593</v>
          </cell>
          <cell r="U34">
            <v>800900</v>
          </cell>
          <cell r="V34">
            <v>919177</v>
          </cell>
          <cell r="W34">
            <v>506572</v>
          </cell>
          <cell r="X34">
            <v>23205</v>
          </cell>
          <cell r="Y34">
            <v>529777</v>
          </cell>
          <cell r="Z34">
            <v>0</v>
          </cell>
          <cell r="AA34">
            <v>77355</v>
          </cell>
          <cell r="AB34">
            <v>0</v>
          </cell>
          <cell r="AC34">
            <v>13450</v>
          </cell>
          <cell r="AD34">
            <v>7224</v>
          </cell>
          <cell r="AE34">
            <v>0</v>
          </cell>
          <cell r="AF34">
            <v>98029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161660</v>
          </cell>
          <cell r="F35">
            <v>19986</v>
          </cell>
          <cell r="G35">
            <v>3894</v>
          </cell>
          <cell r="H35">
            <v>185540</v>
          </cell>
          <cell r="I35">
            <v>0</v>
          </cell>
          <cell r="J35">
            <v>0</v>
          </cell>
          <cell r="K35">
            <v>0</v>
          </cell>
          <cell r="L35">
            <v>93696</v>
          </cell>
          <cell r="M35">
            <v>775818</v>
          </cell>
          <cell r="N35">
            <v>0</v>
          </cell>
          <cell r="O35">
            <v>274258</v>
          </cell>
          <cell r="P35">
            <v>13775</v>
          </cell>
          <cell r="Q35">
            <v>50781</v>
          </cell>
          <cell r="R35">
            <v>1208328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126409</v>
          </cell>
          <cell r="X35">
            <v>0</v>
          </cell>
          <cell r="Y35">
            <v>126409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-169746</v>
          </cell>
          <cell r="F36">
            <v>-19986</v>
          </cell>
          <cell r="G36">
            <v>-5234</v>
          </cell>
          <cell r="H36">
            <v>-194966</v>
          </cell>
          <cell r="I36">
            <v>0</v>
          </cell>
          <cell r="J36">
            <v>0</v>
          </cell>
          <cell r="K36">
            <v>0</v>
          </cell>
          <cell r="L36">
            <v>-93861</v>
          </cell>
          <cell r="M36">
            <v>-785349</v>
          </cell>
          <cell r="N36">
            <v>0</v>
          </cell>
          <cell r="O36">
            <v>-274258</v>
          </cell>
          <cell r="P36">
            <v>-15363</v>
          </cell>
          <cell r="Q36">
            <v>-50781</v>
          </cell>
          <cell r="R36">
            <v>-1219612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-126409</v>
          </cell>
          <cell r="X36">
            <v>0</v>
          </cell>
          <cell r="Y36">
            <v>-126409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458</v>
          </cell>
          <cell r="D37">
            <v>91775</v>
          </cell>
          <cell r="E37">
            <v>388065</v>
          </cell>
          <cell r="F37">
            <v>24668</v>
          </cell>
          <cell r="G37">
            <v>35662</v>
          </cell>
          <cell r="H37">
            <v>540628</v>
          </cell>
          <cell r="I37">
            <v>13920</v>
          </cell>
          <cell r="J37">
            <v>449631</v>
          </cell>
          <cell r="K37">
            <v>463551</v>
          </cell>
          <cell r="L37">
            <v>339776</v>
          </cell>
          <cell r="M37">
            <v>1452932</v>
          </cell>
          <cell r="N37">
            <v>0</v>
          </cell>
          <cell r="O37">
            <v>286910</v>
          </cell>
          <cell r="P37">
            <v>58624</v>
          </cell>
          <cell r="Q37">
            <v>135429</v>
          </cell>
          <cell r="R37">
            <v>2273671</v>
          </cell>
          <cell r="S37">
            <v>6684</v>
          </cell>
          <cell r="T37">
            <v>111593</v>
          </cell>
          <cell r="U37">
            <v>800900</v>
          </cell>
          <cell r="V37">
            <v>919177</v>
          </cell>
          <cell r="W37">
            <v>506572</v>
          </cell>
          <cell r="X37">
            <v>23205</v>
          </cell>
          <cell r="Y37">
            <v>529777</v>
          </cell>
          <cell r="Z37">
            <v>0</v>
          </cell>
          <cell r="AA37">
            <v>77355</v>
          </cell>
          <cell r="AB37">
            <v>0</v>
          </cell>
          <cell r="AC37">
            <v>13450</v>
          </cell>
          <cell r="AD37">
            <v>7224</v>
          </cell>
          <cell r="AE37">
            <v>0</v>
          </cell>
          <cell r="AF37">
            <v>98029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9088</v>
          </cell>
          <cell r="C3">
            <v>1323</v>
          </cell>
          <cell r="D3">
            <v>142454</v>
          </cell>
          <cell r="E3">
            <v>4731</v>
          </cell>
          <cell r="F3">
            <v>157596</v>
          </cell>
          <cell r="G3">
            <v>84</v>
          </cell>
          <cell r="H3">
            <v>40266</v>
          </cell>
          <cell r="I3">
            <v>40350</v>
          </cell>
          <cell r="J3">
            <v>8</v>
          </cell>
          <cell r="K3">
            <v>8</v>
          </cell>
          <cell r="L3">
            <v>31775</v>
          </cell>
          <cell r="M3">
            <v>0</v>
          </cell>
          <cell r="N3">
            <v>6560</v>
          </cell>
          <cell r="O3">
            <v>38335</v>
          </cell>
        </row>
      </sheetData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458</v>
          </cell>
          <cell r="D3">
            <v>91775</v>
          </cell>
          <cell r="E3">
            <v>396151</v>
          </cell>
          <cell r="F3">
            <v>24668</v>
          </cell>
          <cell r="G3">
            <v>37002</v>
          </cell>
          <cell r="H3">
            <v>550054</v>
          </cell>
          <cell r="I3">
            <v>13920</v>
          </cell>
          <cell r="J3">
            <v>449631</v>
          </cell>
          <cell r="K3">
            <v>463551</v>
          </cell>
          <cell r="L3">
            <v>339941</v>
          </cell>
          <cell r="M3">
            <v>1462463</v>
          </cell>
          <cell r="N3">
            <v>0</v>
          </cell>
          <cell r="O3">
            <v>286910</v>
          </cell>
          <cell r="P3">
            <v>60212</v>
          </cell>
          <cell r="Q3">
            <v>135429</v>
          </cell>
          <cell r="R3">
            <v>2284955</v>
          </cell>
          <cell r="S3">
            <v>6684</v>
          </cell>
          <cell r="T3">
            <v>111593</v>
          </cell>
          <cell r="U3">
            <v>800900</v>
          </cell>
          <cell r="V3">
            <v>919177</v>
          </cell>
          <cell r="W3">
            <v>506572</v>
          </cell>
          <cell r="X3">
            <v>23205</v>
          </cell>
          <cell r="Y3">
            <v>529777</v>
          </cell>
          <cell r="Z3">
            <v>0</v>
          </cell>
          <cell r="AA3">
            <v>77355</v>
          </cell>
          <cell r="AB3">
            <v>0</v>
          </cell>
          <cell r="AC3">
            <v>13450</v>
          </cell>
          <cell r="AD3">
            <v>7224</v>
          </cell>
          <cell r="AE3">
            <v>0</v>
          </cell>
          <cell r="AF3">
            <v>98029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161660</v>
          </cell>
          <cell r="F4">
            <v>19986</v>
          </cell>
          <cell r="G4">
            <v>3894</v>
          </cell>
          <cell r="H4">
            <v>185540</v>
          </cell>
          <cell r="I4">
            <v>0</v>
          </cell>
          <cell r="J4">
            <v>0</v>
          </cell>
          <cell r="K4">
            <v>0</v>
          </cell>
          <cell r="L4">
            <v>93696</v>
          </cell>
          <cell r="M4">
            <v>775818</v>
          </cell>
          <cell r="N4">
            <v>0</v>
          </cell>
          <cell r="O4">
            <v>274258</v>
          </cell>
          <cell r="P4">
            <v>13775</v>
          </cell>
          <cell r="Q4">
            <v>50781</v>
          </cell>
          <cell r="R4">
            <v>1208328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126409</v>
          </cell>
          <cell r="X4">
            <v>0</v>
          </cell>
          <cell r="Y4">
            <v>126409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-169746</v>
          </cell>
          <cell r="F5">
            <v>-19986</v>
          </cell>
          <cell r="G5">
            <v>-5234</v>
          </cell>
          <cell r="H5">
            <v>-194966</v>
          </cell>
          <cell r="I5">
            <v>0</v>
          </cell>
          <cell r="J5">
            <v>0</v>
          </cell>
          <cell r="K5">
            <v>0</v>
          </cell>
          <cell r="L5">
            <v>-93861</v>
          </cell>
          <cell r="M5">
            <v>-785349</v>
          </cell>
          <cell r="N5">
            <v>0</v>
          </cell>
          <cell r="O5">
            <v>-274258</v>
          </cell>
          <cell r="P5">
            <v>-15363</v>
          </cell>
          <cell r="Q5">
            <v>-50781</v>
          </cell>
          <cell r="R5">
            <v>-1219612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-126409</v>
          </cell>
          <cell r="X5">
            <v>0</v>
          </cell>
          <cell r="Y5">
            <v>-126409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458</v>
          </cell>
          <cell r="D6">
            <v>91775</v>
          </cell>
          <cell r="E6">
            <v>388065</v>
          </cell>
          <cell r="F6">
            <v>24668</v>
          </cell>
          <cell r="G6">
            <v>35662</v>
          </cell>
          <cell r="H6">
            <v>540628</v>
          </cell>
          <cell r="I6">
            <v>13920</v>
          </cell>
          <cell r="J6">
            <v>449631</v>
          </cell>
          <cell r="K6">
            <v>463551</v>
          </cell>
          <cell r="L6">
            <v>339776</v>
          </cell>
          <cell r="M6">
            <v>1452932</v>
          </cell>
          <cell r="N6">
            <v>0</v>
          </cell>
          <cell r="O6">
            <v>286910</v>
          </cell>
          <cell r="P6">
            <v>58624</v>
          </cell>
          <cell r="Q6">
            <v>135429</v>
          </cell>
          <cell r="R6">
            <v>2273671</v>
          </cell>
          <cell r="S6">
            <v>6684</v>
          </cell>
          <cell r="T6">
            <v>111593</v>
          </cell>
          <cell r="U6">
            <v>800900</v>
          </cell>
          <cell r="V6">
            <v>919177</v>
          </cell>
          <cell r="W6">
            <v>506572</v>
          </cell>
          <cell r="X6">
            <v>23205</v>
          </cell>
          <cell r="Y6">
            <v>529777</v>
          </cell>
          <cell r="Z6">
            <v>0</v>
          </cell>
          <cell r="AA6">
            <v>77355</v>
          </cell>
          <cell r="AB6">
            <v>0</v>
          </cell>
          <cell r="AC6">
            <v>13450</v>
          </cell>
          <cell r="AD6">
            <v>7224</v>
          </cell>
          <cell r="AE6">
            <v>0</v>
          </cell>
          <cell r="AF6">
            <v>98029</v>
          </cell>
        </row>
        <row r="7">
          <cell r="A7" t="str">
            <v>TILGANG</v>
          </cell>
          <cell r="B7" t="str">
            <v>Import 2.a.</v>
          </cell>
          <cell r="C7">
            <v>496</v>
          </cell>
          <cell r="D7">
            <v>15755</v>
          </cell>
          <cell r="E7">
            <v>43384</v>
          </cell>
          <cell r="F7">
            <v>0</v>
          </cell>
          <cell r="G7">
            <v>16598</v>
          </cell>
          <cell r="H7">
            <v>76233</v>
          </cell>
          <cell r="I7">
            <v>0</v>
          </cell>
          <cell r="J7">
            <v>0</v>
          </cell>
          <cell r="K7">
            <v>0</v>
          </cell>
          <cell r="L7">
            <v>155225</v>
          </cell>
          <cell r="M7">
            <v>95460</v>
          </cell>
          <cell r="N7">
            <v>0</v>
          </cell>
          <cell r="O7">
            <v>0</v>
          </cell>
          <cell r="P7">
            <v>6569</v>
          </cell>
          <cell r="Q7">
            <v>59077</v>
          </cell>
          <cell r="R7">
            <v>316331</v>
          </cell>
          <cell r="S7">
            <v>0</v>
          </cell>
          <cell r="T7">
            <v>6630</v>
          </cell>
          <cell r="U7">
            <v>189139</v>
          </cell>
          <cell r="V7">
            <v>195769</v>
          </cell>
          <cell r="W7">
            <v>313011</v>
          </cell>
          <cell r="X7">
            <v>0</v>
          </cell>
          <cell r="Y7">
            <v>313011</v>
          </cell>
          <cell r="Z7">
            <v>0</v>
          </cell>
          <cell r="AA7">
            <v>19149</v>
          </cell>
          <cell r="AB7">
            <v>2683</v>
          </cell>
          <cell r="AC7">
            <v>25221</v>
          </cell>
          <cell r="AD7">
            <v>1791</v>
          </cell>
          <cell r="AE7">
            <v>0</v>
          </cell>
          <cell r="AF7">
            <v>48844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69170</v>
          </cell>
          <cell r="F8">
            <v>15943</v>
          </cell>
          <cell r="G8">
            <v>3801</v>
          </cell>
          <cell r="H8">
            <v>88914</v>
          </cell>
          <cell r="I8">
            <v>0</v>
          </cell>
          <cell r="J8">
            <v>22328</v>
          </cell>
          <cell r="K8">
            <v>22328</v>
          </cell>
          <cell r="L8">
            <v>6741</v>
          </cell>
          <cell r="M8">
            <v>108649</v>
          </cell>
          <cell r="N8">
            <v>0</v>
          </cell>
          <cell r="O8">
            <v>128478</v>
          </cell>
          <cell r="P8">
            <v>119</v>
          </cell>
          <cell r="Q8">
            <v>16500</v>
          </cell>
          <cell r="R8">
            <v>260487</v>
          </cell>
          <cell r="S8">
            <v>0</v>
          </cell>
          <cell r="T8">
            <v>0</v>
          </cell>
          <cell r="U8">
            <v>20636</v>
          </cell>
          <cell r="V8">
            <v>20636</v>
          </cell>
          <cell r="W8">
            <v>554893</v>
          </cell>
          <cell r="X8">
            <v>0</v>
          </cell>
          <cell r="Y8">
            <v>554893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2540</v>
          </cell>
          <cell r="AE8">
            <v>0</v>
          </cell>
          <cell r="AF8">
            <v>2540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28641</v>
          </cell>
          <cell r="F9">
            <v>0</v>
          </cell>
          <cell r="G9">
            <v>708</v>
          </cell>
          <cell r="H9">
            <v>29349</v>
          </cell>
          <cell r="I9">
            <v>0</v>
          </cell>
          <cell r="J9">
            <v>0</v>
          </cell>
          <cell r="K9">
            <v>0</v>
          </cell>
          <cell r="L9">
            <v>32629</v>
          </cell>
          <cell r="M9">
            <v>45670</v>
          </cell>
          <cell r="N9">
            <v>0</v>
          </cell>
          <cell r="O9">
            <v>82233</v>
          </cell>
          <cell r="P9">
            <v>2279</v>
          </cell>
          <cell r="Q9">
            <v>34102</v>
          </cell>
          <cell r="R9">
            <v>196913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72400</v>
          </cell>
          <cell r="X9">
            <v>0</v>
          </cell>
          <cell r="Y9">
            <v>72400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10979</v>
          </cell>
          <cell r="Q10">
            <v>0</v>
          </cell>
          <cell r="R10">
            <v>10979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3841</v>
          </cell>
          <cell r="G11">
            <v>166</v>
          </cell>
          <cell r="H11">
            <v>4007</v>
          </cell>
          <cell r="I11">
            <v>0</v>
          </cell>
          <cell r="J11">
            <v>30</v>
          </cell>
          <cell r="K11">
            <v>30</v>
          </cell>
          <cell r="L11">
            <v>3899</v>
          </cell>
          <cell r="M11">
            <v>6571</v>
          </cell>
          <cell r="N11">
            <v>0</v>
          </cell>
          <cell r="O11">
            <v>6441</v>
          </cell>
          <cell r="P11">
            <v>0</v>
          </cell>
          <cell r="Q11">
            <v>0</v>
          </cell>
          <cell r="R11">
            <v>16911</v>
          </cell>
          <cell r="S11">
            <v>0</v>
          </cell>
          <cell r="T11">
            <v>1712</v>
          </cell>
          <cell r="U11">
            <v>1468</v>
          </cell>
          <cell r="V11">
            <v>3180</v>
          </cell>
          <cell r="W11">
            <v>0</v>
          </cell>
          <cell r="X11">
            <v>0</v>
          </cell>
          <cell r="Y11">
            <v>0</v>
          </cell>
          <cell r="Z11">
            <v>501</v>
          </cell>
          <cell r="AA11">
            <v>0</v>
          </cell>
          <cell r="AB11">
            <v>1</v>
          </cell>
          <cell r="AC11">
            <v>6704</v>
          </cell>
          <cell r="AD11">
            <v>0</v>
          </cell>
          <cell r="AE11">
            <v>0</v>
          </cell>
          <cell r="AF11">
            <v>7206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30016</v>
          </cell>
          <cell r="E13">
            <v>145581</v>
          </cell>
          <cell r="F13">
            <v>0</v>
          </cell>
          <cell r="G13">
            <v>0</v>
          </cell>
          <cell r="H13">
            <v>175597</v>
          </cell>
          <cell r="I13">
            <v>0</v>
          </cell>
          <cell r="J13">
            <v>11507</v>
          </cell>
          <cell r="K13">
            <v>11507</v>
          </cell>
          <cell r="L13">
            <v>16146</v>
          </cell>
          <cell r="M13">
            <v>232038</v>
          </cell>
          <cell r="N13">
            <v>0</v>
          </cell>
          <cell r="O13">
            <v>65635</v>
          </cell>
          <cell r="P13">
            <v>5012</v>
          </cell>
          <cell r="Q13">
            <v>0</v>
          </cell>
          <cell r="R13">
            <v>318831</v>
          </cell>
          <cell r="S13">
            <v>8150</v>
          </cell>
          <cell r="T13">
            <v>0</v>
          </cell>
          <cell r="U13">
            <v>59091</v>
          </cell>
          <cell r="V13">
            <v>67241</v>
          </cell>
          <cell r="W13">
            <v>274736</v>
          </cell>
          <cell r="X13">
            <v>17737</v>
          </cell>
          <cell r="Y13">
            <v>292473</v>
          </cell>
          <cell r="Z13">
            <v>14882</v>
          </cell>
          <cell r="AA13">
            <v>0</v>
          </cell>
          <cell r="AB13">
            <v>0</v>
          </cell>
          <cell r="AC13">
            <v>0</v>
          </cell>
          <cell r="AD13">
            <v>3954</v>
          </cell>
          <cell r="AE13">
            <v>0</v>
          </cell>
          <cell r="AF13">
            <v>18836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3879</v>
          </cell>
          <cell r="F14">
            <v>159367</v>
          </cell>
          <cell r="G14">
            <v>6834</v>
          </cell>
          <cell r="H14">
            <v>170080</v>
          </cell>
          <cell r="I14">
            <v>0</v>
          </cell>
          <cell r="J14">
            <v>0</v>
          </cell>
          <cell r="K14">
            <v>0</v>
          </cell>
          <cell r="L14">
            <v>5980</v>
          </cell>
          <cell r="M14">
            <v>3810</v>
          </cell>
          <cell r="N14">
            <v>0</v>
          </cell>
          <cell r="O14">
            <v>132153</v>
          </cell>
          <cell r="P14">
            <v>0</v>
          </cell>
          <cell r="Q14">
            <v>0</v>
          </cell>
          <cell r="R14">
            <v>141943</v>
          </cell>
          <cell r="S14">
            <v>0</v>
          </cell>
          <cell r="T14">
            <v>0</v>
          </cell>
          <cell r="U14">
            <v>4262</v>
          </cell>
          <cell r="V14">
            <v>4262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6</v>
          </cell>
          <cell r="AD14">
            <v>2</v>
          </cell>
          <cell r="AE14">
            <v>0</v>
          </cell>
          <cell r="AF14">
            <v>8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</v>
          </cell>
          <cell r="E16">
            <v>1470</v>
          </cell>
          <cell r="F16">
            <v>152</v>
          </cell>
          <cell r="G16">
            <v>1</v>
          </cell>
          <cell r="H16">
            <v>1624</v>
          </cell>
          <cell r="I16">
            <v>0</v>
          </cell>
          <cell r="J16">
            <v>27</v>
          </cell>
          <cell r="K16">
            <v>27</v>
          </cell>
          <cell r="L16">
            <v>450</v>
          </cell>
          <cell r="M16">
            <v>1156</v>
          </cell>
          <cell r="N16">
            <v>0</v>
          </cell>
          <cell r="O16">
            <v>244</v>
          </cell>
          <cell r="P16">
            <v>1</v>
          </cell>
          <cell r="Q16">
            <v>126</v>
          </cell>
          <cell r="R16">
            <v>1977</v>
          </cell>
          <cell r="S16">
            <v>0</v>
          </cell>
          <cell r="T16">
            <v>0</v>
          </cell>
          <cell r="U16">
            <v>579</v>
          </cell>
          <cell r="V16">
            <v>579</v>
          </cell>
          <cell r="W16">
            <v>4003</v>
          </cell>
          <cell r="X16">
            <v>0</v>
          </cell>
          <cell r="Y16">
            <v>4003</v>
          </cell>
          <cell r="Z16">
            <v>0</v>
          </cell>
          <cell r="AA16">
            <v>0</v>
          </cell>
          <cell r="AB16">
            <v>3</v>
          </cell>
          <cell r="AC16">
            <v>4</v>
          </cell>
          <cell r="AD16">
            <v>95</v>
          </cell>
          <cell r="AE16">
            <v>0</v>
          </cell>
          <cell r="AF16">
            <v>102</v>
          </cell>
        </row>
        <row r="17">
          <cell r="B17" t="str">
            <v>I alt Tilgang</v>
          </cell>
          <cell r="C17">
            <v>496</v>
          </cell>
          <cell r="D17">
            <v>45772</v>
          </cell>
          <cell r="E17">
            <v>292125</v>
          </cell>
          <cell r="F17">
            <v>179303</v>
          </cell>
          <cell r="G17">
            <v>28108</v>
          </cell>
          <cell r="H17">
            <v>545804</v>
          </cell>
          <cell r="I17">
            <v>0</v>
          </cell>
          <cell r="J17">
            <v>33892</v>
          </cell>
          <cell r="K17">
            <v>33892</v>
          </cell>
          <cell r="L17">
            <v>221070</v>
          </cell>
          <cell r="M17">
            <v>493354</v>
          </cell>
          <cell r="N17">
            <v>0</v>
          </cell>
          <cell r="O17">
            <v>415184</v>
          </cell>
          <cell r="P17">
            <v>24959</v>
          </cell>
          <cell r="Q17">
            <v>109805</v>
          </cell>
          <cell r="R17">
            <v>1264372</v>
          </cell>
          <cell r="S17">
            <v>8150</v>
          </cell>
          <cell r="T17">
            <v>8342</v>
          </cell>
          <cell r="U17">
            <v>275175</v>
          </cell>
          <cell r="V17">
            <v>291667</v>
          </cell>
          <cell r="W17">
            <v>1219043</v>
          </cell>
          <cell r="X17">
            <v>17737</v>
          </cell>
          <cell r="Y17">
            <v>1236780</v>
          </cell>
          <cell r="Z17">
            <v>15383</v>
          </cell>
          <cell r="AA17">
            <v>19149</v>
          </cell>
          <cell r="AB17">
            <v>2687</v>
          </cell>
          <cell r="AC17">
            <v>31935</v>
          </cell>
          <cell r="AD17">
            <v>8382</v>
          </cell>
          <cell r="AE17">
            <v>0</v>
          </cell>
          <cell r="AF17">
            <v>77536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23899</v>
          </cell>
          <cell r="E18">
            <v>55811</v>
          </cell>
          <cell r="F18">
            <v>0</v>
          </cell>
          <cell r="G18">
            <v>0</v>
          </cell>
          <cell r="H18">
            <v>79710</v>
          </cell>
          <cell r="I18">
            <v>0</v>
          </cell>
          <cell r="J18">
            <v>0</v>
          </cell>
          <cell r="K18">
            <v>0</v>
          </cell>
          <cell r="L18">
            <v>32477</v>
          </cell>
          <cell r="M18">
            <v>118545</v>
          </cell>
          <cell r="N18">
            <v>0</v>
          </cell>
          <cell r="O18">
            <v>0</v>
          </cell>
          <cell r="P18">
            <v>9111</v>
          </cell>
          <cell r="Q18">
            <v>0</v>
          </cell>
          <cell r="R18">
            <v>160133</v>
          </cell>
          <cell r="S18">
            <v>0</v>
          </cell>
          <cell r="T18">
            <v>21803</v>
          </cell>
          <cell r="U18">
            <v>265988</v>
          </cell>
          <cell r="V18">
            <v>287791</v>
          </cell>
          <cell r="W18">
            <v>81271</v>
          </cell>
          <cell r="X18">
            <v>4619</v>
          </cell>
          <cell r="Y18">
            <v>85890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3484</v>
          </cell>
          <cell r="AE18">
            <v>0</v>
          </cell>
          <cell r="AF18">
            <v>3484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69170</v>
          </cell>
          <cell r="F19">
            <v>15943</v>
          </cell>
          <cell r="G19">
            <v>3801</v>
          </cell>
          <cell r="H19">
            <v>88914</v>
          </cell>
          <cell r="I19">
            <v>0</v>
          </cell>
          <cell r="J19">
            <v>22328</v>
          </cell>
          <cell r="K19">
            <v>22328</v>
          </cell>
          <cell r="L19">
            <v>6741</v>
          </cell>
          <cell r="M19">
            <v>108652</v>
          </cell>
          <cell r="N19">
            <v>0</v>
          </cell>
          <cell r="O19">
            <v>128492</v>
          </cell>
          <cell r="P19">
            <v>1736</v>
          </cell>
          <cell r="Q19">
            <v>16500</v>
          </cell>
          <cell r="R19">
            <v>262121</v>
          </cell>
          <cell r="S19">
            <v>0</v>
          </cell>
          <cell r="T19">
            <v>0</v>
          </cell>
          <cell r="U19">
            <v>20636</v>
          </cell>
          <cell r="V19">
            <v>20636</v>
          </cell>
          <cell r="W19">
            <v>554893</v>
          </cell>
          <cell r="X19">
            <v>0</v>
          </cell>
          <cell r="Y19">
            <v>554893</v>
          </cell>
          <cell r="Z19">
            <v>0</v>
          </cell>
          <cell r="AA19">
            <v>0</v>
          </cell>
          <cell r="AB19">
            <v>0</v>
          </cell>
          <cell r="AC19">
            <v>4522</v>
          </cell>
          <cell r="AD19">
            <v>2540</v>
          </cell>
          <cell r="AE19">
            <v>0</v>
          </cell>
          <cell r="AF19">
            <v>7062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28641</v>
          </cell>
          <cell r="F20">
            <v>0</v>
          </cell>
          <cell r="G20">
            <v>708</v>
          </cell>
          <cell r="H20">
            <v>29349</v>
          </cell>
          <cell r="I20">
            <v>0</v>
          </cell>
          <cell r="J20">
            <v>0</v>
          </cell>
          <cell r="K20">
            <v>0</v>
          </cell>
          <cell r="L20">
            <v>32630</v>
          </cell>
          <cell r="M20">
            <v>45669</v>
          </cell>
          <cell r="N20">
            <v>0</v>
          </cell>
          <cell r="O20">
            <v>82232</v>
          </cell>
          <cell r="P20">
            <v>2279</v>
          </cell>
          <cell r="Q20">
            <v>34102</v>
          </cell>
          <cell r="R20">
            <v>196912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72400</v>
          </cell>
          <cell r="X20">
            <v>0</v>
          </cell>
          <cell r="Y20">
            <v>72400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28938</v>
          </cell>
          <cell r="M21">
            <v>925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29863</v>
          </cell>
          <cell r="S21">
            <v>0</v>
          </cell>
          <cell r="T21">
            <v>4184</v>
          </cell>
          <cell r="U21">
            <v>14768</v>
          </cell>
          <cell r="V21">
            <v>18952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9003</v>
          </cell>
          <cell r="K22">
            <v>9003</v>
          </cell>
          <cell r="L22">
            <v>201</v>
          </cell>
          <cell r="M22">
            <v>0</v>
          </cell>
          <cell r="N22">
            <v>0</v>
          </cell>
          <cell r="O22">
            <v>98</v>
          </cell>
          <cell r="P22">
            <v>0</v>
          </cell>
          <cell r="Q22">
            <v>0</v>
          </cell>
          <cell r="R22">
            <v>299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0</v>
          </cell>
          <cell r="AF22">
            <v>2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20132</v>
          </cell>
          <cell r="K23">
            <v>20132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1738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1738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203</v>
          </cell>
          <cell r="D25">
            <v>0</v>
          </cell>
          <cell r="E25">
            <v>5562</v>
          </cell>
          <cell r="F25">
            <v>152589</v>
          </cell>
          <cell r="G25">
            <v>769</v>
          </cell>
          <cell r="H25">
            <v>159123</v>
          </cell>
          <cell r="I25">
            <v>0</v>
          </cell>
          <cell r="J25">
            <v>12660</v>
          </cell>
          <cell r="K25">
            <v>12660</v>
          </cell>
          <cell r="L25">
            <v>35535</v>
          </cell>
          <cell r="M25">
            <v>76228</v>
          </cell>
          <cell r="N25">
            <v>0</v>
          </cell>
          <cell r="O25">
            <v>275172</v>
          </cell>
          <cell r="P25">
            <v>685</v>
          </cell>
          <cell r="Q25">
            <v>2238</v>
          </cell>
          <cell r="R25">
            <v>389858</v>
          </cell>
          <cell r="S25">
            <v>0</v>
          </cell>
          <cell r="T25">
            <v>1712</v>
          </cell>
          <cell r="U25">
            <v>4265</v>
          </cell>
          <cell r="V25">
            <v>5977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238</v>
          </cell>
          <cell r="AB25">
            <v>2687</v>
          </cell>
          <cell r="AC25">
            <v>18089</v>
          </cell>
          <cell r="AD25">
            <v>4745</v>
          </cell>
          <cell r="AE25">
            <v>0</v>
          </cell>
          <cell r="AF25">
            <v>25759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708</v>
          </cell>
          <cell r="M26">
            <v>37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745</v>
          </cell>
          <cell r="S26">
            <v>0</v>
          </cell>
          <cell r="T26">
            <v>0</v>
          </cell>
          <cell r="U26">
            <v>1240</v>
          </cell>
          <cell r="V26">
            <v>1240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21754</v>
          </cell>
          <cell r="AB26">
            <v>0</v>
          </cell>
          <cell r="AC26">
            <v>8091</v>
          </cell>
          <cell r="AD26">
            <v>6</v>
          </cell>
          <cell r="AE26">
            <v>0</v>
          </cell>
          <cell r="AF26">
            <v>29851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267</v>
          </cell>
          <cell r="V27">
            <v>267</v>
          </cell>
          <cell r="W27">
            <v>0</v>
          </cell>
          <cell r="X27">
            <v>0</v>
          </cell>
          <cell r="Y27">
            <v>0</v>
          </cell>
          <cell r="Z27">
            <v>15383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15383</v>
          </cell>
        </row>
        <row r="28">
          <cell r="B28" t="str">
            <v>Anvendt til produktion 3.n</v>
          </cell>
          <cell r="C28">
            <v>0</v>
          </cell>
          <cell r="D28">
            <v>22711</v>
          </cell>
          <cell r="E28">
            <v>63188</v>
          </cell>
          <cell r="F28">
            <v>0</v>
          </cell>
          <cell r="G28">
            <v>456</v>
          </cell>
          <cell r="H28">
            <v>86355</v>
          </cell>
          <cell r="I28">
            <v>287</v>
          </cell>
          <cell r="J28">
            <v>0</v>
          </cell>
          <cell r="K28">
            <v>287</v>
          </cell>
          <cell r="L28">
            <v>97154</v>
          </cell>
          <cell r="M28">
            <v>30946</v>
          </cell>
          <cell r="N28">
            <v>0</v>
          </cell>
          <cell r="O28">
            <v>1670</v>
          </cell>
          <cell r="P28">
            <v>4215</v>
          </cell>
          <cell r="Q28">
            <v>18430</v>
          </cell>
          <cell r="R28">
            <v>152415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316878</v>
          </cell>
          <cell r="X28">
            <v>194</v>
          </cell>
          <cell r="Y28">
            <v>317072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252</v>
          </cell>
          <cell r="AE28">
            <v>0</v>
          </cell>
          <cell r="AF28">
            <v>252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140572</v>
          </cell>
          <cell r="F29">
            <v>10177</v>
          </cell>
          <cell r="G29">
            <v>20515</v>
          </cell>
          <cell r="H29">
            <v>171264</v>
          </cell>
          <cell r="I29">
            <v>0</v>
          </cell>
          <cell r="J29">
            <v>0</v>
          </cell>
          <cell r="K29">
            <v>0</v>
          </cell>
          <cell r="L29">
            <v>7256</v>
          </cell>
          <cell r="M29">
            <v>127397</v>
          </cell>
          <cell r="N29">
            <v>0</v>
          </cell>
          <cell r="O29">
            <v>3750</v>
          </cell>
          <cell r="P29">
            <v>8803</v>
          </cell>
          <cell r="Q29">
            <v>0</v>
          </cell>
          <cell r="R29">
            <v>147206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E29">
            <v>0</v>
          </cell>
          <cell r="AF29">
            <v>2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2</v>
          </cell>
          <cell r="D31">
            <v>15</v>
          </cell>
          <cell r="E31">
            <v>2</v>
          </cell>
          <cell r="F31">
            <v>9</v>
          </cell>
          <cell r="G31">
            <v>749</v>
          </cell>
          <cell r="H31">
            <v>777</v>
          </cell>
          <cell r="I31">
            <v>0</v>
          </cell>
          <cell r="J31">
            <v>47</v>
          </cell>
          <cell r="K31">
            <v>47</v>
          </cell>
          <cell r="L31">
            <v>379</v>
          </cell>
          <cell r="M31">
            <v>627</v>
          </cell>
          <cell r="N31">
            <v>0</v>
          </cell>
          <cell r="O31">
            <v>4</v>
          </cell>
          <cell r="P31">
            <v>47</v>
          </cell>
          <cell r="Q31">
            <v>21</v>
          </cell>
          <cell r="R31">
            <v>1078</v>
          </cell>
          <cell r="S31">
            <v>0</v>
          </cell>
          <cell r="T31">
            <v>22</v>
          </cell>
          <cell r="U31">
            <v>3700</v>
          </cell>
          <cell r="V31">
            <v>3722</v>
          </cell>
          <cell r="W31">
            <v>306</v>
          </cell>
          <cell r="X31">
            <v>2</v>
          </cell>
          <cell r="Y31">
            <v>308</v>
          </cell>
          <cell r="Z31">
            <v>0</v>
          </cell>
          <cell r="AA31">
            <v>0</v>
          </cell>
          <cell r="AB31">
            <v>0</v>
          </cell>
          <cell r="AC31">
            <v>19</v>
          </cell>
          <cell r="AD31">
            <v>1</v>
          </cell>
          <cell r="AE31">
            <v>0</v>
          </cell>
          <cell r="AF31">
            <v>20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5223</v>
          </cell>
          <cell r="F32">
            <v>0</v>
          </cell>
          <cell r="G32">
            <v>582</v>
          </cell>
          <cell r="H32">
            <v>5805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3676</v>
          </cell>
          <cell r="N32">
            <v>0</v>
          </cell>
          <cell r="O32">
            <v>0</v>
          </cell>
          <cell r="P32">
            <v>788</v>
          </cell>
          <cell r="Q32">
            <v>0</v>
          </cell>
          <cell r="R32">
            <v>4464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205</v>
          </cell>
          <cell r="D33">
            <v>46625</v>
          </cell>
          <cell r="E33">
            <v>368169</v>
          </cell>
          <cell r="F33">
            <v>178718</v>
          </cell>
          <cell r="G33">
            <v>27580</v>
          </cell>
          <cell r="H33">
            <v>621297</v>
          </cell>
          <cell r="I33">
            <v>287</v>
          </cell>
          <cell r="J33">
            <v>64170</v>
          </cell>
          <cell r="K33">
            <v>64457</v>
          </cell>
          <cell r="L33">
            <v>243757</v>
          </cell>
          <cell r="M33">
            <v>512702</v>
          </cell>
          <cell r="N33">
            <v>0</v>
          </cell>
          <cell r="O33">
            <v>491418</v>
          </cell>
          <cell r="P33">
            <v>27664</v>
          </cell>
          <cell r="Q33">
            <v>71291</v>
          </cell>
          <cell r="R33">
            <v>1346832</v>
          </cell>
          <cell r="S33">
            <v>0</v>
          </cell>
          <cell r="T33">
            <v>27721</v>
          </cell>
          <cell r="U33">
            <v>310864</v>
          </cell>
          <cell r="V33">
            <v>338585</v>
          </cell>
          <cell r="W33">
            <v>1025748</v>
          </cell>
          <cell r="X33">
            <v>4815</v>
          </cell>
          <cell r="Y33">
            <v>1030563</v>
          </cell>
          <cell r="Z33">
            <v>15383</v>
          </cell>
          <cell r="AA33">
            <v>21992</v>
          </cell>
          <cell r="AB33">
            <v>2687</v>
          </cell>
          <cell r="AC33">
            <v>30721</v>
          </cell>
          <cell r="AD33">
            <v>11032</v>
          </cell>
          <cell r="AE33">
            <v>0</v>
          </cell>
          <cell r="AF33">
            <v>81815</v>
          </cell>
        </row>
        <row r="34">
          <cell r="A34" t="str">
            <v>FYSISK BEHOLDNING ULTIMO</v>
          </cell>
          <cell r="C34">
            <v>749</v>
          </cell>
          <cell r="D34">
            <v>90922</v>
          </cell>
          <cell r="E34">
            <v>320107</v>
          </cell>
          <cell r="F34">
            <v>25253</v>
          </cell>
          <cell r="G34">
            <v>37530</v>
          </cell>
          <cell r="H34">
            <v>474561</v>
          </cell>
          <cell r="I34">
            <v>13633</v>
          </cell>
          <cell r="J34">
            <v>419353</v>
          </cell>
          <cell r="K34">
            <v>432986</v>
          </cell>
          <cell r="L34">
            <v>317254</v>
          </cell>
          <cell r="M34">
            <v>1443115</v>
          </cell>
          <cell r="N34">
            <v>0</v>
          </cell>
          <cell r="O34">
            <v>210676</v>
          </cell>
          <cell r="P34">
            <v>57507</v>
          </cell>
          <cell r="Q34">
            <v>173943</v>
          </cell>
          <cell r="R34">
            <v>2202495</v>
          </cell>
          <cell r="S34">
            <v>14834</v>
          </cell>
          <cell r="T34">
            <v>92214</v>
          </cell>
          <cell r="U34">
            <v>765211</v>
          </cell>
          <cell r="V34">
            <v>872259</v>
          </cell>
          <cell r="W34">
            <v>699867</v>
          </cell>
          <cell r="X34">
            <v>36127</v>
          </cell>
          <cell r="Y34">
            <v>735994</v>
          </cell>
          <cell r="Z34">
            <v>0</v>
          </cell>
          <cell r="AA34">
            <v>74512</v>
          </cell>
          <cell r="AB34">
            <v>0</v>
          </cell>
          <cell r="AC34">
            <v>14664</v>
          </cell>
          <cell r="AD34">
            <v>4574</v>
          </cell>
          <cell r="AE34">
            <v>0</v>
          </cell>
          <cell r="AF34">
            <v>93750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188035</v>
          </cell>
          <cell r="F35">
            <v>19986</v>
          </cell>
          <cell r="G35">
            <v>3186</v>
          </cell>
          <cell r="H35">
            <v>211207</v>
          </cell>
          <cell r="I35">
            <v>0</v>
          </cell>
          <cell r="J35">
            <v>0</v>
          </cell>
          <cell r="K35">
            <v>0</v>
          </cell>
          <cell r="L35">
            <v>71383</v>
          </cell>
          <cell r="M35">
            <v>814272</v>
          </cell>
          <cell r="N35">
            <v>0</v>
          </cell>
          <cell r="O35">
            <v>192838</v>
          </cell>
          <cell r="P35">
            <v>11566</v>
          </cell>
          <cell r="Q35">
            <v>55979</v>
          </cell>
          <cell r="R35">
            <v>1146038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164299</v>
          </cell>
          <cell r="X35">
            <v>0</v>
          </cell>
          <cell r="Y35">
            <v>164299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-190892</v>
          </cell>
          <cell r="F36">
            <v>-19986</v>
          </cell>
          <cell r="G36">
            <v>-3944</v>
          </cell>
          <cell r="H36">
            <v>-214822</v>
          </cell>
          <cell r="I36">
            <v>0</v>
          </cell>
          <cell r="J36">
            <v>0</v>
          </cell>
          <cell r="K36">
            <v>0</v>
          </cell>
          <cell r="L36">
            <v>-71548</v>
          </cell>
          <cell r="M36">
            <v>-820127</v>
          </cell>
          <cell r="N36">
            <v>0</v>
          </cell>
          <cell r="O36">
            <v>-192838</v>
          </cell>
          <cell r="P36">
            <v>-12366</v>
          </cell>
          <cell r="Q36">
            <v>-55979</v>
          </cell>
          <cell r="R36">
            <v>-1152858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-164299</v>
          </cell>
          <cell r="X36">
            <v>0</v>
          </cell>
          <cell r="Y36">
            <v>-164299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749</v>
          </cell>
          <cell r="D37">
            <v>90922</v>
          </cell>
          <cell r="E37">
            <v>317250</v>
          </cell>
          <cell r="F37">
            <v>25253</v>
          </cell>
          <cell r="G37">
            <v>36772</v>
          </cell>
          <cell r="H37">
            <v>470946</v>
          </cell>
          <cell r="I37">
            <v>13633</v>
          </cell>
          <cell r="J37">
            <v>419353</v>
          </cell>
          <cell r="K37">
            <v>432986</v>
          </cell>
          <cell r="L37">
            <v>317089</v>
          </cell>
          <cell r="M37">
            <v>1437260</v>
          </cell>
          <cell r="N37">
            <v>0</v>
          </cell>
          <cell r="O37">
            <v>210676</v>
          </cell>
          <cell r="P37">
            <v>56707</v>
          </cell>
          <cell r="Q37">
            <v>173943</v>
          </cell>
          <cell r="R37">
            <v>2195675</v>
          </cell>
          <cell r="S37">
            <v>14834</v>
          </cell>
          <cell r="T37">
            <v>92214</v>
          </cell>
          <cell r="U37">
            <v>765211</v>
          </cell>
          <cell r="V37">
            <v>872259</v>
          </cell>
          <cell r="W37">
            <v>699867</v>
          </cell>
          <cell r="X37">
            <v>36127</v>
          </cell>
          <cell r="Y37">
            <v>735994</v>
          </cell>
          <cell r="Z37">
            <v>0</v>
          </cell>
          <cell r="AA37">
            <v>74512</v>
          </cell>
          <cell r="AB37">
            <v>0</v>
          </cell>
          <cell r="AC37">
            <v>14664</v>
          </cell>
          <cell r="AD37">
            <v>4574</v>
          </cell>
          <cell r="AE37">
            <v>0</v>
          </cell>
          <cell r="AF37">
            <v>93750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8616</v>
          </cell>
          <cell r="C3">
            <v>1275</v>
          </cell>
          <cell r="D3">
            <v>137019</v>
          </cell>
          <cell r="E3">
            <v>5679</v>
          </cell>
          <cell r="F3">
            <v>152589</v>
          </cell>
          <cell r="G3">
            <v>162</v>
          </cell>
          <cell r="H3">
            <v>33413</v>
          </cell>
          <cell r="I3">
            <v>33575</v>
          </cell>
          <cell r="J3">
            <v>4</v>
          </cell>
          <cell r="K3">
            <v>4</v>
          </cell>
          <cell r="L3">
            <v>26191</v>
          </cell>
          <cell r="M3">
            <v>0</v>
          </cell>
          <cell r="N3">
            <v>10044</v>
          </cell>
          <cell r="O3">
            <v>36235</v>
          </cell>
        </row>
      </sheetData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749</v>
          </cell>
          <cell r="D3">
            <v>90922</v>
          </cell>
          <cell r="E3">
            <v>320107</v>
          </cell>
          <cell r="F3">
            <v>25253</v>
          </cell>
          <cell r="G3">
            <v>37530</v>
          </cell>
          <cell r="H3">
            <v>474561</v>
          </cell>
          <cell r="I3">
            <v>13633</v>
          </cell>
          <cell r="J3">
            <v>449106</v>
          </cell>
          <cell r="K3">
            <v>462739</v>
          </cell>
          <cell r="L3">
            <v>317254</v>
          </cell>
          <cell r="M3">
            <v>1485856</v>
          </cell>
          <cell r="N3">
            <v>0</v>
          </cell>
          <cell r="O3">
            <v>210676</v>
          </cell>
          <cell r="P3">
            <v>57507</v>
          </cell>
          <cell r="Q3">
            <v>173943</v>
          </cell>
          <cell r="R3">
            <v>2245236</v>
          </cell>
          <cell r="S3">
            <v>14834</v>
          </cell>
          <cell r="T3">
            <v>92214</v>
          </cell>
          <cell r="U3">
            <v>765211</v>
          </cell>
          <cell r="V3">
            <v>872259</v>
          </cell>
          <cell r="W3">
            <v>699867</v>
          </cell>
          <cell r="X3">
            <v>36127</v>
          </cell>
          <cell r="Y3">
            <v>735994</v>
          </cell>
          <cell r="Z3">
            <v>0</v>
          </cell>
          <cell r="AA3">
            <v>74512</v>
          </cell>
          <cell r="AB3">
            <v>0</v>
          </cell>
          <cell r="AC3">
            <v>14664</v>
          </cell>
          <cell r="AD3">
            <v>4574</v>
          </cell>
          <cell r="AE3">
            <v>0</v>
          </cell>
          <cell r="AF3">
            <v>93750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188035</v>
          </cell>
          <cell r="F4">
            <v>19986</v>
          </cell>
          <cell r="G4">
            <v>3186</v>
          </cell>
          <cell r="H4">
            <v>211207</v>
          </cell>
          <cell r="I4">
            <v>0</v>
          </cell>
          <cell r="J4">
            <v>0</v>
          </cell>
          <cell r="K4">
            <v>0</v>
          </cell>
          <cell r="L4">
            <v>71383</v>
          </cell>
          <cell r="M4">
            <v>814272</v>
          </cell>
          <cell r="N4">
            <v>0</v>
          </cell>
          <cell r="O4">
            <v>192838</v>
          </cell>
          <cell r="P4">
            <v>11566</v>
          </cell>
          <cell r="Q4">
            <v>55979</v>
          </cell>
          <cell r="R4">
            <v>1146038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164299</v>
          </cell>
          <cell r="X4">
            <v>0</v>
          </cell>
          <cell r="Y4">
            <v>164299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-190892</v>
          </cell>
          <cell r="F5">
            <v>-19986</v>
          </cell>
          <cell r="G5">
            <v>-3944</v>
          </cell>
          <cell r="H5">
            <v>-214822</v>
          </cell>
          <cell r="I5">
            <v>0</v>
          </cell>
          <cell r="J5">
            <v>0</v>
          </cell>
          <cell r="K5">
            <v>0</v>
          </cell>
          <cell r="L5">
            <v>-71548</v>
          </cell>
          <cell r="M5">
            <v>-820127</v>
          </cell>
          <cell r="N5">
            <v>0</v>
          </cell>
          <cell r="O5">
            <v>-192838</v>
          </cell>
          <cell r="P5">
            <v>-12366</v>
          </cell>
          <cell r="Q5">
            <v>-55979</v>
          </cell>
          <cell r="R5">
            <v>-1152858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-164299</v>
          </cell>
          <cell r="X5">
            <v>0</v>
          </cell>
          <cell r="Y5">
            <v>-164299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749</v>
          </cell>
          <cell r="D6">
            <v>90922</v>
          </cell>
          <cell r="E6">
            <v>317250</v>
          </cell>
          <cell r="F6">
            <v>25253</v>
          </cell>
          <cell r="G6">
            <v>36772</v>
          </cell>
          <cell r="H6">
            <v>470946</v>
          </cell>
          <cell r="I6">
            <v>13633</v>
          </cell>
          <cell r="J6">
            <v>449106</v>
          </cell>
          <cell r="K6">
            <v>462739</v>
          </cell>
          <cell r="L6">
            <v>317089</v>
          </cell>
          <cell r="M6">
            <v>1480001</v>
          </cell>
          <cell r="N6">
            <v>0</v>
          </cell>
          <cell r="O6">
            <v>210676</v>
          </cell>
          <cell r="P6">
            <v>56707</v>
          </cell>
          <cell r="Q6">
            <v>173943</v>
          </cell>
          <cell r="R6">
            <v>2238416</v>
          </cell>
          <cell r="S6">
            <v>14834</v>
          </cell>
          <cell r="T6">
            <v>92214</v>
          </cell>
          <cell r="U6">
            <v>765211</v>
          </cell>
          <cell r="V6">
            <v>872259</v>
          </cell>
          <cell r="W6">
            <v>699867</v>
          </cell>
          <cell r="X6">
            <v>36127</v>
          </cell>
          <cell r="Y6">
            <v>735994</v>
          </cell>
          <cell r="Z6">
            <v>0</v>
          </cell>
          <cell r="AA6">
            <v>74512</v>
          </cell>
          <cell r="AB6">
            <v>0</v>
          </cell>
          <cell r="AC6">
            <v>14664</v>
          </cell>
          <cell r="AD6">
            <v>4574</v>
          </cell>
          <cell r="AE6">
            <v>0</v>
          </cell>
          <cell r="AF6">
            <v>93750</v>
          </cell>
        </row>
        <row r="7">
          <cell r="A7" t="str">
            <v>TILGANG</v>
          </cell>
          <cell r="B7" t="str">
            <v>Import 2.a.</v>
          </cell>
          <cell r="C7">
            <v>14</v>
          </cell>
          <cell r="D7">
            <v>0</v>
          </cell>
          <cell r="E7">
            <v>37054</v>
          </cell>
          <cell r="F7">
            <v>0</v>
          </cell>
          <cell r="G7">
            <v>19134</v>
          </cell>
          <cell r="H7">
            <v>56202</v>
          </cell>
          <cell r="I7">
            <v>0</v>
          </cell>
          <cell r="J7">
            <v>24408</v>
          </cell>
          <cell r="K7">
            <v>24408</v>
          </cell>
          <cell r="L7">
            <v>92945</v>
          </cell>
          <cell r="M7">
            <v>127365</v>
          </cell>
          <cell r="N7">
            <v>0</v>
          </cell>
          <cell r="O7">
            <v>0</v>
          </cell>
          <cell r="P7">
            <v>8982</v>
          </cell>
          <cell r="Q7">
            <v>15448</v>
          </cell>
          <cell r="R7">
            <v>244740</v>
          </cell>
          <cell r="S7">
            <v>0</v>
          </cell>
          <cell r="T7">
            <v>98909</v>
          </cell>
          <cell r="U7">
            <v>197515</v>
          </cell>
          <cell r="V7">
            <v>296424</v>
          </cell>
          <cell r="W7">
            <v>311901</v>
          </cell>
          <cell r="X7">
            <v>0</v>
          </cell>
          <cell r="Y7">
            <v>311901</v>
          </cell>
          <cell r="Z7">
            <v>0</v>
          </cell>
          <cell r="AA7">
            <v>0</v>
          </cell>
          <cell r="AB7">
            <v>2396</v>
          </cell>
          <cell r="AC7">
            <v>17589</v>
          </cell>
          <cell r="AD7">
            <v>1696</v>
          </cell>
          <cell r="AE7">
            <v>0</v>
          </cell>
          <cell r="AF7">
            <v>21681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74317</v>
          </cell>
          <cell r="F8">
            <v>14747</v>
          </cell>
          <cell r="G8">
            <v>3739</v>
          </cell>
          <cell r="H8">
            <v>92803</v>
          </cell>
          <cell r="I8">
            <v>0</v>
          </cell>
          <cell r="J8">
            <v>12698</v>
          </cell>
          <cell r="K8">
            <v>12698</v>
          </cell>
          <cell r="L8">
            <v>17341</v>
          </cell>
          <cell r="M8">
            <v>112417</v>
          </cell>
          <cell r="N8">
            <v>0</v>
          </cell>
          <cell r="O8">
            <v>106935</v>
          </cell>
          <cell r="P8">
            <v>90</v>
          </cell>
          <cell r="Q8">
            <v>16000</v>
          </cell>
          <cell r="R8">
            <v>252783</v>
          </cell>
          <cell r="S8">
            <v>0</v>
          </cell>
          <cell r="T8">
            <v>0</v>
          </cell>
          <cell r="U8">
            <v>20146</v>
          </cell>
          <cell r="V8">
            <v>20146</v>
          </cell>
          <cell r="W8">
            <v>598857</v>
          </cell>
          <cell r="X8">
            <v>0</v>
          </cell>
          <cell r="Y8">
            <v>598857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1844</v>
          </cell>
          <cell r="AE8">
            <v>0</v>
          </cell>
          <cell r="AF8">
            <v>1844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5587</v>
          </cell>
          <cell r="F9">
            <v>9</v>
          </cell>
          <cell r="G9">
            <v>2437</v>
          </cell>
          <cell r="H9">
            <v>8033</v>
          </cell>
          <cell r="I9">
            <v>0</v>
          </cell>
          <cell r="J9">
            <v>0</v>
          </cell>
          <cell r="K9">
            <v>0</v>
          </cell>
          <cell r="L9">
            <v>25763</v>
          </cell>
          <cell r="M9">
            <v>62433</v>
          </cell>
          <cell r="N9">
            <v>0</v>
          </cell>
          <cell r="O9">
            <v>21221</v>
          </cell>
          <cell r="P9">
            <v>11574</v>
          </cell>
          <cell r="Q9">
            <v>37598</v>
          </cell>
          <cell r="R9">
            <v>158589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77178</v>
          </cell>
          <cell r="X9">
            <v>0</v>
          </cell>
          <cell r="Y9">
            <v>77178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8743</v>
          </cell>
          <cell r="Q10">
            <v>0</v>
          </cell>
          <cell r="R10">
            <v>8743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3802</v>
          </cell>
          <cell r="G11">
            <v>135</v>
          </cell>
          <cell r="H11">
            <v>3937</v>
          </cell>
          <cell r="I11">
            <v>0</v>
          </cell>
          <cell r="J11">
            <v>0</v>
          </cell>
          <cell r="K11">
            <v>0</v>
          </cell>
          <cell r="L11">
            <v>5538</v>
          </cell>
          <cell r="M11">
            <v>5070</v>
          </cell>
          <cell r="N11">
            <v>0</v>
          </cell>
          <cell r="O11">
            <v>6270</v>
          </cell>
          <cell r="P11">
            <v>43</v>
          </cell>
          <cell r="Q11">
            <v>0</v>
          </cell>
          <cell r="R11">
            <v>16921</v>
          </cell>
          <cell r="S11">
            <v>0</v>
          </cell>
          <cell r="T11">
            <v>4044</v>
          </cell>
          <cell r="U11">
            <v>4076</v>
          </cell>
          <cell r="V11">
            <v>8120</v>
          </cell>
          <cell r="W11">
            <v>0</v>
          </cell>
          <cell r="X11">
            <v>0</v>
          </cell>
          <cell r="Y11">
            <v>0</v>
          </cell>
          <cell r="Z11">
            <v>448</v>
          </cell>
          <cell r="AA11">
            <v>0</v>
          </cell>
          <cell r="AB11">
            <v>0</v>
          </cell>
          <cell r="AC11">
            <v>7061</v>
          </cell>
          <cell r="AD11">
            <v>739</v>
          </cell>
          <cell r="AE11">
            <v>0</v>
          </cell>
          <cell r="AF11">
            <v>8248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1687</v>
          </cell>
          <cell r="F12">
            <v>0</v>
          </cell>
          <cell r="G12">
            <v>0</v>
          </cell>
          <cell r="H12">
            <v>1687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51090</v>
          </cell>
          <cell r="E13">
            <v>179854</v>
          </cell>
          <cell r="F13">
            <v>30757</v>
          </cell>
          <cell r="G13">
            <v>9</v>
          </cell>
          <cell r="H13">
            <v>261710</v>
          </cell>
          <cell r="I13">
            <v>874</v>
          </cell>
          <cell r="J13">
            <v>9939</v>
          </cell>
          <cell r="K13">
            <v>10813</v>
          </cell>
          <cell r="L13">
            <v>52391</v>
          </cell>
          <cell r="M13">
            <v>248613</v>
          </cell>
          <cell r="N13">
            <v>0</v>
          </cell>
          <cell r="O13">
            <v>139071</v>
          </cell>
          <cell r="P13">
            <v>4837</v>
          </cell>
          <cell r="Q13">
            <v>10312</v>
          </cell>
          <cell r="R13">
            <v>455224</v>
          </cell>
          <cell r="S13">
            <v>0</v>
          </cell>
          <cell r="T13">
            <v>0</v>
          </cell>
          <cell r="U13">
            <v>118874</v>
          </cell>
          <cell r="V13">
            <v>118874</v>
          </cell>
          <cell r="W13">
            <v>298236</v>
          </cell>
          <cell r="X13">
            <v>14256</v>
          </cell>
          <cell r="Y13">
            <v>312492</v>
          </cell>
          <cell r="Z13">
            <v>25476</v>
          </cell>
          <cell r="AA13">
            <v>0</v>
          </cell>
          <cell r="AB13">
            <v>0</v>
          </cell>
          <cell r="AC13">
            <v>0</v>
          </cell>
          <cell r="AD13">
            <v>2669</v>
          </cell>
          <cell r="AE13">
            <v>0</v>
          </cell>
          <cell r="AF13">
            <v>28145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7735</v>
          </cell>
          <cell r="F14">
            <v>149084</v>
          </cell>
          <cell r="G14">
            <v>3675</v>
          </cell>
          <cell r="H14">
            <v>160494</v>
          </cell>
          <cell r="I14">
            <v>0</v>
          </cell>
          <cell r="J14">
            <v>0</v>
          </cell>
          <cell r="K14">
            <v>0</v>
          </cell>
          <cell r="L14">
            <v>8168</v>
          </cell>
          <cell r="M14">
            <v>8191</v>
          </cell>
          <cell r="N14">
            <v>0</v>
          </cell>
          <cell r="O14">
            <v>144966</v>
          </cell>
          <cell r="P14">
            <v>41</v>
          </cell>
          <cell r="Q14">
            <v>31</v>
          </cell>
          <cell r="R14">
            <v>161397</v>
          </cell>
          <cell r="S14">
            <v>0</v>
          </cell>
          <cell r="T14">
            <v>1528</v>
          </cell>
          <cell r="U14">
            <v>0</v>
          </cell>
          <cell r="V14">
            <v>1528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0</v>
          </cell>
          <cell r="AE14">
            <v>0</v>
          </cell>
          <cell r="AF14">
            <v>1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539</v>
          </cell>
          <cell r="F16">
            <v>87</v>
          </cell>
          <cell r="G16">
            <v>359</v>
          </cell>
          <cell r="H16">
            <v>985</v>
          </cell>
          <cell r="I16">
            <v>0</v>
          </cell>
          <cell r="J16">
            <v>26</v>
          </cell>
          <cell r="K16">
            <v>26</v>
          </cell>
          <cell r="L16">
            <v>224</v>
          </cell>
          <cell r="M16">
            <v>651</v>
          </cell>
          <cell r="N16">
            <v>0</v>
          </cell>
          <cell r="O16">
            <v>151</v>
          </cell>
          <cell r="P16">
            <v>92</v>
          </cell>
          <cell r="Q16">
            <v>0</v>
          </cell>
          <cell r="R16">
            <v>1118</v>
          </cell>
          <cell r="S16">
            <v>0</v>
          </cell>
          <cell r="T16">
            <v>53</v>
          </cell>
          <cell r="U16">
            <v>1770</v>
          </cell>
          <cell r="V16">
            <v>1823</v>
          </cell>
          <cell r="W16">
            <v>5263</v>
          </cell>
          <cell r="X16">
            <v>0</v>
          </cell>
          <cell r="Y16">
            <v>5263</v>
          </cell>
          <cell r="Z16">
            <v>0</v>
          </cell>
          <cell r="AA16">
            <v>0</v>
          </cell>
          <cell r="AB16">
            <v>2</v>
          </cell>
          <cell r="AC16">
            <v>9</v>
          </cell>
          <cell r="AD16">
            <v>70</v>
          </cell>
          <cell r="AE16">
            <v>0</v>
          </cell>
          <cell r="AF16">
            <v>81</v>
          </cell>
        </row>
        <row r="17">
          <cell r="B17" t="str">
            <v>I alt Tilgang</v>
          </cell>
          <cell r="C17">
            <v>14</v>
          </cell>
          <cell r="D17">
            <v>51090</v>
          </cell>
          <cell r="E17">
            <v>306773</v>
          </cell>
          <cell r="F17">
            <v>198486</v>
          </cell>
          <cell r="G17">
            <v>29488</v>
          </cell>
          <cell r="H17">
            <v>585851</v>
          </cell>
          <cell r="I17">
            <v>874</v>
          </cell>
          <cell r="J17">
            <v>47071</v>
          </cell>
          <cell r="K17">
            <v>47945</v>
          </cell>
          <cell r="L17">
            <v>202370</v>
          </cell>
          <cell r="M17">
            <v>564740</v>
          </cell>
          <cell r="N17">
            <v>0</v>
          </cell>
          <cell r="O17">
            <v>418614</v>
          </cell>
          <cell r="P17">
            <v>34402</v>
          </cell>
          <cell r="Q17">
            <v>79389</v>
          </cell>
          <cell r="R17">
            <v>1299515</v>
          </cell>
          <cell r="S17">
            <v>0</v>
          </cell>
          <cell r="T17">
            <v>104534</v>
          </cell>
          <cell r="U17">
            <v>342381</v>
          </cell>
          <cell r="V17">
            <v>446915</v>
          </cell>
          <cell r="W17">
            <v>1291435</v>
          </cell>
          <cell r="X17">
            <v>14256</v>
          </cell>
          <cell r="Y17">
            <v>1305691</v>
          </cell>
          <cell r="Z17">
            <v>25924</v>
          </cell>
          <cell r="AA17">
            <v>0</v>
          </cell>
          <cell r="AB17">
            <v>2398</v>
          </cell>
          <cell r="AC17">
            <v>24660</v>
          </cell>
          <cell r="AD17">
            <v>7018</v>
          </cell>
          <cell r="AE17">
            <v>0</v>
          </cell>
          <cell r="AF17">
            <v>60000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44009</v>
          </cell>
          <cell r="E18">
            <v>59586</v>
          </cell>
          <cell r="F18">
            <v>14364</v>
          </cell>
          <cell r="G18">
            <v>0</v>
          </cell>
          <cell r="H18">
            <v>117959</v>
          </cell>
          <cell r="I18">
            <v>0</v>
          </cell>
          <cell r="J18">
            <v>1654</v>
          </cell>
          <cell r="K18">
            <v>1654</v>
          </cell>
          <cell r="L18">
            <v>37244</v>
          </cell>
          <cell r="M18">
            <v>183551</v>
          </cell>
          <cell r="N18">
            <v>0</v>
          </cell>
          <cell r="O18">
            <v>0</v>
          </cell>
          <cell r="P18">
            <v>9111</v>
          </cell>
          <cell r="Q18">
            <v>14964</v>
          </cell>
          <cell r="R18">
            <v>244870</v>
          </cell>
          <cell r="S18">
            <v>0</v>
          </cell>
          <cell r="T18">
            <v>19721</v>
          </cell>
          <cell r="U18">
            <v>473709</v>
          </cell>
          <cell r="V18">
            <v>493430</v>
          </cell>
          <cell r="W18">
            <v>65135</v>
          </cell>
          <cell r="X18">
            <v>3997</v>
          </cell>
          <cell r="Y18">
            <v>69132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67</v>
          </cell>
          <cell r="AE18">
            <v>0</v>
          </cell>
          <cell r="AF18">
            <v>67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74317</v>
          </cell>
          <cell r="F19">
            <v>14747</v>
          </cell>
          <cell r="G19">
            <v>3739</v>
          </cell>
          <cell r="H19">
            <v>92803</v>
          </cell>
          <cell r="I19">
            <v>0</v>
          </cell>
          <cell r="J19">
            <v>12701</v>
          </cell>
          <cell r="K19">
            <v>12701</v>
          </cell>
          <cell r="L19">
            <v>17341</v>
          </cell>
          <cell r="M19">
            <v>112418</v>
          </cell>
          <cell r="N19">
            <v>0</v>
          </cell>
          <cell r="O19">
            <v>106949</v>
          </cell>
          <cell r="P19">
            <v>1092</v>
          </cell>
          <cell r="Q19">
            <v>16000</v>
          </cell>
          <cell r="R19">
            <v>253800</v>
          </cell>
          <cell r="S19">
            <v>0</v>
          </cell>
          <cell r="T19">
            <v>0</v>
          </cell>
          <cell r="U19">
            <v>20146</v>
          </cell>
          <cell r="V19">
            <v>20146</v>
          </cell>
          <cell r="W19">
            <v>598857</v>
          </cell>
          <cell r="X19">
            <v>0</v>
          </cell>
          <cell r="Y19">
            <v>598857</v>
          </cell>
          <cell r="Z19">
            <v>0</v>
          </cell>
          <cell r="AA19">
            <v>0</v>
          </cell>
          <cell r="AB19">
            <v>0</v>
          </cell>
          <cell r="AC19">
            <v>5017</v>
          </cell>
          <cell r="AD19">
            <v>1844</v>
          </cell>
          <cell r="AE19">
            <v>0</v>
          </cell>
          <cell r="AF19">
            <v>6861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5587</v>
          </cell>
          <cell r="F20">
            <v>9</v>
          </cell>
          <cell r="G20">
            <v>2437</v>
          </cell>
          <cell r="H20">
            <v>8033</v>
          </cell>
          <cell r="I20">
            <v>0</v>
          </cell>
          <cell r="J20">
            <v>0</v>
          </cell>
          <cell r="K20">
            <v>0</v>
          </cell>
          <cell r="L20">
            <v>25764</v>
          </cell>
          <cell r="M20">
            <v>62433</v>
          </cell>
          <cell r="N20">
            <v>0</v>
          </cell>
          <cell r="O20">
            <v>21223</v>
          </cell>
          <cell r="P20">
            <v>11574</v>
          </cell>
          <cell r="Q20">
            <v>37598</v>
          </cell>
          <cell r="R20">
            <v>158592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77177</v>
          </cell>
          <cell r="X20">
            <v>0</v>
          </cell>
          <cell r="Y20">
            <v>77177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24931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24931</v>
          </cell>
          <cell r="S21">
            <v>0</v>
          </cell>
          <cell r="T21">
            <v>5335</v>
          </cell>
          <cell r="U21">
            <v>15835</v>
          </cell>
          <cell r="V21">
            <v>21170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262</v>
          </cell>
          <cell r="M22">
            <v>5</v>
          </cell>
          <cell r="N22">
            <v>0</v>
          </cell>
          <cell r="O22">
            <v>124</v>
          </cell>
          <cell r="P22">
            <v>0</v>
          </cell>
          <cell r="Q22">
            <v>0</v>
          </cell>
          <cell r="R22">
            <v>391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20110</v>
          </cell>
          <cell r="K23">
            <v>20110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1928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1928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97</v>
          </cell>
          <cell r="D25">
            <v>0</v>
          </cell>
          <cell r="E25">
            <v>5012</v>
          </cell>
          <cell r="F25">
            <v>148304</v>
          </cell>
          <cell r="G25">
            <v>679</v>
          </cell>
          <cell r="H25">
            <v>154092</v>
          </cell>
          <cell r="I25">
            <v>0</v>
          </cell>
          <cell r="J25">
            <v>12927</v>
          </cell>
          <cell r="K25">
            <v>12927</v>
          </cell>
          <cell r="L25">
            <v>48647</v>
          </cell>
          <cell r="M25">
            <v>56963</v>
          </cell>
          <cell r="N25">
            <v>0</v>
          </cell>
          <cell r="O25">
            <v>273402</v>
          </cell>
          <cell r="P25">
            <v>700</v>
          </cell>
          <cell r="Q25">
            <v>5756</v>
          </cell>
          <cell r="R25">
            <v>385468</v>
          </cell>
          <cell r="S25">
            <v>0</v>
          </cell>
          <cell r="T25">
            <v>4044</v>
          </cell>
          <cell r="U25">
            <v>14066</v>
          </cell>
          <cell r="V25">
            <v>18110</v>
          </cell>
          <cell r="W25">
            <v>10</v>
          </cell>
          <cell r="X25">
            <v>0</v>
          </cell>
          <cell r="Y25">
            <v>10</v>
          </cell>
          <cell r="Z25">
            <v>0</v>
          </cell>
          <cell r="AA25">
            <v>146</v>
          </cell>
          <cell r="AB25">
            <v>2398</v>
          </cell>
          <cell r="AC25">
            <v>15645</v>
          </cell>
          <cell r="AD25">
            <v>4924</v>
          </cell>
          <cell r="AE25">
            <v>0</v>
          </cell>
          <cell r="AF25">
            <v>23113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197</v>
          </cell>
          <cell r="M26">
            <v>48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245</v>
          </cell>
          <cell r="S26">
            <v>0</v>
          </cell>
          <cell r="T26">
            <v>0</v>
          </cell>
          <cell r="U26">
            <v>1649</v>
          </cell>
          <cell r="V26">
            <v>1649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23166</v>
          </cell>
          <cell r="AB26">
            <v>0</v>
          </cell>
          <cell r="AC26">
            <v>7023</v>
          </cell>
          <cell r="AD26">
            <v>5</v>
          </cell>
          <cell r="AE26">
            <v>0</v>
          </cell>
          <cell r="AF26">
            <v>30194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293</v>
          </cell>
          <cell r="V27">
            <v>293</v>
          </cell>
          <cell r="W27">
            <v>0</v>
          </cell>
          <cell r="X27">
            <v>0</v>
          </cell>
          <cell r="Y27">
            <v>0</v>
          </cell>
          <cell r="Z27">
            <v>25924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25924</v>
          </cell>
        </row>
        <row r="28">
          <cell r="B28" t="str">
            <v>Anvendt til produktion 3.n</v>
          </cell>
          <cell r="C28">
            <v>0</v>
          </cell>
          <cell r="D28">
            <v>4065</v>
          </cell>
          <cell r="E28">
            <v>7602</v>
          </cell>
          <cell r="F28">
            <v>0</v>
          </cell>
          <cell r="G28">
            <v>0</v>
          </cell>
          <cell r="H28">
            <v>11667</v>
          </cell>
          <cell r="I28">
            <v>0</v>
          </cell>
          <cell r="J28">
            <v>0</v>
          </cell>
          <cell r="K28">
            <v>0</v>
          </cell>
          <cell r="L28">
            <v>556</v>
          </cell>
          <cell r="M28">
            <v>107928</v>
          </cell>
          <cell r="N28">
            <v>0</v>
          </cell>
          <cell r="O28">
            <v>0</v>
          </cell>
          <cell r="P28">
            <v>10376</v>
          </cell>
          <cell r="Q28">
            <v>19249</v>
          </cell>
          <cell r="R28">
            <v>138109</v>
          </cell>
          <cell r="S28">
            <v>7137</v>
          </cell>
          <cell r="T28">
            <v>0</v>
          </cell>
          <cell r="U28">
            <v>2445</v>
          </cell>
          <cell r="V28">
            <v>9582</v>
          </cell>
          <cell r="W28">
            <v>597543</v>
          </cell>
          <cell r="X28">
            <v>12562</v>
          </cell>
          <cell r="Y28">
            <v>610105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366</v>
          </cell>
          <cell r="AE28">
            <v>0</v>
          </cell>
          <cell r="AF28">
            <v>366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136435</v>
          </cell>
          <cell r="F29">
            <v>6841</v>
          </cell>
          <cell r="G29">
            <v>17088</v>
          </cell>
          <cell r="H29">
            <v>160364</v>
          </cell>
          <cell r="I29">
            <v>0</v>
          </cell>
          <cell r="J29">
            <v>0</v>
          </cell>
          <cell r="K29">
            <v>0</v>
          </cell>
          <cell r="L29">
            <v>6389</v>
          </cell>
          <cell r="M29">
            <v>141618</v>
          </cell>
          <cell r="N29">
            <v>0</v>
          </cell>
          <cell r="O29">
            <v>4909</v>
          </cell>
          <cell r="P29">
            <v>8846</v>
          </cell>
          <cell r="Q29">
            <v>0</v>
          </cell>
          <cell r="R29">
            <v>161762</v>
          </cell>
          <cell r="S29">
            <v>0</v>
          </cell>
          <cell r="T29">
            <v>0</v>
          </cell>
          <cell r="U29">
            <v>886</v>
          </cell>
          <cell r="V29">
            <v>886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0</v>
          </cell>
          <cell r="E31">
            <v>814</v>
          </cell>
          <cell r="F31">
            <v>22</v>
          </cell>
          <cell r="G31">
            <v>19</v>
          </cell>
          <cell r="H31">
            <v>855</v>
          </cell>
          <cell r="I31">
            <v>0</v>
          </cell>
          <cell r="J31">
            <v>11</v>
          </cell>
          <cell r="K31">
            <v>11</v>
          </cell>
          <cell r="L31">
            <v>107</v>
          </cell>
          <cell r="M31">
            <v>209</v>
          </cell>
          <cell r="N31">
            <v>0</v>
          </cell>
          <cell r="O31">
            <v>91</v>
          </cell>
          <cell r="P31">
            <v>5</v>
          </cell>
          <cell r="Q31">
            <v>163</v>
          </cell>
          <cell r="R31">
            <v>575</v>
          </cell>
          <cell r="S31">
            <v>0</v>
          </cell>
          <cell r="T31">
            <v>48</v>
          </cell>
          <cell r="U31">
            <v>293</v>
          </cell>
          <cell r="V31">
            <v>341</v>
          </cell>
          <cell r="W31">
            <v>456</v>
          </cell>
          <cell r="X31">
            <v>0</v>
          </cell>
          <cell r="Y31">
            <v>456</v>
          </cell>
          <cell r="Z31">
            <v>0</v>
          </cell>
          <cell r="AA31">
            <v>0</v>
          </cell>
          <cell r="AB31">
            <v>0</v>
          </cell>
          <cell r="AC31">
            <v>4</v>
          </cell>
          <cell r="AD31">
            <v>0</v>
          </cell>
          <cell r="AE31">
            <v>0</v>
          </cell>
          <cell r="AF31">
            <v>4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613</v>
          </cell>
          <cell r="H32">
            <v>613</v>
          </cell>
          <cell r="I32">
            <v>0</v>
          </cell>
          <cell r="J32">
            <v>0</v>
          </cell>
          <cell r="K32">
            <v>0</v>
          </cell>
          <cell r="L32">
            <v>14</v>
          </cell>
          <cell r="M32">
            <v>2537</v>
          </cell>
          <cell r="N32">
            <v>0</v>
          </cell>
          <cell r="O32">
            <v>0</v>
          </cell>
          <cell r="P32">
            <v>305</v>
          </cell>
          <cell r="Q32">
            <v>0</v>
          </cell>
          <cell r="R32">
            <v>2856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97</v>
          </cell>
          <cell r="D33">
            <v>48074</v>
          </cell>
          <cell r="E33">
            <v>289353</v>
          </cell>
          <cell r="F33">
            <v>184287</v>
          </cell>
          <cell r="G33">
            <v>24575</v>
          </cell>
          <cell r="H33">
            <v>546386</v>
          </cell>
          <cell r="I33">
            <v>0</v>
          </cell>
          <cell r="J33">
            <v>47403</v>
          </cell>
          <cell r="K33">
            <v>47403</v>
          </cell>
          <cell r="L33">
            <v>163380</v>
          </cell>
          <cell r="M33">
            <v>667710</v>
          </cell>
          <cell r="N33">
            <v>0</v>
          </cell>
          <cell r="O33">
            <v>406698</v>
          </cell>
          <cell r="P33">
            <v>42009</v>
          </cell>
          <cell r="Q33">
            <v>93730</v>
          </cell>
          <cell r="R33">
            <v>1373527</v>
          </cell>
          <cell r="S33">
            <v>7137</v>
          </cell>
          <cell r="T33">
            <v>29148</v>
          </cell>
          <cell r="U33">
            <v>529322</v>
          </cell>
          <cell r="V33">
            <v>565607</v>
          </cell>
          <cell r="W33">
            <v>1339178</v>
          </cell>
          <cell r="X33">
            <v>16559</v>
          </cell>
          <cell r="Y33">
            <v>1355737</v>
          </cell>
          <cell r="Z33">
            <v>25924</v>
          </cell>
          <cell r="AA33">
            <v>23312</v>
          </cell>
          <cell r="AB33">
            <v>2398</v>
          </cell>
          <cell r="AC33">
            <v>27689</v>
          </cell>
          <cell r="AD33">
            <v>7206</v>
          </cell>
          <cell r="AE33">
            <v>0</v>
          </cell>
          <cell r="AF33">
            <v>86529</v>
          </cell>
        </row>
        <row r="34">
          <cell r="A34" t="str">
            <v>FYSISK BEHOLDNING ULTIMO</v>
          </cell>
          <cell r="C34">
            <v>666</v>
          </cell>
          <cell r="D34">
            <v>93938</v>
          </cell>
          <cell r="E34">
            <v>337527</v>
          </cell>
          <cell r="F34">
            <v>39452</v>
          </cell>
          <cell r="G34">
            <v>42443</v>
          </cell>
          <cell r="H34">
            <v>514026</v>
          </cell>
          <cell r="I34">
            <v>14507</v>
          </cell>
          <cell r="J34">
            <v>448774</v>
          </cell>
          <cell r="K34">
            <v>463281</v>
          </cell>
          <cell r="L34">
            <v>356244</v>
          </cell>
          <cell r="M34">
            <v>1382886</v>
          </cell>
          <cell r="N34">
            <v>0</v>
          </cell>
          <cell r="O34">
            <v>222592</v>
          </cell>
          <cell r="P34">
            <v>49900</v>
          </cell>
          <cell r="Q34">
            <v>159602</v>
          </cell>
          <cell r="R34">
            <v>2171224</v>
          </cell>
          <cell r="S34">
            <v>7697</v>
          </cell>
          <cell r="T34">
            <v>167600</v>
          </cell>
          <cell r="U34">
            <v>578270</v>
          </cell>
          <cell r="V34">
            <v>753567</v>
          </cell>
          <cell r="W34">
            <v>652124</v>
          </cell>
          <cell r="X34">
            <v>33824</v>
          </cell>
          <cell r="Y34">
            <v>685948</v>
          </cell>
          <cell r="Z34">
            <v>0</v>
          </cell>
          <cell r="AA34">
            <v>51200</v>
          </cell>
          <cell r="AB34">
            <v>0</v>
          </cell>
          <cell r="AC34">
            <v>11635</v>
          </cell>
          <cell r="AD34">
            <v>4386</v>
          </cell>
          <cell r="AE34">
            <v>0</v>
          </cell>
          <cell r="AF34">
            <v>67221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190728</v>
          </cell>
          <cell r="F35">
            <v>19977</v>
          </cell>
          <cell r="G35">
            <v>5623</v>
          </cell>
          <cell r="H35">
            <v>216328</v>
          </cell>
          <cell r="I35">
            <v>0</v>
          </cell>
          <cell r="J35">
            <v>0</v>
          </cell>
          <cell r="K35">
            <v>0</v>
          </cell>
          <cell r="L35">
            <v>94375</v>
          </cell>
          <cell r="M35">
            <v>886793</v>
          </cell>
          <cell r="N35">
            <v>0</v>
          </cell>
          <cell r="O35">
            <v>213398</v>
          </cell>
          <cell r="P35">
            <v>116</v>
          </cell>
          <cell r="Q35">
            <v>76279</v>
          </cell>
          <cell r="R35">
            <v>1270961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235858</v>
          </cell>
          <cell r="X35">
            <v>0</v>
          </cell>
          <cell r="Y35">
            <v>235858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-195277</v>
          </cell>
          <cell r="F36">
            <v>-19977</v>
          </cell>
          <cell r="G36">
            <v>-5768</v>
          </cell>
          <cell r="H36">
            <v>-221022</v>
          </cell>
          <cell r="I36">
            <v>0</v>
          </cell>
          <cell r="J36">
            <v>0</v>
          </cell>
          <cell r="K36">
            <v>0</v>
          </cell>
          <cell r="L36">
            <v>-94525</v>
          </cell>
          <cell r="M36">
            <v>-890112</v>
          </cell>
          <cell r="N36">
            <v>0</v>
          </cell>
          <cell r="O36">
            <v>-213397</v>
          </cell>
          <cell r="P36">
            <v>-611</v>
          </cell>
          <cell r="Q36">
            <v>-76279</v>
          </cell>
          <cell r="R36">
            <v>-1274924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-235858</v>
          </cell>
          <cell r="X36">
            <v>0</v>
          </cell>
          <cell r="Y36">
            <v>-235858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666</v>
          </cell>
          <cell r="D37">
            <v>93938</v>
          </cell>
          <cell r="E37">
            <v>332978</v>
          </cell>
          <cell r="F37">
            <v>39452</v>
          </cell>
          <cell r="G37">
            <v>42298</v>
          </cell>
          <cell r="H37">
            <v>509332</v>
          </cell>
          <cell r="I37">
            <v>14507</v>
          </cell>
          <cell r="J37">
            <v>448774</v>
          </cell>
          <cell r="K37">
            <v>463281</v>
          </cell>
          <cell r="L37">
            <v>356094</v>
          </cell>
          <cell r="M37">
            <v>1379567</v>
          </cell>
          <cell r="N37">
            <v>0</v>
          </cell>
          <cell r="O37">
            <v>222593</v>
          </cell>
          <cell r="P37">
            <v>49405</v>
          </cell>
          <cell r="Q37">
            <v>159602</v>
          </cell>
          <cell r="R37">
            <v>2167261</v>
          </cell>
          <cell r="S37">
            <v>7697</v>
          </cell>
          <cell r="T37">
            <v>167600</v>
          </cell>
          <cell r="U37">
            <v>578270</v>
          </cell>
          <cell r="V37">
            <v>753567</v>
          </cell>
          <cell r="W37">
            <v>652124</v>
          </cell>
          <cell r="X37">
            <v>33824</v>
          </cell>
          <cell r="Y37">
            <v>685948</v>
          </cell>
          <cell r="Z37">
            <v>0</v>
          </cell>
          <cell r="AA37">
            <v>51200</v>
          </cell>
          <cell r="AB37">
            <v>0</v>
          </cell>
          <cell r="AC37">
            <v>11635</v>
          </cell>
          <cell r="AD37">
            <v>4386</v>
          </cell>
          <cell r="AE37">
            <v>0</v>
          </cell>
          <cell r="AF37">
            <v>67221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7073</v>
          </cell>
          <cell r="C3">
            <v>1342</v>
          </cell>
          <cell r="D3">
            <v>135346</v>
          </cell>
          <cell r="E3">
            <v>4543</v>
          </cell>
          <cell r="F3">
            <v>148304</v>
          </cell>
          <cell r="G3">
            <v>298</v>
          </cell>
          <cell r="H3">
            <v>20693</v>
          </cell>
          <cell r="I3">
            <v>20991</v>
          </cell>
          <cell r="J3">
            <v>8</v>
          </cell>
          <cell r="K3">
            <v>8</v>
          </cell>
          <cell r="L3">
            <v>32583</v>
          </cell>
          <cell r="M3">
            <v>0</v>
          </cell>
          <cell r="N3">
            <v>15895</v>
          </cell>
          <cell r="O3">
            <v>48478</v>
          </cell>
        </row>
      </sheetData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666</v>
          </cell>
          <cell r="D3">
            <v>93938</v>
          </cell>
          <cell r="E3">
            <v>337527</v>
          </cell>
          <cell r="F3">
            <v>39452</v>
          </cell>
          <cell r="G3">
            <v>42443</v>
          </cell>
          <cell r="H3">
            <v>514026</v>
          </cell>
          <cell r="I3">
            <v>14507</v>
          </cell>
          <cell r="J3">
            <v>448774</v>
          </cell>
          <cell r="K3">
            <v>463281</v>
          </cell>
          <cell r="L3">
            <v>356244</v>
          </cell>
          <cell r="M3">
            <v>1382886</v>
          </cell>
          <cell r="N3">
            <v>0</v>
          </cell>
          <cell r="O3">
            <v>222592</v>
          </cell>
          <cell r="P3">
            <v>49900</v>
          </cell>
          <cell r="Q3">
            <v>159602</v>
          </cell>
          <cell r="R3">
            <v>2171224</v>
          </cell>
          <cell r="S3">
            <v>7697</v>
          </cell>
          <cell r="T3">
            <v>167600</v>
          </cell>
          <cell r="U3">
            <v>578270</v>
          </cell>
          <cell r="V3">
            <v>753567</v>
          </cell>
          <cell r="W3">
            <v>652124</v>
          </cell>
          <cell r="X3">
            <v>33824</v>
          </cell>
          <cell r="Y3">
            <v>685948</v>
          </cell>
          <cell r="Z3">
            <v>0</v>
          </cell>
          <cell r="AA3">
            <v>51200</v>
          </cell>
          <cell r="AB3">
            <v>0</v>
          </cell>
          <cell r="AC3">
            <v>11635</v>
          </cell>
          <cell r="AD3">
            <v>4386</v>
          </cell>
          <cell r="AE3">
            <v>0</v>
          </cell>
          <cell r="AF3">
            <v>67221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190728</v>
          </cell>
          <cell r="F4">
            <v>19977</v>
          </cell>
          <cell r="G4">
            <v>5623</v>
          </cell>
          <cell r="H4">
            <v>216328</v>
          </cell>
          <cell r="I4">
            <v>0</v>
          </cell>
          <cell r="J4">
            <v>0</v>
          </cell>
          <cell r="K4">
            <v>0</v>
          </cell>
          <cell r="L4">
            <v>94375</v>
          </cell>
          <cell r="M4">
            <v>886793</v>
          </cell>
          <cell r="N4">
            <v>0</v>
          </cell>
          <cell r="O4">
            <v>213398</v>
          </cell>
          <cell r="P4">
            <v>116</v>
          </cell>
          <cell r="Q4">
            <v>76279</v>
          </cell>
          <cell r="R4">
            <v>1270961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235858</v>
          </cell>
          <cell r="X4">
            <v>0</v>
          </cell>
          <cell r="Y4">
            <v>235858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-195277</v>
          </cell>
          <cell r="F5">
            <v>-19977</v>
          </cell>
          <cell r="G5">
            <v>-5768</v>
          </cell>
          <cell r="H5">
            <v>-221022</v>
          </cell>
          <cell r="I5">
            <v>0</v>
          </cell>
          <cell r="J5">
            <v>0</v>
          </cell>
          <cell r="K5">
            <v>0</v>
          </cell>
          <cell r="L5">
            <v>-94525</v>
          </cell>
          <cell r="M5">
            <v>-890112</v>
          </cell>
          <cell r="N5">
            <v>0</v>
          </cell>
          <cell r="O5">
            <v>-213397</v>
          </cell>
          <cell r="P5">
            <v>-611</v>
          </cell>
          <cell r="Q5">
            <v>-76279</v>
          </cell>
          <cell r="R5">
            <v>-1274924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-235858</v>
          </cell>
          <cell r="X5">
            <v>0</v>
          </cell>
          <cell r="Y5">
            <v>-235858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666</v>
          </cell>
          <cell r="D6">
            <v>93938</v>
          </cell>
          <cell r="E6">
            <v>332978</v>
          </cell>
          <cell r="F6">
            <v>39452</v>
          </cell>
          <cell r="G6">
            <v>42298</v>
          </cell>
          <cell r="H6">
            <v>509332</v>
          </cell>
          <cell r="I6">
            <v>14507</v>
          </cell>
          <cell r="J6">
            <v>448774</v>
          </cell>
          <cell r="K6">
            <v>463281</v>
          </cell>
          <cell r="L6">
            <v>356094</v>
          </cell>
          <cell r="M6">
            <v>1379567</v>
          </cell>
          <cell r="N6">
            <v>0</v>
          </cell>
          <cell r="O6">
            <v>222593</v>
          </cell>
          <cell r="P6">
            <v>49405</v>
          </cell>
          <cell r="Q6">
            <v>159602</v>
          </cell>
          <cell r="R6">
            <v>2167261</v>
          </cell>
          <cell r="S6">
            <v>7697</v>
          </cell>
          <cell r="T6">
            <v>167600</v>
          </cell>
          <cell r="U6">
            <v>578270</v>
          </cell>
          <cell r="V6">
            <v>753567</v>
          </cell>
          <cell r="W6">
            <v>652124</v>
          </cell>
          <cell r="X6">
            <v>33824</v>
          </cell>
          <cell r="Y6">
            <v>685948</v>
          </cell>
          <cell r="Z6">
            <v>0</v>
          </cell>
          <cell r="AA6">
            <v>51200</v>
          </cell>
          <cell r="AB6">
            <v>0</v>
          </cell>
          <cell r="AC6">
            <v>11635</v>
          </cell>
          <cell r="AD6">
            <v>4386</v>
          </cell>
          <cell r="AE6">
            <v>0</v>
          </cell>
          <cell r="AF6">
            <v>67221</v>
          </cell>
        </row>
        <row r="7">
          <cell r="A7" t="str">
            <v>TILGANG</v>
          </cell>
          <cell r="B7" t="str">
            <v>Import 2.a.</v>
          </cell>
          <cell r="C7">
            <v>29</v>
          </cell>
          <cell r="D7">
            <v>0</v>
          </cell>
          <cell r="E7">
            <v>28841</v>
          </cell>
          <cell r="F7">
            <v>0</v>
          </cell>
          <cell r="G7">
            <v>9303</v>
          </cell>
          <cell r="H7">
            <v>38173</v>
          </cell>
          <cell r="I7">
            <v>0</v>
          </cell>
          <cell r="J7">
            <v>21591</v>
          </cell>
          <cell r="K7">
            <v>21591</v>
          </cell>
          <cell r="L7">
            <v>96723</v>
          </cell>
          <cell r="M7">
            <v>98353</v>
          </cell>
          <cell r="N7">
            <v>0</v>
          </cell>
          <cell r="O7">
            <v>0</v>
          </cell>
          <cell r="P7">
            <v>7198</v>
          </cell>
          <cell r="Q7">
            <v>0</v>
          </cell>
          <cell r="R7">
            <v>202274</v>
          </cell>
          <cell r="S7">
            <v>0</v>
          </cell>
          <cell r="T7">
            <v>288</v>
          </cell>
          <cell r="U7">
            <v>375542</v>
          </cell>
          <cell r="V7">
            <v>375830</v>
          </cell>
          <cell r="W7">
            <v>558748</v>
          </cell>
          <cell r="X7">
            <v>0</v>
          </cell>
          <cell r="Y7">
            <v>558748</v>
          </cell>
          <cell r="Z7">
            <v>0</v>
          </cell>
          <cell r="AA7">
            <v>19237</v>
          </cell>
          <cell r="AB7">
            <v>1886</v>
          </cell>
          <cell r="AC7">
            <v>22896</v>
          </cell>
          <cell r="AD7">
            <v>1700</v>
          </cell>
          <cell r="AE7">
            <v>0</v>
          </cell>
          <cell r="AF7">
            <v>45719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75016</v>
          </cell>
          <cell r="F8">
            <v>12092</v>
          </cell>
          <cell r="G8">
            <v>3687</v>
          </cell>
          <cell r="H8">
            <v>90795</v>
          </cell>
          <cell r="I8">
            <v>0</v>
          </cell>
          <cell r="J8">
            <v>13108</v>
          </cell>
          <cell r="K8">
            <v>13108</v>
          </cell>
          <cell r="L8">
            <v>26340</v>
          </cell>
          <cell r="M8">
            <v>74273</v>
          </cell>
          <cell r="N8">
            <v>0</v>
          </cell>
          <cell r="O8">
            <v>111743</v>
          </cell>
          <cell r="P8">
            <v>122</v>
          </cell>
          <cell r="Q8">
            <v>46104</v>
          </cell>
          <cell r="R8">
            <v>258582</v>
          </cell>
          <cell r="S8">
            <v>0</v>
          </cell>
          <cell r="T8">
            <v>0</v>
          </cell>
          <cell r="U8">
            <v>19648</v>
          </cell>
          <cell r="V8">
            <v>19648</v>
          </cell>
          <cell r="W8">
            <v>402022</v>
          </cell>
          <cell r="X8">
            <v>0</v>
          </cell>
          <cell r="Y8">
            <v>402022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2547</v>
          </cell>
          <cell r="AE8">
            <v>0</v>
          </cell>
          <cell r="AF8">
            <v>2547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3986</v>
          </cell>
          <cell r="F9">
            <v>4</v>
          </cell>
          <cell r="G9">
            <v>3004</v>
          </cell>
          <cell r="H9">
            <v>6994</v>
          </cell>
          <cell r="I9">
            <v>0</v>
          </cell>
          <cell r="J9">
            <v>0</v>
          </cell>
          <cell r="K9">
            <v>0</v>
          </cell>
          <cell r="L9">
            <v>26848</v>
          </cell>
          <cell r="M9">
            <v>29070</v>
          </cell>
          <cell r="N9">
            <v>0</v>
          </cell>
          <cell r="O9">
            <v>39423</v>
          </cell>
          <cell r="P9">
            <v>7187</v>
          </cell>
          <cell r="Q9">
            <v>53846</v>
          </cell>
          <cell r="R9">
            <v>156374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61986</v>
          </cell>
          <cell r="X9">
            <v>0</v>
          </cell>
          <cell r="Y9">
            <v>61986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9092</v>
          </cell>
          <cell r="Q10">
            <v>0</v>
          </cell>
          <cell r="R10">
            <v>9092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2884</v>
          </cell>
          <cell r="G11">
            <v>120</v>
          </cell>
          <cell r="H11">
            <v>3004</v>
          </cell>
          <cell r="I11">
            <v>0</v>
          </cell>
          <cell r="J11">
            <v>0</v>
          </cell>
          <cell r="K11">
            <v>0</v>
          </cell>
          <cell r="L11">
            <v>4247</v>
          </cell>
          <cell r="M11">
            <v>3634</v>
          </cell>
          <cell r="N11">
            <v>0</v>
          </cell>
          <cell r="O11">
            <v>5663</v>
          </cell>
          <cell r="P11">
            <v>44</v>
          </cell>
          <cell r="Q11">
            <v>0</v>
          </cell>
          <cell r="R11">
            <v>13588</v>
          </cell>
          <cell r="S11">
            <v>0</v>
          </cell>
          <cell r="T11">
            <v>1853</v>
          </cell>
          <cell r="U11">
            <v>170</v>
          </cell>
          <cell r="V11">
            <v>2023</v>
          </cell>
          <cell r="W11">
            <v>0</v>
          </cell>
          <cell r="X11">
            <v>0</v>
          </cell>
          <cell r="Y11">
            <v>0</v>
          </cell>
          <cell r="Z11">
            <v>1468</v>
          </cell>
          <cell r="AA11">
            <v>0</v>
          </cell>
          <cell r="AB11">
            <v>1</v>
          </cell>
          <cell r="AC11">
            <v>6802</v>
          </cell>
          <cell r="AD11">
            <v>378</v>
          </cell>
          <cell r="AE11">
            <v>0</v>
          </cell>
          <cell r="AF11">
            <v>8649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850</v>
          </cell>
          <cell r="H12">
            <v>850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5850</v>
          </cell>
          <cell r="N12">
            <v>0</v>
          </cell>
          <cell r="O12">
            <v>0</v>
          </cell>
          <cell r="P12">
            <v>49</v>
          </cell>
          <cell r="Q12">
            <v>0</v>
          </cell>
          <cell r="R12">
            <v>5899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39008</v>
          </cell>
          <cell r="E13">
            <v>173942</v>
          </cell>
          <cell r="F13">
            <v>32004</v>
          </cell>
          <cell r="G13">
            <v>1</v>
          </cell>
          <cell r="H13">
            <v>244955</v>
          </cell>
          <cell r="I13">
            <v>3422</v>
          </cell>
          <cell r="J13">
            <v>0</v>
          </cell>
          <cell r="K13">
            <v>3422</v>
          </cell>
          <cell r="L13">
            <v>52066</v>
          </cell>
          <cell r="M13">
            <v>208014</v>
          </cell>
          <cell r="N13">
            <v>0</v>
          </cell>
          <cell r="O13">
            <v>110375</v>
          </cell>
          <cell r="P13">
            <v>5130</v>
          </cell>
          <cell r="Q13">
            <v>5303</v>
          </cell>
          <cell r="R13">
            <v>380888</v>
          </cell>
          <cell r="S13">
            <v>0</v>
          </cell>
          <cell r="T13">
            <v>0</v>
          </cell>
          <cell r="U13">
            <v>107945</v>
          </cell>
          <cell r="V13">
            <v>107945</v>
          </cell>
          <cell r="W13">
            <v>263443</v>
          </cell>
          <cell r="X13">
            <v>19348</v>
          </cell>
          <cell r="Y13">
            <v>282791</v>
          </cell>
          <cell r="Z13">
            <v>24924</v>
          </cell>
          <cell r="AA13">
            <v>0</v>
          </cell>
          <cell r="AB13">
            <v>0</v>
          </cell>
          <cell r="AC13">
            <v>0</v>
          </cell>
          <cell r="AD13">
            <v>4717</v>
          </cell>
          <cell r="AE13">
            <v>0</v>
          </cell>
          <cell r="AF13">
            <v>29641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2687</v>
          </cell>
          <cell r="F14">
            <v>137185</v>
          </cell>
          <cell r="G14">
            <v>3842</v>
          </cell>
          <cell r="H14">
            <v>143714</v>
          </cell>
          <cell r="I14">
            <v>0</v>
          </cell>
          <cell r="J14">
            <v>2252</v>
          </cell>
          <cell r="K14">
            <v>2252</v>
          </cell>
          <cell r="L14">
            <v>23358</v>
          </cell>
          <cell r="M14">
            <v>32528</v>
          </cell>
          <cell r="N14">
            <v>0</v>
          </cell>
          <cell r="O14">
            <v>178741</v>
          </cell>
          <cell r="P14">
            <v>2953</v>
          </cell>
          <cell r="Q14">
            <v>5238</v>
          </cell>
          <cell r="R14">
            <v>242818</v>
          </cell>
          <cell r="S14">
            <v>0</v>
          </cell>
          <cell r="T14">
            <v>0</v>
          </cell>
          <cell r="U14">
            <v>16756</v>
          </cell>
          <cell r="V14">
            <v>16756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1656</v>
          </cell>
          <cell r="AE14">
            <v>0</v>
          </cell>
          <cell r="AF14">
            <v>1656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295</v>
          </cell>
          <cell r="F16">
            <v>55</v>
          </cell>
          <cell r="G16">
            <v>214</v>
          </cell>
          <cell r="H16">
            <v>564</v>
          </cell>
          <cell r="I16">
            <v>0</v>
          </cell>
          <cell r="J16">
            <v>98</v>
          </cell>
          <cell r="K16">
            <v>98</v>
          </cell>
          <cell r="L16">
            <v>619</v>
          </cell>
          <cell r="M16">
            <v>406</v>
          </cell>
          <cell r="N16">
            <v>0</v>
          </cell>
          <cell r="O16">
            <v>72</v>
          </cell>
          <cell r="P16">
            <v>10</v>
          </cell>
          <cell r="Q16">
            <v>89</v>
          </cell>
          <cell r="R16">
            <v>1196</v>
          </cell>
          <cell r="S16">
            <v>0</v>
          </cell>
          <cell r="T16">
            <v>22</v>
          </cell>
          <cell r="U16">
            <v>783</v>
          </cell>
          <cell r="V16">
            <v>805</v>
          </cell>
          <cell r="W16">
            <v>2827</v>
          </cell>
          <cell r="X16">
            <v>1</v>
          </cell>
          <cell r="Y16">
            <v>2828</v>
          </cell>
          <cell r="Z16">
            <v>0</v>
          </cell>
          <cell r="AA16">
            <v>0</v>
          </cell>
          <cell r="AB16">
            <v>0</v>
          </cell>
          <cell r="AC16">
            <v>17</v>
          </cell>
          <cell r="AD16">
            <v>114</v>
          </cell>
          <cell r="AE16">
            <v>0</v>
          </cell>
          <cell r="AF16">
            <v>131</v>
          </cell>
        </row>
        <row r="17">
          <cell r="B17" t="str">
            <v>I alt Tilgang</v>
          </cell>
          <cell r="C17">
            <v>29</v>
          </cell>
          <cell r="D17">
            <v>39008</v>
          </cell>
          <cell r="E17">
            <v>284767</v>
          </cell>
          <cell r="F17">
            <v>184224</v>
          </cell>
          <cell r="G17">
            <v>21021</v>
          </cell>
          <cell r="H17">
            <v>529049</v>
          </cell>
          <cell r="I17">
            <v>3422</v>
          </cell>
          <cell r="J17">
            <v>37049</v>
          </cell>
          <cell r="K17">
            <v>40471</v>
          </cell>
          <cell r="L17">
            <v>230201</v>
          </cell>
          <cell r="M17">
            <v>452128</v>
          </cell>
          <cell r="N17">
            <v>0</v>
          </cell>
          <cell r="O17">
            <v>446017</v>
          </cell>
          <cell r="P17">
            <v>31785</v>
          </cell>
          <cell r="Q17">
            <v>110580</v>
          </cell>
          <cell r="R17">
            <v>1270711</v>
          </cell>
          <cell r="S17">
            <v>0</v>
          </cell>
          <cell r="T17">
            <v>2163</v>
          </cell>
          <cell r="U17">
            <v>520844</v>
          </cell>
          <cell r="V17">
            <v>523007</v>
          </cell>
          <cell r="W17">
            <v>1289026</v>
          </cell>
          <cell r="X17">
            <v>19349</v>
          </cell>
          <cell r="Y17">
            <v>1308375</v>
          </cell>
          <cell r="Z17">
            <v>26392</v>
          </cell>
          <cell r="AA17">
            <v>19237</v>
          </cell>
          <cell r="AB17">
            <v>1887</v>
          </cell>
          <cell r="AC17">
            <v>29715</v>
          </cell>
          <cell r="AD17">
            <v>11112</v>
          </cell>
          <cell r="AE17">
            <v>0</v>
          </cell>
          <cell r="AF17">
            <v>88343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40461</v>
          </cell>
          <cell r="E18">
            <v>57137</v>
          </cell>
          <cell r="F18">
            <v>42995</v>
          </cell>
          <cell r="G18">
            <v>0</v>
          </cell>
          <cell r="H18">
            <v>140593</v>
          </cell>
          <cell r="I18">
            <v>0</v>
          </cell>
          <cell r="J18">
            <v>0</v>
          </cell>
          <cell r="K18">
            <v>0</v>
          </cell>
          <cell r="L18">
            <v>54964</v>
          </cell>
          <cell r="M18">
            <v>170695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225659</v>
          </cell>
          <cell r="S18">
            <v>0</v>
          </cell>
          <cell r="T18">
            <v>80746</v>
          </cell>
          <cell r="U18">
            <v>273415</v>
          </cell>
          <cell r="V18">
            <v>354161</v>
          </cell>
          <cell r="W18">
            <v>151280</v>
          </cell>
          <cell r="X18">
            <v>3992</v>
          </cell>
          <cell r="Y18">
            <v>155272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50</v>
          </cell>
          <cell r="AE18">
            <v>0</v>
          </cell>
          <cell r="AF18">
            <v>50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75017</v>
          </cell>
          <cell r="F19">
            <v>12092</v>
          </cell>
          <cell r="G19">
            <v>3687</v>
          </cell>
          <cell r="H19">
            <v>90796</v>
          </cell>
          <cell r="I19">
            <v>0</v>
          </cell>
          <cell r="J19">
            <v>13106</v>
          </cell>
          <cell r="K19">
            <v>13106</v>
          </cell>
          <cell r="L19">
            <v>26340</v>
          </cell>
          <cell r="M19">
            <v>74273</v>
          </cell>
          <cell r="N19">
            <v>0</v>
          </cell>
          <cell r="O19">
            <v>111743</v>
          </cell>
          <cell r="P19">
            <v>937</v>
          </cell>
          <cell r="Q19">
            <v>46104</v>
          </cell>
          <cell r="R19">
            <v>259397</v>
          </cell>
          <cell r="S19">
            <v>0</v>
          </cell>
          <cell r="T19">
            <v>0</v>
          </cell>
          <cell r="U19">
            <v>19648</v>
          </cell>
          <cell r="V19">
            <v>19648</v>
          </cell>
          <cell r="W19">
            <v>402022</v>
          </cell>
          <cell r="X19">
            <v>0</v>
          </cell>
          <cell r="Y19">
            <v>402022</v>
          </cell>
          <cell r="Z19">
            <v>0</v>
          </cell>
          <cell r="AA19">
            <v>0</v>
          </cell>
          <cell r="AB19">
            <v>0</v>
          </cell>
          <cell r="AC19">
            <v>4898</v>
          </cell>
          <cell r="AD19">
            <v>2547</v>
          </cell>
          <cell r="AE19">
            <v>0</v>
          </cell>
          <cell r="AF19">
            <v>7445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3986</v>
          </cell>
          <cell r="F20">
            <v>4</v>
          </cell>
          <cell r="G20">
            <v>3004</v>
          </cell>
          <cell r="H20">
            <v>6994</v>
          </cell>
          <cell r="I20">
            <v>0</v>
          </cell>
          <cell r="J20">
            <v>0</v>
          </cell>
          <cell r="K20">
            <v>0</v>
          </cell>
          <cell r="L20">
            <v>26850</v>
          </cell>
          <cell r="M20">
            <v>29070</v>
          </cell>
          <cell r="N20">
            <v>0</v>
          </cell>
          <cell r="O20">
            <v>39423</v>
          </cell>
          <cell r="P20">
            <v>7187</v>
          </cell>
          <cell r="Q20">
            <v>53846</v>
          </cell>
          <cell r="R20">
            <v>156376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61986</v>
          </cell>
          <cell r="X20">
            <v>0</v>
          </cell>
          <cell r="Y20">
            <v>61986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28527</v>
          </cell>
          <cell r="M21">
            <v>1231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29758</v>
          </cell>
          <cell r="S21">
            <v>0</v>
          </cell>
          <cell r="T21">
            <v>1866</v>
          </cell>
          <cell r="U21">
            <v>13351</v>
          </cell>
          <cell r="V21">
            <v>15217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229</v>
          </cell>
          <cell r="M22">
            <v>66</v>
          </cell>
          <cell r="N22">
            <v>0</v>
          </cell>
          <cell r="O22">
            <v>143</v>
          </cell>
          <cell r="P22">
            <v>0</v>
          </cell>
          <cell r="Q22">
            <v>0</v>
          </cell>
          <cell r="R22">
            <v>438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14250</v>
          </cell>
          <cell r="K23">
            <v>14250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1932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1932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159</v>
          </cell>
          <cell r="D25">
            <v>0</v>
          </cell>
          <cell r="E25">
            <v>4773</v>
          </cell>
          <cell r="F25">
            <v>128821</v>
          </cell>
          <cell r="G25">
            <v>638</v>
          </cell>
          <cell r="H25">
            <v>134391</v>
          </cell>
          <cell r="I25">
            <v>0</v>
          </cell>
          <cell r="J25">
            <v>11292</v>
          </cell>
          <cell r="K25">
            <v>11292</v>
          </cell>
          <cell r="L25">
            <v>43299</v>
          </cell>
          <cell r="M25">
            <v>44508</v>
          </cell>
          <cell r="N25">
            <v>0</v>
          </cell>
          <cell r="O25">
            <v>257678</v>
          </cell>
          <cell r="P25">
            <v>744</v>
          </cell>
          <cell r="Q25">
            <v>2644</v>
          </cell>
          <cell r="R25">
            <v>348873</v>
          </cell>
          <cell r="S25">
            <v>0</v>
          </cell>
          <cell r="T25">
            <v>1853</v>
          </cell>
          <cell r="U25">
            <v>10294</v>
          </cell>
          <cell r="V25">
            <v>12147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199</v>
          </cell>
          <cell r="AB25">
            <v>1884</v>
          </cell>
          <cell r="AC25">
            <v>13273</v>
          </cell>
          <cell r="AD25">
            <v>4550</v>
          </cell>
          <cell r="AE25">
            <v>0</v>
          </cell>
          <cell r="AF25">
            <v>19906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881</v>
          </cell>
          <cell r="M26">
            <v>30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911</v>
          </cell>
          <cell r="S26">
            <v>0</v>
          </cell>
          <cell r="T26">
            <v>0</v>
          </cell>
          <cell r="U26">
            <v>930</v>
          </cell>
          <cell r="V26">
            <v>930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17615</v>
          </cell>
          <cell r="AB26">
            <v>0</v>
          </cell>
          <cell r="AC26">
            <v>6693</v>
          </cell>
          <cell r="AD26">
            <v>6</v>
          </cell>
          <cell r="AE26">
            <v>0</v>
          </cell>
          <cell r="AF26">
            <v>24314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142</v>
          </cell>
          <cell r="V27">
            <v>142</v>
          </cell>
          <cell r="W27">
            <v>0</v>
          </cell>
          <cell r="X27">
            <v>0</v>
          </cell>
          <cell r="Y27">
            <v>0</v>
          </cell>
          <cell r="Z27">
            <v>26392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26392</v>
          </cell>
        </row>
        <row r="28">
          <cell r="B28" t="str">
            <v>Anvendt til produktion 3.n</v>
          </cell>
          <cell r="C28">
            <v>0</v>
          </cell>
          <cell r="D28">
            <v>9945</v>
          </cell>
          <cell r="E28">
            <v>1391</v>
          </cell>
          <cell r="F28">
            <v>0</v>
          </cell>
          <cell r="G28">
            <v>0</v>
          </cell>
          <cell r="H28">
            <v>11336</v>
          </cell>
          <cell r="I28">
            <v>0</v>
          </cell>
          <cell r="J28">
            <v>12</v>
          </cell>
          <cell r="K28">
            <v>12</v>
          </cell>
          <cell r="L28">
            <v>3909</v>
          </cell>
          <cell r="M28">
            <v>14791</v>
          </cell>
          <cell r="N28">
            <v>0</v>
          </cell>
          <cell r="O28">
            <v>12387</v>
          </cell>
          <cell r="P28">
            <v>10308</v>
          </cell>
          <cell r="Q28">
            <v>20522</v>
          </cell>
          <cell r="R28">
            <v>61917</v>
          </cell>
          <cell r="S28">
            <v>3061</v>
          </cell>
          <cell r="T28">
            <v>0</v>
          </cell>
          <cell r="U28">
            <v>0</v>
          </cell>
          <cell r="V28">
            <v>3061</v>
          </cell>
          <cell r="W28">
            <v>592723</v>
          </cell>
          <cell r="X28">
            <v>178</v>
          </cell>
          <cell r="Y28">
            <v>592901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117790</v>
          </cell>
          <cell r="F29">
            <v>9639</v>
          </cell>
          <cell r="G29">
            <v>15807</v>
          </cell>
          <cell r="H29">
            <v>143236</v>
          </cell>
          <cell r="I29">
            <v>0</v>
          </cell>
          <cell r="J29">
            <v>2252</v>
          </cell>
          <cell r="K29">
            <v>2252</v>
          </cell>
          <cell r="L29">
            <v>24104</v>
          </cell>
          <cell r="M29">
            <v>138812</v>
          </cell>
          <cell r="N29">
            <v>0</v>
          </cell>
          <cell r="O29">
            <v>62517</v>
          </cell>
          <cell r="P29">
            <v>10999</v>
          </cell>
          <cell r="Q29">
            <v>5297</v>
          </cell>
          <cell r="R29">
            <v>241729</v>
          </cell>
          <cell r="S29">
            <v>0</v>
          </cell>
          <cell r="T29">
            <v>4282</v>
          </cell>
          <cell r="U29">
            <v>0</v>
          </cell>
          <cell r="V29">
            <v>4282</v>
          </cell>
          <cell r="W29">
            <v>0</v>
          </cell>
          <cell r="X29">
            <v>12889</v>
          </cell>
          <cell r="Y29">
            <v>12889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1656</v>
          </cell>
          <cell r="AE29">
            <v>0</v>
          </cell>
          <cell r="AF29">
            <v>1656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1</v>
          </cell>
          <cell r="E31">
            <v>407</v>
          </cell>
          <cell r="F31">
            <v>50</v>
          </cell>
          <cell r="G31">
            <v>219</v>
          </cell>
          <cell r="H31">
            <v>677</v>
          </cell>
          <cell r="I31">
            <v>0</v>
          </cell>
          <cell r="J31">
            <v>8</v>
          </cell>
          <cell r="K31">
            <v>8</v>
          </cell>
          <cell r="L31">
            <v>96</v>
          </cell>
          <cell r="M31">
            <v>630</v>
          </cell>
          <cell r="N31">
            <v>0</v>
          </cell>
          <cell r="O31">
            <v>292</v>
          </cell>
          <cell r="P31">
            <v>3</v>
          </cell>
          <cell r="Q31">
            <v>0</v>
          </cell>
          <cell r="R31">
            <v>1021</v>
          </cell>
          <cell r="S31">
            <v>0</v>
          </cell>
          <cell r="T31">
            <v>5</v>
          </cell>
          <cell r="U31">
            <v>266</v>
          </cell>
          <cell r="V31">
            <v>271</v>
          </cell>
          <cell r="W31">
            <v>488</v>
          </cell>
          <cell r="X31">
            <v>0</v>
          </cell>
          <cell r="Y31">
            <v>488</v>
          </cell>
          <cell r="Z31">
            <v>0</v>
          </cell>
          <cell r="AA31">
            <v>0</v>
          </cell>
          <cell r="AB31">
            <v>3</v>
          </cell>
          <cell r="AC31">
            <v>34</v>
          </cell>
          <cell r="AD31">
            <v>29</v>
          </cell>
          <cell r="AE31">
            <v>0</v>
          </cell>
          <cell r="AF31">
            <v>66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3964</v>
          </cell>
          <cell r="F32">
            <v>0</v>
          </cell>
          <cell r="G32">
            <v>0</v>
          </cell>
          <cell r="H32">
            <v>3964</v>
          </cell>
          <cell r="I32">
            <v>0</v>
          </cell>
          <cell r="J32">
            <v>0</v>
          </cell>
          <cell r="K32">
            <v>0</v>
          </cell>
          <cell r="L32">
            <v>44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44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159</v>
          </cell>
          <cell r="D33">
            <v>50407</v>
          </cell>
          <cell r="E33">
            <v>264465</v>
          </cell>
          <cell r="F33">
            <v>193601</v>
          </cell>
          <cell r="G33">
            <v>23355</v>
          </cell>
          <cell r="H33">
            <v>531987</v>
          </cell>
          <cell r="I33">
            <v>0</v>
          </cell>
          <cell r="J33">
            <v>40920</v>
          </cell>
          <cell r="K33">
            <v>40920</v>
          </cell>
          <cell r="L33">
            <v>211175</v>
          </cell>
          <cell r="M33">
            <v>474106</v>
          </cell>
          <cell r="N33">
            <v>0</v>
          </cell>
          <cell r="O33">
            <v>484183</v>
          </cell>
          <cell r="P33">
            <v>30178</v>
          </cell>
          <cell r="Q33">
            <v>128413</v>
          </cell>
          <cell r="R33">
            <v>1328055</v>
          </cell>
          <cell r="S33">
            <v>3061</v>
          </cell>
          <cell r="T33">
            <v>88752</v>
          </cell>
          <cell r="U33">
            <v>318046</v>
          </cell>
          <cell r="V33">
            <v>409859</v>
          </cell>
          <cell r="W33">
            <v>1208499</v>
          </cell>
          <cell r="X33">
            <v>17059</v>
          </cell>
          <cell r="Y33">
            <v>1225558</v>
          </cell>
          <cell r="Z33">
            <v>26392</v>
          </cell>
          <cell r="AA33">
            <v>17814</v>
          </cell>
          <cell r="AB33">
            <v>1887</v>
          </cell>
          <cell r="AC33">
            <v>24898</v>
          </cell>
          <cell r="AD33">
            <v>8839</v>
          </cell>
          <cell r="AE33">
            <v>0</v>
          </cell>
          <cell r="AF33">
            <v>79830</v>
          </cell>
        </row>
        <row r="34">
          <cell r="A34" t="str">
            <v>FYSISK BEHOLDNING ULTIMO</v>
          </cell>
          <cell r="C34">
            <v>536</v>
          </cell>
          <cell r="D34">
            <v>82539</v>
          </cell>
          <cell r="E34">
            <v>357829</v>
          </cell>
          <cell r="F34">
            <v>30075</v>
          </cell>
          <cell r="G34">
            <v>40109</v>
          </cell>
          <cell r="H34">
            <v>511088</v>
          </cell>
          <cell r="I34">
            <v>17929</v>
          </cell>
          <cell r="J34">
            <v>444903</v>
          </cell>
          <cell r="K34">
            <v>462832</v>
          </cell>
          <cell r="L34">
            <v>375270</v>
          </cell>
          <cell r="M34">
            <v>1360908</v>
          </cell>
          <cell r="N34">
            <v>0</v>
          </cell>
          <cell r="O34">
            <v>184426</v>
          </cell>
          <cell r="P34">
            <v>51507</v>
          </cell>
          <cell r="Q34">
            <v>141769</v>
          </cell>
          <cell r="R34">
            <v>2113880</v>
          </cell>
          <cell r="S34">
            <v>4636</v>
          </cell>
          <cell r="T34">
            <v>81011</v>
          </cell>
          <cell r="U34">
            <v>781068</v>
          </cell>
          <cell r="V34">
            <v>866715</v>
          </cell>
          <cell r="W34">
            <v>732651</v>
          </cell>
          <cell r="X34">
            <v>36114</v>
          </cell>
          <cell r="Y34">
            <v>768765</v>
          </cell>
          <cell r="Z34">
            <v>0</v>
          </cell>
          <cell r="AA34">
            <v>52623</v>
          </cell>
          <cell r="AB34">
            <v>0</v>
          </cell>
          <cell r="AC34">
            <v>16452</v>
          </cell>
          <cell r="AD34">
            <v>6659</v>
          </cell>
          <cell r="AE34">
            <v>0</v>
          </cell>
          <cell r="AF34">
            <v>75734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194187</v>
          </cell>
          <cell r="F35">
            <v>19973</v>
          </cell>
          <cell r="G35">
            <v>2619</v>
          </cell>
          <cell r="H35">
            <v>216779</v>
          </cell>
          <cell r="I35">
            <v>0</v>
          </cell>
          <cell r="J35">
            <v>0</v>
          </cell>
          <cell r="K35">
            <v>0</v>
          </cell>
          <cell r="L35">
            <v>83492</v>
          </cell>
          <cell r="M35">
            <v>925578</v>
          </cell>
          <cell r="N35">
            <v>0</v>
          </cell>
          <cell r="O35">
            <v>174005</v>
          </cell>
          <cell r="P35">
            <v>7304</v>
          </cell>
          <cell r="Q35">
            <v>130125</v>
          </cell>
          <cell r="R35">
            <v>1320504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296692</v>
          </cell>
          <cell r="X35">
            <v>0</v>
          </cell>
          <cell r="Y35">
            <v>296692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-194772</v>
          </cell>
          <cell r="F36">
            <v>-19973</v>
          </cell>
          <cell r="G36">
            <v>-3614</v>
          </cell>
          <cell r="H36">
            <v>-218359</v>
          </cell>
          <cell r="I36">
            <v>0</v>
          </cell>
          <cell r="J36">
            <v>0</v>
          </cell>
          <cell r="K36">
            <v>0</v>
          </cell>
          <cell r="L36">
            <v>-83599</v>
          </cell>
          <cell r="M36">
            <v>-934747</v>
          </cell>
          <cell r="N36">
            <v>0</v>
          </cell>
          <cell r="O36">
            <v>-174005</v>
          </cell>
          <cell r="P36">
            <v>-7847</v>
          </cell>
          <cell r="Q36">
            <v>-130125</v>
          </cell>
          <cell r="R36">
            <v>-1330323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-296692</v>
          </cell>
          <cell r="X36">
            <v>0</v>
          </cell>
          <cell r="Y36">
            <v>-296692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536</v>
          </cell>
          <cell r="D37">
            <v>82539</v>
          </cell>
          <cell r="E37">
            <v>357244</v>
          </cell>
          <cell r="F37">
            <v>30075</v>
          </cell>
          <cell r="G37">
            <v>39114</v>
          </cell>
          <cell r="H37">
            <v>509508</v>
          </cell>
          <cell r="I37">
            <v>17929</v>
          </cell>
          <cell r="J37">
            <v>444903</v>
          </cell>
          <cell r="K37">
            <v>462832</v>
          </cell>
          <cell r="L37">
            <v>375163</v>
          </cell>
          <cell r="M37">
            <v>1351739</v>
          </cell>
          <cell r="N37">
            <v>0</v>
          </cell>
          <cell r="O37">
            <v>184426</v>
          </cell>
          <cell r="P37">
            <v>50964</v>
          </cell>
          <cell r="Q37">
            <v>141769</v>
          </cell>
          <cell r="R37">
            <v>2104061</v>
          </cell>
          <cell r="S37">
            <v>4636</v>
          </cell>
          <cell r="T37">
            <v>81011</v>
          </cell>
          <cell r="U37">
            <v>781068</v>
          </cell>
          <cell r="V37">
            <v>866715</v>
          </cell>
          <cell r="W37">
            <v>732651</v>
          </cell>
          <cell r="X37">
            <v>36114</v>
          </cell>
          <cell r="Y37">
            <v>768765</v>
          </cell>
          <cell r="Z37">
            <v>0</v>
          </cell>
          <cell r="AA37">
            <v>52623</v>
          </cell>
          <cell r="AB37">
            <v>0</v>
          </cell>
          <cell r="AC37">
            <v>16452</v>
          </cell>
          <cell r="AD37">
            <v>6659</v>
          </cell>
          <cell r="AE37">
            <v>0</v>
          </cell>
          <cell r="AF37">
            <v>75734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5908</v>
          </cell>
          <cell r="C3">
            <v>1104</v>
          </cell>
          <cell r="D3">
            <v>118133</v>
          </cell>
          <cell r="E3">
            <v>3676</v>
          </cell>
          <cell r="F3">
            <v>128821</v>
          </cell>
          <cell r="G3">
            <v>0</v>
          </cell>
          <cell r="H3">
            <v>12014</v>
          </cell>
          <cell r="I3">
            <v>12014</v>
          </cell>
          <cell r="J3">
            <v>8</v>
          </cell>
          <cell r="K3">
            <v>8</v>
          </cell>
          <cell r="L3">
            <v>28637</v>
          </cell>
          <cell r="M3">
            <v>0</v>
          </cell>
          <cell r="N3">
            <v>14876</v>
          </cell>
          <cell r="O3">
            <v>43513</v>
          </cell>
        </row>
      </sheetData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536</v>
          </cell>
          <cell r="D3">
            <v>82539</v>
          </cell>
          <cell r="E3">
            <v>357829</v>
          </cell>
          <cell r="F3">
            <v>30075</v>
          </cell>
          <cell r="G3">
            <v>40109</v>
          </cell>
          <cell r="H3">
            <v>511088</v>
          </cell>
          <cell r="I3">
            <v>17929</v>
          </cell>
          <cell r="J3">
            <v>444519</v>
          </cell>
          <cell r="K3">
            <v>462448</v>
          </cell>
          <cell r="L3">
            <v>375270</v>
          </cell>
          <cell r="M3">
            <v>1360908</v>
          </cell>
          <cell r="N3">
            <v>0</v>
          </cell>
          <cell r="O3">
            <v>184426</v>
          </cell>
          <cell r="P3">
            <v>51507</v>
          </cell>
          <cell r="Q3">
            <v>141769</v>
          </cell>
          <cell r="R3">
            <v>2113880</v>
          </cell>
          <cell r="S3">
            <v>4636</v>
          </cell>
          <cell r="T3">
            <v>81011</v>
          </cell>
          <cell r="U3">
            <v>781068</v>
          </cell>
          <cell r="V3">
            <v>866715</v>
          </cell>
          <cell r="W3">
            <v>732651</v>
          </cell>
          <cell r="X3">
            <v>36114</v>
          </cell>
          <cell r="Y3">
            <v>768765</v>
          </cell>
          <cell r="Z3">
            <v>0</v>
          </cell>
          <cell r="AA3">
            <v>52623</v>
          </cell>
          <cell r="AB3">
            <v>0</v>
          </cell>
          <cell r="AC3">
            <v>16452</v>
          </cell>
          <cell r="AD3">
            <v>6659</v>
          </cell>
          <cell r="AE3">
            <v>0</v>
          </cell>
          <cell r="AF3">
            <v>75734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194187</v>
          </cell>
          <cell r="F4">
            <v>19973</v>
          </cell>
          <cell r="G4">
            <v>2619</v>
          </cell>
          <cell r="H4">
            <v>216779</v>
          </cell>
          <cell r="I4">
            <v>0</v>
          </cell>
          <cell r="J4">
            <v>0</v>
          </cell>
          <cell r="K4">
            <v>0</v>
          </cell>
          <cell r="L4">
            <v>83492</v>
          </cell>
          <cell r="M4">
            <v>925578</v>
          </cell>
          <cell r="N4">
            <v>0</v>
          </cell>
          <cell r="O4">
            <v>174005</v>
          </cell>
          <cell r="P4">
            <v>7304</v>
          </cell>
          <cell r="Q4">
            <v>130125</v>
          </cell>
          <cell r="R4">
            <v>1320504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296692</v>
          </cell>
          <cell r="X4">
            <v>0</v>
          </cell>
          <cell r="Y4">
            <v>296692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-194772</v>
          </cell>
          <cell r="F5">
            <v>-19973</v>
          </cell>
          <cell r="G5">
            <v>-3614</v>
          </cell>
          <cell r="H5">
            <v>-218359</v>
          </cell>
          <cell r="I5">
            <v>0</v>
          </cell>
          <cell r="J5">
            <v>0</v>
          </cell>
          <cell r="K5">
            <v>0</v>
          </cell>
          <cell r="L5">
            <v>-83599</v>
          </cell>
          <cell r="M5">
            <v>-934747</v>
          </cell>
          <cell r="N5">
            <v>0</v>
          </cell>
          <cell r="O5">
            <v>-174005</v>
          </cell>
          <cell r="P5">
            <v>-7847</v>
          </cell>
          <cell r="Q5">
            <v>-130125</v>
          </cell>
          <cell r="R5">
            <v>-1330323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-296692</v>
          </cell>
          <cell r="X5">
            <v>0</v>
          </cell>
          <cell r="Y5">
            <v>-296692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536</v>
          </cell>
          <cell r="D6">
            <v>82539</v>
          </cell>
          <cell r="E6">
            <v>357244</v>
          </cell>
          <cell r="F6">
            <v>30075</v>
          </cell>
          <cell r="G6">
            <v>39114</v>
          </cell>
          <cell r="H6">
            <v>509508</v>
          </cell>
          <cell r="I6">
            <v>17929</v>
          </cell>
          <cell r="J6">
            <v>444519</v>
          </cell>
          <cell r="K6">
            <v>462448</v>
          </cell>
          <cell r="L6">
            <v>375163</v>
          </cell>
          <cell r="M6">
            <v>1351739</v>
          </cell>
          <cell r="N6">
            <v>0</v>
          </cell>
          <cell r="O6">
            <v>184426</v>
          </cell>
          <cell r="P6">
            <v>50964</v>
          </cell>
          <cell r="Q6">
            <v>141769</v>
          </cell>
          <cell r="R6">
            <v>2104061</v>
          </cell>
          <cell r="S6">
            <v>4636</v>
          </cell>
          <cell r="T6">
            <v>81011</v>
          </cell>
          <cell r="U6">
            <v>781068</v>
          </cell>
          <cell r="V6">
            <v>866715</v>
          </cell>
          <cell r="W6">
            <v>732651</v>
          </cell>
          <cell r="X6">
            <v>36114</v>
          </cell>
          <cell r="Y6">
            <v>768765</v>
          </cell>
          <cell r="Z6">
            <v>0</v>
          </cell>
          <cell r="AA6">
            <v>52623</v>
          </cell>
          <cell r="AB6">
            <v>0</v>
          </cell>
          <cell r="AC6">
            <v>16452</v>
          </cell>
          <cell r="AD6">
            <v>6659</v>
          </cell>
          <cell r="AE6">
            <v>0</v>
          </cell>
          <cell r="AF6">
            <v>75734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6494</v>
          </cell>
          <cell r="E7">
            <v>40842</v>
          </cell>
          <cell r="F7">
            <v>0</v>
          </cell>
          <cell r="G7">
            <v>11186</v>
          </cell>
          <cell r="H7">
            <v>58522</v>
          </cell>
          <cell r="I7">
            <v>0</v>
          </cell>
          <cell r="J7">
            <v>33004</v>
          </cell>
          <cell r="K7">
            <v>33004</v>
          </cell>
          <cell r="L7">
            <v>75941</v>
          </cell>
          <cell r="M7">
            <v>72267</v>
          </cell>
          <cell r="N7">
            <v>0</v>
          </cell>
          <cell r="O7">
            <v>0</v>
          </cell>
          <cell r="P7">
            <v>18665</v>
          </cell>
          <cell r="Q7">
            <v>67698</v>
          </cell>
          <cell r="R7">
            <v>234571</v>
          </cell>
          <cell r="S7">
            <v>0</v>
          </cell>
          <cell r="T7">
            <v>79406</v>
          </cell>
          <cell r="U7">
            <v>156547</v>
          </cell>
          <cell r="V7">
            <v>235953</v>
          </cell>
          <cell r="W7">
            <v>322164</v>
          </cell>
          <cell r="X7">
            <v>0</v>
          </cell>
          <cell r="Y7">
            <v>322164</v>
          </cell>
          <cell r="Z7">
            <v>0</v>
          </cell>
          <cell r="AA7">
            <v>0</v>
          </cell>
          <cell r="AB7">
            <v>1598</v>
          </cell>
          <cell r="AC7">
            <v>8613</v>
          </cell>
          <cell r="AD7">
            <v>1700</v>
          </cell>
          <cell r="AE7">
            <v>0</v>
          </cell>
          <cell r="AF7">
            <v>11911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64953</v>
          </cell>
          <cell r="F8">
            <v>11976</v>
          </cell>
          <cell r="G8">
            <v>3513</v>
          </cell>
          <cell r="H8">
            <v>80442</v>
          </cell>
          <cell r="I8">
            <v>0</v>
          </cell>
          <cell r="J8">
            <v>18944</v>
          </cell>
          <cell r="K8">
            <v>18944</v>
          </cell>
          <cell r="L8">
            <v>8161</v>
          </cell>
          <cell r="M8">
            <v>57085</v>
          </cell>
          <cell r="N8">
            <v>0</v>
          </cell>
          <cell r="O8">
            <v>121735</v>
          </cell>
          <cell r="P8">
            <v>1273</v>
          </cell>
          <cell r="Q8">
            <v>5000</v>
          </cell>
          <cell r="R8">
            <v>193254</v>
          </cell>
          <cell r="S8">
            <v>0</v>
          </cell>
          <cell r="T8">
            <v>0</v>
          </cell>
          <cell r="U8">
            <v>9496</v>
          </cell>
          <cell r="V8">
            <v>9496</v>
          </cell>
          <cell r="W8">
            <v>469850</v>
          </cell>
          <cell r="X8">
            <v>0</v>
          </cell>
          <cell r="Y8">
            <v>469850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3424</v>
          </cell>
          <cell r="AE8">
            <v>0</v>
          </cell>
          <cell r="AF8">
            <v>3424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20401</v>
          </cell>
          <cell r="F9">
            <v>3</v>
          </cell>
          <cell r="G9">
            <v>2795</v>
          </cell>
          <cell r="H9">
            <v>23199</v>
          </cell>
          <cell r="I9">
            <v>0</v>
          </cell>
          <cell r="J9">
            <v>0</v>
          </cell>
          <cell r="K9">
            <v>0</v>
          </cell>
          <cell r="L9">
            <v>12097</v>
          </cell>
          <cell r="M9">
            <v>17778</v>
          </cell>
          <cell r="N9">
            <v>0</v>
          </cell>
          <cell r="O9">
            <v>59390</v>
          </cell>
          <cell r="P9">
            <v>1913</v>
          </cell>
          <cell r="Q9">
            <v>51109</v>
          </cell>
          <cell r="R9">
            <v>142287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36239</v>
          </cell>
          <cell r="X9">
            <v>0</v>
          </cell>
          <cell r="Y9">
            <v>36239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10473</v>
          </cell>
          <cell r="Q10">
            <v>0</v>
          </cell>
          <cell r="R10">
            <v>10473</v>
          </cell>
          <cell r="S10">
            <v>0</v>
          </cell>
          <cell r="T10">
            <v>0</v>
          </cell>
          <cell r="U10">
            <v>45013</v>
          </cell>
          <cell r="V10">
            <v>45013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3473</v>
          </cell>
          <cell r="G11">
            <v>133</v>
          </cell>
          <cell r="H11">
            <v>3606</v>
          </cell>
          <cell r="I11">
            <v>0</v>
          </cell>
          <cell r="J11">
            <v>0</v>
          </cell>
          <cell r="K11">
            <v>0</v>
          </cell>
          <cell r="L11">
            <v>5318</v>
          </cell>
          <cell r="M11">
            <v>4913</v>
          </cell>
          <cell r="N11">
            <v>0</v>
          </cell>
          <cell r="O11">
            <v>6060</v>
          </cell>
          <cell r="P11">
            <v>0</v>
          </cell>
          <cell r="Q11">
            <v>0</v>
          </cell>
          <cell r="R11">
            <v>16291</v>
          </cell>
          <cell r="S11">
            <v>0</v>
          </cell>
          <cell r="T11">
            <v>1238</v>
          </cell>
          <cell r="U11">
            <v>1671</v>
          </cell>
          <cell r="V11">
            <v>2909</v>
          </cell>
          <cell r="W11">
            <v>0</v>
          </cell>
          <cell r="X11">
            <v>0</v>
          </cell>
          <cell r="Y11">
            <v>0</v>
          </cell>
          <cell r="Z11">
            <v>1341</v>
          </cell>
          <cell r="AA11">
            <v>0</v>
          </cell>
          <cell r="AB11">
            <v>1</v>
          </cell>
          <cell r="AC11">
            <v>5727</v>
          </cell>
          <cell r="AD11">
            <v>196</v>
          </cell>
          <cell r="AE11">
            <v>0</v>
          </cell>
          <cell r="AF11">
            <v>7265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3473</v>
          </cell>
          <cell r="F12">
            <v>0</v>
          </cell>
          <cell r="G12">
            <v>0</v>
          </cell>
          <cell r="H12">
            <v>3473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48700</v>
          </cell>
          <cell r="E13">
            <v>182634</v>
          </cell>
          <cell r="F13">
            <v>25725</v>
          </cell>
          <cell r="G13">
            <v>0</v>
          </cell>
          <cell r="H13">
            <v>257059</v>
          </cell>
          <cell r="I13">
            <v>0</v>
          </cell>
          <cell r="J13">
            <v>0</v>
          </cell>
          <cell r="K13">
            <v>0</v>
          </cell>
          <cell r="L13">
            <v>34324</v>
          </cell>
          <cell r="M13">
            <v>158058</v>
          </cell>
          <cell r="N13">
            <v>0</v>
          </cell>
          <cell r="O13">
            <v>190720</v>
          </cell>
          <cell r="P13">
            <v>6322</v>
          </cell>
          <cell r="Q13">
            <v>0</v>
          </cell>
          <cell r="R13">
            <v>389424</v>
          </cell>
          <cell r="S13">
            <v>1798</v>
          </cell>
          <cell r="T13">
            <v>0</v>
          </cell>
          <cell r="U13">
            <v>118453</v>
          </cell>
          <cell r="V13">
            <v>120251</v>
          </cell>
          <cell r="W13">
            <v>253058</v>
          </cell>
          <cell r="X13">
            <v>4036</v>
          </cell>
          <cell r="Y13">
            <v>257094</v>
          </cell>
          <cell r="Z13">
            <v>26979</v>
          </cell>
          <cell r="AA13">
            <v>0</v>
          </cell>
          <cell r="AB13">
            <v>0</v>
          </cell>
          <cell r="AC13">
            <v>0</v>
          </cell>
          <cell r="AD13">
            <v>4257</v>
          </cell>
          <cell r="AE13">
            <v>0</v>
          </cell>
          <cell r="AF13">
            <v>31236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2801</v>
          </cell>
          <cell r="F14">
            <v>139975</v>
          </cell>
          <cell r="G14">
            <v>4236</v>
          </cell>
          <cell r="H14">
            <v>147012</v>
          </cell>
          <cell r="I14">
            <v>0</v>
          </cell>
          <cell r="J14">
            <v>0</v>
          </cell>
          <cell r="K14">
            <v>0</v>
          </cell>
          <cell r="L14">
            <v>41963</v>
          </cell>
          <cell r="M14">
            <v>5330</v>
          </cell>
          <cell r="N14">
            <v>0</v>
          </cell>
          <cell r="O14">
            <v>116120</v>
          </cell>
          <cell r="P14">
            <v>740</v>
          </cell>
          <cell r="Q14">
            <v>10</v>
          </cell>
          <cell r="R14">
            <v>164163</v>
          </cell>
          <cell r="S14">
            <v>0</v>
          </cell>
          <cell r="T14">
            <v>75400</v>
          </cell>
          <cell r="U14">
            <v>5261</v>
          </cell>
          <cell r="V14">
            <v>80661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2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11</v>
          </cell>
          <cell r="E16">
            <v>562</v>
          </cell>
          <cell r="F16">
            <v>0</v>
          </cell>
          <cell r="G16">
            <v>25</v>
          </cell>
          <cell r="H16">
            <v>598</v>
          </cell>
          <cell r="I16">
            <v>0</v>
          </cell>
          <cell r="J16">
            <v>199</v>
          </cell>
          <cell r="K16">
            <v>199</v>
          </cell>
          <cell r="L16">
            <v>350</v>
          </cell>
          <cell r="M16">
            <v>85</v>
          </cell>
          <cell r="N16">
            <v>0</v>
          </cell>
          <cell r="O16">
            <v>534</v>
          </cell>
          <cell r="P16">
            <v>12</v>
          </cell>
          <cell r="Q16">
            <v>51</v>
          </cell>
          <cell r="R16">
            <v>1032</v>
          </cell>
          <cell r="S16">
            <v>51</v>
          </cell>
          <cell r="T16">
            <v>0</v>
          </cell>
          <cell r="U16">
            <v>1333</v>
          </cell>
          <cell r="V16">
            <v>1384</v>
          </cell>
          <cell r="W16">
            <v>3258</v>
          </cell>
          <cell r="X16">
            <v>0</v>
          </cell>
          <cell r="Y16">
            <v>3258</v>
          </cell>
          <cell r="Z16">
            <v>0</v>
          </cell>
          <cell r="AA16">
            <v>0</v>
          </cell>
          <cell r="AB16">
            <v>269</v>
          </cell>
          <cell r="AC16">
            <v>17</v>
          </cell>
          <cell r="AD16">
            <v>64</v>
          </cell>
          <cell r="AE16">
            <v>0</v>
          </cell>
          <cell r="AF16">
            <v>350</v>
          </cell>
        </row>
        <row r="17">
          <cell r="B17" t="str">
            <v>I alt Tilgang</v>
          </cell>
          <cell r="C17">
            <v>0</v>
          </cell>
          <cell r="D17">
            <v>55205</v>
          </cell>
          <cell r="E17">
            <v>315666</v>
          </cell>
          <cell r="F17">
            <v>181152</v>
          </cell>
          <cell r="G17">
            <v>21888</v>
          </cell>
          <cell r="H17">
            <v>573911</v>
          </cell>
          <cell r="I17">
            <v>0</v>
          </cell>
          <cell r="J17">
            <v>52147</v>
          </cell>
          <cell r="K17">
            <v>52147</v>
          </cell>
          <cell r="L17">
            <v>178154</v>
          </cell>
          <cell r="M17">
            <v>315516</v>
          </cell>
          <cell r="N17">
            <v>0</v>
          </cell>
          <cell r="O17">
            <v>494559</v>
          </cell>
          <cell r="P17">
            <v>39398</v>
          </cell>
          <cell r="Q17">
            <v>123868</v>
          </cell>
          <cell r="R17">
            <v>1151495</v>
          </cell>
          <cell r="S17">
            <v>1849</v>
          </cell>
          <cell r="T17">
            <v>156044</v>
          </cell>
          <cell r="U17">
            <v>337774</v>
          </cell>
          <cell r="V17">
            <v>495667</v>
          </cell>
          <cell r="W17">
            <v>1084569</v>
          </cell>
          <cell r="X17">
            <v>4036</v>
          </cell>
          <cell r="Y17">
            <v>1088605</v>
          </cell>
          <cell r="Z17">
            <v>28320</v>
          </cell>
          <cell r="AA17">
            <v>0</v>
          </cell>
          <cell r="AB17">
            <v>1868</v>
          </cell>
          <cell r="AC17">
            <v>14357</v>
          </cell>
          <cell r="AD17">
            <v>9643</v>
          </cell>
          <cell r="AE17">
            <v>0</v>
          </cell>
          <cell r="AF17">
            <v>54188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49458</v>
          </cell>
          <cell r="E18">
            <v>68925</v>
          </cell>
          <cell r="F18">
            <v>14476</v>
          </cell>
          <cell r="G18">
            <v>0</v>
          </cell>
          <cell r="H18">
            <v>132859</v>
          </cell>
          <cell r="I18">
            <v>0</v>
          </cell>
          <cell r="J18">
            <v>13546</v>
          </cell>
          <cell r="K18">
            <v>13546</v>
          </cell>
          <cell r="L18">
            <v>33623</v>
          </cell>
          <cell r="M18">
            <v>131392</v>
          </cell>
          <cell r="N18">
            <v>0</v>
          </cell>
          <cell r="O18">
            <v>0</v>
          </cell>
          <cell r="P18">
            <v>6237</v>
          </cell>
          <cell r="Q18">
            <v>0</v>
          </cell>
          <cell r="R18">
            <v>171252</v>
          </cell>
          <cell r="S18">
            <v>0</v>
          </cell>
          <cell r="T18">
            <v>0</v>
          </cell>
          <cell r="U18">
            <v>273922</v>
          </cell>
          <cell r="V18">
            <v>273922</v>
          </cell>
          <cell r="W18">
            <v>0</v>
          </cell>
          <cell r="X18">
            <v>4560</v>
          </cell>
          <cell r="Y18">
            <v>4560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27</v>
          </cell>
          <cell r="AE18">
            <v>0</v>
          </cell>
          <cell r="AF18">
            <v>27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64953</v>
          </cell>
          <cell r="F19">
            <v>11976</v>
          </cell>
          <cell r="G19">
            <v>3513</v>
          </cell>
          <cell r="H19">
            <v>80442</v>
          </cell>
          <cell r="I19">
            <v>0</v>
          </cell>
          <cell r="J19">
            <v>18949</v>
          </cell>
          <cell r="K19">
            <v>18949</v>
          </cell>
          <cell r="L19">
            <v>8161</v>
          </cell>
          <cell r="M19">
            <v>57086</v>
          </cell>
          <cell r="N19">
            <v>0</v>
          </cell>
          <cell r="O19">
            <v>121747</v>
          </cell>
          <cell r="P19">
            <v>1273</v>
          </cell>
          <cell r="Q19">
            <v>5000</v>
          </cell>
          <cell r="R19">
            <v>193267</v>
          </cell>
          <cell r="S19">
            <v>0</v>
          </cell>
          <cell r="T19">
            <v>0</v>
          </cell>
          <cell r="U19">
            <v>9496</v>
          </cell>
          <cell r="V19">
            <v>9496</v>
          </cell>
          <cell r="W19">
            <v>469850</v>
          </cell>
          <cell r="X19">
            <v>0</v>
          </cell>
          <cell r="Y19">
            <v>469850</v>
          </cell>
          <cell r="Z19">
            <v>0</v>
          </cell>
          <cell r="AA19">
            <v>0</v>
          </cell>
          <cell r="AB19">
            <v>0</v>
          </cell>
          <cell r="AC19">
            <v>4772</v>
          </cell>
          <cell r="AD19">
            <v>3425</v>
          </cell>
          <cell r="AE19">
            <v>0</v>
          </cell>
          <cell r="AF19">
            <v>8197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20401</v>
          </cell>
          <cell r="F20">
            <v>3</v>
          </cell>
          <cell r="G20">
            <v>2795</v>
          </cell>
          <cell r="H20">
            <v>23199</v>
          </cell>
          <cell r="I20">
            <v>0</v>
          </cell>
          <cell r="J20">
            <v>0</v>
          </cell>
          <cell r="K20">
            <v>0</v>
          </cell>
          <cell r="L20">
            <v>12096</v>
          </cell>
          <cell r="M20">
            <v>17778</v>
          </cell>
          <cell r="N20">
            <v>0</v>
          </cell>
          <cell r="O20">
            <v>59390</v>
          </cell>
          <cell r="P20">
            <v>1913</v>
          </cell>
          <cell r="Q20">
            <v>51109</v>
          </cell>
          <cell r="R20">
            <v>142286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36239</v>
          </cell>
          <cell r="X20">
            <v>0</v>
          </cell>
          <cell r="Y20">
            <v>36239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30262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30262</v>
          </cell>
          <cell r="S21">
            <v>0</v>
          </cell>
          <cell r="T21">
            <v>950</v>
          </cell>
          <cell r="U21">
            <v>14076</v>
          </cell>
          <cell r="V21">
            <v>15026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76</v>
          </cell>
          <cell r="M22">
            <v>5</v>
          </cell>
          <cell r="N22">
            <v>0</v>
          </cell>
          <cell r="O22">
            <v>53</v>
          </cell>
          <cell r="P22">
            <v>0</v>
          </cell>
          <cell r="Q22">
            <v>0</v>
          </cell>
          <cell r="R22">
            <v>134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12459</v>
          </cell>
          <cell r="K23">
            <v>12459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2347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2347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42</v>
          </cell>
          <cell r="D25">
            <v>0</v>
          </cell>
          <cell r="E25">
            <v>4587</v>
          </cell>
          <cell r="F25">
            <v>131757</v>
          </cell>
          <cell r="G25">
            <v>631</v>
          </cell>
          <cell r="H25">
            <v>137017</v>
          </cell>
          <cell r="I25">
            <v>0</v>
          </cell>
          <cell r="J25">
            <v>12866</v>
          </cell>
          <cell r="K25">
            <v>12866</v>
          </cell>
          <cell r="L25">
            <v>53727</v>
          </cell>
          <cell r="M25">
            <v>53524</v>
          </cell>
          <cell r="N25">
            <v>0</v>
          </cell>
          <cell r="O25">
            <v>248295</v>
          </cell>
          <cell r="P25">
            <v>1185</v>
          </cell>
          <cell r="Q25">
            <v>5770</v>
          </cell>
          <cell r="R25">
            <v>362501</v>
          </cell>
          <cell r="S25">
            <v>0</v>
          </cell>
          <cell r="T25">
            <v>1128</v>
          </cell>
          <cell r="U25">
            <v>8649</v>
          </cell>
          <cell r="V25">
            <v>9777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190</v>
          </cell>
          <cell r="AB25">
            <v>1868</v>
          </cell>
          <cell r="AC25">
            <v>8120</v>
          </cell>
          <cell r="AD25">
            <v>4583</v>
          </cell>
          <cell r="AE25">
            <v>0</v>
          </cell>
          <cell r="AF25">
            <v>14761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471</v>
          </cell>
          <cell r="M26">
            <v>50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521</v>
          </cell>
          <cell r="S26">
            <v>0</v>
          </cell>
          <cell r="T26">
            <v>0</v>
          </cell>
          <cell r="U26">
            <v>866</v>
          </cell>
          <cell r="V26">
            <v>866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18677</v>
          </cell>
          <cell r="AB26">
            <v>0</v>
          </cell>
          <cell r="AC26">
            <v>3256</v>
          </cell>
          <cell r="AD26">
            <v>6</v>
          </cell>
          <cell r="AE26">
            <v>0</v>
          </cell>
          <cell r="AF26">
            <v>21939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269</v>
          </cell>
          <cell r="V27">
            <v>269</v>
          </cell>
          <cell r="W27">
            <v>0</v>
          </cell>
          <cell r="X27">
            <v>0</v>
          </cell>
          <cell r="Y27">
            <v>0</v>
          </cell>
          <cell r="Z27">
            <v>28320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28320</v>
          </cell>
        </row>
        <row r="28">
          <cell r="B28" t="str">
            <v>Anvendt til produktion 3.n</v>
          </cell>
          <cell r="C28">
            <v>0</v>
          </cell>
          <cell r="D28">
            <v>10072</v>
          </cell>
          <cell r="E28">
            <v>7464</v>
          </cell>
          <cell r="F28">
            <v>0</v>
          </cell>
          <cell r="G28">
            <v>8</v>
          </cell>
          <cell r="H28">
            <v>17544</v>
          </cell>
          <cell r="I28">
            <v>2093</v>
          </cell>
          <cell r="J28">
            <v>8</v>
          </cell>
          <cell r="K28">
            <v>2101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11450</v>
          </cell>
          <cell r="Q28">
            <v>13878</v>
          </cell>
          <cell r="R28">
            <v>25328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629377</v>
          </cell>
          <cell r="X28">
            <v>3351</v>
          </cell>
          <cell r="Y28">
            <v>632728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258</v>
          </cell>
          <cell r="AE28">
            <v>0</v>
          </cell>
          <cell r="AF28">
            <v>258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122064</v>
          </cell>
          <cell r="F29">
            <v>9987</v>
          </cell>
          <cell r="G29">
            <v>16458</v>
          </cell>
          <cell r="H29">
            <v>148509</v>
          </cell>
          <cell r="I29">
            <v>0</v>
          </cell>
          <cell r="J29">
            <v>0</v>
          </cell>
          <cell r="K29">
            <v>0</v>
          </cell>
          <cell r="L29">
            <v>2482</v>
          </cell>
          <cell r="M29">
            <v>125719</v>
          </cell>
          <cell r="N29">
            <v>0</v>
          </cell>
          <cell r="O29">
            <v>5377</v>
          </cell>
          <cell r="P29">
            <v>7715</v>
          </cell>
          <cell r="Q29">
            <v>0</v>
          </cell>
          <cell r="R29">
            <v>141293</v>
          </cell>
          <cell r="S29">
            <v>0</v>
          </cell>
          <cell r="T29">
            <v>0</v>
          </cell>
          <cell r="U29">
            <v>93223</v>
          </cell>
          <cell r="V29">
            <v>93223</v>
          </cell>
          <cell r="W29">
            <v>0</v>
          </cell>
          <cell r="X29">
            <v>6093</v>
          </cell>
          <cell r="Y29">
            <v>6093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E29">
            <v>0</v>
          </cell>
          <cell r="AF29">
            <v>2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0</v>
          </cell>
          <cell r="E31">
            <v>1102</v>
          </cell>
          <cell r="F31">
            <v>125</v>
          </cell>
          <cell r="G31">
            <v>64</v>
          </cell>
          <cell r="H31">
            <v>1291</v>
          </cell>
          <cell r="I31">
            <v>1</v>
          </cell>
          <cell r="J31">
            <v>21</v>
          </cell>
          <cell r="K31">
            <v>22</v>
          </cell>
          <cell r="L31">
            <v>2</v>
          </cell>
          <cell r="M31">
            <v>3517</v>
          </cell>
          <cell r="N31">
            <v>0</v>
          </cell>
          <cell r="O31">
            <v>92</v>
          </cell>
          <cell r="P31">
            <v>227</v>
          </cell>
          <cell r="Q31">
            <v>47</v>
          </cell>
          <cell r="R31">
            <v>3885</v>
          </cell>
          <cell r="S31">
            <v>0</v>
          </cell>
          <cell r="T31">
            <v>16</v>
          </cell>
          <cell r="U31">
            <v>772</v>
          </cell>
          <cell r="V31">
            <v>788</v>
          </cell>
          <cell r="W31">
            <v>311</v>
          </cell>
          <cell r="X31">
            <v>1</v>
          </cell>
          <cell r="Y31">
            <v>312</v>
          </cell>
          <cell r="Z31">
            <v>0</v>
          </cell>
          <cell r="AA31">
            <v>0</v>
          </cell>
          <cell r="AB31">
            <v>0</v>
          </cell>
          <cell r="AC31">
            <v>11</v>
          </cell>
          <cell r="AD31">
            <v>0</v>
          </cell>
          <cell r="AE31">
            <v>0</v>
          </cell>
          <cell r="AF31">
            <v>11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559</v>
          </cell>
          <cell r="H32">
            <v>559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7481</v>
          </cell>
          <cell r="N32">
            <v>0</v>
          </cell>
          <cell r="O32">
            <v>0</v>
          </cell>
          <cell r="P32">
            <v>280</v>
          </cell>
          <cell r="Q32">
            <v>0</v>
          </cell>
          <cell r="R32">
            <v>7761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42</v>
          </cell>
          <cell r="D33">
            <v>59530</v>
          </cell>
          <cell r="E33">
            <v>289496</v>
          </cell>
          <cell r="F33">
            <v>168324</v>
          </cell>
          <cell r="G33">
            <v>24028</v>
          </cell>
          <cell r="H33">
            <v>541420</v>
          </cell>
          <cell r="I33">
            <v>2094</v>
          </cell>
          <cell r="J33">
            <v>57849</v>
          </cell>
          <cell r="K33">
            <v>59943</v>
          </cell>
          <cell r="L33">
            <v>143247</v>
          </cell>
          <cell r="M33">
            <v>396552</v>
          </cell>
          <cell r="N33">
            <v>0</v>
          </cell>
          <cell r="O33">
            <v>434954</v>
          </cell>
          <cell r="P33">
            <v>30280</v>
          </cell>
          <cell r="Q33">
            <v>75804</v>
          </cell>
          <cell r="R33">
            <v>1080837</v>
          </cell>
          <cell r="S33">
            <v>0</v>
          </cell>
          <cell r="T33">
            <v>2094</v>
          </cell>
          <cell r="U33">
            <v>401273</v>
          </cell>
          <cell r="V33">
            <v>403367</v>
          </cell>
          <cell r="W33">
            <v>1135777</v>
          </cell>
          <cell r="X33">
            <v>14005</v>
          </cell>
          <cell r="Y33">
            <v>1149782</v>
          </cell>
          <cell r="Z33">
            <v>28320</v>
          </cell>
          <cell r="AA33">
            <v>18867</v>
          </cell>
          <cell r="AB33">
            <v>1868</v>
          </cell>
          <cell r="AC33">
            <v>16159</v>
          </cell>
          <cell r="AD33">
            <v>8302</v>
          </cell>
          <cell r="AE33">
            <v>0</v>
          </cell>
          <cell r="AF33">
            <v>73516</v>
          </cell>
        </row>
        <row r="34">
          <cell r="A34" t="str">
            <v>FYSISK BEHOLDNING ULTIMO</v>
          </cell>
          <cell r="C34">
            <v>494</v>
          </cell>
          <cell r="D34">
            <v>78214</v>
          </cell>
          <cell r="E34">
            <v>383999</v>
          </cell>
          <cell r="F34">
            <v>42903</v>
          </cell>
          <cell r="G34">
            <v>37969</v>
          </cell>
          <cell r="H34">
            <v>543579</v>
          </cell>
          <cell r="I34">
            <v>15835</v>
          </cell>
          <cell r="J34">
            <v>438817</v>
          </cell>
          <cell r="K34">
            <v>454652</v>
          </cell>
          <cell r="L34">
            <v>410177</v>
          </cell>
          <cell r="M34">
            <v>1279872</v>
          </cell>
          <cell r="N34">
            <v>0</v>
          </cell>
          <cell r="O34">
            <v>244031</v>
          </cell>
          <cell r="P34">
            <v>60625</v>
          </cell>
          <cell r="Q34">
            <v>189833</v>
          </cell>
          <cell r="R34">
            <v>2184538</v>
          </cell>
          <cell r="S34">
            <v>6485</v>
          </cell>
          <cell r="T34">
            <v>234961</v>
          </cell>
          <cell r="U34">
            <v>717569</v>
          </cell>
          <cell r="V34">
            <v>959015</v>
          </cell>
          <cell r="W34">
            <v>681443</v>
          </cell>
          <cell r="X34">
            <v>26145</v>
          </cell>
          <cell r="Y34">
            <v>707588</v>
          </cell>
          <cell r="Z34">
            <v>0</v>
          </cell>
          <cell r="AA34">
            <v>33756</v>
          </cell>
          <cell r="AB34">
            <v>0</v>
          </cell>
          <cell r="AC34">
            <v>14650</v>
          </cell>
          <cell r="AD34">
            <v>8000</v>
          </cell>
          <cell r="AE34">
            <v>0</v>
          </cell>
          <cell r="AF34">
            <v>56406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177002</v>
          </cell>
          <cell r="F35">
            <v>19969</v>
          </cell>
          <cell r="G35">
            <v>5414</v>
          </cell>
          <cell r="H35">
            <v>202385</v>
          </cell>
          <cell r="I35">
            <v>0</v>
          </cell>
          <cell r="J35">
            <v>0</v>
          </cell>
          <cell r="K35">
            <v>0</v>
          </cell>
          <cell r="L35">
            <v>77414</v>
          </cell>
          <cell r="M35">
            <v>948575</v>
          </cell>
          <cell r="N35">
            <v>0</v>
          </cell>
          <cell r="O35">
            <v>224954</v>
          </cell>
          <cell r="P35">
            <v>9217</v>
          </cell>
          <cell r="Q35">
            <v>104286</v>
          </cell>
          <cell r="R35">
            <v>1364446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332490</v>
          </cell>
          <cell r="X35">
            <v>0</v>
          </cell>
          <cell r="Y35">
            <v>332490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-181060</v>
          </cell>
          <cell r="F36">
            <v>-19969</v>
          </cell>
          <cell r="G36">
            <v>-5850</v>
          </cell>
          <cell r="H36">
            <v>-206879</v>
          </cell>
          <cell r="I36">
            <v>0</v>
          </cell>
          <cell r="J36">
            <v>0</v>
          </cell>
          <cell r="K36">
            <v>0</v>
          </cell>
          <cell r="L36">
            <v>-77522</v>
          </cell>
          <cell r="M36">
            <v>-950273</v>
          </cell>
          <cell r="N36">
            <v>0</v>
          </cell>
          <cell r="O36">
            <v>-224953</v>
          </cell>
          <cell r="P36">
            <v>-9480</v>
          </cell>
          <cell r="Q36">
            <v>-104286</v>
          </cell>
          <cell r="R36">
            <v>-1366514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-332490</v>
          </cell>
          <cell r="X36">
            <v>0</v>
          </cell>
          <cell r="Y36">
            <v>-332490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494</v>
          </cell>
          <cell r="D37">
            <v>78214</v>
          </cell>
          <cell r="E37">
            <v>379941</v>
          </cell>
          <cell r="F37">
            <v>42903</v>
          </cell>
          <cell r="G37">
            <v>37533</v>
          </cell>
          <cell r="H37">
            <v>539085</v>
          </cell>
          <cell r="I37">
            <v>15835</v>
          </cell>
          <cell r="J37">
            <v>438817</v>
          </cell>
          <cell r="K37">
            <v>454652</v>
          </cell>
          <cell r="L37">
            <v>410069</v>
          </cell>
          <cell r="M37">
            <v>1278174</v>
          </cell>
          <cell r="N37">
            <v>0</v>
          </cell>
          <cell r="O37">
            <v>244032</v>
          </cell>
          <cell r="P37">
            <v>60362</v>
          </cell>
          <cell r="Q37">
            <v>189833</v>
          </cell>
          <cell r="R37">
            <v>2182470</v>
          </cell>
          <cell r="S37">
            <v>6485</v>
          </cell>
          <cell r="T37">
            <v>234961</v>
          </cell>
          <cell r="U37">
            <v>717569</v>
          </cell>
          <cell r="V37">
            <v>959015</v>
          </cell>
          <cell r="W37">
            <v>681443</v>
          </cell>
          <cell r="X37">
            <v>26145</v>
          </cell>
          <cell r="Y37">
            <v>707588</v>
          </cell>
          <cell r="Z37">
            <v>0</v>
          </cell>
          <cell r="AA37">
            <v>33756</v>
          </cell>
          <cell r="AB37">
            <v>0</v>
          </cell>
          <cell r="AC37">
            <v>14650</v>
          </cell>
          <cell r="AD37">
            <v>8000</v>
          </cell>
          <cell r="AE37">
            <v>0</v>
          </cell>
          <cell r="AF37">
            <v>56406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6538</v>
          </cell>
          <cell r="C3">
            <v>1044</v>
          </cell>
          <cell r="D3">
            <v>120024</v>
          </cell>
          <cell r="E3">
            <v>4151</v>
          </cell>
          <cell r="F3">
            <v>131757</v>
          </cell>
          <cell r="G3">
            <v>498</v>
          </cell>
          <cell r="H3">
            <v>15401</v>
          </cell>
          <cell r="I3">
            <v>15899</v>
          </cell>
          <cell r="J3">
            <v>7</v>
          </cell>
          <cell r="K3">
            <v>7</v>
          </cell>
          <cell r="L3">
            <v>28427</v>
          </cell>
          <cell r="M3">
            <v>0</v>
          </cell>
          <cell r="N3">
            <v>24225</v>
          </cell>
          <cell r="O3">
            <v>52652</v>
          </cell>
        </row>
      </sheetData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494</v>
          </cell>
          <cell r="D3">
            <v>78214</v>
          </cell>
          <cell r="E3">
            <v>383999</v>
          </cell>
          <cell r="F3">
            <v>42903</v>
          </cell>
          <cell r="G3">
            <v>37969</v>
          </cell>
          <cell r="H3">
            <v>543579</v>
          </cell>
          <cell r="I3">
            <v>15835</v>
          </cell>
          <cell r="J3">
            <v>438817</v>
          </cell>
          <cell r="K3">
            <v>454652</v>
          </cell>
          <cell r="L3">
            <v>410177</v>
          </cell>
          <cell r="M3">
            <v>1279872</v>
          </cell>
          <cell r="N3">
            <v>0</v>
          </cell>
          <cell r="O3">
            <v>244031</v>
          </cell>
          <cell r="P3">
            <v>60625</v>
          </cell>
          <cell r="Q3">
            <v>189833</v>
          </cell>
          <cell r="R3">
            <v>2184538</v>
          </cell>
          <cell r="S3">
            <v>6485</v>
          </cell>
          <cell r="T3">
            <v>234961</v>
          </cell>
          <cell r="U3">
            <v>717569</v>
          </cell>
          <cell r="V3">
            <v>959015</v>
          </cell>
          <cell r="W3">
            <v>681240</v>
          </cell>
          <cell r="X3">
            <v>26145</v>
          </cell>
          <cell r="Y3">
            <v>707385</v>
          </cell>
          <cell r="Z3">
            <v>0</v>
          </cell>
          <cell r="AA3">
            <v>33756</v>
          </cell>
          <cell r="AB3">
            <v>0</v>
          </cell>
          <cell r="AC3">
            <v>14650</v>
          </cell>
          <cell r="AD3">
            <v>8000</v>
          </cell>
          <cell r="AE3">
            <v>0</v>
          </cell>
          <cell r="AF3">
            <v>56406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177002</v>
          </cell>
          <cell r="F4">
            <v>19969</v>
          </cell>
          <cell r="G4">
            <v>5414</v>
          </cell>
          <cell r="H4">
            <v>202385</v>
          </cell>
          <cell r="I4">
            <v>0</v>
          </cell>
          <cell r="J4">
            <v>0</v>
          </cell>
          <cell r="K4">
            <v>0</v>
          </cell>
          <cell r="L4">
            <v>77414</v>
          </cell>
          <cell r="M4">
            <v>948575</v>
          </cell>
          <cell r="N4">
            <v>0</v>
          </cell>
          <cell r="O4">
            <v>224954</v>
          </cell>
          <cell r="P4">
            <v>9217</v>
          </cell>
          <cell r="Q4">
            <v>104286</v>
          </cell>
          <cell r="R4">
            <v>1364446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332490</v>
          </cell>
          <cell r="X4">
            <v>0</v>
          </cell>
          <cell r="Y4">
            <v>332490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-181060</v>
          </cell>
          <cell r="F5">
            <v>-19969</v>
          </cell>
          <cell r="G5">
            <v>-5850</v>
          </cell>
          <cell r="H5">
            <v>-206879</v>
          </cell>
          <cell r="I5">
            <v>0</v>
          </cell>
          <cell r="J5">
            <v>0</v>
          </cell>
          <cell r="K5">
            <v>0</v>
          </cell>
          <cell r="L5">
            <v>-77522</v>
          </cell>
          <cell r="M5">
            <v>-950273</v>
          </cell>
          <cell r="N5">
            <v>0</v>
          </cell>
          <cell r="O5">
            <v>-224953</v>
          </cell>
          <cell r="P5">
            <v>-9480</v>
          </cell>
          <cell r="Q5">
            <v>-104286</v>
          </cell>
          <cell r="R5">
            <v>-1366514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-332490</v>
          </cell>
          <cell r="X5">
            <v>0</v>
          </cell>
          <cell r="Y5">
            <v>-332490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494</v>
          </cell>
          <cell r="D6">
            <v>78214</v>
          </cell>
          <cell r="E6">
            <v>379941</v>
          </cell>
          <cell r="F6">
            <v>42903</v>
          </cell>
          <cell r="G6">
            <v>37533</v>
          </cell>
          <cell r="H6">
            <v>539085</v>
          </cell>
          <cell r="I6">
            <v>15835</v>
          </cell>
          <cell r="J6">
            <v>438817</v>
          </cell>
          <cell r="K6">
            <v>454652</v>
          </cell>
          <cell r="L6">
            <v>410069</v>
          </cell>
          <cell r="M6">
            <v>1278174</v>
          </cell>
          <cell r="N6">
            <v>0</v>
          </cell>
          <cell r="O6">
            <v>244032</v>
          </cell>
          <cell r="P6">
            <v>60362</v>
          </cell>
          <cell r="Q6">
            <v>189833</v>
          </cell>
          <cell r="R6">
            <v>2182470</v>
          </cell>
          <cell r="S6">
            <v>6485</v>
          </cell>
          <cell r="T6">
            <v>234961</v>
          </cell>
          <cell r="U6">
            <v>717569</v>
          </cell>
          <cell r="V6">
            <v>959015</v>
          </cell>
          <cell r="W6">
            <v>681240</v>
          </cell>
          <cell r="X6">
            <v>26145</v>
          </cell>
          <cell r="Y6">
            <v>707385</v>
          </cell>
          <cell r="Z6">
            <v>0</v>
          </cell>
          <cell r="AA6">
            <v>33756</v>
          </cell>
          <cell r="AB6">
            <v>0</v>
          </cell>
          <cell r="AC6">
            <v>14650</v>
          </cell>
          <cell r="AD6">
            <v>8000</v>
          </cell>
          <cell r="AE6">
            <v>0</v>
          </cell>
          <cell r="AF6">
            <v>56406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12550</v>
          </cell>
          <cell r="E7">
            <v>15443</v>
          </cell>
          <cell r="F7">
            <v>0</v>
          </cell>
          <cell r="G7">
            <v>11235</v>
          </cell>
          <cell r="H7">
            <v>39228</v>
          </cell>
          <cell r="I7">
            <v>0</v>
          </cell>
          <cell r="J7">
            <v>47917</v>
          </cell>
          <cell r="K7">
            <v>47917</v>
          </cell>
          <cell r="L7">
            <v>64256</v>
          </cell>
          <cell r="M7">
            <v>81453</v>
          </cell>
          <cell r="N7">
            <v>0</v>
          </cell>
          <cell r="O7">
            <v>0</v>
          </cell>
          <cell r="P7">
            <v>13798</v>
          </cell>
          <cell r="Q7">
            <v>0</v>
          </cell>
          <cell r="R7">
            <v>159507</v>
          </cell>
          <cell r="S7">
            <v>0</v>
          </cell>
          <cell r="T7">
            <v>53690</v>
          </cell>
          <cell r="U7">
            <v>119108</v>
          </cell>
          <cell r="V7">
            <v>172798</v>
          </cell>
          <cell r="W7">
            <v>317350</v>
          </cell>
          <cell r="X7">
            <v>0</v>
          </cell>
          <cell r="Y7">
            <v>317350</v>
          </cell>
          <cell r="Z7">
            <v>0</v>
          </cell>
          <cell r="AA7">
            <v>47751</v>
          </cell>
          <cell r="AB7">
            <v>1847</v>
          </cell>
          <cell r="AC7">
            <v>9292</v>
          </cell>
          <cell r="AD7">
            <v>1699</v>
          </cell>
          <cell r="AE7">
            <v>0</v>
          </cell>
          <cell r="AF7">
            <v>60589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45205</v>
          </cell>
          <cell r="F8">
            <v>10031</v>
          </cell>
          <cell r="G8">
            <v>2708</v>
          </cell>
          <cell r="H8">
            <v>57944</v>
          </cell>
          <cell r="I8">
            <v>0</v>
          </cell>
          <cell r="J8">
            <v>26564</v>
          </cell>
          <cell r="K8">
            <v>26564</v>
          </cell>
          <cell r="L8">
            <v>32880</v>
          </cell>
          <cell r="M8">
            <v>74610</v>
          </cell>
          <cell r="N8">
            <v>0</v>
          </cell>
          <cell r="O8">
            <v>108753</v>
          </cell>
          <cell r="P8">
            <v>460</v>
          </cell>
          <cell r="Q8">
            <v>30</v>
          </cell>
          <cell r="R8">
            <v>216733</v>
          </cell>
          <cell r="S8">
            <v>0</v>
          </cell>
          <cell r="T8">
            <v>0</v>
          </cell>
          <cell r="U8">
            <v>997</v>
          </cell>
          <cell r="V8">
            <v>997</v>
          </cell>
          <cell r="W8">
            <v>609088</v>
          </cell>
          <cell r="X8">
            <v>0</v>
          </cell>
          <cell r="Y8">
            <v>609088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2599</v>
          </cell>
          <cell r="AE8">
            <v>0</v>
          </cell>
          <cell r="AF8">
            <v>2599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40048</v>
          </cell>
          <cell r="F9">
            <v>9959</v>
          </cell>
          <cell r="G9">
            <v>1793</v>
          </cell>
          <cell r="H9">
            <v>51800</v>
          </cell>
          <cell r="I9">
            <v>0</v>
          </cell>
          <cell r="J9">
            <v>0</v>
          </cell>
          <cell r="K9">
            <v>0</v>
          </cell>
          <cell r="L9">
            <v>15142</v>
          </cell>
          <cell r="M9">
            <v>22341</v>
          </cell>
          <cell r="N9">
            <v>0</v>
          </cell>
          <cell r="O9">
            <v>35322</v>
          </cell>
          <cell r="P9">
            <v>484</v>
          </cell>
          <cell r="Q9">
            <v>22135</v>
          </cell>
          <cell r="R9">
            <v>95424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66196</v>
          </cell>
          <cell r="X9">
            <v>0</v>
          </cell>
          <cell r="Y9">
            <v>66196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1786</v>
          </cell>
          <cell r="M10">
            <v>0</v>
          </cell>
          <cell r="N10">
            <v>0</v>
          </cell>
          <cell r="O10">
            <v>0</v>
          </cell>
          <cell r="P10">
            <v>7593</v>
          </cell>
          <cell r="Q10">
            <v>0</v>
          </cell>
          <cell r="R10">
            <v>9379</v>
          </cell>
          <cell r="S10">
            <v>0</v>
          </cell>
          <cell r="T10">
            <v>0</v>
          </cell>
          <cell r="U10">
            <v>350</v>
          </cell>
          <cell r="V10">
            <v>350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2326</v>
          </cell>
          <cell r="G11">
            <v>111</v>
          </cell>
          <cell r="H11">
            <v>2437</v>
          </cell>
          <cell r="I11">
            <v>0</v>
          </cell>
          <cell r="J11">
            <v>0</v>
          </cell>
          <cell r="K11">
            <v>0</v>
          </cell>
          <cell r="L11">
            <v>5988</v>
          </cell>
          <cell r="M11">
            <v>2430</v>
          </cell>
          <cell r="N11">
            <v>0</v>
          </cell>
          <cell r="O11">
            <v>5906</v>
          </cell>
          <cell r="P11">
            <v>43</v>
          </cell>
          <cell r="Q11">
            <v>0</v>
          </cell>
          <cell r="R11">
            <v>14367</v>
          </cell>
          <cell r="S11">
            <v>0</v>
          </cell>
          <cell r="T11">
            <v>1255</v>
          </cell>
          <cell r="U11">
            <v>812</v>
          </cell>
          <cell r="V11">
            <v>2067</v>
          </cell>
          <cell r="W11">
            <v>0</v>
          </cell>
          <cell r="X11">
            <v>0</v>
          </cell>
          <cell r="Y11">
            <v>0</v>
          </cell>
          <cell r="Z11">
            <v>128</v>
          </cell>
          <cell r="AA11">
            <v>0</v>
          </cell>
          <cell r="AB11">
            <v>0</v>
          </cell>
          <cell r="AC11">
            <v>266</v>
          </cell>
          <cell r="AD11">
            <v>193</v>
          </cell>
          <cell r="AE11">
            <v>0</v>
          </cell>
          <cell r="AF11">
            <v>587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51</v>
          </cell>
          <cell r="F12">
            <v>0</v>
          </cell>
          <cell r="G12">
            <v>21</v>
          </cell>
          <cell r="H12">
            <v>72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43834</v>
          </cell>
          <cell r="E13">
            <v>141178</v>
          </cell>
          <cell r="F13">
            <v>57174</v>
          </cell>
          <cell r="G13">
            <v>0</v>
          </cell>
          <cell r="H13">
            <v>242186</v>
          </cell>
          <cell r="I13">
            <v>0</v>
          </cell>
          <cell r="J13">
            <v>4422</v>
          </cell>
          <cell r="K13">
            <v>4422</v>
          </cell>
          <cell r="L13">
            <v>31393</v>
          </cell>
          <cell r="M13">
            <v>201122</v>
          </cell>
          <cell r="N13">
            <v>0</v>
          </cell>
          <cell r="O13">
            <v>161290</v>
          </cell>
          <cell r="P13">
            <v>6077</v>
          </cell>
          <cell r="Q13">
            <v>4034</v>
          </cell>
          <cell r="R13">
            <v>403916</v>
          </cell>
          <cell r="S13">
            <v>0</v>
          </cell>
          <cell r="T13">
            <v>0</v>
          </cell>
          <cell r="U13">
            <v>128017</v>
          </cell>
          <cell r="V13">
            <v>128017</v>
          </cell>
          <cell r="W13">
            <v>273564</v>
          </cell>
          <cell r="X13">
            <v>11533</v>
          </cell>
          <cell r="Y13">
            <v>285097</v>
          </cell>
          <cell r="Z13">
            <v>28750</v>
          </cell>
          <cell r="AA13">
            <v>0</v>
          </cell>
          <cell r="AB13">
            <v>0</v>
          </cell>
          <cell r="AC13">
            <v>0</v>
          </cell>
          <cell r="AD13">
            <v>7245</v>
          </cell>
          <cell r="AE13">
            <v>0</v>
          </cell>
          <cell r="AF13">
            <v>35995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12464</v>
          </cell>
          <cell r="F14">
            <v>102569</v>
          </cell>
          <cell r="G14">
            <v>4708</v>
          </cell>
          <cell r="H14">
            <v>119741</v>
          </cell>
          <cell r="I14">
            <v>0</v>
          </cell>
          <cell r="J14">
            <v>0</v>
          </cell>
          <cell r="K14">
            <v>0</v>
          </cell>
          <cell r="L14">
            <v>28774</v>
          </cell>
          <cell r="M14">
            <v>7647</v>
          </cell>
          <cell r="N14">
            <v>0</v>
          </cell>
          <cell r="O14">
            <v>100203</v>
          </cell>
          <cell r="P14">
            <v>1</v>
          </cell>
          <cell r="Q14">
            <v>14</v>
          </cell>
          <cell r="R14">
            <v>136639</v>
          </cell>
          <cell r="S14">
            <v>0</v>
          </cell>
          <cell r="T14">
            <v>0</v>
          </cell>
          <cell r="U14">
            <v>20769</v>
          </cell>
          <cell r="V14">
            <v>20769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18</v>
          </cell>
          <cell r="E16">
            <v>27</v>
          </cell>
          <cell r="F16">
            <v>0</v>
          </cell>
          <cell r="G16">
            <v>2</v>
          </cell>
          <cell r="H16">
            <v>47</v>
          </cell>
          <cell r="I16">
            <v>1</v>
          </cell>
          <cell r="J16">
            <v>1</v>
          </cell>
          <cell r="K16">
            <v>2</v>
          </cell>
          <cell r="L16">
            <v>581</v>
          </cell>
          <cell r="M16">
            <v>38</v>
          </cell>
          <cell r="N16">
            <v>0</v>
          </cell>
          <cell r="O16">
            <v>109</v>
          </cell>
          <cell r="P16">
            <v>21</v>
          </cell>
          <cell r="Q16">
            <v>5</v>
          </cell>
          <cell r="R16">
            <v>754</v>
          </cell>
          <cell r="S16">
            <v>0</v>
          </cell>
          <cell r="T16">
            <v>12</v>
          </cell>
          <cell r="U16">
            <v>277</v>
          </cell>
          <cell r="V16">
            <v>289</v>
          </cell>
          <cell r="W16">
            <v>5567</v>
          </cell>
          <cell r="X16">
            <v>0</v>
          </cell>
          <cell r="Y16">
            <v>5567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73</v>
          </cell>
          <cell r="AE16">
            <v>0</v>
          </cell>
          <cell r="AF16">
            <v>73</v>
          </cell>
        </row>
        <row r="17">
          <cell r="B17" t="str">
            <v>I alt Tilgang</v>
          </cell>
          <cell r="C17">
            <v>0</v>
          </cell>
          <cell r="D17">
            <v>56402</v>
          </cell>
          <cell r="E17">
            <v>254416</v>
          </cell>
          <cell r="F17">
            <v>182059</v>
          </cell>
          <cell r="G17">
            <v>20578</v>
          </cell>
          <cell r="H17">
            <v>513455</v>
          </cell>
          <cell r="I17">
            <v>1</v>
          </cell>
          <cell r="J17">
            <v>78904</v>
          </cell>
          <cell r="K17">
            <v>78905</v>
          </cell>
          <cell r="L17">
            <v>180800</v>
          </cell>
          <cell r="M17">
            <v>389658</v>
          </cell>
          <cell r="N17">
            <v>0</v>
          </cell>
          <cell r="O17">
            <v>411583</v>
          </cell>
          <cell r="P17">
            <v>28477</v>
          </cell>
          <cell r="Q17">
            <v>26218</v>
          </cell>
          <cell r="R17">
            <v>1036736</v>
          </cell>
          <cell r="S17">
            <v>0</v>
          </cell>
          <cell r="T17">
            <v>54957</v>
          </cell>
          <cell r="U17">
            <v>270330</v>
          </cell>
          <cell r="V17">
            <v>325287</v>
          </cell>
          <cell r="W17">
            <v>1271765</v>
          </cell>
          <cell r="X17">
            <v>11533</v>
          </cell>
          <cell r="Y17">
            <v>1283298</v>
          </cell>
          <cell r="Z17">
            <v>28878</v>
          </cell>
          <cell r="AA17">
            <v>47751</v>
          </cell>
          <cell r="AB17">
            <v>1847</v>
          </cell>
          <cell r="AC17">
            <v>9558</v>
          </cell>
          <cell r="AD17">
            <v>11809</v>
          </cell>
          <cell r="AE17">
            <v>0</v>
          </cell>
          <cell r="AF17">
            <v>99843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54762</v>
          </cell>
          <cell r="E18">
            <v>36140</v>
          </cell>
          <cell r="F18">
            <v>58060</v>
          </cell>
          <cell r="G18">
            <v>0</v>
          </cell>
          <cell r="H18">
            <v>148962</v>
          </cell>
          <cell r="I18">
            <v>0</v>
          </cell>
          <cell r="J18">
            <v>10184</v>
          </cell>
          <cell r="K18">
            <v>10184</v>
          </cell>
          <cell r="L18">
            <v>25174</v>
          </cell>
          <cell r="M18">
            <v>106086</v>
          </cell>
          <cell r="N18">
            <v>0</v>
          </cell>
          <cell r="O18">
            <v>0</v>
          </cell>
          <cell r="P18">
            <v>6257</v>
          </cell>
          <cell r="Q18">
            <v>0</v>
          </cell>
          <cell r="R18">
            <v>137517</v>
          </cell>
          <cell r="S18">
            <v>0</v>
          </cell>
          <cell r="T18">
            <v>34333</v>
          </cell>
          <cell r="U18">
            <v>364821</v>
          </cell>
          <cell r="V18">
            <v>399154</v>
          </cell>
          <cell r="W18">
            <v>66721</v>
          </cell>
          <cell r="X18">
            <v>4565</v>
          </cell>
          <cell r="Y18">
            <v>71286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4621</v>
          </cell>
          <cell r="AE18">
            <v>0</v>
          </cell>
          <cell r="AF18">
            <v>4621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45206</v>
          </cell>
          <cell r="F19">
            <v>10033</v>
          </cell>
          <cell r="G19">
            <v>2708</v>
          </cell>
          <cell r="H19">
            <v>57947</v>
          </cell>
          <cell r="I19">
            <v>0</v>
          </cell>
          <cell r="J19">
            <v>26563</v>
          </cell>
          <cell r="K19">
            <v>26563</v>
          </cell>
          <cell r="L19">
            <v>32880</v>
          </cell>
          <cell r="M19">
            <v>74612</v>
          </cell>
          <cell r="N19">
            <v>0</v>
          </cell>
          <cell r="O19">
            <v>108771</v>
          </cell>
          <cell r="P19">
            <v>460</v>
          </cell>
          <cell r="Q19">
            <v>30</v>
          </cell>
          <cell r="R19">
            <v>216753</v>
          </cell>
          <cell r="S19">
            <v>0</v>
          </cell>
          <cell r="T19">
            <v>0</v>
          </cell>
          <cell r="U19">
            <v>997</v>
          </cell>
          <cell r="V19">
            <v>997</v>
          </cell>
          <cell r="W19">
            <v>609088</v>
          </cell>
          <cell r="X19">
            <v>0</v>
          </cell>
          <cell r="Y19">
            <v>609088</v>
          </cell>
          <cell r="Z19">
            <v>0</v>
          </cell>
          <cell r="AA19">
            <v>0</v>
          </cell>
          <cell r="AB19">
            <v>0</v>
          </cell>
          <cell r="AC19">
            <v>4212</v>
          </cell>
          <cell r="AD19">
            <v>2599</v>
          </cell>
          <cell r="AE19">
            <v>0</v>
          </cell>
          <cell r="AF19">
            <v>6811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40052</v>
          </cell>
          <cell r="F20">
            <v>9959</v>
          </cell>
          <cell r="G20">
            <v>1793</v>
          </cell>
          <cell r="H20">
            <v>51804</v>
          </cell>
          <cell r="I20">
            <v>0</v>
          </cell>
          <cell r="J20">
            <v>0</v>
          </cell>
          <cell r="K20">
            <v>0</v>
          </cell>
          <cell r="L20">
            <v>15142</v>
          </cell>
          <cell r="M20">
            <v>22341</v>
          </cell>
          <cell r="N20">
            <v>0</v>
          </cell>
          <cell r="O20">
            <v>35321</v>
          </cell>
          <cell r="P20">
            <v>484</v>
          </cell>
          <cell r="Q20">
            <v>22135</v>
          </cell>
          <cell r="R20">
            <v>95423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66196</v>
          </cell>
          <cell r="X20">
            <v>0</v>
          </cell>
          <cell r="Y20">
            <v>66196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37046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37047</v>
          </cell>
          <cell r="S21">
            <v>0</v>
          </cell>
          <cell r="T21">
            <v>2125</v>
          </cell>
          <cell r="U21">
            <v>8011</v>
          </cell>
          <cell r="V21">
            <v>10136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82</v>
          </cell>
          <cell r="M22">
            <v>0</v>
          </cell>
          <cell r="N22">
            <v>0</v>
          </cell>
          <cell r="O22">
            <v>32</v>
          </cell>
          <cell r="P22">
            <v>0</v>
          </cell>
          <cell r="Q22">
            <v>0</v>
          </cell>
          <cell r="R22">
            <v>114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8219</v>
          </cell>
          <cell r="K23">
            <v>8219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1126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1126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138</v>
          </cell>
          <cell r="D25">
            <v>0</v>
          </cell>
          <cell r="E25">
            <v>3716</v>
          </cell>
          <cell r="F25">
            <v>100628</v>
          </cell>
          <cell r="G25">
            <v>514</v>
          </cell>
          <cell r="H25">
            <v>104996</v>
          </cell>
          <cell r="I25">
            <v>0</v>
          </cell>
          <cell r="J25">
            <v>12807</v>
          </cell>
          <cell r="K25">
            <v>12807</v>
          </cell>
          <cell r="L25">
            <v>54841</v>
          </cell>
          <cell r="M25">
            <v>32107</v>
          </cell>
          <cell r="N25">
            <v>0</v>
          </cell>
          <cell r="O25">
            <v>231414</v>
          </cell>
          <cell r="P25">
            <v>749</v>
          </cell>
          <cell r="Q25">
            <v>4839</v>
          </cell>
          <cell r="R25">
            <v>323950</v>
          </cell>
          <cell r="S25">
            <v>0</v>
          </cell>
          <cell r="T25">
            <v>1255</v>
          </cell>
          <cell r="U25">
            <v>8649</v>
          </cell>
          <cell r="V25">
            <v>9904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1220</v>
          </cell>
          <cell r="AB25">
            <v>1847</v>
          </cell>
          <cell r="AC25">
            <v>5756</v>
          </cell>
          <cell r="AD25">
            <v>4582</v>
          </cell>
          <cell r="AE25">
            <v>0</v>
          </cell>
          <cell r="AF25">
            <v>13405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104</v>
          </cell>
          <cell r="M26">
            <v>36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140</v>
          </cell>
          <cell r="S26">
            <v>0</v>
          </cell>
          <cell r="T26">
            <v>0</v>
          </cell>
          <cell r="U26">
            <v>898</v>
          </cell>
          <cell r="V26">
            <v>898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16870</v>
          </cell>
          <cell r="AB26">
            <v>0</v>
          </cell>
          <cell r="AC26">
            <v>647</v>
          </cell>
          <cell r="AD26">
            <v>8</v>
          </cell>
          <cell r="AE26">
            <v>0</v>
          </cell>
          <cell r="AF26">
            <v>17525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227</v>
          </cell>
          <cell r="V27">
            <v>227</v>
          </cell>
          <cell r="W27">
            <v>0</v>
          </cell>
          <cell r="X27">
            <v>0</v>
          </cell>
          <cell r="Y27">
            <v>0</v>
          </cell>
          <cell r="Z27">
            <v>28878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28878</v>
          </cell>
        </row>
        <row r="28">
          <cell r="B28" t="str">
            <v>Anvendt til produktion 3.n</v>
          </cell>
          <cell r="C28">
            <v>0</v>
          </cell>
          <cell r="D28">
            <v>9097</v>
          </cell>
          <cell r="E28">
            <v>15755</v>
          </cell>
          <cell r="F28">
            <v>0</v>
          </cell>
          <cell r="G28">
            <v>7</v>
          </cell>
          <cell r="H28">
            <v>24859</v>
          </cell>
          <cell r="I28">
            <v>2713</v>
          </cell>
          <cell r="J28">
            <v>0</v>
          </cell>
          <cell r="K28">
            <v>2713</v>
          </cell>
          <cell r="L28">
            <v>10483</v>
          </cell>
          <cell r="M28">
            <v>0</v>
          </cell>
          <cell r="N28">
            <v>0</v>
          </cell>
          <cell r="O28">
            <v>0</v>
          </cell>
          <cell r="P28">
            <v>11245</v>
          </cell>
          <cell r="Q28">
            <v>11555</v>
          </cell>
          <cell r="R28">
            <v>33283</v>
          </cell>
          <cell r="S28">
            <v>804</v>
          </cell>
          <cell r="T28">
            <v>0</v>
          </cell>
          <cell r="U28">
            <v>3778</v>
          </cell>
          <cell r="V28">
            <v>4582</v>
          </cell>
          <cell r="W28">
            <v>638102</v>
          </cell>
          <cell r="X28">
            <v>0</v>
          </cell>
          <cell r="Y28">
            <v>638102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1972</v>
          </cell>
          <cell r="AE28">
            <v>0</v>
          </cell>
          <cell r="AF28">
            <v>1972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90706</v>
          </cell>
          <cell r="F29">
            <v>15256</v>
          </cell>
          <cell r="G29">
            <v>14119</v>
          </cell>
          <cell r="H29">
            <v>120081</v>
          </cell>
          <cell r="I29">
            <v>0</v>
          </cell>
          <cell r="J29">
            <v>0</v>
          </cell>
          <cell r="K29">
            <v>0</v>
          </cell>
          <cell r="L29">
            <v>10383</v>
          </cell>
          <cell r="M29">
            <v>113184</v>
          </cell>
          <cell r="N29">
            <v>0</v>
          </cell>
          <cell r="O29">
            <v>189</v>
          </cell>
          <cell r="P29">
            <v>6802</v>
          </cell>
          <cell r="Q29">
            <v>25</v>
          </cell>
          <cell r="R29">
            <v>130583</v>
          </cell>
          <cell r="S29">
            <v>0</v>
          </cell>
          <cell r="T29">
            <v>22355</v>
          </cell>
          <cell r="U29">
            <v>2354</v>
          </cell>
          <cell r="V29">
            <v>24709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</v>
          </cell>
          <cell r="D31">
            <v>0</v>
          </cell>
          <cell r="E31">
            <v>689</v>
          </cell>
          <cell r="F31">
            <v>414</v>
          </cell>
          <cell r="G31">
            <v>174</v>
          </cell>
          <cell r="H31">
            <v>1278</v>
          </cell>
          <cell r="I31">
            <v>0</v>
          </cell>
          <cell r="J31">
            <v>25</v>
          </cell>
          <cell r="K31">
            <v>25</v>
          </cell>
          <cell r="L31">
            <v>81</v>
          </cell>
          <cell r="M31">
            <v>2061</v>
          </cell>
          <cell r="N31">
            <v>0</v>
          </cell>
          <cell r="O31">
            <v>518</v>
          </cell>
          <cell r="P31">
            <v>46</v>
          </cell>
          <cell r="Q31">
            <v>49</v>
          </cell>
          <cell r="R31">
            <v>2755</v>
          </cell>
          <cell r="S31">
            <v>0</v>
          </cell>
          <cell r="T31">
            <v>68</v>
          </cell>
          <cell r="U31">
            <v>921</v>
          </cell>
          <cell r="V31">
            <v>989</v>
          </cell>
          <cell r="W31">
            <v>664</v>
          </cell>
          <cell r="X31">
            <v>0</v>
          </cell>
          <cell r="Y31">
            <v>664</v>
          </cell>
          <cell r="Z31">
            <v>0</v>
          </cell>
          <cell r="AA31">
            <v>0</v>
          </cell>
          <cell r="AB31">
            <v>0</v>
          </cell>
          <cell r="AC31">
            <v>46</v>
          </cell>
          <cell r="AD31">
            <v>47</v>
          </cell>
          <cell r="AE31">
            <v>0</v>
          </cell>
          <cell r="AF31">
            <v>93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4108</v>
          </cell>
          <cell r="F32">
            <v>0</v>
          </cell>
          <cell r="G32">
            <v>457</v>
          </cell>
          <cell r="H32">
            <v>4565</v>
          </cell>
          <cell r="I32">
            <v>0</v>
          </cell>
          <cell r="J32">
            <v>0</v>
          </cell>
          <cell r="K32">
            <v>0</v>
          </cell>
          <cell r="L32">
            <v>3</v>
          </cell>
          <cell r="M32">
            <v>1705</v>
          </cell>
          <cell r="N32">
            <v>0</v>
          </cell>
          <cell r="O32">
            <v>0</v>
          </cell>
          <cell r="P32">
            <v>117</v>
          </cell>
          <cell r="Q32">
            <v>0</v>
          </cell>
          <cell r="R32">
            <v>1825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139</v>
          </cell>
          <cell r="D33">
            <v>63859</v>
          </cell>
          <cell r="E33">
            <v>236372</v>
          </cell>
          <cell r="F33">
            <v>194350</v>
          </cell>
          <cell r="G33">
            <v>19772</v>
          </cell>
          <cell r="H33">
            <v>514492</v>
          </cell>
          <cell r="I33">
            <v>2713</v>
          </cell>
          <cell r="J33">
            <v>57798</v>
          </cell>
          <cell r="K33">
            <v>60511</v>
          </cell>
          <cell r="L33">
            <v>187345</v>
          </cell>
          <cell r="M33">
            <v>352133</v>
          </cell>
          <cell r="N33">
            <v>0</v>
          </cell>
          <cell r="O33">
            <v>376245</v>
          </cell>
          <cell r="P33">
            <v>26160</v>
          </cell>
          <cell r="Q33">
            <v>38633</v>
          </cell>
          <cell r="R33">
            <v>980516</v>
          </cell>
          <cell r="S33">
            <v>804</v>
          </cell>
          <cell r="T33">
            <v>60136</v>
          </cell>
          <cell r="U33">
            <v>390656</v>
          </cell>
          <cell r="V33">
            <v>451596</v>
          </cell>
          <cell r="W33">
            <v>1380771</v>
          </cell>
          <cell r="X33">
            <v>4565</v>
          </cell>
          <cell r="Y33">
            <v>1385336</v>
          </cell>
          <cell r="Z33">
            <v>28878</v>
          </cell>
          <cell r="AA33">
            <v>18090</v>
          </cell>
          <cell r="AB33">
            <v>1847</v>
          </cell>
          <cell r="AC33">
            <v>10661</v>
          </cell>
          <cell r="AD33">
            <v>13830</v>
          </cell>
          <cell r="AE33">
            <v>0</v>
          </cell>
          <cell r="AF33">
            <v>73306</v>
          </cell>
        </row>
        <row r="34">
          <cell r="A34" t="str">
            <v>FYSISK BEHOLDNING ULTIMO</v>
          </cell>
          <cell r="C34">
            <v>355</v>
          </cell>
          <cell r="D34">
            <v>70757</v>
          </cell>
          <cell r="E34">
            <v>402043</v>
          </cell>
          <cell r="F34">
            <v>30612</v>
          </cell>
          <cell r="G34">
            <v>38775</v>
          </cell>
          <cell r="H34">
            <v>542542</v>
          </cell>
          <cell r="I34">
            <v>13123</v>
          </cell>
          <cell r="J34">
            <v>459923</v>
          </cell>
          <cell r="K34">
            <v>473046</v>
          </cell>
          <cell r="L34">
            <v>403632</v>
          </cell>
          <cell r="M34">
            <v>1317397</v>
          </cell>
          <cell r="N34">
            <v>0</v>
          </cell>
          <cell r="O34">
            <v>279369</v>
          </cell>
          <cell r="P34">
            <v>62942</v>
          </cell>
          <cell r="Q34">
            <v>177418</v>
          </cell>
          <cell r="R34">
            <v>2240758</v>
          </cell>
          <cell r="S34">
            <v>5681</v>
          </cell>
          <cell r="T34">
            <v>229782</v>
          </cell>
          <cell r="U34">
            <v>597243</v>
          </cell>
          <cell r="V34">
            <v>832706</v>
          </cell>
          <cell r="W34">
            <v>572234</v>
          </cell>
          <cell r="X34">
            <v>33113</v>
          </cell>
          <cell r="Y34">
            <v>605347</v>
          </cell>
          <cell r="Z34">
            <v>0</v>
          </cell>
          <cell r="AA34">
            <v>63417</v>
          </cell>
          <cell r="AB34">
            <v>0</v>
          </cell>
          <cell r="AC34">
            <v>13547</v>
          </cell>
          <cell r="AD34">
            <v>5979</v>
          </cell>
          <cell r="AE34">
            <v>0</v>
          </cell>
          <cell r="AF34">
            <v>82943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152996</v>
          </cell>
          <cell r="F35">
            <v>10010</v>
          </cell>
          <cell r="G35">
            <v>3642</v>
          </cell>
          <cell r="H35">
            <v>166648</v>
          </cell>
          <cell r="I35">
            <v>0</v>
          </cell>
          <cell r="J35">
            <v>0</v>
          </cell>
          <cell r="K35">
            <v>0</v>
          </cell>
          <cell r="L35">
            <v>62722</v>
          </cell>
          <cell r="M35">
            <v>953501</v>
          </cell>
          <cell r="N35">
            <v>0</v>
          </cell>
          <cell r="O35">
            <v>259726</v>
          </cell>
          <cell r="P35">
            <v>9701</v>
          </cell>
          <cell r="Q35">
            <v>82152</v>
          </cell>
          <cell r="R35">
            <v>1367802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372070</v>
          </cell>
          <cell r="X35">
            <v>0</v>
          </cell>
          <cell r="Y35">
            <v>372070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-152992</v>
          </cell>
          <cell r="F36">
            <v>-10010</v>
          </cell>
          <cell r="G36">
            <v>-3642</v>
          </cell>
          <cell r="H36">
            <v>-166644</v>
          </cell>
          <cell r="I36">
            <v>0</v>
          </cell>
          <cell r="J36">
            <v>0</v>
          </cell>
          <cell r="K36">
            <v>0</v>
          </cell>
          <cell r="L36">
            <v>-62826</v>
          </cell>
          <cell r="M36">
            <v>-953501</v>
          </cell>
          <cell r="N36">
            <v>0</v>
          </cell>
          <cell r="O36">
            <v>-259726</v>
          </cell>
          <cell r="P36">
            <v>-9847</v>
          </cell>
          <cell r="Q36">
            <v>-82152</v>
          </cell>
          <cell r="R36">
            <v>-1368052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-372070</v>
          </cell>
          <cell r="X36">
            <v>0</v>
          </cell>
          <cell r="Y36">
            <v>-372070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355</v>
          </cell>
          <cell r="D37">
            <v>70757</v>
          </cell>
          <cell r="E37">
            <v>402047</v>
          </cell>
          <cell r="F37">
            <v>30612</v>
          </cell>
          <cell r="G37">
            <v>38775</v>
          </cell>
          <cell r="H37">
            <v>542546</v>
          </cell>
          <cell r="I37">
            <v>13123</v>
          </cell>
          <cell r="J37">
            <v>459923</v>
          </cell>
          <cell r="K37">
            <v>473046</v>
          </cell>
          <cell r="L37">
            <v>403528</v>
          </cell>
          <cell r="M37">
            <v>1317397</v>
          </cell>
          <cell r="N37">
            <v>0</v>
          </cell>
          <cell r="O37">
            <v>279369</v>
          </cell>
          <cell r="P37">
            <v>62796</v>
          </cell>
          <cell r="Q37">
            <v>177418</v>
          </cell>
          <cell r="R37">
            <v>2240508</v>
          </cell>
          <cell r="S37">
            <v>5681</v>
          </cell>
          <cell r="T37">
            <v>229782</v>
          </cell>
          <cell r="U37">
            <v>597243</v>
          </cell>
          <cell r="V37">
            <v>832706</v>
          </cell>
          <cell r="W37">
            <v>572234</v>
          </cell>
          <cell r="X37">
            <v>33113</v>
          </cell>
          <cell r="Y37">
            <v>605347</v>
          </cell>
          <cell r="Z37">
            <v>0</v>
          </cell>
          <cell r="AA37">
            <v>63417</v>
          </cell>
          <cell r="AB37">
            <v>0</v>
          </cell>
          <cell r="AC37">
            <v>13547</v>
          </cell>
          <cell r="AD37">
            <v>5979</v>
          </cell>
          <cell r="AE37">
            <v>0</v>
          </cell>
          <cell r="AF37">
            <v>82943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4651</v>
          </cell>
          <cell r="C3">
            <v>860</v>
          </cell>
          <cell r="D3">
            <v>92609</v>
          </cell>
          <cell r="E3">
            <v>2508</v>
          </cell>
          <cell r="F3">
            <v>100628</v>
          </cell>
          <cell r="G3">
            <v>464</v>
          </cell>
          <cell r="H3">
            <v>10681</v>
          </cell>
          <cell r="I3">
            <v>11145</v>
          </cell>
          <cell r="J3">
            <v>7</v>
          </cell>
          <cell r="K3">
            <v>7</v>
          </cell>
          <cell r="L3">
            <v>25273</v>
          </cell>
          <cell r="M3">
            <v>0</v>
          </cell>
          <cell r="N3">
            <v>27801</v>
          </cell>
          <cell r="O3">
            <v>53074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maj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208</v>
          </cell>
          <cell r="D3">
            <v>67970</v>
          </cell>
          <cell r="E3">
            <v>372236</v>
          </cell>
          <cell r="F3">
            <v>20766</v>
          </cell>
          <cell r="G3">
            <v>25405</v>
          </cell>
          <cell r="H3">
            <v>486585</v>
          </cell>
          <cell r="I3">
            <v>11271</v>
          </cell>
          <cell r="J3">
            <v>420905</v>
          </cell>
          <cell r="K3">
            <v>432176</v>
          </cell>
          <cell r="L3">
            <v>380654</v>
          </cell>
          <cell r="M3">
            <v>1137197</v>
          </cell>
          <cell r="N3">
            <v>30527</v>
          </cell>
          <cell r="O3">
            <v>267202</v>
          </cell>
          <cell r="P3">
            <v>37783</v>
          </cell>
          <cell r="Q3">
            <v>151805</v>
          </cell>
          <cell r="R3">
            <v>2005168</v>
          </cell>
          <cell r="S3">
            <v>89528</v>
          </cell>
          <cell r="T3">
            <v>398356</v>
          </cell>
          <cell r="U3">
            <v>110530</v>
          </cell>
          <cell r="V3">
            <v>598414</v>
          </cell>
          <cell r="W3">
            <v>509367</v>
          </cell>
          <cell r="X3">
            <v>70827</v>
          </cell>
          <cell r="Y3">
            <v>580194</v>
          </cell>
          <cell r="Z3">
            <v>0</v>
          </cell>
          <cell r="AA3">
            <v>70106</v>
          </cell>
          <cell r="AB3">
            <v>0</v>
          </cell>
          <cell r="AC3">
            <v>24317</v>
          </cell>
          <cell r="AD3">
            <v>6291</v>
          </cell>
          <cell r="AE3">
            <v>0</v>
          </cell>
          <cell r="AF3">
            <v>100714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7077</v>
          </cell>
          <cell r="F4">
            <v>19921</v>
          </cell>
          <cell r="G4">
            <v>6127</v>
          </cell>
          <cell r="H4">
            <v>33125</v>
          </cell>
          <cell r="I4">
            <v>0</v>
          </cell>
          <cell r="J4">
            <v>0</v>
          </cell>
          <cell r="K4">
            <v>0</v>
          </cell>
          <cell r="L4">
            <v>141018</v>
          </cell>
          <cell r="M4">
            <v>398212</v>
          </cell>
          <cell r="N4">
            <v>0</v>
          </cell>
          <cell r="O4">
            <v>222188</v>
          </cell>
          <cell r="P4">
            <v>0</v>
          </cell>
          <cell r="Q4">
            <v>71055</v>
          </cell>
          <cell r="R4">
            <v>832473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468283</v>
          </cell>
          <cell r="X4">
            <v>0</v>
          </cell>
          <cell r="Y4">
            <v>468283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-7</v>
          </cell>
          <cell r="D5">
            <v>0</v>
          </cell>
          <cell r="E5">
            <v>-7077</v>
          </cell>
          <cell r="F5">
            <v>-19921</v>
          </cell>
          <cell r="G5">
            <v>-6129</v>
          </cell>
          <cell r="H5">
            <v>-33134</v>
          </cell>
          <cell r="I5">
            <v>0</v>
          </cell>
          <cell r="J5">
            <v>0</v>
          </cell>
          <cell r="K5">
            <v>0</v>
          </cell>
          <cell r="L5">
            <v>-141018</v>
          </cell>
          <cell r="M5">
            <v>-398213</v>
          </cell>
          <cell r="N5">
            <v>0</v>
          </cell>
          <cell r="O5">
            <v>-222188</v>
          </cell>
          <cell r="P5">
            <v>0</v>
          </cell>
          <cell r="Q5">
            <v>-71055</v>
          </cell>
          <cell r="R5">
            <v>-832474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-468560</v>
          </cell>
          <cell r="X5">
            <v>0</v>
          </cell>
          <cell r="Y5">
            <v>-468560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201</v>
          </cell>
          <cell r="D6">
            <v>67970</v>
          </cell>
          <cell r="E6">
            <v>372236</v>
          </cell>
          <cell r="F6">
            <v>20766</v>
          </cell>
          <cell r="G6">
            <v>25403</v>
          </cell>
          <cell r="H6">
            <v>486576</v>
          </cell>
          <cell r="I6">
            <v>11271</v>
          </cell>
          <cell r="J6">
            <v>420905</v>
          </cell>
          <cell r="K6">
            <v>432176</v>
          </cell>
          <cell r="L6">
            <v>380654</v>
          </cell>
          <cell r="M6">
            <v>1137196</v>
          </cell>
          <cell r="N6">
            <v>30527</v>
          </cell>
          <cell r="O6">
            <v>267202</v>
          </cell>
          <cell r="P6">
            <v>37783</v>
          </cell>
          <cell r="Q6">
            <v>151805</v>
          </cell>
          <cell r="R6">
            <v>2005167</v>
          </cell>
          <cell r="S6">
            <v>89528</v>
          </cell>
          <cell r="T6">
            <v>398356</v>
          </cell>
          <cell r="U6">
            <v>110530</v>
          </cell>
          <cell r="V6">
            <v>598414</v>
          </cell>
          <cell r="W6">
            <v>509090</v>
          </cell>
          <cell r="X6">
            <v>70827</v>
          </cell>
          <cell r="Y6">
            <v>579917</v>
          </cell>
          <cell r="Z6">
            <v>0</v>
          </cell>
          <cell r="AA6">
            <v>70106</v>
          </cell>
          <cell r="AB6">
            <v>0</v>
          </cell>
          <cell r="AC6">
            <v>24317</v>
          </cell>
          <cell r="AD6">
            <v>6291</v>
          </cell>
          <cell r="AE6">
            <v>0</v>
          </cell>
          <cell r="AF6">
            <v>100714</v>
          </cell>
        </row>
        <row r="7">
          <cell r="A7" t="str">
            <v>TILGANG</v>
          </cell>
          <cell r="B7" t="str">
            <v>Import 2.a.</v>
          </cell>
          <cell r="C7">
            <v>61</v>
          </cell>
          <cell r="D7">
            <v>18496</v>
          </cell>
          <cell r="E7">
            <v>44209</v>
          </cell>
          <cell r="F7">
            <v>0</v>
          </cell>
          <cell r="G7">
            <v>4275</v>
          </cell>
          <cell r="H7">
            <v>67041</v>
          </cell>
          <cell r="I7">
            <v>7870</v>
          </cell>
          <cell r="J7">
            <v>107651</v>
          </cell>
          <cell r="K7">
            <v>115521</v>
          </cell>
          <cell r="L7">
            <v>142261</v>
          </cell>
          <cell r="M7">
            <v>134251</v>
          </cell>
          <cell r="N7">
            <v>0</v>
          </cell>
          <cell r="O7">
            <v>0</v>
          </cell>
          <cell r="P7">
            <v>13589</v>
          </cell>
          <cell r="Q7">
            <v>0</v>
          </cell>
          <cell r="R7">
            <v>290101</v>
          </cell>
          <cell r="S7">
            <v>0</v>
          </cell>
          <cell r="T7">
            <v>191552</v>
          </cell>
          <cell r="U7">
            <v>17029</v>
          </cell>
          <cell r="V7">
            <v>208581</v>
          </cell>
          <cell r="W7">
            <v>391864</v>
          </cell>
          <cell r="X7">
            <v>22596</v>
          </cell>
          <cell r="Y7">
            <v>414460</v>
          </cell>
          <cell r="Z7">
            <v>0</v>
          </cell>
          <cell r="AA7">
            <v>57068</v>
          </cell>
          <cell r="AB7">
            <v>1529</v>
          </cell>
          <cell r="AC7">
            <v>19223</v>
          </cell>
          <cell r="AD7">
            <v>2520</v>
          </cell>
          <cell r="AE7">
            <v>0</v>
          </cell>
          <cell r="AF7">
            <v>80340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62326</v>
          </cell>
          <cell r="F8">
            <v>5224</v>
          </cell>
          <cell r="G8">
            <v>2681</v>
          </cell>
          <cell r="H8">
            <v>70231</v>
          </cell>
          <cell r="I8">
            <v>0</v>
          </cell>
          <cell r="J8">
            <v>49072</v>
          </cell>
          <cell r="K8">
            <v>49072</v>
          </cell>
          <cell r="L8">
            <v>25869</v>
          </cell>
          <cell r="M8">
            <v>97528</v>
          </cell>
          <cell r="N8">
            <v>0</v>
          </cell>
          <cell r="O8">
            <v>93193</v>
          </cell>
          <cell r="P8">
            <v>15</v>
          </cell>
          <cell r="Q8">
            <v>5000</v>
          </cell>
          <cell r="R8">
            <v>221605</v>
          </cell>
          <cell r="S8">
            <v>0</v>
          </cell>
          <cell r="T8">
            <v>0</v>
          </cell>
          <cell r="U8">
            <v>11013</v>
          </cell>
          <cell r="V8">
            <v>11013</v>
          </cell>
          <cell r="W8">
            <v>756493</v>
          </cell>
          <cell r="X8">
            <v>0</v>
          </cell>
          <cell r="Y8">
            <v>756493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3574</v>
          </cell>
          <cell r="AE8">
            <v>0</v>
          </cell>
          <cell r="AF8">
            <v>3574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19813</v>
          </cell>
          <cell r="F9">
            <v>71</v>
          </cell>
          <cell r="G9">
            <v>1763</v>
          </cell>
          <cell r="H9">
            <v>21647</v>
          </cell>
          <cell r="I9">
            <v>0</v>
          </cell>
          <cell r="J9">
            <v>0</v>
          </cell>
          <cell r="K9">
            <v>0</v>
          </cell>
          <cell r="L9">
            <v>24189</v>
          </cell>
          <cell r="M9">
            <v>44394</v>
          </cell>
          <cell r="N9">
            <v>0</v>
          </cell>
          <cell r="O9">
            <v>14631</v>
          </cell>
          <cell r="P9">
            <v>0</v>
          </cell>
          <cell r="Q9">
            <v>23048</v>
          </cell>
          <cell r="R9">
            <v>106262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50412</v>
          </cell>
          <cell r="X9">
            <v>0</v>
          </cell>
          <cell r="Y9">
            <v>50412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1097</v>
          </cell>
          <cell r="M10">
            <v>0</v>
          </cell>
          <cell r="N10">
            <v>0</v>
          </cell>
          <cell r="O10">
            <v>0</v>
          </cell>
          <cell r="P10">
            <v>3093</v>
          </cell>
          <cell r="Q10">
            <v>0</v>
          </cell>
          <cell r="R10">
            <v>4190</v>
          </cell>
          <cell r="S10">
            <v>0</v>
          </cell>
          <cell r="T10">
            <v>0</v>
          </cell>
          <cell r="U10">
            <v>82</v>
          </cell>
          <cell r="V10">
            <v>82</v>
          </cell>
          <cell r="W10">
            <v>0</v>
          </cell>
          <cell r="X10">
            <v>0</v>
          </cell>
          <cell r="Y10">
            <v>0</v>
          </cell>
          <cell r="Z10">
            <v>523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523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2590</v>
          </cell>
          <cell r="M11">
            <v>75</v>
          </cell>
          <cell r="N11">
            <v>0</v>
          </cell>
          <cell r="O11">
            <v>672</v>
          </cell>
          <cell r="P11">
            <v>2548</v>
          </cell>
          <cell r="Q11">
            <v>0</v>
          </cell>
          <cell r="R11">
            <v>5885</v>
          </cell>
          <cell r="S11">
            <v>0</v>
          </cell>
          <cell r="T11">
            <v>2250</v>
          </cell>
          <cell r="U11">
            <v>0</v>
          </cell>
          <cell r="V11">
            <v>2250</v>
          </cell>
          <cell r="W11">
            <v>16330</v>
          </cell>
          <cell r="X11">
            <v>0</v>
          </cell>
          <cell r="Y11">
            <v>16330</v>
          </cell>
          <cell r="Z11">
            <v>0</v>
          </cell>
          <cell r="AA11">
            <v>0</v>
          </cell>
          <cell r="AB11">
            <v>0</v>
          </cell>
          <cell r="AC11">
            <v>8181</v>
          </cell>
          <cell r="AD11">
            <v>12</v>
          </cell>
          <cell r="AE11">
            <v>0</v>
          </cell>
          <cell r="AF11">
            <v>8193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40922</v>
          </cell>
          <cell r="E13">
            <v>226196</v>
          </cell>
          <cell r="F13">
            <v>0</v>
          </cell>
          <cell r="G13">
            <v>285</v>
          </cell>
          <cell r="H13">
            <v>267403</v>
          </cell>
          <cell r="I13">
            <v>1208</v>
          </cell>
          <cell r="J13">
            <v>14677</v>
          </cell>
          <cell r="K13">
            <v>15885</v>
          </cell>
          <cell r="L13">
            <v>49227</v>
          </cell>
          <cell r="M13">
            <v>238956</v>
          </cell>
          <cell r="N13">
            <v>0</v>
          </cell>
          <cell r="O13">
            <v>193888</v>
          </cell>
          <cell r="P13">
            <v>3246</v>
          </cell>
          <cell r="Q13">
            <v>10948</v>
          </cell>
          <cell r="R13">
            <v>496265</v>
          </cell>
          <cell r="S13">
            <v>7173</v>
          </cell>
          <cell r="T13">
            <v>0</v>
          </cell>
          <cell r="U13">
            <v>102602</v>
          </cell>
          <cell r="V13">
            <v>109775</v>
          </cell>
          <cell r="W13">
            <v>557412</v>
          </cell>
          <cell r="X13">
            <v>4394</v>
          </cell>
          <cell r="Y13">
            <v>561806</v>
          </cell>
          <cell r="Z13">
            <v>29032</v>
          </cell>
          <cell r="AA13">
            <v>0</v>
          </cell>
          <cell r="AB13">
            <v>0</v>
          </cell>
          <cell r="AC13">
            <v>0</v>
          </cell>
          <cell r="AD13">
            <v>14862</v>
          </cell>
          <cell r="AE13">
            <v>0</v>
          </cell>
          <cell r="AF13">
            <v>43894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7086</v>
          </cell>
          <cell r="F14">
            <v>126505</v>
          </cell>
          <cell r="G14">
            <v>455</v>
          </cell>
          <cell r="H14">
            <v>134046</v>
          </cell>
          <cell r="I14">
            <v>0</v>
          </cell>
          <cell r="J14">
            <v>4</v>
          </cell>
          <cell r="K14">
            <v>4</v>
          </cell>
          <cell r="L14">
            <v>35134</v>
          </cell>
          <cell r="M14">
            <v>24955</v>
          </cell>
          <cell r="N14">
            <v>0</v>
          </cell>
          <cell r="O14">
            <v>163572</v>
          </cell>
          <cell r="P14">
            <v>0</v>
          </cell>
          <cell r="Q14">
            <v>0</v>
          </cell>
          <cell r="R14">
            <v>223661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60</v>
          </cell>
          <cell r="AD14">
            <v>3382</v>
          </cell>
          <cell r="AE14">
            <v>0</v>
          </cell>
          <cell r="AF14">
            <v>3442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17</v>
          </cell>
          <cell r="E16">
            <v>240</v>
          </cell>
          <cell r="F16">
            <v>71</v>
          </cell>
          <cell r="G16">
            <v>0</v>
          </cell>
          <cell r="H16">
            <v>328</v>
          </cell>
          <cell r="I16">
            <v>1</v>
          </cell>
          <cell r="J16">
            <v>1</v>
          </cell>
          <cell r="K16">
            <v>2</v>
          </cell>
          <cell r="L16">
            <v>660</v>
          </cell>
          <cell r="M16">
            <v>653</v>
          </cell>
          <cell r="N16">
            <v>0</v>
          </cell>
          <cell r="O16">
            <v>18</v>
          </cell>
          <cell r="P16">
            <v>4</v>
          </cell>
          <cell r="Q16">
            <v>115</v>
          </cell>
          <cell r="R16">
            <v>1450</v>
          </cell>
          <cell r="S16">
            <v>0</v>
          </cell>
          <cell r="T16">
            <v>676</v>
          </cell>
          <cell r="U16">
            <v>119</v>
          </cell>
          <cell r="V16">
            <v>795</v>
          </cell>
          <cell r="W16">
            <v>319</v>
          </cell>
          <cell r="X16">
            <v>2</v>
          </cell>
          <cell r="Y16">
            <v>321</v>
          </cell>
          <cell r="Z16">
            <v>492</v>
          </cell>
          <cell r="AA16">
            <v>0</v>
          </cell>
          <cell r="AB16">
            <v>0</v>
          </cell>
          <cell r="AC16">
            <v>50</v>
          </cell>
          <cell r="AD16">
            <v>725</v>
          </cell>
          <cell r="AE16">
            <v>0</v>
          </cell>
          <cell r="AF16">
            <v>1267</v>
          </cell>
        </row>
        <row r="17">
          <cell r="B17" t="str">
            <v>I alt Tilgang</v>
          </cell>
          <cell r="C17">
            <v>61</v>
          </cell>
          <cell r="D17">
            <v>59435</v>
          </cell>
          <cell r="E17">
            <v>359870</v>
          </cell>
          <cell r="F17">
            <v>131871</v>
          </cell>
          <cell r="G17">
            <v>9459</v>
          </cell>
          <cell r="H17">
            <v>560696</v>
          </cell>
          <cell r="I17">
            <v>9079</v>
          </cell>
          <cell r="J17">
            <v>171405</v>
          </cell>
          <cell r="K17">
            <v>180484</v>
          </cell>
          <cell r="L17">
            <v>281027</v>
          </cell>
          <cell r="M17">
            <v>540812</v>
          </cell>
          <cell r="N17">
            <v>0</v>
          </cell>
          <cell r="O17">
            <v>465974</v>
          </cell>
          <cell r="P17">
            <v>22495</v>
          </cell>
          <cell r="Q17">
            <v>39111</v>
          </cell>
          <cell r="R17">
            <v>1349419</v>
          </cell>
          <cell r="S17">
            <v>7173</v>
          </cell>
          <cell r="T17">
            <v>194478</v>
          </cell>
          <cell r="U17">
            <v>130845</v>
          </cell>
          <cell r="V17">
            <v>332496</v>
          </cell>
          <cell r="W17">
            <v>1772830</v>
          </cell>
          <cell r="X17">
            <v>26992</v>
          </cell>
          <cell r="Y17">
            <v>1799822</v>
          </cell>
          <cell r="Z17">
            <v>30047</v>
          </cell>
          <cell r="AA17">
            <v>57068</v>
          </cell>
          <cell r="AB17">
            <v>1529</v>
          </cell>
          <cell r="AC17">
            <v>27514</v>
          </cell>
          <cell r="AD17">
            <v>25075</v>
          </cell>
          <cell r="AE17">
            <v>0</v>
          </cell>
          <cell r="AF17">
            <v>141233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40974</v>
          </cell>
          <cell r="E18">
            <v>93355</v>
          </cell>
          <cell r="F18">
            <v>0</v>
          </cell>
          <cell r="G18">
            <v>0</v>
          </cell>
          <cell r="H18">
            <v>134329</v>
          </cell>
          <cell r="I18">
            <v>0</v>
          </cell>
          <cell r="J18">
            <v>0</v>
          </cell>
          <cell r="K18">
            <v>0</v>
          </cell>
          <cell r="L18">
            <v>94595</v>
          </cell>
          <cell r="M18">
            <v>97683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192278</v>
          </cell>
          <cell r="S18">
            <v>32975</v>
          </cell>
          <cell r="T18">
            <v>156459</v>
          </cell>
          <cell r="U18">
            <v>93828</v>
          </cell>
          <cell r="V18">
            <v>283262</v>
          </cell>
          <cell r="W18">
            <v>369309</v>
          </cell>
          <cell r="X18">
            <v>56170</v>
          </cell>
          <cell r="Y18">
            <v>425479</v>
          </cell>
          <cell r="Z18">
            <v>0</v>
          </cell>
          <cell r="AA18">
            <v>59</v>
          </cell>
          <cell r="AB18">
            <v>0</v>
          </cell>
          <cell r="AC18">
            <v>0</v>
          </cell>
          <cell r="AD18">
            <v>11236</v>
          </cell>
          <cell r="AE18">
            <v>0</v>
          </cell>
          <cell r="AF18">
            <v>11295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62331</v>
          </cell>
          <cell r="F19">
            <v>5225</v>
          </cell>
          <cell r="G19">
            <v>2681</v>
          </cell>
          <cell r="H19">
            <v>70237</v>
          </cell>
          <cell r="I19">
            <v>0</v>
          </cell>
          <cell r="J19">
            <v>49072</v>
          </cell>
          <cell r="K19">
            <v>49072</v>
          </cell>
          <cell r="L19">
            <v>25870</v>
          </cell>
          <cell r="M19">
            <v>97533</v>
          </cell>
          <cell r="N19">
            <v>0</v>
          </cell>
          <cell r="O19">
            <v>93193</v>
          </cell>
          <cell r="P19">
            <v>2395</v>
          </cell>
          <cell r="Q19">
            <v>5000</v>
          </cell>
          <cell r="R19">
            <v>223991</v>
          </cell>
          <cell r="S19">
            <v>0</v>
          </cell>
          <cell r="T19">
            <v>0</v>
          </cell>
          <cell r="U19">
            <v>11013</v>
          </cell>
          <cell r="V19">
            <v>11013</v>
          </cell>
          <cell r="W19">
            <v>756430</v>
          </cell>
          <cell r="X19">
            <v>0</v>
          </cell>
          <cell r="Y19">
            <v>756430</v>
          </cell>
          <cell r="Z19">
            <v>0</v>
          </cell>
          <cell r="AA19">
            <v>0</v>
          </cell>
          <cell r="AB19">
            <v>0</v>
          </cell>
          <cell r="AC19">
            <v>7616</v>
          </cell>
          <cell r="AD19">
            <v>3574</v>
          </cell>
          <cell r="AE19">
            <v>0</v>
          </cell>
          <cell r="AF19">
            <v>11190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19813</v>
          </cell>
          <cell r="F21">
            <v>71</v>
          </cell>
          <cell r="G21">
            <v>1763</v>
          </cell>
          <cell r="H21">
            <v>21647</v>
          </cell>
          <cell r="I21">
            <v>0</v>
          </cell>
          <cell r="J21">
            <v>0</v>
          </cell>
          <cell r="K21">
            <v>0</v>
          </cell>
          <cell r="L21">
            <v>24189</v>
          </cell>
          <cell r="M21">
            <v>44394</v>
          </cell>
          <cell r="N21">
            <v>0</v>
          </cell>
          <cell r="O21">
            <v>14631</v>
          </cell>
          <cell r="P21">
            <v>0</v>
          </cell>
          <cell r="Q21">
            <v>23048</v>
          </cell>
          <cell r="R21">
            <v>106262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50412</v>
          </cell>
          <cell r="X21">
            <v>0</v>
          </cell>
          <cell r="Y21">
            <v>50412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32639</v>
          </cell>
          <cell r="M22">
            <v>239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32878</v>
          </cell>
          <cell r="S22">
            <v>0</v>
          </cell>
          <cell r="T22">
            <v>4759</v>
          </cell>
          <cell r="U22">
            <v>5979</v>
          </cell>
          <cell r="V22">
            <v>10738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4</v>
          </cell>
          <cell r="G23">
            <v>0</v>
          </cell>
          <cell r="H23">
            <v>4</v>
          </cell>
          <cell r="I23">
            <v>0</v>
          </cell>
          <cell r="J23">
            <v>0</v>
          </cell>
          <cell r="K23">
            <v>0</v>
          </cell>
          <cell r="L23">
            <v>5215</v>
          </cell>
          <cell r="M23">
            <v>71</v>
          </cell>
          <cell r="N23">
            <v>0</v>
          </cell>
          <cell r="O23">
            <v>141</v>
          </cell>
          <cell r="P23">
            <v>0</v>
          </cell>
          <cell r="Q23">
            <v>0</v>
          </cell>
          <cell r="R23">
            <v>5427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</v>
          </cell>
          <cell r="AE23">
            <v>0</v>
          </cell>
          <cell r="AF23">
            <v>2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48759</v>
          </cell>
          <cell r="K24">
            <v>48759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96</v>
          </cell>
          <cell r="D26">
            <v>0</v>
          </cell>
          <cell r="E26">
            <v>48857</v>
          </cell>
          <cell r="F26">
            <v>121109</v>
          </cell>
          <cell r="G26">
            <v>2487</v>
          </cell>
          <cell r="H26">
            <v>172549</v>
          </cell>
          <cell r="I26">
            <v>0</v>
          </cell>
          <cell r="J26">
            <v>55856</v>
          </cell>
          <cell r="K26">
            <v>55856</v>
          </cell>
          <cell r="L26">
            <v>52650</v>
          </cell>
          <cell r="M26">
            <v>58481</v>
          </cell>
          <cell r="N26">
            <v>0</v>
          </cell>
          <cell r="O26">
            <v>286163</v>
          </cell>
          <cell r="P26">
            <v>18</v>
          </cell>
          <cell r="Q26">
            <v>451</v>
          </cell>
          <cell r="R26">
            <v>397763</v>
          </cell>
          <cell r="S26">
            <v>0</v>
          </cell>
          <cell r="T26">
            <v>0</v>
          </cell>
          <cell r="U26">
            <v>762</v>
          </cell>
          <cell r="V26">
            <v>762</v>
          </cell>
          <cell r="W26">
            <v>0</v>
          </cell>
          <cell r="X26">
            <v>0</v>
          </cell>
          <cell r="Y26">
            <v>0</v>
          </cell>
          <cell r="Z26">
            <v>160</v>
          </cell>
          <cell r="AA26">
            <v>256</v>
          </cell>
          <cell r="AB26">
            <v>1529</v>
          </cell>
          <cell r="AC26">
            <v>18702</v>
          </cell>
          <cell r="AD26">
            <v>5611</v>
          </cell>
          <cell r="AE26">
            <v>0</v>
          </cell>
          <cell r="AF26">
            <v>26258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398</v>
          </cell>
          <cell r="M27">
            <v>51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449</v>
          </cell>
          <cell r="S27">
            <v>0</v>
          </cell>
          <cell r="T27">
            <v>0</v>
          </cell>
          <cell r="U27">
            <v>916</v>
          </cell>
          <cell r="V27">
            <v>916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16464</v>
          </cell>
          <cell r="AB27">
            <v>0</v>
          </cell>
          <cell r="AC27">
            <v>7437</v>
          </cell>
          <cell r="AD27">
            <v>6</v>
          </cell>
          <cell r="AE27">
            <v>0</v>
          </cell>
          <cell r="AF27">
            <v>23907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1082</v>
          </cell>
          <cell r="V28">
            <v>1082</v>
          </cell>
          <cell r="W28">
            <v>0</v>
          </cell>
          <cell r="X28">
            <v>1124</v>
          </cell>
          <cell r="Y28">
            <v>1124</v>
          </cell>
          <cell r="Z28">
            <v>29887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29887</v>
          </cell>
        </row>
        <row r="29">
          <cell r="B29" t="str">
            <v>Anvendt til produktion 3.n</v>
          </cell>
          <cell r="C29">
            <v>0</v>
          </cell>
          <cell r="D29">
            <v>22584</v>
          </cell>
          <cell r="E29">
            <v>3433</v>
          </cell>
          <cell r="F29">
            <v>0</v>
          </cell>
          <cell r="G29">
            <v>0</v>
          </cell>
          <cell r="H29">
            <v>26017</v>
          </cell>
          <cell r="I29">
            <v>7870</v>
          </cell>
          <cell r="J29">
            <v>0</v>
          </cell>
          <cell r="K29">
            <v>7870</v>
          </cell>
          <cell r="L29">
            <v>45674</v>
          </cell>
          <cell r="M29">
            <v>0</v>
          </cell>
          <cell r="N29">
            <v>0</v>
          </cell>
          <cell r="O29">
            <v>0</v>
          </cell>
          <cell r="P29">
            <v>13954</v>
          </cell>
          <cell r="Q29">
            <v>41602</v>
          </cell>
          <cell r="R29">
            <v>101230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676013</v>
          </cell>
          <cell r="X29">
            <v>263</v>
          </cell>
          <cell r="Y29">
            <v>676276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633</v>
          </cell>
          <cell r="AE29">
            <v>0</v>
          </cell>
          <cell r="AF29">
            <v>633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121845</v>
          </cell>
          <cell r="F30">
            <v>5701</v>
          </cell>
          <cell r="G30">
            <v>6479</v>
          </cell>
          <cell r="H30">
            <v>134025</v>
          </cell>
          <cell r="I30">
            <v>0</v>
          </cell>
          <cell r="J30">
            <v>4</v>
          </cell>
          <cell r="K30">
            <v>4</v>
          </cell>
          <cell r="L30">
            <v>10434</v>
          </cell>
          <cell r="M30">
            <v>121630</v>
          </cell>
          <cell r="N30">
            <v>0</v>
          </cell>
          <cell r="O30">
            <v>73583</v>
          </cell>
          <cell r="P30">
            <v>5878</v>
          </cell>
          <cell r="Q30">
            <v>0</v>
          </cell>
          <cell r="R30">
            <v>211525</v>
          </cell>
          <cell r="S30">
            <v>0</v>
          </cell>
          <cell r="T30">
            <v>0</v>
          </cell>
          <cell r="U30">
            <v>10167</v>
          </cell>
          <cell r="V30">
            <v>10167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3382</v>
          </cell>
          <cell r="AE30">
            <v>0</v>
          </cell>
          <cell r="AF30">
            <v>3382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37</v>
          </cell>
          <cell r="E32">
            <v>556</v>
          </cell>
          <cell r="F32">
            <v>66</v>
          </cell>
          <cell r="G32">
            <v>83</v>
          </cell>
          <cell r="H32">
            <v>742</v>
          </cell>
          <cell r="I32">
            <v>0</v>
          </cell>
          <cell r="J32">
            <v>109</v>
          </cell>
          <cell r="K32">
            <v>109</v>
          </cell>
          <cell r="L32">
            <v>453</v>
          </cell>
          <cell r="M32">
            <v>191</v>
          </cell>
          <cell r="N32">
            <v>0</v>
          </cell>
          <cell r="O32">
            <v>1023</v>
          </cell>
          <cell r="P32">
            <v>51</v>
          </cell>
          <cell r="Q32">
            <v>2</v>
          </cell>
          <cell r="R32">
            <v>1720</v>
          </cell>
          <cell r="S32">
            <v>834</v>
          </cell>
          <cell r="T32">
            <v>86</v>
          </cell>
          <cell r="U32">
            <v>503</v>
          </cell>
          <cell r="V32">
            <v>1423</v>
          </cell>
          <cell r="W32">
            <v>1466</v>
          </cell>
          <cell r="X32">
            <v>474</v>
          </cell>
          <cell r="Y32">
            <v>1940</v>
          </cell>
          <cell r="Z32">
            <v>0</v>
          </cell>
          <cell r="AA32">
            <v>0</v>
          </cell>
          <cell r="AB32">
            <v>0</v>
          </cell>
          <cell r="AC32">
            <v>38</v>
          </cell>
          <cell r="AD32">
            <v>31</v>
          </cell>
          <cell r="AE32">
            <v>0</v>
          </cell>
          <cell r="AF32">
            <v>69</v>
          </cell>
        </row>
        <row r="33">
          <cell r="B33" t="str">
            <v>Udlån til andre 3.k.</v>
          </cell>
          <cell r="C33">
            <v>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7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103</v>
          </cell>
          <cell r="D34">
            <v>63595</v>
          </cell>
          <cell r="E34">
            <v>350190</v>
          </cell>
          <cell r="F34">
            <v>132176</v>
          </cell>
          <cell r="G34">
            <v>13493</v>
          </cell>
          <cell r="H34">
            <v>559557</v>
          </cell>
          <cell r="I34">
            <v>7870</v>
          </cell>
          <cell r="J34">
            <v>153800</v>
          </cell>
          <cell r="K34">
            <v>161670</v>
          </cell>
          <cell r="L34">
            <v>292117</v>
          </cell>
          <cell r="M34">
            <v>420273</v>
          </cell>
          <cell r="N34">
            <v>0</v>
          </cell>
          <cell r="O34">
            <v>468734</v>
          </cell>
          <cell r="P34">
            <v>22296</v>
          </cell>
          <cell r="Q34">
            <v>70103</v>
          </cell>
          <cell r="R34">
            <v>1273523</v>
          </cell>
          <cell r="S34">
            <v>33809</v>
          </cell>
          <cell r="T34">
            <v>161304</v>
          </cell>
          <cell r="U34">
            <v>124250</v>
          </cell>
          <cell r="V34">
            <v>319363</v>
          </cell>
          <cell r="W34">
            <v>1853630</v>
          </cell>
          <cell r="X34">
            <v>58031</v>
          </cell>
          <cell r="Y34">
            <v>1911661</v>
          </cell>
          <cell r="Z34">
            <v>30047</v>
          </cell>
          <cell r="AA34">
            <v>16779</v>
          </cell>
          <cell r="AB34">
            <v>1529</v>
          </cell>
          <cell r="AC34">
            <v>33793</v>
          </cell>
          <cell r="AD34">
            <v>24475</v>
          </cell>
          <cell r="AE34">
            <v>0</v>
          </cell>
          <cell r="AF34">
            <v>106623</v>
          </cell>
        </row>
        <row r="35">
          <cell r="A35" t="str">
            <v>FYSISK BEHOLDNING ULTIMO</v>
          </cell>
          <cell r="C35">
            <v>166</v>
          </cell>
          <cell r="D35">
            <v>63810</v>
          </cell>
          <cell r="E35">
            <v>381916</v>
          </cell>
          <cell r="F35">
            <v>20461</v>
          </cell>
          <cell r="G35">
            <v>21371</v>
          </cell>
          <cell r="H35">
            <v>487724</v>
          </cell>
          <cell r="I35">
            <v>12480</v>
          </cell>
          <cell r="J35">
            <v>438510</v>
          </cell>
          <cell r="K35">
            <v>450990</v>
          </cell>
          <cell r="L35">
            <v>369564</v>
          </cell>
          <cell r="M35">
            <v>1257736</v>
          </cell>
          <cell r="N35">
            <v>30527</v>
          </cell>
          <cell r="O35">
            <v>264442</v>
          </cell>
          <cell r="P35">
            <v>37982</v>
          </cell>
          <cell r="Q35">
            <v>120813</v>
          </cell>
          <cell r="R35">
            <v>2081064</v>
          </cell>
          <cell r="S35">
            <v>62892</v>
          </cell>
          <cell r="T35">
            <v>431530</v>
          </cell>
          <cell r="U35">
            <v>117125</v>
          </cell>
          <cell r="V35">
            <v>611547</v>
          </cell>
          <cell r="W35">
            <v>428567</v>
          </cell>
          <cell r="X35">
            <v>39788</v>
          </cell>
          <cell r="Y35">
            <v>468355</v>
          </cell>
          <cell r="Z35">
            <v>0</v>
          </cell>
          <cell r="AA35">
            <v>110395</v>
          </cell>
          <cell r="AB35">
            <v>0</v>
          </cell>
          <cell r="AC35">
            <v>18038</v>
          </cell>
          <cell r="AD35">
            <v>6891</v>
          </cell>
          <cell r="AE35">
            <v>0</v>
          </cell>
          <cell r="AF35">
            <v>135324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25017</v>
          </cell>
          <cell r="F36">
            <v>19992</v>
          </cell>
          <cell r="G36">
            <v>4366</v>
          </cell>
          <cell r="H36">
            <v>49375</v>
          </cell>
          <cell r="I36">
            <v>0</v>
          </cell>
          <cell r="J36">
            <v>0</v>
          </cell>
          <cell r="K36">
            <v>0</v>
          </cell>
          <cell r="L36">
            <v>136494</v>
          </cell>
          <cell r="M36">
            <v>354835</v>
          </cell>
          <cell r="N36">
            <v>0</v>
          </cell>
          <cell r="O36">
            <v>221249</v>
          </cell>
          <cell r="P36">
            <v>0</v>
          </cell>
          <cell r="Q36">
            <v>48007</v>
          </cell>
          <cell r="R36">
            <v>760585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446975</v>
          </cell>
          <cell r="X36">
            <v>0</v>
          </cell>
          <cell r="Y36">
            <v>446975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-25017</v>
          </cell>
          <cell r="F37">
            <v>-19992</v>
          </cell>
          <cell r="G37">
            <v>-4366</v>
          </cell>
          <cell r="H37">
            <v>-49375</v>
          </cell>
          <cell r="I37">
            <v>0</v>
          </cell>
          <cell r="J37">
            <v>0</v>
          </cell>
          <cell r="K37">
            <v>0</v>
          </cell>
          <cell r="L37">
            <v>-136494</v>
          </cell>
          <cell r="M37">
            <v>-354835</v>
          </cell>
          <cell r="N37">
            <v>0</v>
          </cell>
          <cell r="O37">
            <v>-221249</v>
          </cell>
          <cell r="P37">
            <v>0</v>
          </cell>
          <cell r="Q37">
            <v>-48007</v>
          </cell>
          <cell r="R37">
            <v>-760585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-447252</v>
          </cell>
          <cell r="X37">
            <v>0</v>
          </cell>
          <cell r="Y37">
            <v>-447252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166</v>
          </cell>
          <cell r="D38">
            <v>63810</v>
          </cell>
          <cell r="E38">
            <v>381916</v>
          </cell>
          <cell r="F38">
            <v>20461</v>
          </cell>
          <cell r="G38">
            <v>21371</v>
          </cell>
          <cell r="H38">
            <v>487724</v>
          </cell>
          <cell r="I38">
            <v>12480</v>
          </cell>
          <cell r="J38">
            <v>438510</v>
          </cell>
          <cell r="K38">
            <v>450990</v>
          </cell>
          <cell r="L38">
            <v>369564</v>
          </cell>
          <cell r="M38">
            <v>1257736</v>
          </cell>
          <cell r="N38">
            <v>30527</v>
          </cell>
          <cell r="O38">
            <v>264442</v>
          </cell>
          <cell r="P38">
            <v>37982</v>
          </cell>
          <cell r="Q38">
            <v>120813</v>
          </cell>
          <cell r="R38">
            <v>2081064</v>
          </cell>
          <cell r="S38">
            <v>62892</v>
          </cell>
          <cell r="T38">
            <v>431530</v>
          </cell>
          <cell r="U38">
            <v>117125</v>
          </cell>
          <cell r="V38">
            <v>611547</v>
          </cell>
          <cell r="W38">
            <v>428290</v>
          </cell>
          <cell r="X38">
            <v>39788</v>
          </cell>
          <cell r="Y38">
            <v>468078</v>
          </cell>
          <cell r="Z38">
            <v>0</v>
          </cell>
          <cell r="AA38">
            <v>110395</v>
          </cell>
          <cell r="AB38">
            <v>0</v>
          </cell>
          <cell r="AC38">
            <v>18038</v>
          </cell>
          <cell r="AD38">
            <v>6891</v>
          </cell>
          <cell r="AE38">
            <v>0</v>
          </cell>
          <cell r="AF38">
            <v>135324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20113</v>
          </cell>
          <cell r="C3">
            <v>123155</v>
          </cell>
          <cell r="D3">
            <v>26130</v>
          </cell>
          <cell r="E3">
            <v>169398</v>
          </cell>
          <cell r="F3">
            <v>13497</v>
          </cell>
          <cell r="G3">
            <v>12918</v>
          </cell>
          <cell r="H3">
            <v>26415</v>
          </cell>
          <cell r="I3">
            <v>4</v>
          </cell>
          <cell r="J3">
            <v>4</v>
          </cell>
          <cell r="K3">
            <v>31162</v>
          </cell>
          <cell r="L3">
            <v>0</v>
          </cell>
          <cell r="M3">
            <v>22533</v>
          </cell>
          <cell r="N3">
            <v>53695</v>
          </cell>
        </row>
      </sheetData>
      <sheetData sheetId="2"/>
      <sheetData sheetId="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355</v>
          </cell>
          <cell r="D3">
            <v>70757</v>
          </cell>
          <cell r="E3">
            <v>402043</v>
          </cell>
          <cell r="F3">
            <v>30612</v>
          </cell>
          <cell r="G3">
            <v>38775</v>
          </cell>
          <cell r="H3">
            <v>542542</v>
          </cell>
          <cell r="I3">
            <v>13123</v>
          </cell>
          <cell r="J3">
            <v>459923</v>
          </cell>
          <cell r="K3">
            <v>473046</v>
          </cell>
          <cell r="L3">
            <v>403632</v>
          </cell>
          <cell r="M3">
            <v>1317397</v>
          </cell>
          <cell r="N3">
            <v>0</v>
          </cell>
          <cell r="O3">
            <v>279369</v>
          </cell>
          <cell r="P3">
            <v>62942</v>
          </cell>
          <cell r="Q3">
            <v>177418</v>
          </cell>
          <cell r="R3">
            <v>2240758</v>
          </cell>
          <cell r="S3">
            <v>5681</v>
          </cell>
          <cell r="T3">
            <v>229782</v>
          </cell>
          <cell r="U3">
            <v>597243</v>
          </cell>
          <cell r="V3">
            <v>832706</v>
          </cell>
          <cell r="W3">
            <v>572234</v>
          </cell>
          <cell r="X3">
            <v>33113</v>
          </cell>
          <cell r="Y3">
            <v>605347</v>
          </cell>
          <cell r="Z3">
            <v>0</v>
          </cell>
          <cell r="AA3">
            <v>63417</v>
          </cell>
          <cell r="AB3">
            <v>0</v>
          </cell>
          <cell r="AC3">
            <v>13547</v>
          </cell>
          <cell r="AD3">
            <v>5979</v>
          </cell>
          <cell r="AE3">
            <v>0</v>
          </cell>
          <cell r="AF3">
            <v>82943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152996</v>
          </cell>
          <cell r="F4">
            <v>10010</v>
          </cell>
          <cell r="G4">
            <v>3642</v>
          </cell>
          <cell r="H4">
            <v>166648</v>
          </cell>
          <cell r="I4">
            <v>0</v>
          </cell>
          <cell r="J4">
            <v>0</v>
          </cell>
          <cell r="K4">
            <v>0</v>
          </cell>
          <cell r="L4">
            <v>62722</v>
          </cell>
          <cell r="M4">
            <v>953501</v>
          </cell>
          <cell r="N4">
            <v>0</v>
          </cell>
          <cell r="O4">
            <v>259726</v>
          </cell>
          <cell r="P4">
            <v>9701</v>
          </cell>
          <cell r="Q4">
            <v>82152</v>
          </cell>
          <cell r="R4">
            <v>1367802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372070</v>
          </cell>
          <cell r="X4">
            <v>0</v>
          </cell>
          <cell r="Y4">
            <v>372070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-152992</v>
          </cell>
          <cell r="F5">
            <v>-10010</v>
          </cell>
          <cell r="G5">
            <v>-3642</v>
          </cell>
          <cell r="H5">
            <v>-166644</v>
          </cell>
          <cell r="I5">
            <v>0</v>
          </cell>
          <cell r="J5">
            <v>0</v>
          </cell>
          <cell r="K5">
            <v>0</v>
          </cell>
          <cell r="L5">
            <v>-62826</v>
          </cell>
          <cell r="M5">
            <v>-953501</v>
          </cell>
          <cell r="N5">
            <v>0</v>
          </cell>
          <cell r="O5">
            <v>-259726</v>
          </cell>
          <cell r="P5">
            <v>-9847</v>
          </cell>
          <cell r="Q5">
            <v>-82152</v>
          </cell>
          <cell r="R5">
            <v>-1368052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-372070</v>
          </cell>
          <cell r="X5">
            <v>0</v>
          </cell>
          <cell r="Y5">
            <v>-372070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355</v>
          </cell>
          <cell r="D6">
            <v>70757</v>
          </cell>
          <cell r="E6">
            <v>402047</v>
          </cell>
          <cell r="F6">
            <v>30612</v>
          </cell>
          <cell r="G6">
            <v>38775</v>
          </cell>
          <cell r="H6">
            <v>542546</v>
          </cell>
          <cell r="I6">
            <v>13123</v>
          </cell>
          <cell r="J6">
            <v>459923</v>
          </cell>
          <cell r="K6">
            <v>473046</v>
          </cell>
          <cell r="L6">
            <v>403528</v>
          </cell>
          <cell r="M6">
            <v>1317397</v>
          </cell>
          <cell r="N6">
            <v>0</v>
          </cell>
          <cell r="O6">
            <v>279369</v>
          </cell>
          <cell r="P6">
            <v>62796</v>
          </cell>
          <cell r="Q6">
            <v>177418</v>
          </cell>
          <cell r="R6">
            <v>2240508</v>
          </cell>
          <cell r="S6">
            <v>5681</v>
          </cell>
          <cell r="T6">
            <v>229782</v>
          </cell>
          <cell r="U6">
            <v>597243</v>
          </cell>
          <cell r="V6">
            <v>832706</v>
          </cell>
          <cell r="W6">
            <v>572234</v>
          </cell>
          <cell r="X6">
            <v>33113</v>
          </cell>
          <cell r="Y6">
            <v>605347</v>
          </cell>
          <cell r="Z6">
            <v>0</v>
          </cell>
          <cell r="AA6">
            <v>63417</v>
          </cell>
          <cell r="AB6">
            <v>0</v>
          </cell>
          <cell r="AC6">
            <v>13547</v>
          </cell>
          <cell r="AD6">
            <v>5979</v>
          </cell>
          <cell r="AE6">
            <v>0</v>
          </cell>
          <cell r="AF6">
            <v>82943</v>
          </cell>
        </row>
        <row r="7">
          <cell r="A7" t="str">
            <v>TILGANG</v>
          </cell>
          <cell r="B7" t="str">
            <v>Import 2.a.</v>
          </cell>
          <cell r="C7">
            <v>30</v>
          </cell>
          <cell r="D7">
            <v>8001</v>
          </cell>
          <cell r="E7">
            <v>22659</v>
          </cell>
          <cell r="F7">
            <v>0</v>
          </cell>
          <cell r="G7">
            <v>15423</v>
          </cell>
          <cell r="H7">
            <v>46113</v>
          </cell>
          <cell r="I7">
            <v>0</v>
          </cell>
          <cell r="J7">
            <v>11978</v>
          </cell>
          <cell r="K7">
            <v>11978</v>
          </cell>
          <cell r="L7">
            <v>49517</v>
          </cell>
          <cell r="M7">
            <v>70944</v>
          </cell>
          <cell r="N7">
            <v>0</v>
          </cell>
          <cell r="O7">
            <v>0</v>
          </cell>
          <cell r="P7">
            <v>9605</v>
          </cell>
          <cell r="Q7">
            <v>15401</v>
          </cell>
          <cell r="R7">
            <v>145467</v>
          </cell>
          <cell r="S7">
            <v>0</v>
          </cell>
          <cell r="T7">
            <v>68614</v>
          </cell>
          <cell r="U7">
            <v>122337</v>
          </cell>
          <cell r="V7">
            <v>190951</v>
          </cell>
          <cell r="W7">
            <v>557481</v>
          </cell>
          <cell r="X7">
            <v>0</v>
          </cell>
          <cell r="Y7">
            <v>557481</v>
          </cell>
          <cell r="Z7">
            <v>0</v>
          </cell>
          <cell r="AA7">
            <v>29201</v>
          </cell>
          <cell r="AB7">
            <v>2139</v>
          </cell>
          <cell r="AC7">
            <v>6712</v>
          </cell>
          <cell r="AD7">
            <v>1701</v>
          </cell>
          <cell r="AE7">
            <v>0</v>
          </cell>
          <cell r="AF7">
            <v>39753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57701</v>
          </cell>
          <cell r="F8">
            <v>8876</v>
          </cell>
          <cell r="G8">
            <v>3363</v>
          </cell>
          <cell r="H8">
            <v>69940</v>
          </cell>
          <cell r="I8">
            <v>0</v>
          </cell>
          <cell r="J8">
            <v>28529</v>
          </cell>
          <cell r="K8">
            <v>28529</v>
          </cell>
          <cell r="L8">
            <v>27021</v>
          </cell>
          <cell r="M8">
            <v>50823</v>
          </cell>
          <cell r="N8">
            <v>0</v>
          </cell>
          <cell r="O8">
            <v>116135</v>
          </cell>
          <cell r="P8">
            <v>699</v>
          </cell>
          <cell r="Q8">
            <v>5022</v>
          </cell>
          <cell r="R8">
            <v>199700</v>
          </cell>
          <cell r="S8">
            <v>0</v>
          </cell>
          <cell r="T8">
            <v>0</v>
          </cell>
          <cell r="U8">
            <v>4402</v>
          </cell>
          <cell r="V8">
            <v>4402</v>
          </cell>
          <cell r="W8">
            <v>419023</v>
          </cell>
          <cell r="X8">
            <v>0</v>
          </cell>
          <cell r="Y8">
            <v>419023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3087</v>
          </cell>
          <cell r="AE8">
            <v>0</v>
          </cell>
          <cell r="AF8">
            <v>3087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7542</v>
          </cell>
          <cell r="F9">
            <v>0</v>
          </cell>
          <cell r="G9">
            <v>1741</v>
          </cell>
          <cell r="H9">
            <v>9283</v>
          </cell>
          <cell r="I9">
            <v>0</v>
          </cell>
          <cell r="J9">
            <v>0</v>
          </cell>
          <cell r="K9">
            <v>0</v>
          </cell>
          <cell r="L9">
            <v>11857</v>
          </cell>
          <cell r="M9">
            <v>54521</v>
          </cell>
          <cell r="N9">
            <v>0</v>
          </cell>
          <cell r="O9">
            <v>15699</v>
          </cell>
          <cell r="P9">
            <v>9110</v>
          </cell>
          <cell r="Q9">
            <v>49701</v>
          </cell>
          <cell r="R9">
            <v>140888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42540</v>
          </cell>
          <cell r="X9">
            <v>0</v>
          </cell>
          <cell r="Y9">
            <v>42540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785</v>
          </cell>
          <cell r="M10">
            <v>0</v>
          </cell>
          <cell r="N10">
            <v>0</v>
          </cell>
          <cell r="O10">
            <v>0</v>
          </cell>
          <cell r="P10">
            <v>7774</v>
          </cell>
          <cell r="Q10">
            <v>0</v>
          </cell>
          <cell r="R10">
            <v>8559</v>
          </cell>
          <cell r="S10">
            <v>0</v>
          </cell>
          <cell r="T10">
            <v>0</v>
          </cell>
          <cell r="U10">
            <v>1210</v>
          </cell>
          <cell r="V10">
            <v>1210</v>
          </cell>
          <cell r="W10">
            <v>477</v>
          </cell>
          <cell r="X10">
            <v>0</v>
          </cell>
          <cell r="Y10">
            <v>477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3369</v>
          </cell>
          <cell r="G11">
            <v>123</v>
          </cell>
          <cell r="H11">
            <v>3492</v>
          </cell>
          <cell r="I11">
            <v>0</v>
          </cell>
          <cell r="J11">
            <v>0</v>
          </cell>
          <cell r="K11">
            <v>0</v>
          </cell>
          <cell r="L11">
            <v>8942</v>
          </cell>
          <cell r="M11">
            <v>4099</v>
          </cell>
          <cell r="N11">
            <v>0</v>
          </cell>
          <cell r="O11">
            <v>7901</v>
          </cell>
          <cell r="P11">
            <v>0</v>
          </cell>
          <cell r="Q11">
            <v>0</v>
          </cell>
          <cell r="R11">
            <v>20942</v>
          </cell>
          <cell r="S11">
            <v>0</v>
          </cell>
          <cell r="T11">
            <v>752</v>
          </cell>
          <cell r="U11">
            <v>28</v>
          </cell>
          <cell r="V11">
            <v>780</v>
          </cell>
          <cell r="W11">
            <v>0</v>
          </cell>
          <cell r="X11">
            <v>0</v>
          </cell>
          <cell r="Y11">
            <v>0</v>
          </cell>
          <cell r="Z11">
            <v>435</v>
          </cell>
          <cell r="AA11">
            <v>0</v>
          </cell>
          <cell r="AB11">
            <v>0</v>
          </cell>
          <cell r="AC11">
            <v>229</v>
          </cell>
          <cell r="AD11">
            <v>547</v>
          </cell>
          <cell r="AE11">
            <v>0</v>
          </cell>
          <cell r="AF11">
            <v>1211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51</v>
          </cell>
          <cell r="F12">
            <v>0</v>
          </cell>
          <cell r="G12">
            <v>21</v>
          </cell>
          <cell r="H12">
            <v>72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47361</v>
          </cell>
          <cell r="E13">
            <v>90303</v>
          </cell>
          <cell r="F13">
            <v>88616</v>
          </cell>
          <cell r="G13">
            <v>0</v>
          </cell>
          <cell r="H13">
            <v>226280</v>
          </cell>
          <cell r="I13">
            <v>0</v>
          </cell>
          <cell r="J13">
            <v>8460</v>
          </cell>
          <cell r="K13">
            <v>8460</v>
          </cell>
          <cell r="L13">
            <v>59991</v>
          </cell>
          <cell r="M13">
            <v>176525</v>
          </cell>
          <cell r="N13">
            <v>0</v>
          </cell>
          <cell r="O13">
            <v>122072</v>
          </cell>
          <cell r="P13">
            <v>5412</v>
          </cell>
          <cell r="Q13">
            <v>0</v>
          </cell>
          <cell r="R13">
            <v>364000</v>
          </cell>
          <cell r="S13">
            <v>6106</v>
          </cell>
          <cell r="T13">
            <v>0</v>
          </cell>
          <cell r="U13">
            <v>101306</v>
          </cell>
          <cell r="V13">
            <v>107412</v>
          </cell>
          <cell r="W13">
            <v>223106</v>
          </cell>
          <cell r="X13">
            <v>1891</v>
          </cell>
          <cell r="Y13">
            <v>224997</v>
          </cell>
          <cell r="Z13">
            <v>25985</v>
          </cell>
          <cell r="AA13">
            <v>0</v>
          </cell>
          <cell r="AB13">
            <v>0</v>
          </cell>
          <cell r="AC13">
            <v>0</v>
          </cell>
          <cell r="AD13">
            <v>4883</v>
          </cell>
          <cell r="AE13">
            <v>0</v>
          </cell>
          <cell r="AF13">
            <v>30868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4661</v>
          </cell>
          <cell r="F14">
            <v>113158</v>
          </cell>
          <cell r="G14">
            <v>3092</v>
          </cell>
          <cell r="H14">
            <v>120911</v>
          </cell>
          <cell r="I14">
            <v>0</v>
          </cell>
          <cell r="J14">
            <v>0</v>
          </cell>
          <cell r="K14">
            <v>0</v>
          </cell>
          <cell r="L14">
            <v>16652</v>
          </cell>
          <cell r="M14">
            <v>1080</v>
          </cell>
          <cell r="N14">
            <v>0</v>
          </cell>
          <cell r="O14">
            <v>100481</v>
          </cell>
          <cell r="P14">
            <v>356</v>
          </cell>
          <cell r="Q14">
            <v>15</v>
          </cell>
          <cell r="R14">
            <v>118584</v>
          </cell>
          <cell r="S14">
            <v>0</v>
          </cell>
          <cell r="T14">
            <v>0</v>
          </cell>
          <cell r="U14">
            <v>18975</v>
          </cell>
          <cell r="V14">
            <v>18975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2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122</v>
          </cell>
          <cell r="F16">
            <v>0</v>
          </cell>
          <cell r="G16">
            <v>0</v>
          </cell>
          <cell r="H16">
            <v>122</v>
          </cell>
          <cell r="I16">
            <v>0</v>
          </cell>
          <cell r="J16">
            <v>98</v>
          </cell>
          <cell r="K16">
            <v>98</v>
          </cell>
          <cell r="L16">
            <v>182</v>
          </cell>
          <cell r="M16">
            <v>888</v>
          </cell>
          <cell r="N16">
            <v>0</v>
          </cell>
          <cell r="O16">
            <v>0</v>
          </cell>
          <cell r="P16">
            <v>9</v>
          </cell>
          <cell r="Q16">
            <v>35</v>
          </cell>
          <cell r="R16">
            <v>1114</v>
          </cell>
          <cell r="S16">
            <v>0</v>
          </cell>
          <cell r="T16">
            <v>12</v>
          </cell>
          <cell r="U16">
            <v>215</v>
          </cell>
          <cell r="V16">
            <v>227</v>
          </cell>
          <cell r="W16">
            <v>3562</v>
          </cell>
          <cell r="X16">
            <v>1</v>
          </cell>
          <cell r="Y16">
            <v>3563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78</v>
          </cell>
          <cell r="AE16">
            <v>0</v>
          </cell>
          <cell r="AF16">
            <v>78</v>
          </cell>
        </row>
        <row r="17">
          <cell r="B17" t="str">
            <v>I alt Tilgang</v>
          </cell>
          <cell r="C17">
            <v>30</v>
          </cell>
          <cell r="D17">
            <v>55362</v>
          </cell>
          <cell r="E17">
            <v>183039</v>
          </cell>
          <cell r="F17">
            <v>214019</v>
          </cell>
          <cell r="G17">
            <v>23763</v>
          </cell>
          <cell r="H17">
            <v>476213</v>
          </cell>
          <cell r="I17">
            <v>0</v>
          </cell>
          <cell r="J17">
            <v>49065</v>
          </cell>
          <cell r="K17">
            <v>49065</v>
          </cell>
          <cell r="L17">
            <v>174947</v>
          </cell>
          <cell r="M17">
            <v>358897</v>
          </cell>
          <cell r="N17">
            <v>0</v>
          </cell>
          <cell r="O17">
            <v>362288</v>
          </cell>
          <cell r="P17">
            <v>32965</v>
          </cell>
          <cell r="Q17">
            <v>70174</v>
          </cell>
          <cell r="R17">
            <v>999271</v>
          </cell>
          <cell r="S17">
            <v>6106</v>
          </cell>
          <cell r="T17">
            <v>69378</v>
          </cell>
          <cell r="U17">
            <v>248473</v>
          </cell>
          <cell r="V17">
            <v>323957</v>
          </cell>
          <cell r="W17">
            <v>1246189</v>
          </cell>
          <cell r="X17">
            <v>1892</v>
          </cell>
          <cell r="Y17">
            <v>1248081</v>
          </cell>
          <cell r="Z17">
            <v>26420</v>
          </cell>
          <cell r="AA17">
            <v>29201</v>
          </cell>
          <cell r="AB17">
            <v>2139</v>
          </cell>
          <cell r="AC17">
            <v>6941</v>
          </cell>
          <cell r="AD17">
            <v>10298</v>
          </cell>
          <cell r="AE17">
            <v>0</v>
          </cell>
          <cell r="AF17">
            <v>74999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32001</v>
          </cell>
          <cell r="E18">
            <v>33955</v>
          </cell>
          <cell r="F18">
            <v>67027</v>
          </cell>
          <cell r="G18">
            <v>0</v>
          </cell>
          <cell r="H18">
            <v>132983</v>
          </cell>
          <cell r="I18">
            <v>0</v>
          </cell>
          <cell r="J18">
            <v>11918</v>
          </cell>
          <cell r="K18">
            <v>11918</v>
          </cell>
          <cell r="L18">
            <v>38698</v>
          </cell>
          <cell r="M18">
            <v>64764</v>
          </cell>
          <cell r="N18">
            <v>0</v>
          </cell>
          <cell r="O18">
            <v>0</v>
          </cell>
          <cell r="P18">
            <v>6835</v>
          </cell>
          <cell r="Q18">
            <v>0</v>
          </cell>
          <cell r="R18">
            <v>110297</v>
          </cell>
          <cell r="S18">
            <v>0</v>
          </cell>
          <cell r="T18">
            <v>75303</v>
          </cell>
          <cell r="U18">
            <v>287752</v>
          </cell>
          <cell r="V18">
            <v>363055</v>
          </cell>
          <cell r="W18">
            <v>33984</v>
          </cell>
          <cell r="X18">
            <v>3413</v>
          </cell>
          <cell r="Y18">
            <v>37397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1567</v>
          </cell>
          <cell r="AE18">
            <v>0</v>
          </cell>
          <cell r="AF18">
            <v>1567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57701</v>
          </cell>
          <cell r="F19">
            <v>8876</v>
          </cell>
          <cell r="G19">
            <v>3363</v>
          </cell>
          <cell r="H19">
            <v>69940</v>
          </cell>
          <cell r="I19">
            <v>0</v>
          </cell>
          <cell r="J19">
            <v>28547</v>
          </cell>
          <cell r="K19">
            <v>28547</v>
          </cell>
          <cell r="L19">
            <v>27024</v>
          </cell>
          <cell r="M19">
            <v>50824</v>
          </cell>
          <cell r="N19">
            <v>0</v>
          </cell>
          <cell r="O19">
            <v>116146</v>
          </cell>
          <cell r="P19">
            <v>699</v>
          </cell>
          <cell r="Q19">
            <v>5022</v>
          </cell>
          <cell r="R19">
            <v>199715</v>
          </cell>
          <cell r="S19">
            <v>0</v>
          </cell>
          <cell r="T19">
            <v>0</v>
          </cell>
          <cell r="U19">
            <v>4401</v>
          </cell>
          <cell r="V19">
            <v>4401</v>
          </cell>
          <cell r="W19">
            <v>419501</v>
          </cell>
          <cell r="X19">
            <v>0</v>
          </cell>
          <cell r="Y19">
            <v>419501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3087</v>
          </cell>
          <cell r="AE19">
            <v>0</v>
          </cell>
          <cell r="AF19">
            <v>3087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7539</v>
          </cell>
          <cell r="F20">
            <v>0</v>
          </cell>
          <cell r="G20">
            <v>1741</v>
          </cell>
          <cell r="H20">
            <v>9280</v>
          </cell>
          <cell r="I20">
            <v>0</v>
          </cell>
          <cell r="J20">
            <v>0</v>
          </cell>
          <cell r="K20">
            <v>0</v>
          </cell>
          <cell r="L20">
            <v>11858</v>
          </cell>
          <cell r="M20">
            <v>54521</v>
          </cell>
          <cell r="N20">
            <v>0</v>
          </cell>
          <cell r="O20">
            <v>15699</v>
          </cell>
          <cell r="P20">
            <v>9110</v>
          </cell>
          <cell r="Q20">
            <v>49701</v>
          </cell>
          <cell r="R20">
            <v>140889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42063</v>
          </cell>
          <cell r="X20">
            <v>0</v>
          </cell>
          <cell r="Y20">
            <v>42063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29750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29750</v>
          </cell>
          <cell r="S21">
            <v>0</v>
          </cell>
          <cell r="T21">
            <v>2082</v>
          </cell>
          <cell r="U21">
            <v>5664</v>
          </cell>
          <cell r="V21">
            <v>7746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150</v>
          </cell>
          <cell r="M22">
            <v>71</v>
          </cell>
          <cell r="N22">
            <v>0</v>
          </cell>
          <cell r="O22">
            <v>67</v>
          </cell>
          <cell r="P22">
            <v>0</v>
          </cell>
          <cell r="Q22">
            <v>0</v>
          </cell>
          <cell r="R22">
            <v>288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0</v>
          </cell>
          <cell r="AF22">
            <v>2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7184</v>
          </cell>
          <cell r="K23">
            <v>7184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2634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2634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378</v>
          </cell>
          <cell r="D25">
            <v>0</v>
          </cell>
          <cell r="E25">
            <v>3381</v>
          </cell>
          <cell r="F25">
            <v>106763</v>
          </cell>
          <cell r="G25">
            <v>490</v>
          </cell>
          <cell r="H25">
            <v>111012</v>
          </cell>
          <cell r="I25">
            <v>0</v>
          </cell>
          <cell r="J25">
            <v>12147</v>
          </cell>
          <cell r="K25">
            <v>12147</v>
          </cell>
          <cell r="L25">
            <v>61450</v>
          </cell>
          <cell r="M25">
            <v>38323</v>
          </cell>
          <cell r="N25">
            <v>0</v>
          </cell>
          <cell r="O25">
            <v>240971</v>
          </cell>
          <cell r="P25">
            <v>1068</v>
          </cell>
          <cell r="Q25">
            <v>1797</v>
          </cell>
          <cell r="R25">
            <v>343609</v>
          </cell>
          <cell r="S25">
            <v>0</v>
          </cell>
          <cell r="T25">
            <v>752</v>
          </cell>
          <cell r="U25">
            <v>1721</v>
          </cell>
          <cell r="V25">
            <v>2473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40</v>
          </cell>
          <cell r="AB25">
            <v>1871</v>
          </cell>
          <cell r="AC25">
            <v>2787</v>
          </cell>
          <cell r="AD25">
            <v>5002</v>
          </cell>
          <cell r="AE25">
            <v>0</v>
          </cell>
          <cell r="AF25">
            <v>9700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160</v>
          </cell>
          <cell r="M26">
            <v>39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199</v>
          </cell>
          <cell r="S26">
            <v>0</v>
          </cell>
          <cell r="T26">
            <v>0</v>
          </cell>
          <cell r="U26">
            <v>475</v>
          </cell>
          <cell r="V26">
            <v>475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16013</v>
          </cell>
          <cell r="AB26">
            <v>0</v>
          </cell>
          <cell r="AC26">
            <v>439</v>
          </cell>
          <cell r="AD26">
            <v>8</v>
          </cell>
          <cell r="AE26">
            <v>0</v>
          </cell>
          <cell r="AF26">
            <v>16460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211</v>
          </cell>
          <cell r="V27">
            <v>211</v>
          </cell>
          <cell r="W27">
            <v>0</v>
          </cell>
          <cell r="X27">
            <v>0</v>
          </cell>
          <cell r="Y27">
            <v>0</v>
          </cell>
          <cell r="Z27">
            <v>26420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26420</v>
          </cell>
        </row>
        <row r="28">
          <cell r="B28" t="str">
            <v>Anvendt til produktion 3.n</v>
          </cell>
          <cell r="C28">
            <v>0</v>
          </cell>
          <cell r="D28">
            <v>1032</v>
          </cell>
          <cell r="E28">
            <v>10429</v>
          </cell>
          <cell r="F28">
            <v>0</v>
          </cell>
          <cell r="G28">
            <v>5</v>
          </cell>
          <cell r="H28">
            <v>11466</v>
          </cell>
          <cell r="I28">
            <v>5929</v>
          </cell>
          <cell r="J28">
            <v>0</v>
          </cell>
          <cell r="K28">
            <v>5929</v>
          </cell>
          <cell r="L28">
            <v>4345</v>
          </cell>
          <cell r="M28">
            <v>0</v>
          </cell>
          <cell r="N28">
            <v>0</v>
          </cell>
          <cell r="O28">
            <v>0</v>
          </cell>
          <cell r="P28">
            <v>8698</v>
          </cell>
          <cell r="Q28">
            <v>23620</v>
          </cell>
          <cell r="R28">
            <v>36663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572743</v>
          </cell>
          <cell r="X28">
            <v>839</v>
          </cell>
          <cell r="Y28">
            <v>573582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98406</v>
          </cell>
          <cell r="F29">
            <v>8217</v>
          </cell>
          <cell r="G29">
            <v>12720</v>
          </cell>
          <cell r="H29">
            <v>119343</v>
          </cell>
          <cell r="I29">
            <v>0</v>
          </cell>
          <cell r="J29">
            <v>0</v>
          </cell>
          <cell r="K29">
            <v>0</v>
          </cell>
          <cell r="L29">
            <v>3342</v>
          </cell>
          <cell r="M29">
            <v>107020</v>
          </cell>
          <cell r="N29">
            <v>0</v>
          </cell>
          <cell r="O29">
            <v>1084</v>
          </cell>
          <cell r="P29">
            <v>6741</v>
          </cell>
          <cell r="Q29">
            <v>12</v>
          </cell>
          <cell r="R29">
            <v>118199</v>
          </cell>
          <cell r="S29">
            <v>0</v>
          </cell>
          <cell r="T29">
            <v>18924</v>
          </cell>
          <cell r="U29">
            <v>2408</v>
          </cell>
          <cell r="V29">
            <v>21332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E29">
            <v>0</v>
          </cell>
          <cell r="AF29">
            <v>2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7</v>
          </cell>
          <cell r="D31">
            <v>22</v>
          </cell>
          <cell r="E31">
            <v>1317</v>
          </cell>
          <cell r="F31">
            <v>128</v>
          </cell>
          <cell r="G31">
            <v>18</v>
          </cell>
          <cell r="H31">
            <v>1492</v>
          </cell>
          <cell r="I31">
            <v>0</v>
          </cell>
          <cell r="J31">
            <v>17</v>
          </cell>
          <cell r="K31">
            <v>17</v>
          </cell>
          <cell r="L31">
            <v>567</v>
          </cell>
          <cell r="M31">
            <v>1174</v>
          </cell>
          <cell r="N31">
            <v>0</v>
          </cell>
          <cell r="O31">
            <v>794</v>
          </cell>
          <cell r="P31">
            <v>27</v>
          </cell>
          <cell r="Q31">
            <v>0</v>
          </cell>
          <cell r="R31">
            <v>2562</v>
          </cell>
          <cell r="S31">
            <v>0</v>
          </cell>
          <cell r="T31">
            <v>0</v>
          </cell>
          <cell r="U31">
            <v>302</v>
          </cell>
          <cell r="V31">
            <v>302</v>
          </cell>
          <cell r="W31">
            <v>454</v>
          </cell>
          <cell r="X31">
            <v>0</v>
          </cell>
          <cell r="Y31">
            <v>454</v>
          </cell>
          <cell r="Z31">
            <v>0</v>
          </cell>
          <cell r="AA31">
            <v>0</v>
          </cell>
          <cell r="AB31">
            <v>268</v>
          </cell>
          <cell r="AC31">
            <v>37</v>
          </cell>
          <cell r="AD31">
            <v>21</v>
          </cell>
          <cell r="AE31">
            <v>0</v>
          </cell>
          <cell r="AF31">
            <v>326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51</v>
          </cell>
          <cell r="F32">
            <v>0</v>
          </cell>
          <cell r="G32">
            <v>21</v>
          </cell>
          <cell r="H32">
            <v>72</v>
          </cell>
          <cell r="I32">
            <v>0</v>
          </cell>
          <cell r="J32">
            <v>0</v>
          </cell>
          <cell r="K32">
            <v>0</v>
          </cell>
          <cell r="L32">
            <v>104</v>
          </cell>
          <cell r="M32">
            <v>17</v>
          </cell>
          <cell r="N32">
            <v>0</v>
          </cell>
          <cell r="O32">
            <v>0</v>
          </cell>
          <cell r="P32">
            <v>146</v>
          </cell>
          <cell r="Q32">
            <v>0</v>
          </cell>
          <cell r="R32">
            <v>267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477</v>
          </cell>
          <cell r="X32">
            <v>0</v>
          </cell>
          <cell r="Y32">
            <v>477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385</v>
          </cell>
          <cell r="D33">
            <v>33055</v>
          </cell>
          <cell r="E33">
            <v>212779</v>
          </cell>
          <cell r="F33">
            <v>191011</v>
          </cell>
          <cell r="G33">
            <v>18358</v>
          </cell>
          <cell r="H33">
            <v>455588</v>
          </cell>
          <cell r="I33">
            <v>5929</v>
          </cell>
          <cell r="J33">
            <v>59813</v>
          </cell>
          <cell r="K33">
            <v>65742</v>
          </cell>
          <cell r="L33">
            <v>180082</v>
          </cell>
          <cell r="M33">
            <v>316753</v>
          </cell>
          <cell r="N33">
            <v>0</v>
          </cell>
          <cell r="O33">
            <v>374761</v>
          </cell>
          <cell r="P33">
            <v>33324</v>
          </cell>
          <cell r="Q33">
            <v>80152</v>
          </cell>
          <cell r="R33">
            <v>985072</v>
          </cell>
          <cell r="S33">
            <v>0</v>
          </cell>
          <cell r="T33">
            <v>97061</v>
          </cell>
          <cell r="U33">
            <v>302934</v>
          </cell>
          <cell r="V33">
            <v>399995</v>
          </cell>
          <cell r="W33">
            <v>1069222</v>
          </cell>
          <cell r="X33">
            <v>4252</v>
          </cell>
          <cell r="Y33">
            <v>1073474</v>
          </cell>
          <cell r="Z33">
            <v>26420</v>
          </cell>
          <cell r="AA33">
            <v>16053</v>
          </cell>
          <cell r="AB33">
            <v>2139</v>
          </cell>
          <cell r="AC33">
            <v>3263</v>
          </cell>
          <cell r="AD33">
            <v>9689</v>
          </cell>
          <cell r="AE33">
            <v>0</v>
          </cell>
          <cell r="AF33">
            <v>57564</v>
          </cell>
        </row>
        <row r="34">
          <cell r="A34" t="str">
            <v>FYSISK BEHOLDNING ULTIMO</v>
          </cell>
          <cell r="C34">
            <v>0</v>
          </cell>
          <cell r="D34">
            <v>93064</v>
          </cell>
          <cell r="E34">
            <v>372303</v>
          </cell>
          <cell r="F34">
            <v>53620</v>
          </cell>
          <cell r="G34">
            <v>44180</v>
          </cell>
          <cell r="H34">
            <v>563167</v>
          </cell>
          <cell r="I34">
            <v>7194</v>
          </cell>
          <cell r="J34">
            <v>449175</v>
          </cell>
          <cell r="K34">
            <v>456369</v>
          </cell>
          <cell r="L34">
            <v>398497</v>
          </cell>
          <cell r="M34">
            <v>1359541</v>
          </cell>
          <cell r="N34">
            <v>0</v>
          </cell>
          <cell r="O34">
            <v>266896</v>
          </cell>
          <cell r="P34">
            <v>62583</v>
          </cell>
          <cell r="Q34">
            <v>167440</v>
          </cell>
          <cell r="R34">
            <v>2254957</v>
          </cell>
          <cell r="S34">
            <v>11787</v>
          </cell>
          <cell r="T34">
            <v>202099</v>
          </cell>
          <cell r="U34">
            <v>542782</v>
          </cell>
          <cell r="V34">
            <v>756668</v>
          </cell>
          <cell r="W34">
            <v>749201</v>
          </cell>
          <cell r="X34">
            <v>30753</v>
          </cell>
          <cell r="Y34">
            <v>779954</v>
          </cell>
          <cell r="Z34">
            <v>0</v>
          </cell>
          <cell r="AA34">
            <v>76565</v>
          </cell>
          <cell r="AB34">
            <v>0</v>
          </cell>
          <cell r="AC34">
            <v>17225</v>
          </cell>
          <cell r="AD34">
            <v>6588</v>
          </cell>
          <cell r="AE34">
            <v>0</v>
          </cell>
          <cell r="AF34">
            <v>100378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152744</v>
          </cell>
          <cell r="F35">
            <v>10010</v>
          </cell>
          <cell r="G35">
            <v>1918</v>
          </cell>
          <cell r="H35">
            <v>164672</v>
          </cell>
          <cell r="I35">
            <v>0</v>
          </cell>
          <cell r="J35">
            <v>0</v>
          </cell>
          <cell r="K35">
            <v>0</v>
          </cell>
          <cell r="L35">
            <v>72752</v>
          </cell>
          <cell r="M35">
            <v>911934</v>
          </cell>
          <cell r="N35">
            <v>0</v>
          </cell>
          <cell r="O35">
            <v>244027</v>
          </cell>
          <cell r="P35">
            <v>799</v>
          </cell>
          <cell r="Q35">
            <v>40175</v>
          </cell>
          <cell r="R35">
            <v>1269687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333854</v>
          </cell>
          <cell r="X35">
            <v>0</v>
          </cell>
          <cell r="Y35">
            <v>333854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-152744</v>
          </cell>
          <cell r="F36">
            <v>-10010</v>
          </cell>
          <cell r="G36">
            <v>-1918</v>
          </cell>
          <cell r="H36">
            <v>-164672</v>
          </cell>
          <cell r="I36">
            <v>0</v>
          </cell>
          <cell r="J36">
            <v>0</v>
          </cell>
          <cell r="K36">
            <v>0</v>
          </cell>
          <cell r="L36">
            <v>-72752</v>
          </cell>
          <cell r="M36">
            <v>-911934</v>
          </cell>
          <cell r="N36">
            <v>0</v>
          </cell>
          <cell r="O36">
            <v>-244027</v>
          </cell>
          <cell r="P36">
            <v>-799</v>
          </cell>
          <cell r="Q36">
            <v>-40175</v>
          </cell>
          <cell r="R36">
            <v>-1269687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-333854</v>
          </cell>
          <cell r="X36">
            <v>0</v>
          </cell>
          <cell r="Y36">
            <v>-333854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0</v>
          </cell>
          <cell r="D37">
            <v>93064</v>
          </cell>
          <cell r="E37">
            <v>372303</v>
          </cell>
          <cell r="F37">
            <v>53620</v>
          </cell>
          <cell r="G37">
            <v>44180</v>
          </cell>
          <cell r="H37">
            <v>563167</v>
          </cell>
          <cell r="I37">
            <v>7194</v>
          </cell>
          <cell r="J37">
            <v>449175</v>
          </cell>
          <cell r="K37">
            <v>456369</v>
          </cell>
          <cell r="L37">
            <v>398497</v>
          </cell>
          <cell r="M37">
            <v>1359541</v>
          </cell>
          <cell r="N37">
            <v>0</v>
          </cell>
          <cell r="O37">
            <v>266896</v>
          </cell>
          <cell r="P37">
            <v>62583</v>
          </cell>
          <cell r="Q37">
            <v>167440</v>
          </cell>
          <cell r="R37">
            <v>2254957</v>
          </cell>
          <cell r="S37">
            <v>11787</v>
          </cell>
          <cell r="T37">
            <v>202099</v>
          </cell>
          <cell r="U37">
            <v>542782</v>
          </cell>
          <cell r="V37">
            <v>756668</v>
          </cell>
          <cell r="W37">
            <v>749201</v>
          </cell>
          <cell r="X37">
            <v>30753</v>
          </cell>
          <cell r="Y37">
            <v>779954</v>
          </cell>
          <cell r="Z37">
            <v>0</v>
          </cell>
          <cell r="AA37">
            <v>76565</v>
          </cell>
          <cell r="AB37">
            <v>0</v>
          </cell>
          <cell r="AC37">
            <v>17225</v>
          </cell>
          <cell r="AD37">
            <v>6588</v>
          </cell>
          <cell r="AE37">
            <v>0</v>
          </cell>
          <cell r="AF37">
            <v>100378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4635</v>
          </cell>
          <cell r="C3">
            <v>839</v>
          </cell>
          <cell r="D3">
            <v>98072</v>
          </cell>
          <cell r="E3">
            <v>3217</v>
          </cell>
          <cell r="F3">
            <v>106763</v>
          </cell>
          <cell r="G3">
            <v>524</v>
          </cell>
          <cell r="H3">
            <v>14103</v>
          </cell>
          <cell r="I3">
            <v>14627</v>
          </cell>
          <cell r="J3">
            <v>8</v>
          </cell>
          <cell r="K3">
            <v>8</v>
          </cell>
          <cell r="L3">
            <v>27394</v>
          </cell>
          <cell r="M3">
            <v>0</v>
          </cell>
          <cell r="N3">
            <v>31811</v>
          </cell>
          <cell r="O3">
            <v>59205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93064</v>
          </cell>
          <cell r="E3">
            <v>372303</v>
          </cell>
          <cell r="F3">
            <v>53620</v>
          </cell>
          <cell r="G3">
            <v>44180</v>
          </cell>
          <cell r="H3">
            <v>563167</v>
          </cell>
          <cell r="I3">
            <v>7194</v>
          </cell>
          <cell r="J3">
            <v>449175</v>
          </cell>
          <cell r="K3">
            <v>456369</v>
          </cell>
          <cell r="L3">
            <v>398497</v>
          </cell>
          <cell r="M3">
            <v>1359541</v>
          </cell>
          <cell r="N3">
            <v>0</v>
          </cell>
          <cell r="O3">
            <v>266896</v>
          </cell>
          <cell r="P3">
            <v>62583</v>
          </cell>
          <cell r="Q3">
            <v>167440</v>
          </cell>
          <cell r="R3">
            <v>2254957</v>
          </cell>
          <cell r="S3">
            <v>11787</v>
          </cell>
          <cell r="T3">
            <v>202099</v>
          </cell>
          <cell r="U3">
            <v>542782</v>
          </cell>
          <cell r="V3">
            <v>756668</v>
          </cell>
          <cell r="W3">
            <v>749201</v>
          </cell>
          <cell r="X3">
            <v>30753</v>
          </cell>
          <cell r="Y3">
            <v>779954</v>
          </cell>
          <cell r="Z3">
            <v>0</v>
          </cell>
          <cell r="AA3">
            <v>76565</v>
          </cell>
          <cell r="AB3">
            <v>0</v>
          </cell>
          <cell r="AC3">
            <v>17225</v>
          </cell>
          <cell r="AD3">
            <v>6588</v>
          </cell>
          <cell r="AE3">
            <v>0</v>
          </cell>
          <cell r="AF3">
            <v>100378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152744</v>
          </cell>
          <cell r="F4">
            <v>10010</v>
          </cell>
          <cell r="G4">
            <v>1918</v>
          </cell>
          <cell r="H4">
            <v>164672</v>
          </cell>
          <cell r="I4">
            <v>0</v>
          </cell>
          <cell r="J4">
            <v>0</v>
          </cell>
          <cell r="K4">
            <v>0</v>
          </cell>
          <cell r="L4">
            <v>72752</v>
          </cell>
          <cell r="M4">
            <v>911934</v>
          </cell>
          <cell r="N4">
            <v>0</v>
          </cell>
          <cell r="O4">
            <v>244027</v>
          </cell>
          <cell r="P4">
            <v>799</v>
          </cell>
          <cell r="Q4">
            <v>40175</v>
          </cell>
          <cell r="R4">
            <v>1269687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333854</v>
          </cell>
          <cell r="X4">
            <v>0</v>
          </cell>
          <cell r="Y4">
            <v>333854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-152744</v>
          </cell>
          <cell r="F5">
            <v>-10010</v>
          </cell>
          <cell r="G5">
            <v>-1918</v>
          </cell>
          <cell r="H5">
            <v>-164672</v>
          </cell>
          <cell r="I5">
            <v>0</v>
          </cell>
          <cell r="J5">
            <v>0</v>
          </cell>
          <cell r="K5">
            <v>0</v>
          </cell>
          <cell r="L5">
            <v>-72752</v>
          </cell>
          <cell r="M5">
            <v>-911934</v>
          </cell>
          <cell r="N5">
            <v>0</v>
          </cell>
          <cell r="O5">
            <v>-244027</v>
          </cell>
          <cell r="P5">
            <v>-799</v>
          </cell>
          <cell r="Q5">
            <v>-40175</v>
          </cell>
          <cell r="R5">
            <v>-1269687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-333854</v>
          </cell>
          <cell r="X5">
            <v>0</v>
          </cell>
          <cell r="Y5">
            <v>-333854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93064</v>
          </cell>
          <cell r="E6">
            <v>372303</v>
          </cell>
          <cell r="F6">
            <v>53620</v>
          </cell>
          <cell r="G6">
            <v>44180</v>
          </cell>
          <cell r="H6">
            <v>563167</v>
          </cell>
          <cell r="I6">
            <v>7194</v>
          </cell>
          <cell r="J6">
            <v>449175</v>
          </cell>
          <cell r="K6">
            <v>456369</v>
          </cell>
          <cell r="L6">
            <v>398497</v>
          </cell>
          <cell r="M6">
            <v>1359541</v>
          </cell>
          <cell r="N6">
            <v>0</v>
          </cell>
          <cell r="O6">
            <v>266896</v>
          </cell>
          <cell r="P6">
            <v>62583</v>
          </cell>
          <cell r="Q6">
            <v>167440</v>
          </cell>
          <cell r="R6">
            <v>2254957</v>
          </cell>
          <cell r="S6">
            <v>11787</v>
          </cell>
          <cell r="T6">
            <v>202099</v>
          </cell>
          <cell r="U6">
            <v>542782</v>
          </cell>
          <cell r="V6">
            <v>756668</v>
          </cell>
          <cell r="W6">
            <v>749201</v>
          </cell>
          <cell r="X6">
            <v>30753</v>
          </cell>
          <cell r="Y6">
            <v>779954</v>
          </cell>
          <cell r="Z6">
            <v>0</v>
          </cell>
          <cell r="AA6">
            <v>76565</v>
          </cell>
          <cell r="AB6">
            <v>0</v>
          </cell>
          <cell r="AC6">
            <v>17225</v>
          </cell>
          <cell r="AD6">
            <v>6588</v>
          </cell>
          <cell r="AE6">
            <v>0</v>
          </cell>
          <cell r="AF6">
            <v>100378</v>
          </cell>
        </row>
        <row r="7">
          <cell r="A7" t="str">
            <v>TILGANG</v>
          </cell>
          <cell r="B7" t="str">
            <v>Import 2.a.</v>
          </cell>
          <cell r="C7">
            <v>16</v>
          </cell>
          <cell r="D7">
            <v>0</v>
          </cell>
          <cell r="E7">
            <v>37186</v>
          </cell>
          <cell r="F7">
            <v>0</v>
          </cell>
          <cell r="G7">
            <v>12932</v>
          </cell>
          <cell r="H7">
            <v>50134</v>
          </cell>
          <cell r="I7">
            <v>0</v>
          </cell>
          <cell r="J7">
            <v>42882</v>
          </cell>
          <cell r="K7">
            <v>42882</v>
          </cell>
          <cell r="L7">
            <v>39416</v>
          </cell>
          <cell r="M7">
            <v>62432</v>
          </cell>
          <cell r="N7">
            <v>0</v>
          </cell>
          <cell r="O7">
            <v>0</v>
          </cell>
          <cell r="P7">
            <v>33069</v>
          </cell>
          <cell r="Q7">
            <v>15435</v>
          </cell>
          <cell r="R7">
            <v>150352</v>
          </cell>
          <cell r="S7">
            <v>0</v>
          </cell>
          <cell r="T7">
            <v>80688</v>
          </cell>
          <cell r="U7">
            <v>111227</v>
          </cell>
          <cell r="V7">
            <v>191915</v>
          </cell>
          <cell r="W7">
            <v>524955</v>
          </cell>
          <cell r="X7">
            <v>0</v>
          </cell>
          <cell r="Y7">
            <v>524955</v>
          </cell>
          <cell r="Z7">
            <v>0</v>
          </cell>
          <cell r="AA7">
            <v>0</v>
          </cell>
          <cell r="AB7">
            <v>2916</v>
          </cell>
          <cell r="AC7">
            <v>10826</v>
          </cell>
          <cell r="AD7">
            <v>1702</v>
          </cell>
          <cell r="AE7">
            <v>0</v>
          </cell>
          <cell r="AF7">
            <v>15444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61201</v>
          </cell>
          <cell r="F8">
            <v>11749</v>
          </cell>
          <cell r="G8">
            <v>4053</v>
          </cell>
          <cell r="H8">
            <v>77003</v>
          </cell>
          <cell r="I8">
            <v>0</v>
          </cell>
          <cell r="J8">
            <v>11848</v>
          </cell>
          <cell r="K8">
            <v>11848</v>
          </cell>
          <cell r="L8">
            <v>43419</v>
          </cell>
          <cell r="M8">
            <v>88091</v>
          </cell>
          <cell r="N8">
            <v>0</v>
          </cell>
          <cell r="O8">
            <v>119190</v>
          </cell>
          <cell r="P8">
            <v>927</v>
          </cell>
          <cell r="Q8">
            <v>5502</v>
          </cell>
          <cell r="R8">
            <v>257129</v>
          </cell>
          <cell r="S8">
            <v>0</v>
          </cell>
          <cell r="T8">
            <v>0</v>
          </cell>
          <cell r="U8">
            <v>7381</v>
          </cell>
          <cell r="V8">
            <v>7381</v>
          </cell>
          <cell r="W8">
            <v>549442</v>
          </cell>
          <cell r="X8">
            <v>0</v>
          </cell>
          <cell r="Y8">
            <v>549442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4275</v>
          </cell>
          <cell r="AE8">
            <v>0</v>
          </cell>
          <cell r="AF8">
            <v>4275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5568</v>
          </cell>
          <cell r="F9">
            <v>10010</v>
          </cell>
          <cell r="G9">
            <v>3129</v>
          </cell>
          <cell r="H9">
            <v>18707</v>
          </cell>
          <cell r="I9">
            <v>0</v>
          </cell>
          <cell r="J9">
            <v>0</v>
          </cell>
          <cell r="K9">
            <v>0</v>
          </cell>
          <cell r="L9">
            <v>5095</v>
          </cell>
          <cell r="M9">
            <v>70316</v>
          </cell>
          <cell r="N9">
            <v>0</v>
          </cell>
          <cell r="O9">
            <v>23460</v>
          </cell>
          <cell r="P9">
            <v>321</v>
          </cell>
          <cell r="Q9">
            <v>57106</v>
          </cell>
          <cell r="R9">
            <v>156298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80464</v>
          </cell>
          <cell r="X9">
            <v>0</v>
          </cell>
          <cell r="Y9">
            <v>80464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424</v>
          </cell>
          <cell r="M10">
            <v>0</v>
          </cell>
          <cell r="N10">
            <v>0</v>
          </cell>
          <cell r="O10">
            <v>0</v>
          </cell>
          <cell r="P10">
            <v>9021</v>
          </cell>
          <cell r="Q10">
            <v>0</v>
          </cell>
          <cell r="R10">
            <v>9445</v>
          </cell>
          <cell r="S10">
            <v>0</v>
          </cell>
          <cell r="T10">
            <v>0</v>
          </cell>
          <cell r="U10">
            <v>1210</v>
          </cell>
          <cell r="V10">
            <v>1210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3588</v>
          </cell>
          <cell r="G11">
            <v>159</v>
          </cell>
          <cell r="H11">
            <v>3747</v>
          </cell>
          <cell r="I11">
            <v>0</v>
          </cell>
          <cell r="J11">
            <v>0</v>
          </cell>
          <cell r="K11">
            <v>0</v>
          </cell>
          <cell r="L11">
            <v>5886</v>
          </cell>
          <cell r="M11">
            <v>5820</v>
          </cell>
          <cell r="N11">
            <v>0</v>
          </cell>
          <cell r="O11">
            <v>7856</v>
          </cell>
          <cell r="P11">
            <v>0</v>
          </cell>
          <cell r="Q11">
            <v>0</v>
          </cell>
          <cell r="R11">
            <v>19562</v>
          </cell>
          <cell r="S11">
            <v>0</v>
          </cell>
          <cell r="T11">
            <v>0</v>
          </cell>
          <cell r="U11">
            <v>1193</v>
          </cell>
          <cell r="V11">
            <v>1193</v>
          </cell>
          <cell r="W11">
            <v>0</v>
          </cell>
          <cell r="X11">
            <v>0</v>
          </cell>
          <cell r="Y11">
            <v>0</v>
          </cell>
          <cell r="Z11">
            <v>697</v>
          </cell>
          <cell r="AA11">
            <v>0</v>
          </cell>
          <cell r="AB11">
            <v>1</v>
          </cell>
          <cell r="AC11">
            <v>5013</v>
          </cell>
          <cell r="AD11">
            <v>0</v>
          </cell>
          <cell r="AE11">
            <v>0</v>
          </cell>
          <cell r="AF11">
            <v>5711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68319</v>
          </cell>
          <cell r="E13">
            <v>133687</v>
          </cell>
          <cell r="F13">
            <v>29529</v>
          </cell>
          <cell r="G13">
            <v>0</v>
          </cell>
          <cell r="H13">
            <v>231535</v>
          </cell>
          <cell r="I13">
            <v>1355</v>
          </cell>
          <cell r="J13">
            <v>0</v>
          </cell>
          <cell r="K13">
            <v>1355</v>
          </cell>
          <cell r="L13">
            <v>39351</v>
          </cell>
          <cell r="M13">
            <v>211872</v>
          </cell>
          <cell r="N13">
            <v>0</v>
          </cell>
          <cell r="O13">
            <v>174130</v>
          </cell>
          <cell r="P13">
            <v>5598</v>
          </cell>
          <cell r="Q13">
            <v>7377</v>
          </cell>
          <cell r="R13">
            <v>438328</v>
          </cell>
          <cell r="S13">
            <v>6666</v>
          </cell>
          <cell r="T13">
            <v>0</v>
          </cell>
          <cell r="U13">
            <v>112596</v>
          </cell>
          <cell r="V13">
            <v>119262</v>
          </cell>
          <cell r="W13">
            <v>261782</v>
          </cell>
          <cell r="X13">
            <v>5612</v>
          </cell>
          <cell r="Y13">
            <v>267394</v>
          </cell>
          <cell r="Z13">
            <v>28525</v>
          </cell>
          <cell r="AA13">
            <v>0</v>
          </cell>
          <cell r="AB13">
            <v>0</v>
          </cell>
          <cell r="AC13">
            <v>0</v>
          </cell>
          <cell r="AD13">
            <v>9418</v>
          </cell>
          <cell r="AE13">
            <v>0</v>
          </cell>
          <cell r="AF13">
            <v>37943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12700</v>
          </cell>
          <cell r="F14">
            <v>141892</v>
          </cell>
          <cell r="G14">
            <v>4528</v>
          </cell>
          <cell r="H14">
            <v>159120</v>
          </cell>
          <cell r="I14">
            <v>0</v>
          </cell>
          <cell r="J14">
            <v>0</v>
          </cell>
          <cell r="K14">
            <v>0</v>
          </cell>
          <cell r="L14">
            <v>15416</v>
          </cell>
          <cell r="M14">
            <v>5987</v>
          </cell>
          <cell r="N14">
            <v>0</v>
          </cell>
          <cell r="O14">
            <v>132819</v>
          </cell>
          <cell r="P14">
            <v>1</v>
          </cell>
          <cell r="Q14">
            <v>46</v>
          </cell>
          <cell r="R14">
            <v>154269</v>
          </cell>
          <cell r="S14">
            <v>0</v>
          </cell>
          <cell r="T14">
            <v>0</v>
          </cell>
          <cell r="U14">
            <v>25605</v>
          </cell>
          <cell r="V14">
            <v>25605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2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7</v>
          </cell>
          <cell r="D16">
            <v>0</v>
          </cell>
          <cell r="E16">
            <v>576</v>
          </cell>
          <cell r="F16">
            <v>111</v>
          </cell>
          <cell r="G16">
            <v>96</v>
          </cell>
          <cell r="H16">
            <v>790</v>
          </cell>
          <cell r="I16">
            <v>0</v>
          </cell>
          <cell r="J16">
            <v>9</v>
          </cell>
          <cell r="K16">
            <v>9</v>
          </cell>
          <cell r="L16">
            <v>170</v>
          </cell>
          <cell r="M16">
            <v>643</v>
          </cell>
          <cell r="N16">
            <v>0</v>
          </cell>
          <cell r="O16">
            <v>385</v>
          </cell>
          <cell r="P16">
            <v>0</v>
          </cell>
          <cell r="Q16">
            <v>1</v>
          </cell>
          <cell r="R16">
            <v>1199</v>
          </cell>
          <cell r="S16">
            <v>0</v>
          </cell>
          <cell r="T16">
            <v>26</v>
          </cell>
          <cell r="U16">
            <v>289</v>
          </cell>
          <cell r="V16">
            <v>315</v>
          </cell>
          <cell r="W16">
            <v>4004</v>
          </cell>
          <cell r="X16">
            <v>0</v>
          </cell>
          <cell r="Y16">
            <v>4004</v>
          </cell>
          <cell r="Z16">
            <v>1</v>
          </cell>
          <cell r="AA16">
            <v>0</v>
          </cell>
          <cell r="AB16">
            <v>268</v>
          </cell>
          <cell r="AC16">
            <v>16</v>
          </cell>
          <cell r="AD16">
            <v>89</v>
          </cell>
          <cell r="AE16">
            <v>0</v>
          </cell>
          <cell r="AF16">
            <v>374</v>
          </cell>
        </row>
        <row r="17">
          <cell r="B17" t="str">
            <v>I alt Tilgang</v>
          </cell>
          <cell r="C17">
            <v>23</v>
          </cell>
          <cell r="D17">
            <v>68319</v>
          </cell>
          <cell r="E17">
            <v>250918</v>
          </cell>
          <cell r="F17">
            <v>196879</v>
          </cell>
          <cell r="G17">
            <v>24897</v>
          </cell>
          <cell r="H17">
            <v>541036</v>
          </cell>
          <cell r="I17">
            <v>1355</v>
          </cell>
          <cell r="J17">
            <v>54739</v>
          </cell>
          <cell r="K17">
            <v>56094</v>
          </cell>
          <cell r="L17">
            <v>149177</v>
          </cell>
          <cell r="M17">
            <v>445161</v>
          </cell>
          <cell r="N17">
            <v>0</v>
          </cell>
          <cell r="O17">
            <v>457840</v>
          </cell>
          <cell r="P17">
            <v>48937</v>
          </cell>
          <cell r="Q17">
            <v>85467</v>
          </cell>
          <cell r="R17">
            <v>1186582</v>
          </cell>
          <cell r="S17">
            <v>6666</v>
          </cell>
          <cell r="T17">
            <v>80714</v>
          </cell>
          <cell r="U17">
            <v>259501</v>
          </cell>
          <cell r="V17">
            <v>346881</v>
          </cell>
          <cell r="W17">
            <v>1420647</v>
          </cell>
          <cell r="X17">
            <v>5612</v>
          </cell>
          <cell r="Y17">
            <v>1426259</v>
          </cell>
          <cell r="Z17">
            <v>29223</v>
          </cell>
          <cell r="AA17">
            <v>0</v>
          </cell>
          <cell r="AB17">
            <v>3185</v>
          </cell>
          <cell r="AC17">
            <v>15855</v>
          </cell>
          <cell r="AD17">
            <v>15486</v>
          </cell>
          <cell r="AE17">
            <v>0</v>
          </cell>
          <cell r="AF17">
            <v>63749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59145</v>
          </cell>
          <cell r="E18">
            <v>45667</v>
          </cell>
          <cell r="F18">
            <v>59907</v>
          </cell>
          <cell r="G18">
            <v>0</v>
          </cell>
          <cell r="H18">
            <v>164719</v>
          </cell>
          <cell r="I18">
            <v>0</v>
          </cell>
          <cell r="J18">
            <v>49</v>
          </cell>
          <cell r="K18">
            <v>49</v>
          </cell>
          <cell r="L18">
            <v>14947</v>
          </cell>
          <cell r="M18">
            <v>168365</v>
          </cell>
          <cell r="N18">
            <v>0</v>
          </cell>
          <cell r="O18">
            <v>0</v>
          </cell>
          <cell r="P18">
            <v>3423</v>
          </cell>
          <cell r="Q18">
            <v>0</v>
          </cell>
          <cell r="R18">
            <v>186735</v>
          </cell>
          <cell r="S18">
            <v>0</v>
          </cell>
          <cell r="T18">
            <v>0</v>
          </cell>
          <cell r="U18">
            <v>301044</v>
          </cell>
          <cell r="V18">
            <v>301044</v>
          </cell>
          <cell r="W18">
            <v>127276</v>
          </cell>
          <cell r="X18">
            <v>8094</v>
          </cell>
          <cell r="Y18">
            <v>135370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6426</v>
          </cell>
          <cell r="AE18">
            <v>0</v>
          </cell>
          <cell r="AF18">
            <v>6426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61201</v>
          </cell>
          <cell r="F19">
            <v>11749</v>
          </cell>
          <cell r="G19">
            <v>4053</v>
          </cell>
          <cell r="H19">
            <v>77003</v>
          </cell>
          <cell r="I19">
            <v>0</v>
          </cell>
          <cell r="J19">
            <v>11848</v>
          </cell>
          <cell r="K19">
            <v>11848</v>
          </cell>
          <cell r="L19">
            <v>43419</v>
          </cell>
          <cell r="M19">
            <v>88091</v>
          </cell>
          <cell r="N19">
            <v>0</v>
          </cell>
          <cell r="O19">
            <v>119190</v>
          </cell>
          <cell r="P19">
            <v>927</v>
          </cell>
          <cell r="Q19">
            <v>5502</v>
          </cell>
          <cell r="R19">
            <v>257129</v>
          </cell>
          <cell r="S19">
            <v>0</v>
          </cell>
          <cell r="T19">
            <v>0</v>
          </cell>
          <cell r="U19">
            <v>7381</v>
          </cell>
          <cell r="V19">
            <v>7381</v>
          </cell>
          <cell r="W19">
            <v>549442</v>
          </cell>
          <cell r="X19">
            <v>0</v>
          </cell>
          <cell r="Y19">
            <v>549442</v>
          </cell>
          <cell r="Z19">
            <v>0</v>
          </cell>
          <cell r="AA19">
            <v>0</v>
          </cell>
          <cell r="AB19">
            <v>0</v>
          </cell>
          <cell r="AC19">
            <v>4047</v>
          </cell>
          <cell r="AD19">
            <v>4275</v>
          </cell>
          <cell r="AE19">
            <v>0</v>
          </cell>
          <cell r="AF19">
            <v>8322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5568</v>
          </cell>
          <cell r="F20">
            <v>10010</v>
          </cell>
          <cell r="G20">
            <v>3129</v>
          </cell>
          <cell r="H20">
            <v>18707</v>
          </cell>
          <cell r="I20">
            <v>0</v>
          </cell>
          <cell r="J20">
            <v>0</v>
          </cell>
          <cell r="K20">
            <v>0</v>
          </cell>
          <cell r="L20">
            <v>5095</v>
          </cell>
          <cell r="M20">
            <v>70316</v>
          </cell>
          <cell r="N20">
            <v>0</v>
          </cell>
          <cell r="O20">
            <v>23461</v>
          </cell>
          <cell r="P20">
            <v>321</v>
          </cell>
          <cell r="Q20">
            <v>57106</v>
          </cell>
          <cell r="R20">
            <v>156299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80464</v>
          </cell>
          <cell r="X20">
            <v>0</v>
          </cell>
          <cell r="Y20">
            <v>80464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35133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35133</v>
          </cell>
          <cell r="S21">
            <v>0</v>
          </cell>
          <cell r="T21">
            <v>2803</v>
          </cell>
          <cell r="U21">
            <v>5248</v>
          </cell>
          <cell r="V21">
            <v>8051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173</v>
          </cell>
          <cell r="M22">
            <v>0</v>
          </cell>
          <cell r="N22">
            <v>0</v>
          </cell>
          <cell r="O22">
            <v>256</v>
          </cell>
          <cell r="P22">
            <v>0</v>
          </cell>
          <cell r="Q22">
            <v>0</v>
          </cell>
          <cell r="R22">
            <v>429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11668</v>
          </cell>
          <cell r="K23">
            <v>11668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2196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2196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16</v>
          </cell>
          <cell r="D25">
            <v>0</v>
          </cell>
          <cell r="E25">
            <v>4988</v>
          </cell>
          <cell r="F25">
            <v>135826</v>
          </cell>
          <cell r="G25">
            <v>700</v>
          </cell>
          <cell r="H25">
            <v>141530</v>
          </cell>
          <cell r="I25">
            <v>0</v>
          </cell>
          <cell r="J25">
            <v>12471</v>
          </cell>
          <cell r="K25">
            <v>12471</v>
          </cell>
          <cell r="L25">
            <v>52792</v>
          </cell>
          <cell r="M25">
            <v>74182</v>
          </cell>
          <cell r="N25">
            <v>0</v>
          </cell>
          <cell r="O25">
            <v>282944</v>
          </cell>
          <cell r="P25">
            <v>1202</v>
          </cell>
          <cell r="Q25">
            <v>6012</v>
          </cell>
          <cell r="R25">
            <v>417132</v>
          </cell>
          <cell r="S25">
            <v>0</v>
          </cell>
          <cell r="T25">
            <v>0</v>
          </cell>
          <cell r="U25">
            <v>2833</v>
          </cell>
          <cell r="V25">
            <v>2833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55</v>
          </cell>
          <cell r="AB25">
            <v>3185</v>
          </cell>
          <cell r="AC25">
            <v>7559</v>
          </cell>
          <cell r="AD25">
            <v>5865</v>
          </cell>
          <cell r="AE25">
            <v>0</v>
          </cell>
          <cell r="AF25">
            <v>16664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101</v>
          </cell>
          <cell r="M26">
            <v>36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137</v>
          </cell>
          <cell r="S26">
            <v>0</v>
          </cell>
          <cell r="T26">
            <v>0</v>
          </cell>
          <cell r="U26">
            <v>923</v>
          </cell>
          <cell r="V26">
            <v>923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17758</v>
          </cell>
          <cell r="AB26">
            <v>0</v>
          </cell>
          <cell r="AC26">
            <v>2699</v>
          </cell>
          <cell r="AD26">
            <v>8</v>
          </cell>
          <cell r="AE26">
            <v>0</v>
          </cell>
          <cell r="AF26">
            <v>20465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235</v>
          </cell>
          <cell r="V27">
            <v>235</v>
          </cell>
          <cell r="W27">
            <v>0</v>
          </cell>
          <cell r="X27">
            <v>0</v>
          </cell>
          <cell r="Y27">
            <v>0</v>
          </cell>
          <cell r="Z27">
            <v>29223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29223</v>
          </cell>
        </row>
        <row r="28">
          <cell r="B28" t="str">
            <v>Anvendt til produktion 3.n</v>
          </cell>
          <cell r="C28">
            <v>7</v>
          </cell>
          <cell r="D28">
            <v>6876</v>
          </cell>
          <cell r="E28">
            <v>2795</v>
          </cell>
          <cell r="F28">
            <v>0</v>
          </cell>
          <cell r="G28">
            <v>0</v>
          </cell>
          <cell r="H28">
            <v>9678</v>
          </cell>
          <cell r="I28">
            <v>0</v>
          </cell>
          <cell r="J28">
            <v>11</v>
          </cell>
          <cell r="K28">
            <v>11</v>
          </cell>
          <cell r="L28">
            <v>0</v>
          </cell>
          <cell r="M28">
            <v>14568</v>
          </cell>
          <cell r="N28">
            <v>0</v>
          </cell>
          <cell r="O28">
            <v>5608</v>
          </cell>
          <cell r="P28">
            <v>11384</v>
          </cell>
          <cell r="Q28">
            <v>18826</v>
          </cell>
          <cell r="R28">
            <v>50386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650984</v>
          </cell>
          <cell r="X28">
            <v>0</v>
          </cell>
          <cell r="Y28">
            <v>650984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145</v>
          </cell>
          <cell r="AE28">
            <v>0</v>
          </cell>
          <cell r="AF28">
            <v>145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123730</v>
          </cell>
          <cell r="F29">
            <v>19019</v>
          </cell>
          <cell r="G29">
            <v>16923</v>
          </cell>
          <cell r="H29">
            <v>159672</v>
          </cell>
          <cell r="I29">
            <v>0</v>
          </cell>
          <cell r="J29">
            <v>0</v>
          </cell>
          <cell r="K29">
            <v>0</v>
          </cell>
          <cell r="L29">
            <v>8702</v>
          </cell>
          <cell r="M29">
            <v>138244</v>
          </cell>
          <cell r="N29">
            <v>0</v>
          </cell>
          <cell r="O29">
            <v>6038</v>
          </cell>
          <cell r="P29">
            <v>7513</v>
          </cell>
          <cell r="Q29">
            <v>0</v>
          </cell>
          <cell r="R29">
            <v>160497</v>
          </cell>
          <cell r="S29">
            <v>0</v>
          </cell>
          <cell r="T29">
            <v>20375</v>
          </cell>
          <cell r="U29">
            <v>28</v>
          </cell>
          <cell r="V29">
            <v>20403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E29">
            <v>0</v>
          </cell>
          <cell r="AF29">
            <v>2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0</v>
          </cell>
          <cell r="E31">
            <v>647</v>
          </cell>
          <cell r="F31">
            <v>0</v>
          </cell>
          <cell r="G31">
            <v>283</v>
          </cell>
          <cell r="H31">
            <v>930</v>
          </cell>
          <cell r="I31">
            <v>1</v>
          </cell>
          <cell r="J31">
            <v>237</v>
          </cell>
          <cell r="K31">
            <v>238</v>
          </cell>
          <cell r="L31">
            <v>28</v>
          </cell>
          <cell r="M31">
            <v>701</v>
          </cell>
          <cell r="N31">
            <v>0</v>
          </cell>
          <cell r="O31">
            <v>267</v>
          </cell>
          <cell r="P31">
            <v>120</v>
          </cell>
          <cell r="Q31">
            <v>46</v>
          </cell>
          <cell r="R31">
            <v>1162</v>
          </cell>
          <cell r="S31">
            <v>0</v>
          </cell>
          <cell r="T31">
            <v>160</v>
          </cell>
          <cell r="U31">
            <v>589</v>
          </cell>
          <cell r="V31">
            <v>749</v>
          </cell>
          <cell r="W31">
            <v>1616</v>
          </cell>
          <cell r="X31">
            <v>0</v>
          </cell>
          <cell r="Y31">
            <v>1616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30</v>
          </cell>
          <cell r="AE31">
            <v>0</v>
          </cell>
          <cell r="AF31">
            <v>31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23</v>
          </cell>
          <cell r="D33">
            <v>66021</v>
          </cell>
          <cell r="E33">
            <v>244596</v>
          </cell>
          <cell r="F33">
            <v>236511</v>
          </cell>
          <cell r="G33">
            <v>25088</v>
          </cell>
          <cell r="H33">
            <v>572239</v>
          </cell>
          <cell r="I33">
            <v>1</v>
          </cell>
          <cell r="J33">
            <v>36284</v>
          </cell>
          <cell r="K33">
            <v>36285</v>
          </cell>
          <cell r="L33">
            <v>162586</v>
          </cell>
          <cell r="M33">
            <v>554503</v>
          </cell>
          <cell r="N33">
            <v>0</v>
          </cell>
          <cell r="O33">
            <v>437764</v>
          </cell>
          <cell r="P33">
            <v>24890</v>
          </cell>
          <cell r="Q33">
            <v>87492</v>
          </cell>
          <cell r="R33">
            <v>1267235</v>
          </cell>
          <cell r="S33">
            <v>0</v>
          </cell>
          <cell r="T33">
            <v>23338</v>
          </cell>
          <cell r="U33">
            <v>318281</v>
          </cell>
          <cell r="V33">
            <v>341619</v>
          </cell>
          <cell r="W33">
            <v>1409782</v>
          </cell>
          <cell r="X33">
            <v>8094</v>
          </cell>
          <cell r="Y33">
            <v>1417876</v>
          </cell>
          <cell r="Z33">
            <v>29223</v>
          </cell>
          <cell r="AA33">
            <v>17813</v>
          </cell>
          <cell r="AB33">
            <v>3185</v>
          </cell>
          <cell r="AC33">
            <v>14306</v>
          </cell>
          <cell r="AD33">
            <v>16752</v>
          </cell>
          <cell r="AE33">
            <v>0</v>
          </cell>
          <cell r="AF33">
            <v>81279</v>
          </cell>
        </row>
        <row r="34">
          <cell r="A34" t="str">
            <v>FYSISK BEHOLDNING ULTIMO</v>
          </cell>
          <cell r="C34">
            <v>0</v>
          </cell>
          <cell r="D34">
            <v>95362</v>
          </cell>
          <cell r="E34">
            <v>378625</v>
          </cell>
          <cell r="F34">
            <v>13988</v>
          </cell>
          <cell r="G34">
            <v>43989</v>
          </cell>
          <cell r="H34">
            <v>531964</v>
          </cell>
          <cell r="I34">
            <v>8548</v>
          </cell>
          <cell r="J34">
            <v>467630</v>
          </cell>
          <cell r="K34">
            <v>476178</v>
          </cell>
          <cell r="L34">
            <v>385088</v>
          </cell>
          <cell r="M34">
            <v>1250199</v>
          </cell>
          <cell r="N34">
            <v>0</v>
          </cell>
          <cell r="O34">
            <v>286972</v>
          </cell>
          <cell r="P34">
            <v>86630</v>
          </cell>
          <cell r="Q34">
            <v>165415</v>
          </cell>
          <cell r="R34">
            <v>2174304</v>
          </cell>
          <cell r="S34">
            <v>18453</v>
          </cell>
          <cell r="T34">
            <v>259475</v>
          </cell>
          <cell r="U34">
            <v>484002</v>
          </cell>
          <cell r="V34">
            <v>761930</v>
          </cell>
          <cell r="W34">
            <v>760066</v>
          </cell>
          <cell r="X34">
            <v>28271</v>
          </cell>
          <cell r="Y34">
            <v>788337</v>
          </cell>
          <cell r="Z34">
            <v>0</v>
          </cell>
          <cell r="AA34">
            <v>58752</v>
          </cell>
          <cell r="AB34">
            <v>0</v>
          </cell>
          <cell r="AC34">
            <v>18774</v>
          </cell>
          <cell r="AD34">
            <v>5322</v>
          </cell>
          <cell r="AE34">
            <v>0</v>
          </cell>
          <cell r="AF34">
            <v>82848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155109</v>
          </cell>
          <cell r="F35">
            <v>0</v>
          </cell>
          <cell r="G35">
            <v>5047</v>
          </cell>
          <cell r="H35">
            <v>160156</v>
          </cell>
          <cell r="I35">
            <v>0</v>
          </cell>
          <cell r="J35">
            <v>0</v>
          </cell>
          <cell r="K35">
            <v>0</v>
          </cell>
          <cell r="L35">
            <v>76371</v>
          </cell>
          <cell r="M35">
            <v>994265</v>
          </cell>
          <cell r="N35">
            <v>0</v>
          </cell>
          <cell r="O35">
            <v>266827</v>
          </cell>
          <cell r="P35">
            <v>478</v>
          </cell>
          <cell r="Q35">
            <v>97281</v>
          </cell>
          <cell r="R35">
            <v>1435222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253390</v>
          </cell>
          <cell r="X35">
            <v>0</v>
          </cell>
          <cell r="Y35">
            <v>253390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-155109</v>
          </cell>
          <cell r="F36">
            <v>0</v>
          </cell>
          <cell r="G36">
            <v>-5047</v>
          </cell>
          <cell r="H36">
            <v>-160156</v>
          </cell>
          <cell r="I36">
            <v>0</v>
          </cell>
          <cell r="J36">
            <v>0</v>
          </cell>
          <cell r="K36">
            <v>0</v>
          </cell>
          <cell r="L36">
            <v>-76370</v>
          </cell>
          <cell r="M36">
            <v>-994265</v>
          </cell>
          <cell r="N36">
            <v>0</v>
          </cell>
          <cell r="O36">
            <v>-266825</v>
          </cell>
          <cell r="P36">
            <v>-478</v>
          </cell>
          <cell r="Q36">
            <v>-97281</v>
          </cell>
          <cell r="R36">
            <v>-1435219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-253390</v>
          </cell>
          <cell r="X36">
            <v>0</v>
          </cell>
          <cell r="Y36">
            <v>-253390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0</v>
          </cell>
          <cell r="D37">
            <v>95362</v>
          </cell>
          <cell r="E37">
            <v>378625</v>
          </cell>
          <cell r="F37">
            <v>13988</v>
          </cell>
          <cell r="G37">
            <v>43989</v>
          </cell>
          <cell r="H37">
            <v>531964</v>
          </cell>
          <cell r="I37">
            <v>8548</v>
          </cell>
          <cell r="J37">
            <v>467630</v>
          </cell>
          <cell r="K37">
            <v>476178</v>
          </cell>
          <cell r="L37">
            <v>385089</v>
          </cell>
          <cell r="M37">
            <v>1250199</v>
          </cell>
          <cell r="N37">
            <v>0</v>
          </cell>
          <cell r="O37">
            <v>286974</v>
          </cell>
          <cell r="P37">
            <v>86630</v>
          </cell>
          <cell r="Q37">
            <v>165415</v>
          </cell>
          <cell r="R37">
            <v>2174307</v>
          </cell>
          <cell r="S37">
            <v>18453</v>
          </cell>
          <cell r="T37">
            <v>259475</v>
          </cell>
          <cell r="U37">
            <v>484002</v>
          </cell>
          <cell r="V37">
            <v>761930</v>
          </cell>
          <cell r="W37">
            <v>760066</v>
          </cell>
          <cell r="X37">
            <v>28271</v>
          </cell>
          <cell r="Y37">
            <v>788337</v>
          </cell>
          <cell r="Z37">
            <v>0</v>
          </cell>
          <cell r="AA37">
            <v>58752</v>
          </cell>
          <cell r="AB37">
            <v>0</v>
          </cell>
          <cell r="AC37">
            <v>18774</v>
          </cell>
          <cell r="AD37">
            <v>5322</v>
          </cell>
          <cell r="AE37">
            <v>0</v>
          </cell>
          <cell r="AF37">
            <v>82848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6756</v>
          </cell>
          <cell r="C3">
            <v>1053</v>
          </cell>
          <cell r="D3">
            <v>124022</v>
          </cell>
          <cell r="E3">
            <v>3995</v>
          </cell>
          <cell r="F3">
            <v>135826</v>
          </cell>
          <cell r="G3">
            <v>342</v>
          </cell>
          <cell r="H3">
            <v>30182</v>
          </cell>
          <cell r="I3">
            <v>30524</v>
          </cell>
          <cell r="J3">
            <v>4</v>
          </cell>
          <cell r="K3">
            <v>4</v>
          </cell>
          <cell r="L3">
            <v>28754</v>
          </cell>
          <cell r="M3">
            <v>0</v>
          </cell>
          <cell r="N3">
            <v>22915</v>
          </cell>
          <cell r="O3">
            <v>51669</v>
          </cell>
        </row>
      </sheetData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95362</v>
          </cell>
          <cell r="E3">
            <v>378625</v>
          </cell>
          <cell r="F3">
            <v>13988</v>
          </cell>
          <cell r="G3">
            <v>43989</v>
          </cell>
          <cell r="H3">
            <v>531964</v>
          </cell>
          <cell r="I3">
            <v>8548</v>
          </cell>
          <cell r="J3">
            <v>467630</v>
          </cell>
          <cell r="K3">
            <v>476178</v>
          </cell>
          <cell r="L3">
            <v>385088</v>
          </cell>
          <cell r="M3">
            <v>1250199</v>
          </cell>
          <cell r="N3">
            <v>0</v>
          </cell>
          <cell r="O3">
            <v>286972</v>
          </cell>
          <cell r="P3">
            <v>86630</v>
          </cell>
          <cell r="Q3">
            <v>165415</v>
          </cell>
          <cell r="R3">
            <v>2174304</v>
          </cell>
          <cell r="S3">
            <v>18453</v>
          </cell>
          <cell r="T3">
            <v>259475</v>
          </cell>
          <cell r="U3">
            <v>484002</v>
          </cell>
          <cell r="V3">
            <v>761930</v>
          </cell>
          <cell r="W3">
            <v>760066</v>
          </cell>
          <cell r="X3">
            <v>28271</v>
          </cell>
          <cell r="Y3">
            <v>788337</v>
          </cell>
          <cell r="Z3">
            <v>0</v>
          </cell>
          <cell r="AA3">
            <v>58752</v>
          </cell>
          <cell r="AB3">
            <v>0</v>
          </cell>
          <cell r="AC3">
            <v>18774</v>
          </cell>
          <cell r="AD3">
            <v>5322</v>
          </cell>
          <cell r="AE3">
            <v>0</v>
          </cell>
          <cell r="AF3">
            <v>82848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155109</v>
          </cell>
          <cell r="F4">
            <v>0</v>
          </cell>
          <cell r="G4">
            <v>5047</v>
          </cell>
          <cell r="H4">
            <v>160156</v>
          </cell>
          <cell r="I4">
            <v>0</v>
          </cell>
          <cell r="J4">
            <v>0</v>
          </cell>
          <cell r="K4">
            <v>0</v>
          </cell>
          <cell r="L4">
            <v>76371</v>
          </cell>
          <cell r="M4">
            <v>994265</v>
          </cell>
          <cell r="N4">
            <v>0</v>
          </cell>
          <cell r="O4">
            <v>266827</v>
          </cell>
          <cell r="P4">
            <v>478</v>
          </cell>
          <cell r="Q4">
            <v>97281</v>
          </cell>
          <cell r="R4">
            <v>1435222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253390</v>
          </cell>
          <cell r="X4">
            <v>0</v>
          </cell>
          <cell r="Y4">
            <v>253390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-155109</v>
          </cell>
          <cell r="F5">
            <v>0</v>
          </cell>
          <cell r="G5">
            <v>-5047</v>
          </cell>
          <cell r="H5">
            <v>-160156</v>
          </cell>
          <cell r="I5">
            <v>0</v>
          </cell>
          <cell r="J5">
            <v>0</v>
          </cell>
          <cell r="K5">
            <v>0</v>
          </cell>
          <cell r="L5">
            <v>-76370</v>
          </cell>
          <cell r="M5">
            <v>-994265</v>
          </cell>
          <cell r="N5">
            <v>0</v>
          </cell>
          <cell r="O5">
            <v>-266825</v>
          </cell>
          <cell r="P5">
            <v>-478</v>
          </cell>
          <cell r="Q5">
            <v>-97281</v>
          </cell>
          <cell r="R5">
            <v>-1435219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-253390</v>
          </cell>
          <cell r="X5">
            <v>0</v>
          </cell>
          <cell r="Y5">
            <v>-253390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95362</v>
          </cell>
          <cell r="E6">
            <v>378625</v>
          </cell>
          <cell r="F6">
            <v>13988</v>
          </cell>
          <cell r="G6">
            <v>43989</v>
          </cell>
          <cell r="H6">
            <v>531964</v>
          </cell>
          <cell r="I6">
            <v>8548</v>
          </cell>
          <cell r="J6">
            <v>467630</v>
          </cell>
          <cell r="K6">
            <v>476178</v>
          </cell>
          <cell r="L6">
            <v>385089</v>
          </cell>
          <cell r="M6">
            <v>1250199</v>
          </cell>
          <cell r="N6">
            <v>0</v>
          </cell>
          <cell r="O6">
            <v>286974</v>
          </cell>
          <cell r="P6">
            <v>86630</v>
          </cell>
          <cell r="Q6">
            <v>165415</v>
          </cell>
          <cell r="R6">
            <v>2174307</v>
          </cell>
          <cell r="S6">
            <v>18453</v>
          </cell>
          <cell r="T6">
            <v>259475</v>
          </cell>
          <cell r="U6">
            <v>484002</v>
          </cell>
          <cell r="V6">
            <v>761930</v>
          </cell>
          <cell r="W6">
            <v>760066</v>
          </cell>
          <cell r="X6">
            <v>28271</v>
          </cell>
          <cell r="Y6">
            <v>788337</v>
          </cell>
          <cell r="Z6">
            <v>0</v>
          </cell>
          <cell r="AA6">
            <v>58752</v>
          </cell>
          <cell r="AB6">
            <v>0</v>
          </cell>
          <cell r="AC6">
            <v>18774</v>
          </cell>
          <cell r="AD6">
            <v>5322</v>
          </cell>
          <cell r="AE6">
            <v>0</v>
          </cell>
          <cell r="AF6">
            <v>82848</v>
          </cell>
        </row>
        <row r="7">
          <cell r="A7" t="str">
            <v>TILGANG</v>
          </cell>
          <cell r="B7" t="str">
            <v>Import 2.a.</v>
          </cell>
          <cell r="C7">
            <v>61</v>
          </cell>
          <cell r="D7">
            <v>6979</v>
          </cell>
          <cell r="E7">
            <v>19088</v>
          </cell>
          <cell r="F7">
            <v>0</v>
          </cell>
          <cell r="G7">
            <v>4072</v>
          </cell>
          <cell r="H7">
            <v>30200</v>
          </cell>
          <cell r="I7">
            <v>0</v>
          </cell>
          <cell r="J7">
            <v>28904</v>
          </cell>
          <cell r="K7">
            <v>28904</v>
          </cell>
          <cell r="L7">
            <v>59079</v>
          </cell>
          <cell r="M7">
            <v>89650</v>
          </cell>
          <cell r="N7">
            <v>0</v>
          </cell>
          <cell r="O7">
            <v>0</v>
          </cell>
          <cell r="P7">
            <v>21085</v>
          </cell>
          <cell r="Q7">
            <v>49192</v>
          </cell>
          <cell r="R7">
            <v>219006</v>
          </cell>
          <cell r="S7">
            <v>0</v>
          </cell>
          <cell r="T7">
            <v>56</v>
          </cell>
          <cell r="U7">
            <v>253543</v>
          </cell>
          <cell r="V7">
            <v>253599</v>
          </cell>
          <cell r="W7">
            <v>229625</v>
          </cell>
          <cell r="X7">
            <v>0</v>
          </cell>
          <cell r="Y7">
            <v>229625</v>
          </cell>
          <cell r="Z7">
            <v>0</v>
          </cell>
          <cell r="AA7">
            <v>36399</v>
          </cell>
          <cell r="AB7">
            <v>1848</v>
          </cell>
          <cell r="AC7">
            <v>12081</v>
          </cell>
          <cell r="AD7">
            <v>1600</v>
          </cell>
          <cell r="AE7">
            <v>0</v>
          </cell>
          <cell r="AF7">
            <v>51928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80829</v>
          </cell>
          <cell r="F8">
            <v>12647</v>
          </cell>
          <cell r="G8">
            <v>4187</v>
          </cell>
          <cell r="H8">
            <v>97663</v>
          </cell>
          <cell r="I8">
            <v>0</v>
          </cell>
          <cell r="J8">
            <v>15218</v>
          </cell>
          <cell r="K8">
            <v>15218</v>
          </cell>
          <cell r="L8">
            <v>27178</v>
          </cell>
          <cell r="M8">
            <v>81303</v>
          </cell>
          <cell r="N8">
            <v>0</v>
          </cell>
          <cell r="O8">
            <v>105345</v>
          </cell>
          <cell r="P8">
            <v>303</v>
          </cell>
          <cell r="Q8">
            <v>13527</v>
          </cell>
          <cell r="R8">
            <v>227656</v>
          </cell>
          <cell r="S8">
            <v>0</v>
          </cell>
          <cell r="T8">
            <v>0</v>
          </cell>
          <cell r="U8">
            <v>40440</v>
          </cell>
          <cell r="V8">
            <v>40440</v>
          </cell>
          <cell r="W8">
            <v>447565</v>
          </cell>
          <cell r="X8">
            <v>0</v>
          </cell>
          <cell r="Y8">
            <v>447565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2286</v>
          </cell>
          <cell r="AE8">
            <v>0</v>
          </cell>
          <cell r="AF8">
            <v>2286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19397</v>
          </cell>
          <cell r="F9">
            <v>0</v>
          </cell>
          <cell r="G9">
            <v>2912</v>
          </cell>
          <cell r="H9">
            <v>22309</v>
          </cell>
          <cell r="I9">
            <v>0</v>
          </cell>
          <cell r="J9">
            <v>0</v>
          </cell>
          <cell r="K9">
            <v>0</v>
          </cell>
          <cell r="L9">
            <v>16723</v>
          </cell>
          <cell r="M9">
            <v>23660</v>
          </cell>
          <cell r="N9">
            <v>0</v>
          </cell>
          <cell r="O9">
            <v>11497</v>
          </cell>
          <cell r="P9">
            <v>76</v>
          </cell>
          <cell r="Q9">
            <v>11403</v>
          </cell>
          <cell r="R9">
            <v>63359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102288</v>
          </cell>
          <cell r="X9">
            <v>0</v>
          </cell>
          <cell r="Y9">
            <v>102288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69</v>
          </cell>
          <cell r="M10">
            <v>1299</v>
          </cell>
          <cell r="N10">
            <v>0</v>
          </cell>
          <cell r="O10">
            <v>0</v>
          </cell>
          <cell r="P10">
            <v>9468</v>
          </cell>
          <cell r="Q10">
            <v>0</v>
          </cell>
          <cell r="R10">
            <v>10836</v>
          </cell>
          <cell r="S10">
            <v>0</v>
          </cell>
          <cell r="T10">
            <v>0</v>
          </cell>
          <cell r="U10">
            <v>400</v>
          </cell>
          <cell r="V10">
            <v>400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3451</v>
          </cell>
          <cell r="G11">
            <v>127</v>
          </cell>
          <cell r="H11">
            <v>3578</v>
          </cell>
          <cell r="I11">
            <v>0</v>
          </cell>
          <cell r="J11">
            <v>31</v>
          </cell>
          <cell r="K11">
            <v>31</v>
          </cell>
          <cell r="L11">
            <v>6474</v>
          </cell>
          <cell r="M11">
            <v>6487</v>
          </cell>
          <cell r="N11">
            <v>0</v>
          </cell>
          <cell r="O11">
            <v>6122</v>
          </cell>
          <cell r="P11">
            <v>0</v>
          </cell>
          <cell r="Q11">
            <v>0</v>
          </cell>
          <cell r="R11">
            <v>19083</v>
          </cell>
          <cell r="S11">
            <v>0</v>
          </cell>
          <cell r="T11">
            <v>1506</v>
          </cell>
          <cell r="U11">
            <v>23</v>
          </cell>
          <cell r="V11">
            <v>1529</v>
          </cell>
          <cell r="W11">
            <v>0</v>
          </cell>
          <cell r="X11">
            <v>0</v>
          </cell>
          <cell r="Y11">
            <v>0</v>
          </cell>
          <cell r="Z11">
            <v>1631</v>
          </cell>
          <cell r="AA11">
            <v>0</v>
          </cell>
          <cell r="AB11">
            <v>1</v>
          </cell>
          <cell r="AC11">
            <v>1658</v>
          </cell>
          <cell r="AD11">
            <v>266</v>
          </cell>
          <cell r="AE11">
            <v>0</v>
          </cell>
          <cell r="AF11">
            <v>3556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32533</v>
          </cell>
          <cell r="E13">
            <v>176552</v>
          </cell>
          <cell r="F13">
            <v>21609</v>
          </cell>
          <cell r="G13">
            <v>0</v>
          </cell>
          <cell r="H13">
            <v>230694</v>
          </cell>
          <cell r="I13">
            <v>0</v>
          </cell>
          <cell r="J13">
            <v>12650</v>
          </cell>
          <cell r="K13">
            <v>12650</v>
          </cell>
          <cell r="L13">
            <v>24542</v>
          </cell>
          <cell r="M13">
            <v>239230</v>
          </cell>
          <cell r="N13">
            <v>0</v>
          </cell>
          <cell r="O13">
            <v>115730</v>
          </cell>
          <cell r="P13">
            <v>5278</v>
          </cell>
          <cell r="Q13">
            <v>4064</v>
          </cell>
          <cell r="R13">
            <v>388844</v>
          </cell>
          <cell r="S13">
            <v>0</v>
          </cell>
          <cell r="T13">
            <v>0</v>
          </cell>
          <cell r="U13">
            <v>131232</v>
          </cell>
          <cell r="V13">
            <v>131232</v>
          </cell>
          <cell r="W13">
            <v>268502</v>
          </cell>
          <cell r="X13">
            <v>13116</v>
          </cell>
          <cell r="Y13">
            <v>281618</v>
          </cell>
          <cell r="Z13">
            <v>26193</v>
          </cell>
          <cell r="AA13">
            <v>0</v>
          </cell>
          <cell r="AB13">
            <v>0</v>
          </cell>
          <cell r="AC13">
            <v>0</v>
          </cell>
          <cell r="AD13">
            <v>10827</v>
          </cell>
          <cell r="AE13">
            <v>0</v>
          </cell>
          <cell r="AF13">
            <v>37020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6380</v>
          </cell>
          <cell r="F14">
            <v>145424</v>
          </cell>
          <cell r="G14">
            <v>4241</v>
          </cell>
          <cell r="H14">
            <v>156045</v>
          </cell>
          <cell r="I14">
            <v>0</v>
          </cell>
          <cell r="J14">
            <v>0</v>
          </cell>
          <cell r="K14">
            <v>0</v>
          </cell>
          <cell r="L14">
            <v>12548</v>
          </cell>
          <cell r="M14">
            <v>2392</v>
          </cell>
          <cell r="N14">
            <v>0</v>
          </cell>
          <cell r="O14">
            <v>118055</v>
          </cell>
          <cell r="P14">
            <v>0</v>
          </cell>
          <cell r="Q14">
            <v>35</v>
          </cell>
          <cell r="R14">
            <v>133030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2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2974</v>
          </cell>
          <cell r="E16">
            <v>569</v>
          </cell>
          <cell r="F16">
            <v>0</v>
          </cell>
          <cell r="G16">
            <v>17</v>
          </cell>
          <cell r="H16">
            <v>3560</v>
          </cell>
          <cell r="I16">
            <v>1</v>
          </cell>
          <cell r="J16">
            <v>128</v>
          </cell>
          <cell r="K16">
            <v>129</v>
          </cell>
          <cell r="L16">
            <v>129</v>
          </cell>
          <cell r="M16">
            <v>202</v>
          </cell>
          <cell r="N16">
            <v>0</v>
          </cell>
          <cell r="O16">
            <v>446</v>
          </cell>
          <cell r="P16">
            <v>922</v>
          </cell>
          <cell r="Q16">
            <v>3</v>
          </cell>
          <cell r="R16">
            <v>1702</v>
          </cell>
          <cell r="S16">
            <v>0</v>
          </cell>
          <cell r="T16">
            <v>240</v>
          </cell>
          <cell r="U16">
            <v>452</v>
          </cell>
          <cell r="V16">
            <v>692</v>
          </cell>
          <cell r="W16">
            <v>3971</v>
          </cell>
          <cell r="X16">
            <v>0</v>
          </cell>
          <cell r="Y16">
            <v>3971</v>
          </cell>
          <cell r="Z16">
            <v>0</v>
          </cell>
          <cell r="AA16">
            <v>0</v>
          </cell>
          <cell r="AB16">
            <v>0</v>
          </cell>
          <cell r="AC16">
            <v>8</v>
          </cell>
          <cell r="AD16">
            <v>77</v>
          </cell>
          <cell r="AE16">
            <v>0</v>
          </cell>
          <cell r="AF16">
            <v>85</v>
          </cell>
        </row>
        <row r="17">
          <cell r="B17" t="str">
            <v>I alt Tilgang</v>
          </cell>
          <cell r="C17">
            <v>61</v>
          </cell>
          <cell r="D17">
            <v>42486</v>
          </cell>
          <cell r="E17">
            <v>302815</v>
          </cell>
          <cell r="F17">
            <v>183131</v>
          </cell>
          <cell r="G17">
            <v>15556</v>
          </cell>
          <cell r="H17">
            <v>544049</v>
          </cell>
          <cell r="I17">
            <v>1</v>
          </cell>
          <cell r="J17">
            <v>56931</v>
          </cell>
          <cell r="K17">
            <v>56932</v>
          </cell>
          <cell r="L17">
            <v>146742</v>
          </cell>
          <cell r="M17">
            <v>444223</v>
          </cell>
          <cell r="N17">
            <v>0</v>
          </cell>
          <cell r="O17">
            <v>357195</v>
          </cell>
          <cell r="P17">
            <v>37132</v>
          </cell>
          <cell r="Q17">
            <v>78224</v>
          </cell>
          <cell r="R17">
            <v>1063516</v>
          </cell>
          <cell r="S17">
            <v>0</v>
          </cell>
          <cell r="T17">
            <v>1802</v>
          </cell>
          <cell r="U17">
            <v>426090</v>
          </cell>
          <cell r="V17">
            <v>427892</v>
          </cell>
          <cell r="W17">
            <v>1051951</v>
          </cell>
          <cell r="X17">
            <v>13116</v>
          </cell>
          <cell r="Y17">
            <v>1065067</v>
          </cell>
          <cell r="Z17">
            <v>27824</v>
          </cell>
          <cell r="AA17">
            <v>36399</v>
          </cell>
          <cell r="AB17">
            <v>1849</v>
          </cell>
          <cell r="AC17">
            <v>13747</v>
          </cell>
          <cell r="AD17">
            <v>15058</v>
          </cell>
          <cell r="AE17">
            <v>0</v>
          </cell>
          <cell r="AF17">
            <v>94877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33893</v>
          </cell>
          <cell r="E18">
            <v>76310</v>
          </cell>
          <cell r="F18">
            <v>28587</v>
          </cell>
          <cell r="G18">
            <v>0</v>
          </cell>
          <cell r="H18">
            <v>138790</v>
          </cell>
          <cell r="I18">
            <v>0</v>
          </cell>
          <cell r="J18">
            <v>10067</v>
          </cell>
          <cell r="K18">
            <v>10067</v>
          </cell>
          <cell r="L18">
            <v>39427</v>
          </cell>
          <cell r="M18">
            <v>128182</v>
          </cell>
          <cell r="N18">
            <v>0</v>
          </cell>
          <cell r="O18">
            <v>0</v>
          </cell>
          <cell r="P18">
            <v>3976</v>
          </cell>
          <cell r="Q18">
            <v>0</v>
          </cell>
          <cell r="R18">
            <v>171585</v>
          </cell>
          <cell r="S18">
            <v>0</v>
          </cell>
          <cell r="T18">
            <v>178474</v>
          </cell>
          <cell r="U18">
            <v>389001</v>
          </cell>
          <cell r="V18">
            <v>567475</v>
          </cell>
          <cell r="W18">
            <v>65458</v>
          </cell>
          <cell r="X18">
            <v>3527</v>
          </cell>
          <cell r="Y18">
            <v>68985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8157</v>
          </cell>
          <cell r="AE18">
            <v>0</v>
          </cell>
          <cell r="AF18">
            <v>8157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80829</v>
          </cell>
          <cell r="F19">
            <v>12647</v>
          </cell>
          <cell r="G19">
            <v>4187</v>
          </cell>
          <cell r="H19">
            <v>97663</v>
          </cell>
          <cell r="I19">
            <v>0</v>
          </cell>
          <cell r="J19">
            <v>15223</v>
          </cell>
          <cell r="K19">
            <v>15223</v>
          </cell>
          <cell r="L19">
            <v>27178</v>
          </cell>
          <cell r="M19">
            <v>81310</v>
          </cell>
          <cell r="N19">
            <v>0</v>
          </cell>
          <cell r="O19">
            <v>105363</v>
          </cell>
          <cell r="P19">
            <v>3217</v>
          </cell>
          <cell r="Q19">
            <v>13527</v>
          </cell>
          <cell r="R19">
            <v>230595</v>
          </cell>
          <cell r="S19">
            <v>0</v>
          </cell>
          <cell r="T19">
            <v>0</v>
          </cell>
          <cell r="U19">
            <v>40422</v>
          </cell>
          <cell r="V19">
            <v>40422</v>
          </cell>
          <cell r="W19">
            <v>447565</v>
          </cell>
          <cell r="X19">
            <v>0</v>
          </cell>
          <cell r="Y19">
            <v>447565</v>
          </cell>
          <cell r="Z19">
            <v>0</v>
          </cell>
          <cell r="AA19">
            <v>0</v>
          </cell>
          <cell r="AB19">
            <v>0</v>
          </cell>
          <cell r="AC19">
            <v>837</v>
          </cell>
          <cell r="AD19">
            <v>2286</v>
          </cell>
          <cell r="AE19">
            <v>0</v>
          </cell>
          <cell r="AF19">
            <v>3123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19397</v>
          </cell>
          <cell r="F20">
            <v>0</v>
          </cell>
          <cell r="G20">
            <v>2912</v>
          </cell>
          <cell r="H20">
            <v>22309</v>
          </cell>
          <cell r="I20">
            <v>0</v>
          </cell>
          <cell r="J20">
            <v>0</v>
          </cell>
          <cell r="K20">
            <v>0</v>
          </cell>
          <cell r="L20">
            <v>16722</v>
          </cell>
          <cell r="M20">
            <v>23660</v>
          </cell>
          <cell r="N20">
            <v>0</v>
          </cell>
          <cell r="O20">
            <v>11496</v>
          </cell>
          <cell r="P20">
            <v>76</v>
          </cell>
          <cell r="Q20">
            <v>11403</v>
          </cell>
          <cell r="R20">
            <v>63357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102288</v>
          </cell>
          <cell r="X20">
            <v>0</v>
          </cell>
          <cell r="Y20">
            <v>102288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37767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37767</v>
          </cell>
          <cell r="S21">
            <v>0</v>
          </cell>
          <cell r="T21">
            <v>1227</v>
          </cell>
          <cell r="U21">
            <v>2834</v>
          </cell>
          <cell r="V21">
            <v>4061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405</v>
          </cell>
          <cell r="M22">
            <v>0</v>
          </cell>
          <cell r="N22">
            <v>0</v>
          </cell>
          <cell r="O22">
            <v>76</v>
          </cell>
          <cell r="P22">
            <v>0</v>
          </cell>
          <cell r="Q22">
            <v>0</v>
          </cell>
          <cell r="R22">
            <v>481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10369</v>
          </cell>
          <cell r="K23">
            <v>10369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1573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1573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61</v>
          </cell>
          <cell r="D25">
            <v>0</v>
          </cell>
          <cell r="E25">
            <v>4583</v>
          </cell>
          <cell r="F25">
            <v>138818</v>
          </cell>
          <cell r="G25">
            <v>624</v>
          </cell>
          <cell r="H25">
            <v>144086</v>
          </cell>
          <cell r="I25">
            <v>0</v>
          </cell>
          <cell r="J25">
            <v>19538</v>
          </cell>
          <cell r="K25">
            <v>19538</v>
          </cell>
          <cell r="L25">
            <v>48668</v>
          </cell>
          <cell r="M25">
            <v>72579</v>
          </cell>
          <cell r="N25">
            <v>0</v>
          </cell>
          <cell r="O25">
            <v>255344</v>
          </cell>
          <cell r="P25">
            <v>1000</v>
          </cell>
          <cell r="Q25">
            <v>2386</v>
          </cell>
          <cell r="R25">
            <v>379977</v>
          </cell>
          <cell r="S25">
            <v>0</v>
          </cell>
          <cell r="T25">
            <v>1506</v>
          </cell>
          <cell r="U25">
            <v>727</v>
          </cell>
          <cell r="V25">
            <v>2233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44</v>
          </cell>
          <cell r="AB25">
            <v>1581</v>
          </cell>
          <cell r="AC25">
            <v>9986</v>
          </cell>
          <cell r="AD25">
            <v>5497</v>
          </cell>
          <cell r="AE25">
            <v>0</v>
          </cell>
          <cell r="AF25">
            <v>17108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135</v>
          </cell>
          <cell r="M26">
            <v>23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158</v>
          </cell>
          <cell r="S26">
            <v>0</v>
          </cell>
          <cell r="T26">
            <v>0</v>
          </cell>
          <cell r="U26">
            <v>982</v>
          </cell>
          <cell r="V26">
            <v>982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19819</v>
          </cell>
          <cell r="AB26">
            <v>0</v>
          </cell>
          <cell r="AC26">
            <v>3833</v>
          </cell>
          <cell r="AD26">
            <v>4</v>
          </cell>
          <cell r="AE26">
            <v>0</v>
          </cell>
          <cell r="AF26">
            <v>23656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232</v>
          </cell>
          <cell r="V27">
            <v>232</v>
          </cell>
          <cell r="W27">
            <v>0</v>
          </cell>
          <cell r="X27">
            <v>0</v>
          </cell>
          <cell r="Y27">
            <v>0</v>
          </cell>
          <cell r="Z27">
            <v>27824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27824</v>
          </cell>
        </row>
        <row r="28">
          <cell r="B28" t="str">
            <v>Anvendt til produktion 3.n</v>
          </cell>
          <cell r="C28">
            <v>0</v>
          </cell>
          <cell r="D28">
            <v>8331</v>
          </cell>
          <cell r="E28">
            <v>5732</v>
          </cell>
          <cell r="F28">
            <v>0</v>
          </cell>
          <cell r="G28">
            <v>7</v>
          </cell>
          <cell r="H28">
            <v>14070</v>
          </cell>
          <cell r="I28">
            <v>919</v>
          </cell>
          <cell r="J28">
            <v>0</v>
          </cell>
          <cell r="K28">
            <v>919</v>
          </cell>
          <cell r="L28">
            <v>9413</v>
          </cell>
          <cell r="M28">
            <v>0</v>
          </cell>
          <cell r="N28">
            <v>0</v>
          </cell>
          <cell r="O28">
            <v>0</v>
          </cell>
          <cell r="P28">
            <v>7913</v>
          </cell>
          <cell r="Q28">
            <v>22976</v>
          </cell>
          <cell r="R28">
            <v>40302</v>
          </cell>
          <cell r="S28">
            <v>226</v>
          </cell>
          <cell r="T28">
            <v>0</v>
          </cell>
          <cell r="U28">
            <v>0</v>
          </cell>
          <cell r="V28">
            <v>226</v>
          </cell>
          <cell r="W28">
            <v>640086</v>
          </cell>
          <cell r="X28">
            <v>1590</v>
          </cell>
          <cell r="Y28">
            <v>641676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439</v>
          </cell>
          <cell r="AE28">
            <v>0</v>
          </cell>
          <cell r="AF28">
            <v>439</v>
          </cell>
        </row>
        <row r="29">
          <cell r="B29" t="str">
            <v>Anvendt til blanding 3.o.</v>
          </cell>
          <cell r="C29">
            <v>0</v>
          </cell>
          <cell r="D29">
            <v>1755</v>
          </cell>
          <cell r="E29">
            <v>132361</v>
          </cell>
          <cell r="F29">
            <v>7007</v>
          </cell>
          <cell r="G29">
            <v>17266</v>
          </cell>
          <cell r="H29">
            <v>158389</v>
          </cell>
          <cell r="I29">
            <v>0</v>
          </cell>
          <cell r="J29">
            <v>0</v>
          </cell>
          <cell r="K29">
            <v>0</v>
          </cell>
          <cell r="L29">
            <v>2142</v>
          </cell>
          <cell r="M29">
            <v>115596</v>
          </cell>
          <cell r="N29">
            <v>0</v>
          </cell>
          <cell r="O29">
            <v>2447</v>
          </cell>
          <cell r="P29">
            <v>7422</v>
          </cell>
          <cell r="Q29">
            <v>0</v>
          </cell>
          <cell r="R29">
            <v>127607</v>
          </cell>
          <cell r="S29">
            <v>0</v>
          </cell>
          <cell r="T29">
            <v>23</v>
          </cell>
          <cell r="U29">
            <v>3756</v>
          </cell>
          <cell r="V29">
            <v>3779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E29">
            <v>0</v>
          </cell>
          <cell r="AF29">
            <v>2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0</v>
          </cell>
          <cell r="E31">
            <v>1867</v>
          </cell>
          <cell r="F31">
            <v>101</v>
          </cell>
          <cell r="G31">
            <v>391</v>
          </cell>
          <cell r="H31">
            <v>2359</v>
          </cell>
          <cell r="I31">
            <v>0</v>
          </cell>
          <cell r="J31">
            <v>5</v>
          </cell>
          <cell r="K31">
            <v>5</v>
          </cell>
          <cell r="L31">
            <v>283</v>
          </cell>
          <cell r="M31">
            <v>2110</v>
          </cell>
          <cell r="N31">
            <v>0</v>
          </cell>
          <cell r="O31">
            <v>212</v>
          </cell>
          <cell r="P31">
            <v>101</v>
          </cell>
          <cell r="Q31">
            <v>2</v>
          </cell>
          <cell r="R31">
            <v>2708</v>
          </cell>
          <cell r="S31">
            <v>0</v>
          </cell>
          <cell r="T31">
            <v>8</v>
          </cell>
          <cell r="U31">
            <v>282</v>
          </cell>
          <cell r="V31">
            <v>290</v>
          </cell>
          <cell r="W31">
            <v>1125</v>
          </cell>
          <cell r="X31">
            <v>1</v>
          </cell>
          <cell r="Y31">
            <v>1126</v>
          </cell>
          <cell r="Z31">
            <v>0</v>
          </cell>
          <cell r="AA31">
            <v>0</v>
          </cell>
          <cell r="AB31">
            <v>268</v>
          </cell>
          <cell r="AC31">
            <v>53</v>
          </cell>
          <cell r="AD31">
            <v>0</v>
          </cell>
          <cell r="AE31">
            <v>0</v>
          </cell>
          <cell r="AF31">
            <v>321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61</v>
          </cell>
          <cell r="D33">
            <v>43979</v>
          </cell>
          <cell r="E33">
            <v>321079</v>
          </cell>
          <cell r="F33">
            <v>187160</v>
          </cell>
          <cell r="G33">
            <v>25387</v>
          </cell>
          <cell r="H33">
            <v>577666</v>
          </cell>
          <cell r="I33">
            <v>919</v>
          </cell>
          <cell r="J33">
            <v>55202</v>
          </cell>
          <cell r="K33">
            <v>56121</v>
          </cell>
          <cell r="L33">
            <v>183713</v>
          </cell>
          <cell r="M33">
            <v>423460</v>
          </cell>
          <cell r="N33">
            <v>0</v>
          </cell>
          <cell r="O33">
            <v>374938</v>
          </cell>
          <cell r="P33">
            <v>23705</v>
          </cell>
          <cell r="Q33">
            <v>50294</v>
          </cell>
          <cell r="R33">
            <v>1056110</v>
          </cell>
          <cell r="S33">
            <v>226</v>
          </cell>
          <cell r="T33">
            <v>181238</v>
          </cell>
          <cell r="U33">
            <v>438236</v>
          </cell>
          <cell r="V33">
            <v>619700</v>
          </cell>
          <cell r="W33">
            <v>1256522</v>
          </cell>
          <cell r="X33">
            <v>5118</v>
          </cell>
          <cell r="Y33">
            <v>1261640</v>
          </cell>
          <cell r="Z33">
            <v>27824</v>
          </cell>
          <cell r="AA33">
            <v>19863</v>
          </cell>
          <cell r="AB33">
            <v>1849</v>
          </cell>
          <cell r="AC33">
            <v>14709</v>
          </cell>
          <cell r="AD33">
            <v>16386</v>
          </cell>
          <cell r="AE33">
            <v>0</v>
          </cell>
          <cell r="AF33">
            <v>80631</v>
          </cell>
        </row>
        <row r="34">
          <cell r="A34" t="str">
            <v>FYSISK BEHOLDNING ULTIMO</v>
          </cell>
          <cell r="C34">
            <v>0</v>
          </cell>
          <cell r="D34">
            <v>93869</v>
          </cell>
          <cell r="E34">
            <v>360361</v>
          </cell>
          <cell r="F34">
            <v>9959</v>
          </cell>
          <cell r="G34">
            <v>34158</v>
          </cell>
          <cell r="H34">
            <v>498347</v>
          </cell>
          <cell r="I34">
            <v>7630</v>
          </cell>
          <cell r="J34">
            <v>469359</v>
          </cell>
          <cell r="K34">
            <v>476989</v>
          </cell>
          <cell r="L34">
            <v>348117</v>
          </cell>
          <cell r="M34">
            <v>1270962</v>
          </cell>
          <cell r="N34">
            <v>0</v>
          </cell>
          <cell r="O34">
            <v>269229</v>
          </cell>
          <cell r="P34">
            <v>100057</v>
          </cell>
          <cell r="Q34">
            <v>193345</v>
          </cell>
          <cell r="R34">
            <v>2181710</v>
          </cell>
          <cell r="S34">
            <v>18227</v>
          </cell>
          <cell r="T34">
            <v>80039</v>
          </cell>
          <cell r="U34">
            <v>471856</v>
          </cell>
          <cell r="V34">
            <v>570122</v>
          </cell>
          <cell r="W34">
            <v>555495</v>
          </cell>
          <cell r="X34">
            <v>36269</v>
          </cell>
          <cell r="Y34">
            <v>591764</v>
          </cell>
          <cell r="Z34">
            <v>0</v>
          </cell>
          <cell r="AA34">
            <v>75288</v>
          </cell>
          <cell r="AB34">
            <v>0</v>
          </cell>
          <cell r="AC34">
            <v>17812</v>
          </cell>
          <cell r="AD34">
            <v>3994</v>
          </cell>
          <cell r="AE34">
            <v>0</v>
          </cell>
          <cell r="AF34">
            <v>97094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171772</v>
          </cell>
          <cell r="F35">
            <v>0</v>
          </cell>
          <cell r="G35">
            <v>2135</v>
          </cell>
          <cell r="H35">
            <v>173907</v>
          </cell>
          <cell r="I35">
            <v>0</v>
          </cell>
          <cell r="J35">
            <v>0</v>
          </cell>
          <cell r="K35">
            <v>0</v>
          </cell>
          <cell r="L35">
            <v>59648</v>
          </cell>
          <cell r="M35">
            <v>984210</v>
          </cell>
          <cell r="N35">
            <v>0</v>
          </cell>
          <cell r="O35">
            <v>255435</v>
          </cell>
          <cell r="P35">
            <v>602</v>
          </cell>
          <cell r="Q35">
            <v>108685</v>
          </cell>
          <cell r="R35">
            <v>1408580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186425</v>
          </cell>
          <cell r="X35">
            <v>0</v>
          </cell>
          <cell r="Y35">
            <v>186425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-171770</v>
          </cell>
          <cell r="F36">
            <v>0</v>
          </cell>
          <cell r="G36">
            <v>-2135</v>
          </cell>
          <cell r="H36">
            <v>-173905</v>
          </cell>
          <cell r="I36">
            <v>0</v>
          </cell>
          <cell r="J36">
            <v>0</v>
          </cell>
          <cell r="K36">
            <v>0</v>
          </cell>
          <cell r="L36">
            <v>-59649</v>
          </cell>
          <cell r="M36">
            <v>-984210</v>
          </cell>
          <cell r="N36">
            <v>0</v>
          </cell>
          <cell r="O36">
            <v>-255436</v>
          </cell>
          <cell r="P36">
            <v>-602</v>
          </cell>
          <cell r="Q36">
            <v>-108685</v>
          </cell>
          <cell r="R36">
            <v>-1408582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-186425</v>
          </cell>
          <cell r="X36">
            <v>0</v>
          </cell>
          <cell r="Y36">
            <v>-186425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0</v>
          </cell>
          <cell r="D37">
            <v>93869</v>
          </cell>
          <cell r="E37">
            <v>360363</v>
          </cell>
          <cell r="F37">
            <v>9959</v>
          </cell>
          <cell r="G37">
            <v>34158</v>
          </cell>
          <cell r="H37">
            <v>498349</v>
          </cell>
          <cell r="I37">
            <v>7630</v>
          </cell>
          <cell r="J37">
            <v>469359</v>
          </cell>
          <cell r="K37">
            <v>476989</v>
          </cell>
          <cell r="L37">
            <v>348116</v>
          </cell>
          <cell r="M37">
            <v>1270962</v>
          </cell>
          <cell r="N37">
            <v>0</v>
          </cell>
          <cell r="O37">
            <v>269228</v>
          </cell>
          <cell r="P37">
            <v>100057</v>
          </cell>
          <cell r="Q37">
            <v>193345</v>
          </cell>
          <cell r="R37">
            <v>2181708</v>
          </cell>
          <cell r="S37">
            <v>18227</v>
          </cell>
          <cell r="T37">
            <v>80039</v>
          </cell>
          <cell r="U37">
            <v>471856</v>
          </cell>
          <cell r="V37">
            <v>570122</v>
          </cell>
          <cell r="W37">
            <v>555495</v>
          </cell>
          <cell r="X37">
            <v>36269</v>
          </cell>
          <cell r="Y37">
            <v>591764</v>
          </cell>
          <cell r="Z37">
            <v>0</v>
          </cell>
          <cell r="AA37">
            <v>75288</v>
          </cell>
          <cell r="AB37">
            <v>0</v>
          </cell>
          <cell r="AC37">
            <v>17812</v>
          </cell>
          <cell r="AD37">
            <v>3994</v>
          </cell>
          <cell r="AE37">
            <v>0</v>
          </cell>
          <cell r="AF37">
            <v>97094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7386</v>
          </cell>
          <cell r="C3">
            <v>1102</v>
          </cell>
          <cell r="D3">
            <v>126478</v>
          </cell>
          <cell r="E3">
            <v>3852</v>
          </cell>
          <cell r="F3">
            <v>138818</v>
          </cell>
          <cell r="G3">
            <v>248</v>
          </cell>
          <cell r="H3">
            <v>45278</v>
          </cell>
          <cell r="I3">
            <v>45526</v>
          </cell>
          <cell r="J3">
            <v>38</v>
          </cell>
          <cell r="K3">
            <v>38</v>
          </cell>
          <cell r="L3">
            <v>31171</v>
          </cell>
          <cell r="M3">
            <v>0</v>
          </cell>
          <cell r="N3">
            <v>16187</v>
          </cell>
          <cell r="O3">
            <v>47358</v>
          </cell>
        </row>
      </sheetData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93869</v>
          </cell>
          <cell r="E3">
            <v>360361</v>
          </cell>
          <cell r="F3">
            <v>9959</v>
          </cell>
          <cell r="G3">
            <v>34158</v>
          </cell>
          <cell r="H3">
            <v>498347</v>
          </cell>
          <cell r="I3">
            <v>7630</v>
          </cell>
          <cell r="J3">
            <v>469359</v>
          </cell>
          <cell r="K3">
            <v>476989</v>
          </cell>
          <cell r="L3">
            <v>348117</v>
          </cell>
          <cell r="M3">
            <v>1270962</v>
          </cell>
          <cell r="N3">
            <v>0</v>
          </cell>
          <cell r="O3">
            <v>269229</v>
          </cell>
          <cell r="P3">
            <v>100057</v>
          </cell>
          <cell r="Q3">
            <v>193345</v>
          </cell>
          <cell r="R3">
            <v>2181710</v>
          </cell>
          <cell r="S3">
            <v>18227</v>
          </cell>
          <cell r="T3">
            <v>80039</v>
          </cell>
          <cell r="U3">
            <v>471856</v>
          </cell>
          <cell r="V3">
            <v>570122</v>
          </cell>
          <cell r="W3">
            <v>555495</v>
          </cell>
          <cell r="X3">
            <v>36269</v>
          </cell>
          <cell r="Y3">
            <v>591764</v>
          </cell>
          <cell r="Z3">
            <v>0</v>
          </cell>
          <cell r="AA3">
            <v>75288</v>
          </cell>
          <cell r="AB3">
            <v>0</v>
          </cell>
          <cell r="AC3">
            <v>17812</v>
          </cell>
          <cell r="AD3">
            <v>3994</v>
          </cell>
          <cell r="AE3">
            <v>0</v>
          </cell>
          <cell r="AF3">
            <v>97094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171772</v>
          </cell>
          <cell r="F4">
            <v>0</v>
          </cell>
          <cell r="G4">
            <v>2135</v>
          </cell>
          <cell r="H4">
            <v>173907</v>
          </cell>
          <cell r="I4">
            <v>0</v>
          </cell>
          <cell r="J4">
            <v>0</v>
          </cell>
          <cell r="K4">
            <v>0</v>
          </cell>
          <cell r="L4">
            <v>59648</v>
          </cell>
          <cell r="M4">
            <v>984210</v>
          </cell>
          <cell r="N4">
            <v>0</v>
          </cell>
          <cell r="O4">
            <v>255435</v>
          </cell>
          <cell r="P4">
            <v>602</v>
          </cell>
          <cell r="Q4">
            <v>108685</v>
          </cell>
          <cell r="R4">
            <v>1408580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186425</v>
          </cell>
          <cell r="X4">
            <v>0</v>
          </cell>
          <cell r="Y4">
            <v>186425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-171770</v>
          </cell>
          <cell r="F5">
            <v>0</v>
          </cell>
          <cell r="G5">
            <v>-2135</v>
          </cell>
          <cell r="H5">
            <v>-173905</v>
          </cell>
          <cell r="I5">
            <v>0</v>
          </cell>
          <cell r="J5">
            <v>0</v>
          </cell>
          <cell r="K5">
            <v>0</v>
          </cell>
          <cell r="L5">
            <v>-59649</v>
          </cell>
          <cell r="M5">
            <v>-984210</v>
          </cell>
          <cell r="N5">
            <v>0</v>
          </cell>
          <cell r="O5">
            <v>-255436</v>
          </cell>
          <cell r="P5">
            <v>-602</v>
          </cell>
          <cell r="Q5">
            <v>-108685</v>
          </cell>
          <cell r="R5">
            <v>-1408582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-186425</v>
          </cell>
          <cell r="X5">
            <v>0</v>
          </cell>
          <cell r="Y5">
            <v>-186425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93869</v>
          </cell>
          <cell r="E6">
            <v>360363</v>
          </cell>
          <cell r="F6">
            <v>9959</v>
          </cell>
          <cell r="G6">
            <v>34158</v>
          </cell>
          <cell r="H6">
            <v>498349</v>
          </cell>
          <cell r="I6">
            <v>7630</v>
          </cell>
          <cell r="J6">
            <v>469359</v>
          </cell>
          <cell r="K6">
            <v>476989</v>
          </cell>
          <cell r="L6">
            <v>348116</v>
          </cell>
          <cell r="M6">
            <v>1270962</v>
          </cell>
          <cell r="N6">
            <v>0</v>
          </cell>
          <cell r="O6">
            <v>269228</v>
          </cell>
          <cell r="P6">
            <v>100057</v>
          </cell>
          <cell r="Q6">
            <v>193345</v>
          </cell>
          <cell r="R6">
            <v>2181708</v>
          </cell>
          <cell r="S6">
            <v>18227</v>
          </cell>
          <cell r="T6">
            <v>80039</v>
          </cell>
          <cell r="U6">
            <v>471856</v>
          </cell>
          <cell r="V6">
            <v>570122</v>
          </cell>
          <cell r="W6">
            <v>555495</v>
          </cell>
          <cell r="X6">
            <v>36269</v>
          </cell>
          <cell r="Y6">
            <v>591764</v>
          </cell>
          <cell r="Z6">
            <v>0</v>
          </cell>
          <cell r="AA6">
            <v>75288</v>
          </cell>
          <cell r="AB6">
            <v>0</v>
          </cell>
          <cell r="AC6">
            <v>17812</v>
          </cell>
          <cell r="AD6">
            <v>3994</v>
          </cell>
          <cell r="AE6">
            <v>0</v>
          </cell>
          <cell r="AF6">
            <v>97094</v>
          </cell>
        </row>
        <row r="7">
          <cell r="A7" t="str">
            <v>TILGANG</v>
          </cell>
          <cell r="B7" t="str">
            <v>Import 2.a.</v>
          </cell>
          <cell r="C7">
            <v>61</v>
          </cell>
          <cell r="D7">
            <v>15220</v>
          </cell>
          <cell r="E7">
            <v>48553</v>
          </cell>
          <cell r="F7">
            <v>0</v>
          </cell>
          <cell r="G7">
            <v>13383</v>
          </cell>
          <cell r="H7">
            <v>77217</v>
          </cell>
          <cell r="I7">
            <v>0</v>
          </cell>
          <cell r="J7">
            <v>24089</v>
          </cell>
          <cell r="K7">
            <v>24089</v>
          </cell>
          <cell r="L7">
            <v>15860</v>
          </cell>
          <cell r="M7">
            <v>76365</v>
          </cell>
          <cell r="N7">
            <v>0</v>
          </cell>
          <cell r="O7">
            <v>0</v>
          </cell>
          <cell r="P7">
            <v>11865</v>
          </cell>
          <cell r="Q7">
            <v>0</v>
          </cell>
          <cell r="R7">
            <v>104090</v>
          </cell>
          <cell r="S7">
            <v>0</v>
          </cell>
          <cell r="T7">
            <v>2990</v>
          </cell>
          <cell r="U7">
            <v>182775</v>
          </cell>
          <cell r="V7">
            <v>185765</v>
          </cell>
          <cell r="W7">
            <v>606404</v>
          </cell>
          <cell r="X7">
            <v>0</v>
          </cell>
          <cell r="Y7">
            <v>606404</v>
          </cell>
          <cell r="Z7">
            <v>0</v>
          </cell>
          <cell r="AA7">
            <v>0</v>
          </cell>
          <cell r="AB7">
            <v>3239</v>
          </cell>
          <cell r="AC7">
            <v>12836</v>
          </cell>
          <cell r="AD7">
            <v>3398</v>
          </cell>
          <cell r="AE7">
            <v>0</v>
          </cell>
          <cell r="AF7">
            <v>19473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66377</v>
          </cell>
          <cell r="F8">
            <v>12747</v>
          </cell>
          <cell r="G8">
            <v>4554</v>
          </cell>
          <cell r="H8">
            <v>83678</v>
          </cell>
          <cell r="I8">
            <v>0</v>
          </cell>
          <cell r="J8">
            <v>10263</v>
          </cell>
          <cell r="K8">
            <v>10263</v>
          </cell>
          <cell r="L8">
            <v>28282</v>
          </cell>
          <cell r="M8">
            <v>70026</v>
          </cell>
          <cell r="N8">
            <v>0</v>
          </cell>
          <cell r="O8">
            <v>121969</v>
          </cell>
          <cell r="P8">
            <v>590</v>
          </cell>
          <cell r="Q8">
            <v>5101</v>
          </cell>
          <cell r="R8">
            <v>225968</v>
          </cell>
          <cell r="S8">
            <v>0</v>
          </cell>
          <cell r="T8">
            <v>0</v>
          </cell>
          <cell r="U8">
            <v>200</v>
          </cell>
          <cell r="V8">
            <v>200</v>
          </cell>
          <cell r="W8">
            <v>544853</v>
          </cell>
          <cell r="X8">
            <v>0</v>
          </cell>
          <cell r="Y8">
            <v>544853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3569</v>
          </cell>
          <cell r="AE8">
            <v>0</v>
          </cell>
          <cell r="AF8">
            <v>3569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24039</v>
          </cell>
          <cell r="F9">
            <v>0</v>
          </cell>
          <cell r="G9">
            <v>2825</v>
          </cell>
          <cell r="H9">
            <v>26864</v>
          </cell>
          <cell r="I9">
            <v>0</v>
          </cell>
          <cell r="J9">
            <v>0</v>
          </cell>
          <cell r="K9">
            <v>0</v>
          </cell>
          <cell r="L9">
            <v>7906</v>
          </cell>
          <cell r="M9">
            <v>62598</v>
          </cell>
          <cell r="N9">
            <v>0</v>
          </cell>
          <cell r="O9">
            <v>40428</v>
          </cell>
          <cell r="P9">
            <v>247</v>
          </cell>
          <cell r="Q9">
            <v>26109</v>
          </cell>
          <cell r="R9">
            <v>137288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146559</v>
          </cell>
          <cell r="X9">
            <v>0</v>
          </cell>
          <cell r="Y9">
            <v>146559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557</v>
          </cell>
          <cell r="M10">
            <v>0</v>
          </cell>
          <cell r="N10">
            <v>0</v>
          </cell>
          <cell r="O10">
            <v>0</v>
          </cell>
          <cell r="P10">
            <v>5194</v>
          </cell>
          <cell r="Q10">
            <v>62</v>
          </cell>
          <cell r="R10">
            <v>5813</v>
          </cell>
          <cell r="S10">
            <v>0</v>
          </cell>
          <cell r="T10">
            <v>94</v>
          </cell>
          <cell r="U10">
            <v>700</v>
          </cell>
          <cell r="V10">
            <v>794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3333</v>
          </cell>
          <cell r="G11">
            <v>157</v>
          </cell>
          <cell r="H11">
            <v>3490</v>
          </cell>
          <cell r="I11">
            <v>0</v>
          </cell>
          <cell r="J11">
            <v>0</v>
          </cell>
          <cell r="K11">
            <v>0</v>
          </cell>
          <cell r="L11">
            <v>6379</v>
          </cell>
          <cell r="M11">
            <v>4546</v>
          </cell>
          <cell r="N11">
            <v>0</v>
          </cell>
          <cell r="O11">
            <v>5488</v>
          </cell>
          <cell r="P11">
            <v>43</v>
          </cell>
          <cell r="Q11">
            <v>0</v>
          </cell>
          <cell r="R11">
            <v>16456</v>
          </cell>
          <cell r="S11">
            <v>0</v>
          </cell>
          <cell r="T11">
            <v>351</v>
          </cell>
          <cell r="U11">
            <v>2184</v>
          </cell>
          <cell r="V11">
            <v>2535</v>
          </cell>
          <cell r="W11">
            <v>0</v>
          </cell>
          <cell r="X11">
            <v>0</v>
          </cell>
          <cell r="Y11">
            <v>0</v>
          </cell>
          <cell r="Z11">
            <v>676</v>
          </cell>
          <cell r="AA11">
            <v>0</v>
          </cell>
          <cell r="AB11">
            <v>0</v>
          </cell>
          <cell r="AC11">
            <v>3330</v>
          </cell>
          <cell r="AD11">
            <v>26</v>
          </cell>
          <cell r="AE11">
            <v>0</v>
          </cell>
          <cell r="AF11">
            <v>4032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51493</v>
          </cell>
          <cell r="E13">
            <v>179865</v>
          </cell>
          <cell r="F13">
            <v>0</v>
          </cell>
          <cell r="G13">
            <v>0</v>
          </cell>
          <cell r="H13">
            <v>231358</v>
          </cell>
          <cell r="I13">
            <v>5925</v>
          </cell>
          <cell r="J13">
            <v>2162</v>
          </cell>
          <cell r="K13">
            <v>8087</v>
          </cell>
          <cell r="L13">
            <v>39633</v>
          </cell>
          <cell r="M13">
            <v>244713</v>
          </cell>
          <cell r="N13">
            <v>0</v>
          </cell>
          <cell r="O13">
            <v>100745</v>
          </cell>
          <cell r="P13">
            <v>5539</v>
          </cell>
          <cell r="Q13">
            <v>1169</v>
          </cell>
          <cell r="R13">
            <v>391799</v>
          </cell>
          <cell r="S13">
            <v>0</v>
          </cell>
          <cell r="T13">
            <v>0</v>
          </cell>
          <cell r="U13">
            <v>126423</v>
          </cell>
          <cell r="V13">
            <v>126423</v>
          </cell>
          <cell r="W13">
            <v>287614</v>
          </cell>
          <cell r="X13">
            <v>829</v>
          </cell>
          <cell r="Y13">
            <v>288443</v>
          </cell>
          <cell r="Z13">
            <v>27890</v>
          </cell>
          <cell r="AA13">
            <v>0</v>
          </cell>
          <cell r="AB13">
            <v>0</v>
          </cell>
          <cell r="AC13">
            <v>0</v>
          </cell>
          <cell r="AD13">
            <v>12824</v>
          </cell>
          <cell r="AE13">
            <v>0</v>
          </cell>
          <cell r="AF13">
            <v>40714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2999</v>
          </cell>
          <cell r="F14">
            <v>143940</v>
          </cell>
          <cell r="G14">
            <v>4236</v>
          </cell>
          <cell r="H14">
            <v>151175</v>
          </cell>
          <cell r="I14">
            <v>0</v>
          </cell>
          <cell r="J14">
            <v>0</v>
          </cell>
          <cell r="K14">
            <v>0</v>
          </cell>
          <cell r="L14">
            <v>15932</v>
          </cell>
          <cell r="M14">
            <v>4283</v>
          </cell>
          <cell r="N14">
            <v>0</v>
          </cell>
          <cell r="O14">
            <v>115603</v>
          </cell>
          <cell r="P14">
            <v>311</v>
          </cell>
          <cell r="Q14">
            <v>18</v>
          </cell>
          <cell r="R14">
            <v>136147</v>
          </cell>
          <cell r="S14">
            <v>0</v>
          </cell>
          <cell r="T14">
            <v>70475</v>
          </cell>
          <cell r="U14">
            <v>645</v>
          </cell>
          <cell r="V14">
            <v>71120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</v>
          </cell>
          <cell r="AD14">
            <v>0</v>
          </cell>
          <cell r="AE14">
            <v>0</v>
          </cell>
          <cell r="AF14">
            <v>5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32</v>
          </cell>
          <cell r="E16">
            <v>880</v>
          </cell>
          <cell r="F16">
            <v>1336</v>
          </cell>
          <cell r="G16">
            <v>2</v>
          </cell>
          <cell r="H16">
            <v>2250</v>
          </cell>
          <cell r="I16">
            <v>0</v>
          </cell>
          <cell r="J16">
            <v>0</v>
          </cell>
          <cell r="K16">
            <v>0</v>
          </cell>
          <cell r="L16">
            <v>200</v>
          </cell>
          <cell r="M16">
            <v>83</v>
          </cell>
          <cell r="N16">
            <v>0</v>
          </cell>
          <cell r="O16">
            <v>2042</v>
          </cell>
          <cell r="P16">
            <v>16</v>
          </cell>
          <cell r="Q16">
            <v>33</v>
          </cell>
          <cell r="R16">
            <v>2374</v>
          </cell>
          <cell r="S16">
            <v>0</v>
          </cell>
          <cell r="T16">
            <v>0</v>
          </cell>
          <cell r="U16">
            <v>680</v>
          </cell>
          <cell r="V16">
            <v>680</v>
          </cell>
          <cell r="W16">
            <v>4224</v>
          </cell>
          <cell r="X16">
            <v>2</v>
          </cell>
          <cell r="Y16">
            <v>4226</v>
          </cell>
          <cell r="Z16">
            <v>1</v>
          </cell>
          <cell r="AA16">
            <v>0</v>
          </cell>
          <cell r="AB16">
            <v>0</v>
          </cell>
          <cell r="AC16">
            <v>25</v>
          </cell>
          <cell r="AD16">
            <v>88</v>
          </cell>
          <cell r="AE16">
            <v>0</v>
          </cell>
          <cell r="AF16">
            <v>114</v>
          </cell>
        </row>
        <row r="17">
          <cell r="B17" t="str">
            <v>I alt Tilgang</v>
          </cell>
          <cell r="C17">
            <v>61</v>
          </cell>
          <cell r="D17">
            <v>66745</v>
          </cell>
          <cell r="E17">
            <v>322713</v>
          </cell>
          <cell r="F17">
            <v>161356</v>
          </cell>
          <cell r="G17">
            <v>25157</v>
          </cell>
          <cell r="H17">
            <v>576032</v>
          </cell>
          <cell r="I17">
            <v>5925</v>
          </cell>
          <cell r="J17">
            <v>36514</v>
          </cell>
          <cell r="K17">
            <v>42439</v>
          </cell>
          <cell r="L17">
            <v>114749</v>
          </cell>
          <cell r="M17">
            <v>462614</v>
          </cell>
          <cell r="N17">
            <v>0</v>
          </cell>
          <cell r="O17">
            <v>386275</v>
          </cell>
          <cell r="P17">
            <v>23805</v>
          </cell>
          <cell r="Q17">
            <v>32492</v>
          </cell>
          <cell r="R17">
            <v>1019935</v>
          </cell>
          <cell r="S17">
            <v>0</v>
          </cell>
          <cell r="T17">
            <v>73910</v>
          </cell>
          <cell r="U17">
            <v>313607</v>
          </cell>
          <cell r="V17">
            <v>387517</v>
          </cell>
          <cell r="W17">
            <v>1589654</v>
          </cell>
          <cell r="X17">
            <v>831</v>
          </cell>
          <cell r="Y17">
            <v>1590485</v>
          </cell>
          <cell r="Z17">
            <v>28567</v>
          </cell>
          <cell r="AA17">
            <v>0</v>
          </cell>
          <cell r="AB17">
            <v>3239</v>
          </cell>
          <cell r="AC17">
            <v>16196</v>
          </cell>
          <cell r="AD17">
            <v>19905</v>
          </cell>
          <cell r="AE17">
            <v>0</v>
          </cell>
          <cell r="AF17">
            <v>67907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57237</v>
          </cell>
          <cell r="E18">
            <v>125378</v>
          </cell>
          <cell r="F18">
            <v>0</v>
          </cell>
          <cell r="G18">
            <v>0</v>
          </cell>
          <cell r="H18">
            <v>182615</v>
          </cell>
          <cell r="I18">
            <v>0</v>
          </cell>
          <cell r="J18">
            <v>0</v>
          </cell>
          <cell r="K18">
            <v>0</v>
          </cell>
          <cell r="L18">
            <v>20313</v>
          </cell>
          <cell r="M18">
            <v>125043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145356</v>
          </cell>
          <cell r="S18">
            <v>0</v>
          </cell>
          <cell r="T18">
            <v>11482</v>
          </cell>
          <cell r="U18">
            <v>233296</v>
          </cell>
          <cell r="V18">
            <v>244778</v>
          </cell>
          <cell r="W18">
            <v>127352</v>
          </cell>
          <cell r="X18">
            <v>4726</v>
          </cell>
          <cell r="Y18">
            <v>132078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7785</v>
          </cell>
          <cell r="AE18">
            <v>0</v>
          </cell>
          <cell r="AF18">
            <v>7785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66377</v>
          </cell>
          <cell r="F19">
            <v>12747</v>
          </cell>
          <cell r="G19">
            <v>4554</v>
          </cell>
          <cell r="H19">
            <v>83678</v>
          </cell>
          <cell r="I19">
            <v>0</v>
          </cell>
          <cell r="J19">
            <v>10262</v>
          </cell>
          <cell r="K19">
            <v>10262</v>
          </cell>
          <cell r="L19">
            <v>28282</v>
          </cell>
          <cell r="M19">
            <v>70027</v>
          </cell>
          <cell r="N19">
            <v>0</v>
          </cell>
          <cell r="O19">
            <v>121981</v>
          </cell>
          <cell r="P19">
            <v>1169</v>
          </cell>
          <cell r="Q19">
            <v>5101</v>
          </cell>
          <cell r="R19">
            <v>226560</v>
          </cell>
          <cell r="S19">
            <v>0</v>
          </cell>
          <cell r="T19">
            <v>0</v>
          </cell>
          <cell r="U19">
            <v>200</v>
          </cell>
          <cell r="V19">
            <v>200</v>
          </cell>
          <cell r="W19">
            <v>544853</v>
          </cell>
          <cell r="X19">
            <v>0</v>
          </cell>
          <cell r="Y19">
            <v>544853</v>
          </cell>
          <cell r="Z19">
            <v>0</v>
          </cell>
          <cell r="AA19">
            <v>0</v>
          </cell>
          <cell r="AB19">
            <v>0</v>
          </cell>
          <cell r="AC19">
            <v>848</v>
          </cell>
          <cell r="AD19">
            <v>3569</v>
          </cell>
          <cell r="AE19">
            <v>0</v>
          </cell>
          <cell r="AF19">
            <v>4417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24041</v>
          </cell>
          <cell r="F20">
            <v>0</v>
          </cell>
          <cell r="G20">
            <v>2825</v>
          </cell>
          <cell r="H20">
            <v>26866</v>
          </cell>
          <cell r="I20">
            <v>0</v>
          </cell>
          <cell r="J20">
            <v>0</v>
          </cell>
          <cell r="K20">
            <v>0</v>
          </cell>
          <cell r="L20">
            <v>7906</v>
          </cell>
          <cell r="M20">
            <v>62598</v>
          </cell>
          <cell r="N20">
            <v>0</v>
          </cell>
          <cell r="O20">
            <v>40429</v>
          </cell>
          <cell r="P20">
            <v>247</v>
          </cell>
          <cell r="Q20">
            <v>26109</v>
          </cell>
          <cell r="R20">
            <v>137289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146559</v>
          </cell>
          <cell r="X20">
            <v>0</v>
          </cell>
          <cell r="Y20">
            <v>146559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36014</v>
          </cell>
          <cell r="M21">
            <v>6994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43008</v>
          </cell>
          <cell r="S21">
            <v>0</v>
          </cell>
          <cell r="T21">
            <v>1622</v>
          </cell>
          <cell r="U21">
            <v>2260</v>
          </cell>
          <cell r="V21">
            <v>3882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383</v>
          </cell>
          <cell r="M22">
            <v>14</v>
          </cell>
          <cell r="N22">
            <v>0</v>
          </cell>
          <cell r="O22">
            <v>18</v>
          </cell>
          <cell r="P22">
            <v>0</v>
          </cell>
          <cell r="Q22">
            <v>0</v>
          </cell>
          <cell r="R22">
            <v>415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0</v>
          </cell>
          <cell r="AF22">
            <v>2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10142</v>
          </cell>
          <cell r="K23">
            <v>10142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1989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1989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61</v>
          </cell>
          <cell r="D25">
            <v>0</v>
          </cell>
          <cell r="E25">
            <v>4881</v>
          </cell>
          <cell r="F25">
            <v>149058</v>
          </cell>
          <cell r="G25">
            <v>686</v>
          </cell>
          <cell r="H25">
            <v>154686</v>
          </cell>
          <cell r="I25">
            <v>0</v>
          </cell>
          <cell r="J25">
            <v>18382</v>
          </cell>
          <cell r="K25">
            <v>18382</v>
          </cell>
          <cell r="L25">
            <v>46446</v>
          </cell>
          <cell r="M25">
            <v>49877</v>
          </cell>
          <cell r="N25">
            <v>0</v>
          </cell>
          <cell r="O25">
            <v>256984</v>
          </cell>
          <cell r="P25">
            <v>3193</v>
          </cell>
          <cell r="Q25">
            <v>5101</v>
          </cell>
          <cell r="R25">
            <v>361601</v>
          </cell>
          <cell r="S25">
            <v>0</v>
          </cell>
          <cell r="T25">
            <v>445</v>
          </cell>
          <cell r="U25">
            <v>3155</v>
          </cell>
          <cell r="V25">
            <v>3600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140</v>
          </cell>
          <cell r="AB25">
            <v>2964</v>
          </cell>
          <cell r="AC25">
            <v>12947</v>
          </cell>
          <cell r="AD25">
            <v>5650</v>
          </cell>
          <cell r="AE25">
            <v>0</v>
          </cell>
          <cell r="AF25">
            <v>21701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123</v>
          </cell>
          <cell r="M26">
            <v>19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142</v>
          </cell>
          <cell r="S26">
            <v>0</v>
          </cell>
          <cell r="T26">
            <v>0</v>
          </cell>
          <cell r="U26">
            <v>773</v>
          </cell>
          <cell r="V26">
            <v>773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19032</v>
          </cell>
          <cell r="AB26">
            <v>0</v>
          </cell>
          <cell r="AC26">
            <v>6071</v>
          </cell>
          <cell r="AD26">
            <v>4</v>
          </cell>
          <cell r="AE26">
            <v>0</v>
          </cell>
          <cell r="AF26">
            <v>25107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407</v>
          </cell>
          <cell r="V27">
            <v>407</v>
          </cell>
          <cell r="W27">
            <v>0</v>
          </cell>
          <cell r="X27">
            <v>0</v>
          </cell>
          <cell r="Y27">
            <v>0</v>
          </cell>
          <cell r="Z27">
            <v>28567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28567</v>
          </cell>
        </row>
        <row r="28">
          <cell r="B28" t="str">
            <v>Anvendt til produktion 3.n</v>
          </cell>
          <cell r="C28">
            <v>0</v>
          </cell>
          <cell r="D28">
            <v>10110</v>
          </cell>
          <cell r="E28">
            <v>562</v>
          </cell>
          <cell r="F28">
            <v>0</v>
          </cell>
          <cell r="G28">
            <v>2</v>
          </cell>
          <cell r="H28">
            <v>10674</v>
          </cell>
          <cell r="I28">
            <v>0</v>
          </cell>
          <cell r="J28">
            <v>0</v>
          </cell>
          <cell r="K28">
            <v>0</v>
          </cell>
          <cell r="L28">
            <v>930</v>
          </cell>
          <cell r="M28">
            <v>0</v>
          </cell>
          <cell r="N28">
            <v>0</v>
          </cell>
          <cell r="O28">
            <v>0</v>
          </cell>
          <cell r="P28">
            <v>7308</v>
          </cell>
          <cell r="Q28">
            <v>6139</v>
          </cell>
          <cell r="R28">
            <v>14377</v>
          </cell>
          <cell r="S28">
            <v>6615</v>
          </cell>
          <cell r="T28">
            <v>0</v>
          </cell>
          <cell r="U28">
            <v>1231</v>
          </cell>
          <cell r="V28">
            <v>7846</v>
          </cell>
          <cell r="W28">
            <v>642688</v>
          </cell>
          <cell r="X28">
            <v>1380</v>
          </cell>
          <cell r="Y28">
            <v>644068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355</v>
          </cell>
          <cell r="AE28">
            <v>0</v>
          </cell>
          <cell r="AF28">
            <v>355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131427</v>
          </cell>
          <cell r="F29">
            <v>2936</v>
          </cell>
          <cell r="G29">
            <v>17517</v>
          </cell>
          <cell r="H29">
            <v>151880</v>
          </cell>
          <cell r="I29">
            <v>0</v>
          </cell>
          <cell r="J29">
            <v>2842</v>
          </cell>
          <cell r="K29">
            <v>2842</v>
          </cell>
          <cell r="L29">
            <v>4272</v>
          </cell>
          <cell r="M29">
            <v>118612</v>
          </cell>
          <cell r="N29">
            <v>0</v>
          </cell>
          <cell r="O29">
            <v>130</v>
          </cell>
          <cell r="P29">
            <v>7318</v>
          </cell>
          <cell r="Q29">
            <v>20</v>
          </cell>
          <cell r="R29">
            <v>130352</v>
          </cell>
          <cell r="S29">
            <v>0</v>
          </cell>
          <cell r="T29">
            <v>0</v>
          </cell>
          <cell r="U29">
            <v>20946</v>
          </cell>
          <cell r="V29">
            <v>20946</v>
          </cell>
          <cell r="W29">
            <v>52314</v>
          </cell>
          <cell r="X29">
            <v>0</v>
          </cell>
          <cell r="Y29">
            <v>52314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6</v>
          </cell>
          <cell r="E31">
            <v>240</v>
          </cell>
          <cell r="F31">
            <v>186</v>
          </cell>
          <cell r="G31">
            <v>536</v>
          </cell>
          <cell r="H31">
            <v>968</v>
          </cell>
          <cell r="I31">
            <v>1</v>
          </cell>
          <cell r="J31">
            <v>267</v>
          </cell>
          <cell r="K31">
            <v>268</v>
          </cell>
          <cell r="L31">
            <v>102</v>
          </cell>
          <cell r="M31">
            <v>1022</v>
          </cell>
          <cell r="N31">
            <v>0</v>
          </cell>
          <cell r="O31">
            <v>533</v>
          </cell>
          <cell r="P31">
            <v>66</v>
          </cell>
          <cell r="Q31">
            <v>1</v>
          </cell>
          <cell r="R31">
            <v>1724</v>
          </cell>
          <cell r="S31">
            <v>0</v>
          </cell>
          <cell r="T31">
            <v>670</v>
          </cell>
          <cell r="U31">
            <v>2782</v>
          </cell>
          <cell r="V31">
            <v>3452</v>
          </cell>
          <cell r="W31">
            <v>213</v>
          </cell>
          <cell r="X31">
            <v>0</v>
          </cell>
          <cell r="Y31">
            <v>213</v>
          </cell>
          <cell r="Z31">
            <v>0</v>
          </cell>
          <cell r="AA31">
            <v>0</v>
          </cell>
          <cell r="AB31">
            <v>275</v>
          </cell>
          <cell r="AC31">
            <v>83</v>
          </cell>
          <cell r="AD31">
            <v>570</v>
          </cell>
          <cell r="AE31">
            <v>0</v>
          </cell>
          <cell r="AF31">
            <v>928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61</v>
          </cell>
          <cell r="D33">
            <v>67353</v>
          </cell>
          <cell r="E33">
            <v>352906</v>
          </cell>
          <cell r="F33">
            <v>164927</v>
          </cell>
          <cell r="G33">
            <v>26120</v>
          </cell>
          <cell r="H33">
            <v>611367</v>
          </cell>
          <cell r="I33">
            <v>1</v>
          </cell>
          <cell r="J33">
            <v>41895</v>
          </cell>
          <cell r="K33">
            <v>41896</v>
          </cell>
          <cell r="L33">
            <v>146760</v>
          </cell>
          <cell r="M33">
            <v>434206</v>
          </cell>
          <cell r="N33">
            <v>0</v>
          </cell>
          <cell r="O33">
            <v>420075</v>
          </cell>
          <cell r="P33">
            <v>19301</v>
          </cell>
          <cell r="Q33">
            <v>42471</v>
          </cell>
          <cell r="R33">
            <v>1062813</v>
          </cell>
          <cell r="S33">
            <v>6615</v>
          </cell>
          <cell r="T33">
            <v>14219</v>
          </cell>
          <cell r="U33">
            <v>265050</v>
          </cell>
          <cell r="V33">
            <v>285884</v>
          </cell>
          <cell r="W33">
            <v>1513979</v>
          </cell>
          <cell r="X33">
            <v>6106</v>
          </cell>
          <cell r="Y33">
            <v>1520085</v>
          </cell>
          <cell r="Z33">
            <v>28567</v>
          </cell>
          <cell r="AA33">
            <v>19172</v>
          </cell>
          <cell r="AB33">
            <v>3239</v>
          </cell>
          <cell r="AC33">
            <v>19949</v>
          </cell>
          <cell r="AD33">
            <v>17935</v>
          </cell>
          <cell r="AE33">
            <v>0</v>
          </cell>
          <cell r="AF33">
            <v>88862</v>
          </cell>
        </row>
        <row r="34">
          <cell r="A34" t="str">
            <v>FYSISK BEHOLDNING ULTIMO</v>
          </cell>
          <cell r="C34">
            <v>0</v>
          </cell>
          <cell r="D34">
            <v>93261</v>
          </cell>
          <cell r="E34">
            <v>330168</v>
          </cell>
          <cell r="F34">
            <v>6388</v>
          </cell>
          <cell r="G34">
            <v>33195</v>
          </cell>
          <cell r="H34">
            <v>463012</v>
          </cell>
          <cell r="I34">
            <v>13554</v>
          </cell>
          <cell r="J34">
            <v>463978</v>
          </cell>
          <cell r="K34">
            <v>477532</v>
          </cell>
          <cell r="L34">
            <v>316106</v>
          </cell>
          <cell r="M34">
            <v>1299370</v>
          </cell>
          <cell r="N34">
            <v>0</v>
          </cell>
          <cell r="O34">
            <v>235429</v>
          </cell>
          <cell r="P34">
            <v>104561</v>
          </cell>
          <cell r="Q34">
            <v>183366</v>
          </cell>
          <cell r="R34">
            <v>2138832</v>
          </cell>
          <cell r="S34">
            <v>11612</v>
          </cell>
          <cell r="T34">
            <v>139730</v>
          </cell>
          <cell r="U34">
            <v>520413</v>
          </cell>
          <cell r="V34">
            <v>671755</v>
          </cell>
          <cell r="W34">
            <v>631170</v>
          </cell>
          <cell r="X34">
            <v>30994</v>
          </cell>
          <cell r="Y34">
            <v>662164</v>
          </cell>
          <cell r="Z34">
            <v>0</v>
          </cell>
          <cell r="AA34">
            <v>56116</v>
          </cell>
          <cell r="AB34">
            <v>0</v>
          </cell>
          <cell r="AC34">
            <v>14059</v>
          </cell>
          <cell r="AD34">
            <v>5964</v>
          </cell>
          <cell r="AE34">
            <v>0</v>
          </cell>
          <cell r="AF34">
            <v>76139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198704</v>
          </cell>
          <cell r="F35">
            <v>0</v>
          </cell>
          <cell r="G35">
            <v>690</v>
          </cell>
          <cell r="H35">
            <v>199394</v>
          </cell>
          <cell r="I35">
            <v>0</v>
          </cell>
          <cell r="J35">
            <v>0</v>
          </cell>
          <cell r="K35">
            <v>0</v>
          </cell>
          <cell r="L35">
            <v>66054</v>
          </cell>
          <cell r="M35">
            <v>949447</v>
          </cell>
          <cell r="N35">
            <v>0</v>
          </cell>
          <cell r="O35">
            <v>215579</v>
          </cell>
          <cell r="P35">
            <v>999</v>
          </cell>
          <cell r="Q35">
            <v>102888</v>
          </cell>
          <cell r="R35">
            <v>1334967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64421</v>
          </cell>
          <cell r="X35">
            <v>0</v>
          </cell>
          <cell r="Y35">
            <v>64421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-198704</v>
          </cell>
          <cell r="F36">
            <v>0</v>
          </cell>
          <cell r="G36">
            <v>-690</v>
          </cell>
          <cell r="H36">
            <v>-199394</v>
          </cell>
          <cell r="I36">
            <v>0</v>
          </cell>
          <cell r="J36">
            <v>0</v>
          </cell>
          <cell r="K36">
            <v>0</v>
          </cell>
          <cell r="L36">
            <v>-66054</v>
          </cell>
          <cell r="M36">
            <v>-949447</v>
          </cell>
          <cell r="N36">
            <v>0</v>
          </cell>
          <cell r="O36">
            <v>-215578</v>
          </cell>
          <cell r="P36">
            <v>-998</v>
          </cell>
          <cell r="Q36">
            <v>-102888</v>
          </cell>
          <cell r="R36">
            <v>-1334965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-65036</v>
          </cell>
          <cell r="X36">
            <v>0</v>
          </cell>
          <cell r="Y36">
            <v>-65036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0</v>
          </cell>
          <cell r="D37">
            <v>93261</v>
          </cell>
          <cell r="E37">
            <v>330168</v>
          </cell>
          <cell r="F37">
            <v>6388</v>
          </cell>
          <cell r="G37">
            <v>33195</v>
          </cell>
          <cell r="H37">
            <v>463012</v>
          </cell>
          <cell r="I37">
            <v>13554</v>
          </cell>
          <cell r="J37">
            <v>463978</v>
          </cell>
          <cell r="K37">
            <v>477532</v>
          </cell>
          <cell r="L37">
            <v>316106</v>
          </cell>
          <cell r="M37">
            <v>1299370</v>
          </cell>
          <cell r="N37">
            <v>0</v>
          </cell>
          <cell r="O37">
            <v>235430</v>
          </cell>
          <cell r="P37">
            <v>104562</v>
          </cell>
          <cell r="Q37">
            <v>183366</v>
          </cell>
          <cell r="R37">
            <v>2138834</v>
          </cell>
          <cell r="S37">
            <v>11612</v>
          </cell>
          <cell r="T37">
            <v>139730</v>
          </cell>
          <cell r="U37">
            <v>520413</v>
          </cell>
          <cell r="V37">
            <v>671755</v>
          </cell>
          <cell r="W37">
            <v>630555</v>
          </cell>
          <cell r="X37">
            <v>30994</v>
          </cell>
          <cell r="Y37">
            <v>661549</v>
          </cell>
          <cell r="Z37">
            <v>0</v>
          </cell>
          <cell r="AA37">
            <v>56116</v>
          </cell>
          <cell r="AB37">
            <v>0</v>
          </cell>
          <cell r="AC37">
            <v>14059</v>
          </cell>
          <cell r="AD37">
            <v>5964</v>
          </cell>
          <cell r="AE37">
            <v>0</v>
          </cell>
          <cell r="AF37">
            <v>76139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8300</v>
          </cell>
          <cell r="C3">
            <v>1193</v>
          </cell>
          <cell r="D3">
            <v>134410</v>
          </cell>
          <cell r="E3">
            <v>5155</v>
          </cell>
          <cell r="F3">
            <v>149058</v>
          </cell>
          <cell r="G3">
            <v>242</v>
          </cell>
          <cell r="H3">
            <v>21615</v>
          </cell>
          <cell r="I3">
            <v>21857</v>
          </cell>
          <cell r="J3">
            <v>8</v>
          </cell>
          <cell r="K3">
            <v>8</v>
          </cell>
          <cell r="L3">
            <v>33682</v>
          </cell>
          <cell r="M3">
            <v>0</v>
          </cell>
          <cell r="N3">
            <v>12435</v>
          </cell>
          <cell r="O3">
            <v>46117</v>
          </cell>
        </row>
      </sheetData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93261</v>
          </cell>
          <cell r="E3">
            <v>330168</v>
          </cell>
          <cell r="F3">
            <v>6388</v>
          </cell>
          <cell r="G3">
            <v>33195</v>
          </cell>
          <cell r="H3">
            <v>463012</v>
          </cell>
          <cell r="I3">
            <v>13554</v>
          </cell>
          <cell r="J3">
            <v>463978</v>
          </cell>
          <cell r="K3">
            <v>477532</v>
          </cell>
          <cell r="L3">
            <v>316106</v>
          </cell>
          <cell r="M3">
            <v>1299370</v>
          </cell>
          <cell r="N3">
            <v>0</v>
          </cell>
          <cell r="O3">
            <v>235429</v>
          </cell>
          <cell r="P3">
            <v>104561</v>
          </cell>
          <cell r="Q3">
            <v>183366</v>
          </cell>
          <cell r="R3">
            <v>2138832</v>
          </cell>
          <cell r="S3">
            <v>11612</v>
          </cell>
          <cell r="T3">
            <v>139730</v>
          </cell>
          <cell r="U3">
            <v>520413</v>
          </cell>
          <cell r="V3">
            <v>671755</v>
          </cell>
          <cell r="W3">
            <v>631170</v>
          </cell>
          <cell r="X3">
            <v>30994</v>
          </cell>
          <cell r="Y3">
            <v>662164</v>
          </cell>
          <cell r="Z3">
            <v>0</v>
          </cell>
          <cell r="AA3">
            <v>56116</v>
          </cell>
          <cell r="AB3">
            <v>0</v>
          </cell>
          <cell r="AC3">
            <v>14059</v>
          </cell>
          <cell r="AD3">
            <v>5964</v>
          </cell>
          <cell r="AE3">
            <v>0</v>
          </cell>
          <cell r="AF3">
            <v>76139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198704</v>
          </cell>
          <cell r="F4">
            <v>0</v>
          </cell>
          <cell r="G4">
            <v>690</v>
          </cell>
          <cell r="H4">
            <v>199394</v>
          </cell>
          <cell r="I4">
            <v>0</v>
          </cell>
          <cell r="J4">
            <v>0</v>
          </cell>
          <cell r="K4">
            <v>0</v>
          </cell>
          <cell r="L4">
            <v>66054</v>
          </cell>
          <cell r="M4">
            <v>949447</v>
          </cell>
          <cell r="N4">
            <v>0</v>
          </cell>
          <cell r="O4">
            <v>215579</v>
          </cell>
          <cell r="P4">
            <v>999</v>
          </cell>
          <cell r="Q4">
            <v>102888</v>
          </cell>
          <cell r="R4">
            <v>1334967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64421</v>
          </cell>
          <cell r="X4">
            <v>0</v>
          </cell>
          <cell r="Y4">
            <v>64421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-198704</v>
          </cell>
          <cell r="F5">
            <v>0</v>
          </cell>
          <cell r="G5">
            <v>-690</v>
          </cell>
          <cell r="H5">
            <v>-199394</v>
          </cell>
          <cell r="I5">
            <v>0</v>
          </cell>
          <cell r="J5">
            <v>0</v>
          </cell>
          <cell r="K5">
            <v>0</v>
          </cell>
          <cell r="L5">
            <v>-66054</v>
          </cell>
          <cell r="M5">
            <v>-949447</v>
          </cell>
          <cell r="N5">
            <v>0</v>
          </cell>
          <cell r="O5">
            <v>-215578</v>
          </cell>
          <cell r="P5">
            <v>-998</v>
          </cell>
          <cell r="Q5">
            <v>-102888</v>
          </cell>
          <cell r="R5">
            <v>-1334965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-65036</v>
          </cell>
          <cell r="X5">
            <v>0</v>
          </cell>
          <cell r="Y5">
            <v>-65036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93261</v>
          </cell>
          <cell r="E6">
            <v>330168</v>
          </cell>
          <cell r="F6">
            <v>6388</v>
          </cell>
          <cell r="G6">
            <v>33195</v>
          </cell>
          <cell r="H6">
            <v>463012</v>
          </cell>
          <cell r="I6">
            <v>13554</v>
          </cell>
          <cell r="J6">
            <v>463978</v>
          </cell>
          <cell r="K6">
            <v>477532</v>
          </cell>
          <cell r="L6">
            <v>316106</v>
          </cell>
          <cell r="M6">
            <v>1299370</v>
          </cell>
          <cell r="N6">
            <v>0</v>
          </cell>
          <cell r="O6">
            <v>235430</v>
          </cell>
          <cell r="P6">
            <v>104562</v>
          </cell>
          <cell r="Q6">
            <v>183366</v>
          </cell>
          <cell r="R6">
            <v>2138834</v>
          </cell>
          <cell r="S6">
            <v>11612</v>
          </cell>
          <cell r="T6">
            <v>139730</v>
          </cell>
          <cell r="U6">
            <v>520413</v>
          </cell>
          <cell r="V6">
            <v>671755</v>
          </cell>
          <cell r="W6">
            <v>630555</v>
          </cell>
          <cell r="X6">
            <v>30994</v>
          </cell>
          <cell r="Y6">
            <v>661549</v>
          </cell>
          <cell r="Z6">
            <v>0</v>
          </cell>
          <cell r="AA6">
            <v>56116</v>
          </cell>
          <cell r="AB6">
            <v>0</v>
          </cell>
          <cell r="AC6">
            <v>14059</v>
          </cell>
          <cell r="AD6">
            <v>5964</v>
          </cell>
          <cell r="AE6">
            <v>0</v>
          </cell>
          <cell r="AF6">
            <v>76139</v>
          </cell>
        </row>
        <row r="7">
          <cell r="A7" t="str">
            <v>TILGANG</v>
          </cell>
          <cell r="B7" t="str">
            <v>Import 2.a.</v>
          </cell>
          <cell r="C7">
            <v>69</v>
          </cell>
          <cell r="D7">
            <v>6000</v>
          </cell>
          <cell r="E7">
            <v>30825</v>
          </cell>
          <cell r="F7">
            <v>0</v>
          </cell>
          <cell r="G7">
            <v>15327</v>
          </cell>
          <cell r="H7">
            <v>52221</v>
          </cell>
          <cell r="I7">
            <v>0</v>
          </cell>
          <cell r="J7">
            <v>27672</v>
          </cell>
          <cell r="K7">
            <v>27672</v>
          </cell>
          <cell r="L7">
            <v>58836</v>
          </cell>
          <cell r="M7">
            <v>118506</v>
          </cell>
          <cell r="N7">
            <v>0</v>
          </cell>
          <cell r="O7">
            <v>0</v>
          </cell>
          <cell r="P7">
            <v>25448</v>
          </cell>
          <cell r="Q7">
            <v>0</v>
          </cell>
          <cell r="R7">
            <v>202790</v>
          </cell>
          <cell r="S7">
            <v>0</v>
          </cell>
          <cell r="T7">
            <v>0</v>
          </cell>
          <cell r="U7">
            <v>81440</v>
          </cell>
          <cell r="V7">
            <v>81440</v>
          </cell>
          <cell r="W7">
            <v>505668</v>
          </cell>
          <cell r="X7">
            <v>0</v>
          </cell>
          <cell r="Y7">
            <v>505668</v>
          </cell>
          <cell r="Z7">
            <v>0</v>
          </cell>
          <cell r="AA7">
            <v>2063</v>
          </cell>
          <cell r="AB7">
            <v>2976</v>
          </cell>
          <cell r="AC7">
            <v>24156</v>
          </cell>
          <cell r="AD7">
            <v>1696</v>
          </cell>
          <cell r="AE7">
            <v>0</v>
          </cell>
          <cell r="AF7">
            <v>30891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89874</v>
          </cell>
          <cell r="F8">
            <v>13111</v>
          </cell>
          <cell r="G8">
            <v>4849</v>
          </cell>
          <cell r="H8">
            <v>107834</v>
          </cell>
          <cell r="I8">
            <v>0</v>
          </cell>
          <cell r="J8">
            <v>15930</v>
          </cell>
          <cell r="K8">
            <v>15930</v>
          </cell>
          <cell r="L8">
            <v>13574</v>
          </cell>
          <cell r="M8">
            <v>84725</v>
          </cell>
          <cell r="N8">
            <v>0</v>
          </cell>
          <cell r="O8">
            <v>116205</v>
          </cell>
          <cell r="P8">
            <v>443</v>
          </cell>
          <cell r="Q8">
            <v>28646</v>
          </cell>
          <cell r="R8">
            <v>243593</v>
          </cell>
          <cell r="S8">
            <v>0</v>
          </cell>
          <cell r="T8">
            <v>0</v>
          </cell>
          <cell r="U8">
            <v>29983</v>
          </cell>
          <cell r="V8">
            <v>29983</v>
          </cell>
          <cell r="W8">
            <v>583328</v>
          </cell>
          <cell r="X8">
            <v>0</v>
          </cell>
          <cell r="Y8">
            <v>583328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4545</v>
          </cell>
          <cell r="AE8">
            <v>0</v>
          </cell>
          <cell r="AF8">
            <v>4545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29917</v>
          </cell>
          <cell r="F9">
            <v>0</v>
          </cell>
          <cell r="G9">
            <v>3184</v>
          </cell>
          <cell r="H9">
            <v>33101</v>
          </cell>
          <cell r="I9">
            <v>0</v>
          </cell>
          <cell r="J9">
            <v>0</v>
          </cell>
          <cell r="K9">
            <v>0</v>
          </cell>
          <cell r="L9">
            <v>9823</v>
          </cell>
          <cell r="M9">
            <v>45020</v>
          </cell>
          <cell r="N9">
            <v>0</v>
          </cell>
          <cell r="O9">
            <v>18124</v>
          </cell>
          <cell r="P9">
            <v>34</v>
          </cell>
          <cell r="Q9">
            <v>46806</v>
          </cell>
          <cell r="R9">
            <v>119807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71542</v>
          </cell>
          <cell r="X9">
            <v>0</v>
          </cell>
          <cell r="Y9">
            <v>71542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222</v>
          </cell>
          <cell r="K10">
            <v>222</v>
          </cell>
          <cell r="L10">
            <v>1082</v>
          </cell>
          <cell r="M10">
            <v>7</v>
          </cell>
          <cell r="N10">
            <v>0</v>
          </cell>
          <cell r="O10">
            <v>0</v>
          </cell>
          <cell r="P10">
            <v>4700</v>
          </cell>
          <cell r="Q10">
            <v>27</v>
          </cell>
          <cell r="R10">
            <v>5816</v>
          </cell>
          <cell r="S10">
            <v>0</v>
          </cell>
          <cell r="T10">
            <v>320</v>
          </cell>
          <cell r="U10">
            <v>1060</v>
          </cell>
          <cell r="V10">
            <v>1380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4605</v>
          </cell>
          <cell r="G11">
            <v>163</v>
          </cell>
          <cell r="H11">
            <v>4768</v>
          </cell>
          <cell r="I11">
            <v>0</v>
          </cell>
          <cell r="J11">
            <v>0</v>
          </cell>
          <cell r="K11">
            <v>0</v>
          </cell>
          <cell r="L11">
            <v>2684</v>
          </cell>
          <cell r="M11">
            <v>5815</v>
          </cell>
          <cell r="N11">
            <v>0</v>
          </cell>
          <cell r="O11">
            <v>9291</v>
          </cell>
          <cell r="P11">
            <v>1511</v>
          </cell>
          <cell r="Q11">
            <v>0</v>
          </cell>
          <cell r="R11">
            <v>19301</v>
          </cell>
          <cell r="S11">
            <v>0</v>
          </cell>
          <cell r="T11">
            <v>0</v>
          </cell>
          <cell r="U11">
            <v>1200</v>
          </cell>
          <cell r="V11">
            <v>1200</v>
          </cell>
          <cell r="W11">
            <v>0</v>
          </cell>
          <cell r="X11">
            <v>0</v>
          </cell>
          <cell r="Y11">
            <v>0</v>
          </cell>
          <cell r="Z11">
            <v>482</v>
          </cell>
          <cell r="AA11">
            <v>0</v>
          </cell>
          <cell r="AB11">
            <v>1</v>
          </cell>
          <cell r="AC11">
            <v>7721</v>
          </cell>
          <cell r="AD11">
            <v>0</v>
          </cell>
          <cell r="AE11">
            <v>0</v>
          </cell>
          <cell r="AF11">
            <v>8204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29638</v>
          </cell>
          <cell r="E13">
            <v>187860</v>
          </cell>
          <cell r="F13">
            <v>0</v>
          </cell>
          <cell r="G13">
            <v>44</v>
          </cell>
          <cell r="H13">
            <v>217542</v>
          </cell>
          <cell r="I13">
            <v>0</v>
          </cell>
          <cell r="J13">
            <v>10355</v>
          </cell>
          <cell r="K13">
            <v>10355</v>
          </cell>
          <cell r="L13">
            <v>68621</v>
          </cell>
          <cell r="M13">
            <v>190096</v>
          </cell>
          <cell r="N13">
            <v>0</v>
          </cell>
          <cell r="O13">
            <v>161605</v>
          </cell>
          <cell r="P13">
            <v>4970</v>
          </cell>
          <cell r="Q13">
            <v>0</v>
          </cell>
          <cell r="R13">
            <v>425292</v>
          </cell>
          <cell r="S13">
            <v>0</v>
          </cell>
          <cell r="T13">
            <v>0</v>
          </cell>
          <cell r="U13">
            <v>100512</v>
          </cell>
          <cell r="V13">
            <v>100512</v>
          </cell>
          <cell r="W13">
            <v>262545</v>
          </cell>
          <cell r="X13">
            <v>8054</v>
          </cell>
          <cell r="Y13">
            <v>270599</v>
          </cell>
          <cell r="Z13">
            <v>26272</v>
          </cell>
          <cell r="AA13">
            <v>0</v>
          </cell>
          <cell r="AB13">
            <v>0</v>
          </cell>
          <cell r="AC13">
            <v>0</v>
          </cell>
          <cell r="AD13">
            <v>11923</v>
          </cell>
          <cell r="AE13">
            <v>0</v>
          </cell>
          <cell r="AF13">
            <v>38195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4233</v>
          </cell>
          <cell r="F14">
            <v>161807</v>
          </cell>
          <cell r="G14">
            <v>5070</v>
          </cell>
          <cell r="H14">
            <v>171110</v>
          </cell>
          <cell r="I14">
            <v>0</v>
          </cell>
          <cell r="J14">
            <v>4145</v>
          </cell>
          <cell r="K14">
            <v>4145</v>
          </cell>
          <cell r="L14">
            <v>16913</v>
          </cell>
          <cell r="M14">
            <v>13501</v>
          </cell>
          <cell r="N14">
            <v>0</v>
          </cell>
          <cell r="O14">
            <v>203421</v>
          </cell>
          <cell r="P14">
            <v>0</v>
          </cell>
          <cell r="Q14">
            <v>11490</v>
          </cell>
          <cell r="R14">
            <v>245325</v>
          </cell>
          <cell r="S14">
            <v>0</v>
          </cell>
          <cell r="T14">
            <v>0</v>
          </cell>
          <cell r="U14">
            <v>90481</v>
          </cell>
          <cell r="V14">
            <v>90481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6</v>
          </cell>
          <cell r="AD14">
            <v>2470</v>
          </cell>
          <cell r="AE14">
            <v>0</v>
          </cell>
          <cell r="AF14">
            <v>2476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1414</v>
          </cell>
          <cell r="F16">
            <v>157</v>
          </cell>
          <cell r="G16">
            <v>43</v>
          </cell>
          <cell r="H16">
            <v>1614</v>
          </cell>
          <cell r="I16">
            <v>0</v>
          </cell>
          <cell r="J16">
            <v>42</v>
          </cell>
          <cell r="K16">
            <v>42</v>
          </cell>
          <cell r="L16">
            <v>371</v>
          </cell>
          <cell r="M16">
            <v>1214</v>
          </cell>
          <cell r="N16">
            <v>0</v>
          </cell>
          <cell r="O16">
            <v>179</v>
          </cell>
          <cell r="P16">
            <v>0</v>
          </cell>
          <cell r="Q16">
            <v>161</v>
          </cell>
          <cell r="R16">
            <v>1925</v>
          </cell>
          <cell r="S16">
            <v>0</v>
          </cell>
          <cell r="T16">
            <v>247</v>
          </cell>
          <cell r="U16">
            <v>4773</v>
          </cell>
          <cell r="V16">
            <v>5020</v>
          </cell>
          <cell r="W16">
            <v>6046</v>
          </cell>
          <cell r="X16">
            <v>0</v>
          </cell>
          <cell r="Y16">
            <v>6046</v>
          </cell>
          <cell r="Z16">
            <v>0</v>
          </cell>
          <cell r="AA16">
            <v>0</v>
          </cell>
          <cell r="AB16">
            <v>0</v>
          </cell>
          <cell r="AC16">
            <v>46</v>
          </cell>
          <cell r="AD16">
            <v>720</v>
          </cell>
          <cell r="AE16">
            <v>0</v>
          </cell>
          <cell r="AF16">
            <v>766</v>
          </cell>
        </row>
        <row r="17">
          <cell r="B17" t="str">
            <v>I alt Tilgang</v>
          </cell>
          <cell r="C17">
            <v>69</v>
          </cell>
          <cell r="D17">
            <v>35638</v>
          </cell>
          <cell r="E17">
            <v>344123</v>
          </cell>
          <cell r="F17">
            <v>179680</v>
          </cell>
          <cell r="G17">
            <v>28680</v>
          </cell>
          <cell r="H17">
            <v>588190</v>
          </cell>
          <cell r="I17">
            <v>0</v>
          </cell>
          <cell r="J17">
            <v>58366</v>
          </cell>
          <cell r="K17">
            <v>58366</v>
          </cell>
          <cell r="L17">
            <v>171904</v>
          </cell>
          <cell r="M17">
            <v>458884</v>
          </cell>
          <cell r="N17">
            <v>0</v>
          </cell>
          <cell r="O17">
            <v>508825</v>
          </cell>
          <cell r="P17">
            <v>37106</v>
          </cell>
          <cell r="Q17">
            <v>87130</v>
          </cell>
          <cell r="R17">
            <v>1263849</v>
          </cell>
          <cell r="S17">
            <v>0</v>
          </cell>
          <cell r="T17">
            <v>567</v>
          </cell>
          <cell r="U17">
            <v>309449</v>
          </cell>
          <cell r="V17">
            <v>310016</v>
          </cell>
          <cell r="W17">
            <v>1429129</v>
          </cell>
          <cell r="X17">
            <v>8054</v>
          </cell>
          <cell r="Y17">
            <v>1437183</v>
          </cell>
          <cell r="Z17">
            <v>26754</v>
          </cell>
          <cell r="AA17">
            <v>2063</v>
          </cell>
          <cell r="AB17">
            <v>2977</v>
          </cell>
          <cell r="AC17">
            <v>31929</v>
          </cell>
          <cell r="AD17">
            <v>21354</v>
          </cell>
          <cell r="AE17">
            <v>0</v>
          </cell>
          <cell r="AF17">
            <v>85077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51696</v>
          </cell>
          <cell r="E18">
            <v>85531</v>
          </cell>
          <cell r="F18">
            <v>0</v>
          </cell>
          <cell r="G18">
            <v>0</v>
          </cell>
          <cell r="H18">
            <v>137227</v>
          </cell>
          <cell r="I18">
            <v>0</v>
          </cell>
          <cell r="J18">
            <v>49</v>
          </cell>
          <cell r="K18">
            <v>49</v>
          </cell>
          <cell r="L18">
            <v>88963</v>
          </cell>
          <cell r="M18">
            <v>130874</v>
          </cell>
          <cell r="N18">
            <v>0</v>
          </cell>
          <cell r="O18">
            <v>0</v>
          </cell>
          <cell r="P18">
            <v>6844</v>
          </cell>
          <cell r="Q18">
            <v>0</v>
          </cell>
          <cell r="R18">
            <v>226681</v>
          </cell>
          <cell r="S18">
            <v>0</v>
          </cell>
          <cell r="T18">
            <v>71936</v>
          </cell>
          <cell r="U18">
            <v>180779</v>
          </cell>
          <cell r="V18">
            <v>252715</v>
          </cell>
          <cell r="W18">
            <v>155455</v>
          </cell>
          <cell r="X18">
            <v>18422</v>
          </cell>
          <cell r="Y18">
            <v>173877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8579</v>
          </cell>
          <cell r="AE18">
            <v>0</v>
          </cell>
          <cell r="AF18">
            <v>8579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89874</v>
          </cell>
          <cell r="F19">
            <v>13113</v>
          </cell>
          <cell r="G19">
            <v>4849</v>
          </cell>
          <cell r="H19">
            <v>107836</v>
          </cell>
          <cell r="I19">
            <v>0</v>
          </cell>
          <cell r="J19">
            <v>15929</v>
          </cell>
          <cell r="K19">
            <v>15929</v>
          </cell>
          <cell r="L19">
            <v>13574</v>
          </cell>
          <cell r="M19">
            <v>84729</v>
          </cell>
          <cell r="N19">
            <v>0</v>
          </cell>
          <cell r="O19">
            <v>116221</v>
          </cell>
          <cell r="P19">
            <v>3072</v>
          </cell>
          <cell r="Q19">
            <v>28646</v>
          </cell>
          <cell r="R19">
            <v>246242</v>
          </cell>
          <cell r="S19">
            <v>0</v>
          </cell>
          <cell r="T19">
            <v>0</v>
          </cell>
          <cell r="U19">
            <v>29983</v>
          </cell>
          <cell r="V19">
            <v>29983</v>
          </cell>
          <cell r="W19">
            <v>583598</v>
          </cell>
          <cell r="X19">
            <v>0</v>
          </cell>
          <cell r="Y19">
            <v>583598</v>
          </cell>
          <cell r="Z19">
            <v>0</v>
          </cell>
          <cell r="AA19">
            <v>0</v>
          </cell>
          <cell r="AB19">
            <v>0</v>
          </cell>
          <cell r="AC19">
            <v>5846</v>
          </cell>
          <cell r="AD19">
            <v>4545</v>
          </cell>
          <cell r="AE19">
            <v>0</v>
          </cell>
          <cell r="AF19">
            <v>10391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29917</v>
          </cell>
          <cell r="F20">
            <v>0</v>
          </cell>
          <cell r="G20">
            <v>3184</v>
          </cell>
          <cell r="H20">
            <v>33101</v>
          </cell>
          <cell r="I20">
            <v>0</v>
          </cell>
          <cell r="J20">
            <v>0</v>
          </cell>
          <cell r="K20">
            <v>0</v>
          </cell>
          <cell r="L20">
            <v>9823</v>
          </cell>
          <cell r="M20">
            <v>45020</v>
          </cell>
          <cell r="N20">
            <v>0</v>
          </cell>
          <cell r="O20">
            <v>18124</v>
          </cell>
          <cell r="P20">
            <v>34</v>
          </cell>
          <cell r="Q20">
            <v>46806</v>
          </cell>
          <cell r="R20">
            <v>119807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71541</v>
          </cell>
          <cell r="X20">
            <v>0</v>
          </cell>
          <cell r="Y20">
            <v>71541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31381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31381</v>
          </cell>
          <cell r="S21">
            <v>0</v>
          </cell>
          <cell r="T21">
            <v>2394</v>
          </cell>
          <cell r="U21">
            <v>10843</v>
          </cell>
          <cell r="V21">
            <v>13237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4</v>
          </cell>
          <cell r="G22">
            <v>0</v>
          </cell>
          <cell r="H22">
            <v>4</v>
          </cell>
          <cell r="I22">
            <v>0</v>
          </cell>
          <cell r="J22">
            <v>0</v>
          </cell>
          <cell r="K22">
            <v>0</v>
          </cell>
          <cell r="L22">
            <v>441</v>
          </cell>
          <cell r="M22">
            <v>29</v>
          </cell>
          <cell r="N22">
            <v>0</v>
          </cell>
          <cell r="O22">
            <v>98</v>
          </cell>
          <cell r="P22">
            <v>0</v>
          </cell>
          <cell r="Q22">
            <v>0</v>
          </cell>
          <cell r="R22">
            <v>568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15768</v>
          </cell>
          <cell r="K23">
            <v>15768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3111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3111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69</v>
          </cell>
          <cell r="D25">
            <v>0</v>
          </cell>
          <cell r="E25">
            <v>5844</v>
          </cell>
          <cell r="F25">
            <v>161582</v>
          </cell>
          <cell r="G25">
            <v>795</v>
          </cell>
          <cell r="H25">
            <v>168290</v>
          </cell>
          <cell r="I25">
            <v>0</v>
          </cell>
          <cell r="J25">
            <v>33052</v>
          </cell>
          <cell r="K25">
            <v>33052</v>
          </cell>
          <cell r="L25">
            <v>39624</v>
          </cell>
          <cell r="M25">
            <v>61518</v>
          </cell>
          <cell r="N25">
            <v>0</v>
          </cell>
          <cell r="O25">
            <v>280905</v>
          </cell>
          <cell r="P25">
            <v>1352</v>
          </cell>
          <cell r="Q25">
            <v>2782</v>
          </cell>
          <cell r="R25">
            <v>386181</v>
          </cell>
          <cell r="S25">
            <v>0</v>
          </cell>
          <cell r="T25">
            <v>320</v>
          </cell>
          <cell r="U25">
            <v>2488</v>
          </cell>
          <cell r="V25">
            <v>2808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2127</v>
          </cell>
          <cell r="AB25">
            <v>2977</v>
          </cell>
          <cell r="AC25">
            <v>16708</v>
          </cell>
          <cell r="AD25">
            <v>6606</v>
          </cell>
          <cell r="AE25">
            <v>0</v>
          </cell>
          <cell r="AF25">
            <v>28418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155</v>
          </cell>
          <cell r="M26">
            <v>137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292</v>
          </cell>
          <cell r="S26">
            <v>0</v>
          </cell>
          <cell r="T26">
            <v>0</v>
          </cell>
          <cell r="U26">
            <v>881</v>
          </cell>
          <cell r="V26">
            <v>881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15991</v>
          </cell>
          <cell r="AB26">
            <v>0</v>
          </cell>
          <cell r="AC26">
            <v>7807</v>
          </cell>
          <cell r="AD26">
            <v>3</v>
          </cell>
          <cell r="AE26">
            <v>0</v>
          </cell>
          <cell r="AF26">
            <v>23801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351</v>
          </cell>
          <cell r="V27">
            <v>351</v>
          </cell>
          <cell r="W27">
            <v>0</v>
          </cell>
          <cell r="X27">
            <v>0</v>
          </cell>
          <cell r="Y27">
            <v>0</v>
          </cell>
          <cell r="Z27">
            <v>26754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26754</v>
          </cell>
        </row>
        <row r="28">
          <cell r="B28" t="str">
            <v>Anvendt til produktion 3.n</v>
          </cell>
          <cell r="C28">
            <v>0</v>
          </cell>
          <cell r="D28">
            <v>10537</v>
          </cell>
          <cell r="E28">
            <v>0</v>
          </cell>
          <cell r="F28">
            <v>0</v>
          </cell>
          <cell r="G28">
            <v>0</v>
          </cell>
          <cell r="H28">
            <v>10537</v>
          </cell>
          <cell r="I28">
            <v>7702</v>
          </cell>
          <cell r="J28">
            <v>0</v>
          </cell>
          <cell r="K28">
            <v>7702</v>
          </cell>
          <cell r="L28">
            <v>0</v>
          </cell>
          <cell r="M28">
            <v>10934</v>
          </cell>
          <cell r="N28">
            <v>0</v>
          </cell>
          <cell r="O28">
            <v>0</v>
          </cell>
          <cell r="P28">
            <v>12565</v>
          </cell>
          <cell r="Q28">
            <v>39782</v>
          </cell>
          <cell r="R28">
            <v>63281</v>
          </cell>
          <cell r="S28">
            <v>2662</v>
          </cell>
          <cell r="T28">
            <v>0</v>
          </cell>
          <cell r="U28">
            <v>0</v>
          </cell>
          <cell r="V28">
            <v>2662</v>
          </cell>
          <cell r="W28">
            <v>602690</v>
          </cell>
          <cell r="X28">
            <v>0</v>
          </cell>
          <cell r="Y28">
            <v>602690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288</v>
          </cell>
          <cell r="AE28">
            <v>0</v>
          </cell>
          <cell r="AF28">
            <v>288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148533</v>
          </cell>
          <cell r="F29">
            <v>3043</v>
          </cell>
          <cell r="G29">
            <v>19649</v>
          </cell>
          <cell r="H29">
            <v>171225</v>
          </cell>
          <cell r="I29">
            <v>0</v>
          </cell>
          <cell r="J29">
            <v>4146</v>
          </cell>
          <cell r="K29">
            <v>4146</v>
          </cell>
          <cell r="L29">
            <v>11801</v>
          </cell>
          <cell r="M29">
            <v>163433</v>
          </cell>
          <cell r="N29">
            <v>0</v>
          </cell>
          <cell r="O29">
            <v>61379</v>
          </cell>
          <cell r="P29">
            <v>8203</v>
          </cell>
          <cell r="Q29">
            <v>2777</v>
          </cell>
          <cell r="R29">
            <v>247593</v>
          </cell>
          <cell r="S29">
            <v>0</v>
          </cell>
          <cell r="T29">
            <v>15289</v>
          </cell>
          <cell r="U29">
            <v>0</v>
          </cell>
          <cell r="V29">
            <v>15289</v>
          </cell>
          <cell r="W29">
            <v>74602</v>
          </cell>
          <cell r="X29">
            <v>573</v>
          </cell>
          <cell r="Y29">
            <v>75175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2470</v>
          </cell>
          <cell r="AE29">
            <v>0</v>
          </cell>
          <cell r="AF29">
            <v>2470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1</v>
          </cell>
          <cell r="E31">
            <v>235</v>
          </cell>
          <cell r="F31">
            <v>187</v>
          </cell>
          <cell r="G31">
            <v>690</v>
          </cell>
          <cell r="H31">
            <v>1113</v>
          </cell>
          <cell r="I31">
            <v>0</v>
          </cell>
          <cell r="J31">
            <v>266</v>
          </cell>
          <cell r="K31">
            <v>266</v>
          </cell>
          <cell r="L31">
            <v>13</v>
          </cell>
          <cell r="M31">
            <v>126</v>
          </cell>
          <cell r="N31">
            <v>0</v>
          </cell>
          <cell r="O31">
            <v>205</v>
          </cell>
          <cell r="P31">
            <v>183</v>
          </cell>
          <cell r="Q31">
            <v>104</v>
          </cell>
          <cell r="R31">
            <v>631</v>
          </cell>
          <cell r="S31">
            <v>0</v>
          </cell>
          <cell r="T31">
            <v>9</v>
          </cell>
          <cell r="U31">
            <v>2846</v>
          </cell>
          <cell r="V31">
            <v>2855</v>
          </cell>
          <cell r="W31">
            <v>252</v>
          </cell>
          <cell r="X31">
            <v>281</v>
          </cell>
          <cell r="Y31">
            <v>533</v>
          </cell>
          <cell r="Z31">
            <v>0</v>
          </cell>
          <cell r="AA31">
            <v>0</v>
          </cell>
          <cell r="AB31">
            <v>0</v>
          </cell>
          <cell r="AC31">
            <v>43</v>
          </cell>
          <cell r="AD31">
            <v>10</v>
          </cell>
          <cell r="AE31">
            <v>0</v>
          </cell>
          <cell r="AF31">
            <v>53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5</v>
          </cell>
          <cell r="K32">
            <v>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615</v>
          </cell>
          <cell r="X32">
            <v>0</v>
          </cell>
          <cell r="Y32">
            <v>615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69</v>
          </cell>
          <cell r="D33">
            <v>62234</v>
          </cell>
          <cell r="E33">
            <v>359934</v>
          </cell>
          <cell r="F33">
            <v>177929</v>
          </cell>
          <cell r="G33">
            <v>29167</v>
          </cell>
          <cell r="H33">
            <v>629333</v>
          </cell>
          <cell r="I33">
            <v>7702</v>
          </cell>
          <cell r="J33">
            <v>69215</v>
          </cell>
          <cell r="K33">
            <v>76917</v>
          </cell>
          <cell r="L33">
            <v>198886</v>
          </cell>
          <cell r="M33">
            <v>496800</v>
          </cell>
          <cell r="N33">
            <v>0</v>
          </cell>
          <cell r="O33">
            <v>476932</v>
          </cell>
          <cell r="P33">
            <v>32253</v>
          </cell>
          <cell r="Q33">
            <v>120897</v>
          </cell>
          <cell r="R33">
            <v>1325768</v>
          </cell>
          <cell r="S33">
            <v>2662</v>
          </cell>
          <cell r="T33">
            <v>89948</v>
          </cell>
          <cell r="U33">
            <v>228171</v>
          </cell>
          <cell r="V33">
            <v>320781</v>
          </cell>
          <cell r="W33">
            <v>1488753</v>
          </cell>
          <cell r="X33">
            <v>19276</v>
          </cell>
          <cell r="Y33">
            <v>1508029</v>
          </cell>
          <cell r="Z33">
            <v>26754</v>
          </cell>
          <cell r="AA33">
            <v>18118</v>
          </cell>
          <cell r="AB33">
            <v>2977</v>
          </cell>
          <cell r="AC33">
            <v>30404</v>
          </cell>
          <cell r="AD33">
            <v>22502</v>
          </cell>
          <cell r="AE33">
            <v>0</v>
          </cell>
          <cell r="AF33">
            <v>100755</v>
          </cell>
        </row>
        <row r="34">
          <cell r="A34" t="str">
            <v>FYSISK BEHOLDNING ULTIMO</v>
          </cell>
          <cell r="C34">
            <v>0</v>
          </cell>
          <cell r="D34">
            <v>66665</v>
          </cell>
          <cell r="E34">
            <v>314357</v>
          </cell>
          <cell r="F34">
            <v>8139</v>
          </cell>
          <cell r="G34">
            <v>32708</v>
          </cell>
          <cell r="H34">
            <v>421869</v>
          </cell>
          <cell r="I34">
            <v>5852</v>
          </cell>
          <cell r="J34">
            <v>453129</v>
          </cell>
          <cell r="K34">
            <v>458981</v>
          </cell>
          <cell r="L34">
            <v>289124</v>
          </cell>
          <cell r="M34">
            <v>1261454</v>
          </cell>
          <cell r="N34">
            <v>0</v>
          </cell>
          <cell r="O34">
            <v>267322</v>
          </cell>
          <cell r="P34">
            <v>109414</v>
          </cell>
          <cell r="Q34">
            <v>149599</v>
          </cell>
          <cell r="R34">
            <v>2076913</v>
          </cell>
          <cell r="S34">
            <v>8950</v>
          </cell>
          <cell r="T34">
            <v>50349</v>
          </cell>
          <cell r="U34">
            <v>601691</v>
          </cell>
          <cell r="V34">
            <v>660990</v>
          </cell>
          <cell r="W34">
            <v>571546</v>
          </cell>
          <cell r="X34">
            <v>19772</v>
          </cell>
          <cell r="Y34">
            <v>591318</v>
          </cell>
          <cell r="Z34">
            <v>0</v>
          </cell>
          <cell r="AA34">
            <v>40061</v>
          </cell>
          <cell r="AB34">
            <v>0</v>
          </cell>
          <cell r="AC34">
            <v>15584</v>
          </cell>
          <cell r="AD34">
            <v>4816</v>
          </cell>
          <cell r="AE34">
            <v>0</v>
          </cell>
          <cell r="AF34">
            <v>60461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228765</v>
          </cell>
          <cell r="F35">
            <v>0</v>
          </cell>
          <cell r="G35">
            <v>2495</v>
          </cell>
          <cell r="H35">
            <v>231260</v>
          </cell>
          <cell r="I35">
            <v>0</v>
          </cell>
          <cell r="J35">
            <v>0</v>
          </cell>
          <cell r="K35">
            <v>0</v>
          </cell>
          <cell r="L35">
            <v>75872</v>
          </cell>
          <cell r="M35">
            <v>968019</v>
          </cell>
          <cell r="N35">
            <v>0</v>
          </cell>
          <cell r="O35">
            <v>233526</v>
          </cell>
          <cell r="P35">
            <v>1308</v>
          </cell>
          <cell r="Q35">
            <v>73508</v>
          </cell>
          <cell r="R35">
            <v>1352233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37632</v>
          </cell>
          <cell r="X35">
            <v>0</v>
          </cell>
          <cell r="Y35">
            <v>37632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-228765</v>
          </cell>
          <cell r="F36">
            <v>0</v>
          </cell>
          <cell r="G36">
            <v>-2495</v>
          </cell>
          <cell r="H36">
            <v>-231260</v>
          </cell>
          <cell r="I36">
            <v>0</v>
          </cell>
          <cell r="J36">
            <v>0</v>
          </cell>
          <cell r="K36">
            <v>0</v>
          </cell>
          <cell r="L36">
            <v>-75875</v>
          </cell>
          <cell r="M36">
            <v>-968019</v>
          </cell>
          <cell r="N36">
            <v>0</v>
          </cell>
          <cell r="O36">
            <v>-233526</v>
          </cell>
          <cell r="P36">
            <v>-1307</v>
          </cell>
          <cell r="Q36">
            <v>-73508</v>
          </cell>
          <cell r="R36">
            <v>-1352235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-37633</v>
          </cell>
          <cell r="X36">
            <v>0</v>
          </cell>
          <cell r="Y36">
            <v>-37633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0</v>
          </cell>
          <cell r="D37">
            <v>66665</v>
          </cell>
          <cell r="E37">
            <v>314357</v>
          </cell>
          <cell r="F37">
            <v>8139</v>
          </cell>
          <cell r="G37">
            <v>32708</v>
          </cell>
          <cell r="H37">
            <v>421869</v>
          </cell>
          <cell r="I37">
            <v>5852</v>
          </cell>
          <cell r="J37">
            <v>453129</v>
          </cell>
          <cell r="K37">
            <v>458981</v>
          </cell>
          <cell r="L37">
            <v>289121</v>
          </cell>
          <cell r="M37">
            <v>1261454</v>
          </cell>
          <cell r="N37">
            <v>0</v>
          </cell>
          <cell r="O37">
            <v>267322</v>
          </cell>
          <cell r="P37">
            <v>109415</v>
          </cell>
          <cell r="Q37">
            <v>149599</v>
          </cell>
          <cell r="R37">
            <v>2076911</v>
          </cell>
          <cell r="S37">
            <v>8950</v>
          </cell>
          <cell r="T37">
            <v>50349</v>
          </cell>
          <cell r="U37">
            <v>601691</v>
          </cell>
          <cell r="V37">
            <v>660990</v>
          </cell>
          <cell r="W37">
            <v>571545</v>
          </cell>
          <cell r="X37">
            <v>19772</v>
          </cell>
          <cell r="Y37">
            <v>591317</v>
          </cell>
          <cell r="Z37">
            <v>0</v>
          </cell>
          <cell r="AA37">
            <v>40061</v>
          </cell>
          <cell r="AB37">
            <v>0</v>
          </cell>
          <cell r="AC37">
            <v>15584</v>
          </cell>
          <cell r="AD37">
            <v>4816</v>
          </cell>
          <cell r="AE37">
            <v>0</v>
          </cell>
          <cell r="AF37">
            <v>60461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9701</v>
          </cell>
          <cell r="C3">
            <v>871</v>
          </cell>
          <cell r="D3">
            <v>145709</v>
          </cell>
          <cell r="E3">
            <v>5301</v>
          </cell>
          <cell r="F3">
            <v>161582</v>
          </cell>
          <cell r="G3">
            <v>1674</v>
          </cell>
          <cell r="H3">
            <v>27314</v>
          </cell>
          <cell r="I3">
            <v>28988</v>
          </cell>
          <cell r="J3">
            <v>224</v>
          </cell>
          <cell r="K3">
            <v>224</v>
          </cell>
          <cell r="L3">
            <v>33826</v>
          </cell>
          <cell r="M3">
            <v>0</v>
          </cell>
          <cell r="N3">
            <v>7266</v>
          </cell>
          <cell r="O3">
            <v>41092</v>
          </cell>
        </row>
      </sheetData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66665</v>
          </cell>
          <cell r="E3">
            <v>314357</v>
          </cell>
          <cell r="F3">
            <v>8139</v>
          </cell>
          <cell r="G3">
            <v>32708</v>
          </cell>
          <cell r="H3">
            <v>421869</v>
          </cell>
          <cell r="I3">
            <v>5852</v>
          </cell>
          <cell r="J3">
            <v>453129</v>
          </cell>
          <cell r="K3">
            <v>458981</v>
          </cell>
          <cell r="L3">
            <v>289124</v>
          </cell>
          <cell r="M3">
            <v>1261454</v>
          </cell>
          <cell r="N3">
            <v>0</v>
          </cell>
          <cell r="O3">
            <v>267322</v>
          </cell>
          <cell r="P3">
            <v>109414</v>
          </cell>
          <cell r="Q3">
            <v>149599</v>
          </cell>
          <cell r="R3">
            <v>2076913</v>
          </cell>
          <cell r="S3">
            <v>8950</v>
          </cell>
          <cell r="T3">
            <v>50349</v>
          </cell>
          <cell r="U3">
            <v>601691</v>
          </cell>
          <cell r="V3">
            <v>660990</v>
          </cell>
          <cell r="W3">
            <v>571546</v>
          </cell>
          <cell r="X3">
            <v>19772</v>
          </cell>
          <cell r="Y3">
            <v>591318</v>
          </cell>
          <cell r="Z3">
            <v>0</v>
          </cell>
          <cell r="AA3">
            <v>40061</v>
          </cell>
          <cell r="AB3">
            <v>0</v>
          </cell>
          <cell r="AC3">
            <v>15584</v>
          </cell>
          <cell r="AD3">
            <v>4816</v>
          </cell>
          <cell r="AE3">
            <v>0</v>
          </cell>
          <cell r="AF3">
            <v>60461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228765</v>
          </cell>
          <cell r="F4">
            <v>0</v>
          </cell>
          <cell r="G4">
            <v>2495</v>
          </cell>
          <cell r="H4">
            <v>231260</v>
          </cell>
          <cell r="I4">
            <v>0</v>
          </cell>
          <cell r="J4">
            <v>0</v>
          </cell>
          <cell r="K4">
            <v>0</v>
          </cell>
          <cell r="L4">
            <v>75872</v>
          </cell>
          <cell r="M4">
            <v>968019</v>
          </cell>
          <cell r="N4">
            <v>0</v>
          </cell>
          <cell r="O4">
            <v>233526</v>
          </cell>
          <cell r="P4">
            <v>1308</v>
          </cell>
          <cell r="Q4">
            <v>73508</v>
          </cell>
          <cell r="R4">
            <v>1352233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37632</v>
          </cell>
          <cell r="X4">
            <v>0</v>
          </cell>
          <cell r="Y4">
            <v>37632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-228765</v>
          </cell>
          <cell r="F5">
            <v>0</v>
          </cell>
          <cell r="G5">
            <v>-2495</v>
          </cell>
          <cell r="H5">
            <v>-231260</v>
          </cell>
          <cell r="I5">
            <v>0</v>
          </cell>
          <cell r="J5">
            <v>0</v>
          </cell>
          <cell r="K5">
            <v>0</v>
          </cell>
          <cell r="L5">
            <v>-75875</v>
          </cell>
          <cell r="M5">
            <v>-968019</v>
          </cell>
          <cell r="N5">
            <v>0</v>
          </cell>
          <cell r="O5">
            <v>-233526</v>
          </cell>
          <cell r="P5">
            <v>-1307</v>
          </cell>
          <cell r="Q5">
            <v>-73508</v>
          </cell>
          <cell r="R5">
            <v>-1352235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-37633</v>
          </cell>
          <cell r="X5">
            <v>0</v>
          </cell>
          <cell r="Y5">
            <v>-37633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66665</v>
          </cell>
          <cell r="E6">
            <v>314357</v>
          </cell>
          <cell r="F6">
            <v>8139</v>
          </cell>
          <cell r="G6">
            <v>32708</v>
          </cell>
          <cell r="H6">
            <v>421869</v>
          </cell>
          <cell r="I6">
            <v>5852</v>
          </cell>
          <cell r="J6">
            <v>453129</v>
          </cell>
          <cell r="K6">
            <v>458981</v>
          </cell>
          <cell r="L6">
            <v>289121</v>
          </cell>
          <cell r="M6">
            <v>1261454</v>
          </cell>
          <cell r="N6">
            <v>0</v>
          </cell>
          <cell r="O6">
            <v>267322</v>
          </cell>
          <cell r="P6">
            <v>109415</v>
          </cell>
          <cell r="Q6">
            <v>149599</v>
          </cell>
          <cell r="R6">
            <v>2076911</v>
          </cell>
          <cell r="S6">
            <v>8950</v>
          </cell>
          <cell r="T6">
            <v>50349</v>
          </cell>
          <cell r="U6">
            <v>601691</v>
          </cell>
          <cell r="V6">
            <v>660990</v>
          </cell>
          <cell r="W6">
            <v>571545</v>
          </cell>
          <cell r="X6">
            <v>19772</v>
          </cell>
          <cell r="Y6">
            <v>591317</v>
          </cell>
          <cell r="Z6">
            <v>0</v>
          </cell>
          <cell r="AA6">
            <v>40061</v>
          </cell>
          <cell r="AB6">
            <v>0</v>
          </cell>
          <cell r="AC6">
            <v>15584</v>
          </cell>
          <cell r="AD6">
            <v>4816</v>
          </cell>
          <cell r="AE6">
            <v>0</v>
          </cell>
          <cell r="AF6">
            <v>60461</v>
          </cell>
        </row>
        <row r="7">
          <cell r="A7" t="str">
            <v>TILGANG</v>
          </cell>
          <cell r="B7" t="str">
            <v>Import 2.a.</v>
          </cell>
          <cell r="C7">
            <v>48</v>
          </cell>
          <cell r="D7">
            <v>6035</v>
          </cell>
          <cell r="E7">
            <v>46430</v>
          </cell>
          <cell r="F7">
            <v>0</v>
          </cell>
          <cell r="G7">
            <v>8612</v>
          </cell>
          <cell r="H7">
            <v>61125</v>
          </cell>
          <cell r="I7">
            <v>0</v>
          </cell>
          <cell r="J7">
            <v>30464</v>
          </cell>
          <cell r="K7">
            <v>30464</v>
          </cell>
          <cell r="L7">
            <v>73866</v>
          </cell>
          <cell r="M7">
            <v>81765</v>
          </cell>
          <cell r="N7">
            <v>0</v>
          </cell>
          <cell r="O7">
            <v>0</v>
          </cell>
          <cell r="P7">
            <v>22822</v>
          </cell>
          <cell r="Q7">
            <v>12678</v>
          </cell>
          <cell r="R7">
            <v>191131</v>
          </cell>
          <cell r="S7">
            <v>0</v>
          </cell>
          <cell r="T7">
            <v>16135</v>
          </cell>
          <cell r="U7">
            <v>63160</v>
          </cell>
          <cell r="V7">
            <v>79295</v>
          </cell>
          <cell r="W7">
            <v>316002</v>
          </cell>
          <cell r="X7">
            <v>0</v>
          </cell>
          <cell r="Y7">
            <v>316002</v>
          </cell>
          <cell r="Z7">
            <v>0</v>
          </cell>
          <cell r="AA7">
            <v>30130</v>
          </cell>
          <cell r="AB7">
            <v>2976</v>
          </cell>
          <cell r="AC7">
            <v>13603</v>
          </cell>
          <cell r="AD7">
            <v>1794</v>
          </cell>
          <cell r="AE7">
            <v>0</v>
          </cell>
          <cell r="AF7">
            <v>48503</v>
          </cell>
        </row>
        <row r="8">
          <cell r="B8" t="str">
            <v>Køb fra lagringspligtig 2.b-c.</v>
          </cell>
          <cell r="C8">
            <v>0</v>
          </cell>
          <cell r="D8">
            <v>17769</v>
          </cell>
          <cell r="E8">
            <v>90032</v>
          </cell>
          <cell r="F8">
            <v>15998</v>
          </cell>
          <cell r="G8">
            <v>4153</v>
          </cell>
          <cell r="H8">
            <v>127952</v>
          </cell>
          <cell r="I8">
            <v>5626</v>
          </cell>
          <cell r="J8">
            <v>50927</v>
          </cell>
          <cell r="K8">
            <v>56553</v>
          </cell>
          <cell r="L8">
            <v>49498</v>
          </cell>
          <cell r="M8">
            <v>98249</v>
          </cell>
          <cell r="N8">
            <v>0</v>
          </cell>
          <cell r="O8">
            <v>113602</v>
          </cell>
          <cell r="P8">
            <v>8105</v>
          </cell>
          <cell r="Q8">
            <v>18985</v>
          </cell>
          <cell r="R8">
            <v>288439</v>
          </cell>
          <cell r="S8">
            <v>7245</v>
          </cell>
          <cell r="T8">
            <v>0</v>
          </cell>
          <cell r="U8">
            <v>17720</v>
          </cell>
          <cell r="V8">
            <v>24965</v>
          </cell>
          <cell r="W8">
            <v>681310</v>
          </cell>
          <cell r="X8">
            <v>16309</v>
          </cell>
          <cell r="Y8">
            <v>697619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4475</v>
          </cell>
          <cell r="AE8">
            <v>0</v>
          </cell>
          <cell r="AF8">
            <v>4475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11240</v>
          </cell>
          <cell r="F9">
            <v>0</v>
          </cell>
          <cell r="G9">
            <v>4188</v>
          </cell>
          <cell r="H9">
            <v>15428</v>
          </cell>
          <cell r="I9">
            <v>0</v>
          </cell>
          <cell r="J9">
            <v>0</v>
          </cell>
          <cell r="K9">
            <v>0</v>
          </cell>
          <cell r="L9">
            <v>3519</v>
          </cell>
          <cell r="M9">
            <v>43115</v>
          </cell>
          <cell r="N9">
            <v>0</v>
          </cell>
          <cell r="O9">
            <v>16774</v>
          </cell>
          <cell r="P9">
            <v>124</v>
          </cell>
          <cell r="Q9">
            <v>31224</v>
          </cell>
          <cell r="R9">
            <v>94756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136587</v>
          </cell>
          <cell r="X9">
            <v>0</v>
          </cell>
          <cell r="Y9">
            <v>136587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167</v>
          </cell>
          <cell r="M10">
            <v>0</v>
          </cell>
          <cell r="N10">
            <v>0</v>
          </cell>
          <cell r="O10">
            <v>0</v>
          </cell>
          <cell r="P10">
            <v>9231</v>
          </cell>
          <cell r="Q10">
            <v>34</v>
          </cell>
          <cell r="R10">
            <v>9432</v>
          </cell>
          <cell r="S10">
            <v>0</v>
          </cell>
          <cell r="T10">
            <v>0</v>
          </cell>
          <cell r="U10">
            <v>900</v>
          </cell>
          <cell r="V10">
            <v>900</v>
          </cell>
          <cell r="W10">
            <v>0</v>
          </cell>
          <cell r="X10">
            <v>0</v>
          </cell>
          <cell r="Y10">
            <v>0</v>
          </cell>
          <cell r="Z10">
            <v>419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419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3445</v>
          </cell>
          <cell r="G11">
            <v>161</v>
          </cell>
          <cell r="H11">
            <v>3606</v>
          </cell>
          <cell r="I11">
            <v>0</v>
          </cell>
          <cell r="J11">
            <v>74</v>
          </cell>
          <cell r="K11">
            <v>74</v>
          </cell>
          <cell r="L11">
            <v>5073</v>
          </cell>
          <cell r="M11">
            <v>3956</v>
          </cell>
          <cell r="N11">
            <v>0</v>
          </cell>
          <cell r="O11">
            <v>3894</v>
          </cell>
          <cell r="P11">
            <v>41</v>
          </cell>
          <cell r="Q11">
            <v>0</v>
          </cell>
          <cell r="R11">
            <v>12964</v>
          </cell>
          <cell r="S11">
            <v>0</v>
          </cell>
          <cell r="T11">
            <v>752</v>
          </cell>
          <cell r="U11">
            <v>401</v>
          </cell>
          <cell r="V11">
            <v>1153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6007</v>
          </cell>
          <cell r="AD11">
            <v>0</v>
          </cell>
          <cell r="AE11">
            <v>0</v>
          </cell>
          <cell r="AF11">
            <v>6007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28933</v>
          </cell>
          <cell r="E13">
            <v>203109</v>
          </cell>
          <cell r="F13">
            <v>1696</v>
          </cell>
          <cell r="G13">
            <v>0</v>
          </cell>
          <cell r="H13">
            <v>233738</v>
          </cell>
          <cell r="I13">
            <v>0</v>
          </cell>
          <cell r="J13">
            <v>16409</v>
          </cell>
          <cell r="K13">
            <v>16409</v>
          </cell>
          <cell r="L13">
            <v>60229</v>
          </cell>
          <cell r="M13">
            <v>196892</v>
          </cell>
          <cell r="N13">
            <v>0</v>
          </cell>
          <cell r="O13">
            <v>114910</v>
          </cell>
          <cell r="P13">
            <v>4166</v>
          </cell>
          <cell r="Q13">
            <v>180</v>
          </cell>
          <cell r="R13">
            <v>376377</v>
          </cell>
          <cell r="S13">
            <v>0</v>
          </cell>
          <cell r="T13">
            <v>0</v>
          </cell>
          <cell r="U13">
            <v>113552</v>
          </cell>
          <cell r="V13">
            <v>113552</v>
          </cell>
          <cell r="W13">
            <v>281824</v>
          </cell>
          <cell r="X13">
            <v>12595</v>
          </cell>
          <cell r="Y13">
            <v>294419</v>
          </cell>
          <cell r="Z13">
            <v>25857</v>
          </cell>
          <cell r="AA13">
            <v>0</v>
          </cell>
          <cell r="AB13">
            <v>0</v>
          </cell>
          <cell r="AC13">
            <v>0</v>
          </cell>
          <cell r="AD13">
            <v>12670</v>
          </cell>
          <cell r="AE13">
            <v>0</v>
          </cell>
          <cell r="AF13">
            <v>38527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3404</v>
          </cell>
          <cell r="F14">
            <v>155596</v>
          </cell>
          <cell r="G14">
            <v>5314</v>
          </cell>
          <cell r="H14">
            <v>164314</v>
          </cell>
          <cell r="I14">
            <v>0</v>
          </cell>
          <cell r="J14">
            <v>250</v>
          </cell>
          <cell r="K14">
            <v>250</v>
          </cell>
          <cell r="L14">
            <v>14687</v>
          </cell>
          <cell r="M14">
            <v>56503</v>
          </cell>
          <cell r="N14">
            <v>0</v>
          </cell>
          <cell r="O14">
            <v>172790</v>
          </cell>
          <cell r="P14">
            <v>0</v>
          </cell>
          <cell r="Q14">
            <v>2823</v>
          </cell>
          <cell r="R14">
            <v>246803</v>
          </cell>
          <cell r="S14">
            <v>0</v>
          </cell>
          <cell r="T14">
            <v>0</v>
          </cell>
          <cell r="U14">
            <v>28297</v>
          </cell>
          <cell r="V14">
            <v>28297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2439</v>
          </cell>
          <cell r="AE14">
            <v>0</v>
          </cell>
          <cell r="AF14">
            <v>2439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48</v>
          </cell>
          <cell r="E16">
            <v>397</v>
          </cell>
          <cell r="F16">
            <v>44</v>
          </cell>
          <cell r="G16">
            <v>113</v>
          </cell>
          <cell r="H16">
            <v>602</v>
          </cell>
          <cell r="I16">
            <v>3</v>
          </cell>
          <cell r="J16">
            <v>6</v>
          </cell>
          <cell r="K16">
            <v>9</v>
          </cell>
          <cell r="L16">
            <v>336</v>
          </cell>
          <cell r="M16">
            <v>1254</v>
          </cell>
          <cell r="N16">
            <v>0</v>
          </cell>
          <cell r="O16">
            <v>689</v>
          </cell>
          <cell r="P16">
            <v>13</v>
          </cell>
          <cell r="Q16">
            <v>65</v>
          </cell>
          <cell r="R16">
            <v>2357</v>
          </cell>
          <cell r="S16">
            <v>0</v>
          </cell>
          <cell r="T16">
            <v>67</v>
          </cell>
          <cell r="U16">
            <v>5</v>
          </cell>
          <cell r="V16">
            <v>72</v>
          </cell>
          <cell r="W16">
            <v>6552</v>
          </cell>
          <cell r="X16">
            <v>1</v>
          </cell>
          <cell r="Y16">
            <v>6553</v>
          </cell>
          <cell r="Z16">
            <v>0</v>
          </cell>
          <cell r="AA16">
            <v>0</v>
          </cell>
          <cell r="AB16">
            <v>0</v>
          </cell>
          <cell r="AC16">
            <v>97</v>
          </cell>
          <cell r="AD16">
            <v>124</v>
          </cell>
          <cell r="AE16">
            <v>0</v>
          </cell>
          <cell r="AF16">
            <v>221</v>
          </cell>
        </row>
        <row r="17">
          <cell r="B17" t="str">
            <v>I alt Tilgang</v>
          </cell>
          <cell r="C17">
            <v>48</v>
          </cell>
          <cell r="D17">
            <v>52785</v>
          </cell>
          <cell r="E17">
            <v>354612</v>
          </cell>
          <cell r="F17">
            <v>176779</v>
          </cell>
          <cell r="G17">
            <v>22541</v>
          </cell>
          <cell r="H17">
            <v>606765</v>
          </cell>
          <cell r="I17">
            <v>5629</v>
          </cell>
          <cell r="J17">
            <v>98130</v>
          </cell>
          <cell r="K17">
            <v>103759</v>
          </cell>
          <cell r="L17">
            <v>207375</v>
          </cell>
          <cell r="M17">
            <v>481734</v>
          </cell>
          <cell r="N17">
            <v>0</v>
          </cell>
          <cell r="O17">
            <v>422659</v>
          </cell>
          <cell r="P17">
            <v>44502</v>
          </cell>
          <cell r="Q17">
            <v>65989</v>
          </cell>
          <cell r="R17">
            <v>1222259</v>
          </cell>
          <cell r="S17">
            <v>7245</v>
          </cell>
          <cell r="T17">
            <v>16954</v>
          </cell>
          <cell r="U17">
            <v>224035</v>
          </cell>
          <cell r="V17">
            <v>248234</v>
          </cell>
          <cell r="W17">
            <v>1422275</v>
          </cell>
          <cell r="X17">
            <v>28905</v>
          </cell>
          <cell r="Y17">
            <v>1451180</v>
          </cell>
          <cell r="Z17">
            <v>26276</v>
          </cell>
          <cell r="AA17">
            <v>30130</v>
          </cell>
          <cell r="AB17">
            <v>2976</v>
          </cell>
          <cell r="AC17">
            <v>19707</v>
          </cell>
          <cell r="AD17">
            <v>21502</v>
          </cell>
          <cell r="AE17">
            <v>0</v>
          </cell>
          <cell r="AF17">
            <v>100591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25944</v>
          </cell>
          <cell r="E18">
            <v>94307</v>
          </cell>
          <cell r="F18">
            <v>0</v>
          </cell>
          <cell r="G18">
            <v>0</v>
          </cell>
          <cell r="H18">
            <v>120251</v>
          </cell>
          <cell r="I18">
            <v>0</v>
          </cell>
          <cell r="J18">
            <v>12017</v>
          </cell>
          <cell r="K18">
            <v>12017</v>
          </cell>
          <cell r="L18">
            <v>42166</v>
          </cell>
          <cell r="M18">
            <v>156539</v>
          </cell>
          <cell r="N18">
            <v>0</v>
          </cell>
          <cell r="O18">
            <v>0</v>
          </cell>
          <cell r="P18">
            <v>11232</v>
          </cell>
          <cell r="Q18">
            <v>0</v>
          </cell>
          <cell r="R18">
            <v>209937</v>
          </cell>
          <cell r="S18">
            <v>0</v>
          </cell>
          <cell r="T18">
            <v>31810</v>
          </cell>
          <cell r="U18">
            <v>389489</v>
          </cell>
          <cell r="V18">
            <v>421299</v>
          </cell>
          <cell r="W18">
            <v>0</v>
          </cell>
          <cell r="X18">
            <v>7420</v>
          </cell>
          <cell r="Y18">
            <v>7420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7567</v>
          </cell>
          <cell r="AE18">
            <v>0</v>
          </cell>
          <cell r="AF18">
            <v>7567</v>
          </cell>
        </row>
        <row r="19">
          <cell r="B19" t="str">
            <v>Salg til lagringspligtig 3.b-c.</v>
          </cell>
          <cell r="C19">
            <v>0</v>
          </cell>
          <cell r="D19">
            <v>17769</v>
          </cell>
          <cell r="E19">
            <v>90032</v>
          </cell>
          <cell r="F19">
            <v>16005</v>
          </cell>
          <cell r="G19">
            <v>4153</v>
          </cell>
          <cell r="H19">
            <v>127959</v>
          </cell>
          <cell r="I19">
            <v>5626</v>
          </cell>
          <cell r="J19">
            <v>50926</v>
          </cell>
          <cell r="K19">
            <v>56552</v>
          </cell>
          <cell r="L19">
            <v>49498</v>
          </cell>
          <cell r="M19">
            <v>98251</v>
          </cell>
          <cell r="N19">
            <v>0</v>
          </cell>
          <cell r="O19">
            <v>113610</v>
          </cell>
          <cell r="P19">
            <v>11473</v>
          </cell>
          <cell r="Q19">
            <v>18985</v>
          </cell>
          <cell r="R19">
            <v>291817</v>
          </cell>
          <cell r="S19">
            <v>7245</v>
          </cell>
          <cell r="T19">
            <v>0</v>
          </cell>
          <cell r="U19">
            <v>17719</v>
          </cell>
          <cell r="V19">
            <v>24964</v>
          </cell>
          <cell r="W19">
            <v>681310</v>
          </cell>
          <cell r="X19">
            <v>16309</v>
          </cell>
          <cell r="Y19">
            <v>697619</v>
          </cell>
          <cell r="Z19">
            <v>0</v>
          </cell>
          <cell r="AA19">
            <v>0</v>
          </cell>
          <cell r="AB19">
            <v>0</v>
          </cell>
          <cell r="AC19">
            <v>4795</v>
          </cell>
          <cell r="AD19">
            <v>4475</v>
          </cell>
          <cell r="AE19">
            <v>0</v>
          </cell>
          <cell r="AF19">
            <v>9270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11240</v>
          </cell>
          <cell r="F20">
            <v>0</v>
          </cell>
          <cell r="G20">
            <v>4189</v>
          </cell>
          <cell r="H20">
            <v>15429</v>
          </cell>
          <cell r="I20">
            <v>0</v>
          </cell>
          <cell r="J20">
            <v>0</v>
          </cell>
          <cell r="K20">
            <v>0</v>
          </cell>
          <cell r="L20">
            <v>3519</v>
          </cell>
          <cell r="M20">
            <v>43115</v>
          </cell>
          <cell r="N20">
            <v>0</v>
          </cell>
          <cell r="O20">
            <v>16774</v>
          </cell>
          <cell r="P20">
            <v>124</v>
          </cell>
          <cell r="Q20">
            <v>31224</v>
          </cell>
          <cell r="R20">
            <v>94756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136595</v>
          </cell>
          <cell r="X20">
            <v>0</v>
          </cell>
          <cell r="Y20">
            <v>136595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42961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42961</v>
          </cell>
          <cell r="S21">
            <v>0</v>
          </cell>
          <cell r="T21">
            <v>1497</v>
          </cell>
          <cell r="U21">
            <v>6389</v>
          </cell>
          <cell r="V21">
            <v>7886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11</v>
          </cell>
          <cell r="K22">
            <v>11</v>
          </cell>
          <cell r="L22">
            <v>230</v>
          </cell>
          <cell r="M22">
            <v>16</v>
          </cell>
          <cell r="N22">
            <v>0</v>
          </cell>
          <cell r="O22">
            <v>77</v>
          </cell>
          <cell r="P22">
            <v>0</v>
          </cell>
          <cell r="Q22">
            <v>0</v>
          </cell>
          <cell r="R22">
            <v>323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24482</v>
          </cell>
          <cell r="K23">
            <v>24482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1614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1614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48</v>
          </cell>
          <cell r="D25">
            <v>0</v>
          </cell>
          <cell r="E25">
            <v>5070</v>
          </cell>
          <cell r="F25">
            <v>159703</v>
          </cell>
          <cell r="G25">
            <v>707</v>
          </cell>
          <cell r="H25">
            <v>165528</v>
          </cell>
          <cell r="I25">
            <v>0</v>
          </cell>
          <cell r="J25">
            <v>38319</v>
          </cell>
          <cell r="K25">
            <v>38319</v>
          </cell>
          <cell r="L25">
            <v>37658</v>
          </cell>
          <cell r="M25">
            <v>53791</v>
          </cell>
          <cell r="N25">
            <v>0</v>
          </cell>
          <cell r="O25">
            <v>250717</v>
          </cell>
          <cell r="P25">
            <v>3379</v>
          </cell>
          <cell r="Q25">
            <v>9346</v>
          </cell>
          <cell r="R25">
            <v>354891</v>
          </cell>
          <cell r="S25">
            <v>0</v>
          </cell>
          <cell r="T25">
            <v>752</v>
          </cell>
          <cell r="U25">
            <v>1689</v>
          </cell>
          <cell r="V25">
            <v>2441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98</v>
          </cell>
          <cell r="AB25">
            <v>2975</v>
          </cell>
          <cell r="AC25">
            <v>10090</v>
          </cell>
          <cell r="AD25">
            <v>5341</v>
          </cell>
          <cell r="AE25">
            <v>0</v>
          </cell>
          <cell r="AF25">
            <v>18504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86</v>
          </cell>
          <cell r="M26">
            <v>96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182</v>
          </cell>
          <cell r="S26">
            <v>0</v>
          </cell>
          <cell r="T26">
            <v>0</v>
          </cell>
          <cell r="U26">
            <v>769</v>
          </cell>
          <cell r="V26">
            <v>769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17668</v>
          </cell>
          <cell r="AB26">
            <v>0</v>
          </cell>
          <cell r="AC26">
            <v>3480</v>
          </cell>
          <cell r="AD26">
            <v>4</v>
          </cell>
          <cell r="AE26">
            <v>0</v>
          </cell>
          <cell r="AF26">
            <v>21152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197</v>
          </cell>
          <cell r="V27">
            <v>197</v>
          </cell>
          <cell r="W27">
            <v>0</v>
          </cell>
          <cell r="X27">
            <v>0</v>
          </cell>
          <cell r="Y27">
            <v>0</v>
          </cell>
          <cell r="Z27">
            <v>26276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26276</v>
          </cell>
        </row>
        <row r="28">
          <cell r="B28" t="str">
            <v>Anvendt til produktion 3.n</v>
          </cell>
          <cell r="C28">
            <v>0</v>
          </cell>
          <cell r="D28">
            <v>3961</v>
          </cell>
          <cell r="E28">
            <v>7393</v>
          </cell>
          <cell r="F28">
            <v>0</v>
          </cell>
          <cell r="G28">
            <v>0</v>
          </cell>
          <cell r="H28">
            <v>11354</v>
          </cell>
          <cell r="I28">
            <v>216</v>
          </cell>
          <cell r="J28">
            <v>0</v>
          </cell>
          <cell r="K28">
            <v>216</v>
          </cell>
          <cell r="L28">
            <v>1060</v>
          </cell>
          <cell r="M28">
            <v>0</v>
          </cell>
          <cell r="N28">
            <v>0</v>
          </cell>
          <cell r="O28">
            <v>0</v>
          </cell>
          <cell r="P28">
            <v>6378</v>
          </cell>
          <cell r="Q28">
            <v>20629</v>
          </cell>
          <cell r="R28">
            <v>28067</v>
          </cell>
          <cell r="S28">
            <v>1704</v>
          </cell>
          <cell r="T28">
            <v>0</v>
          </cell>
          <cell r="U28">
            <v>0</v>
          </cell>
          <cell r="V28">
            <v>1704</v>
          </cell>
          <cell r="W28">
            <v>626789</v>
          </cell>
          <cell r="X28">
            <v>0</v>
          </cell>
          <cell r="Y28">
            <v>626789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512</v>
          </cell>
          <cell r="AE28">
            <v>0</v>
          </cell>
          <cell r="AF28">
            <v>512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141454</v>
          </cell>
          <cell r="F29">
            <v>3949</v>
          </cell>
          <cell r="G29">
            <v>20235</v>
          </cell>
          <cell r="H29">
            <v>165638</v>
          </cell>
          <cell r="I29">
            <v>0</v>
          </cell>
          <cell r="J29">
            <v>669</v>
          </cell>
          <cell r="K29">
            <v>669</v>
          </cell>
          <cell r="L29">
            <v>8772</v>
          </cell>
          <cell r="M29">
            <v>136006</v>
          </cell>
          <cell r="N29">
            <v>0</v>
          </cell>
          <cell r="O29">
            <v>69328</v>
          </cell>
          <cell r="P29">
            <v>7229</v>
          </cell>
          <cell r="Q29">
            <v>24412</v>
          </cell>
          <cell r="R29">
            <v>245747</v>
          </cell>
          <cell r="S29">
            <v>0</v>
          </cell>
          <cell r="T29">
            <v>28273</v>
          </cell>
          <cell r="U29">
            <v>0</v>
          </cell>
          <cell r="V29">
            <v>28273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2439</v>
          </cell>
          <cell r="AE29">
            <v>0</v>
          </cell>
          <cell r="AF29">
            <v>2439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0</v>
          </cell>
          <cell r="E31">
            <v>1464</v>
          </cell>
          <cell r="F31">
            <v>28</v>
          </cell>
          <cell r="G31">
            <v>283</v>
          </cell>
          <cell r="H31">
            <v>1775</v>
          </cell>
          <cell r="I31">
            <v>0</v>
          </cell>
          <cell r="J31">
            <v>253</v>
          </cell>
          <cell r="K31">
            <v>253</v>
          </cell>
          <cell r="L31">
            <v>404</v>
          </cell>
          <cell r="M31">
            <v>450</v>
          </cell>
          <cell r="N31">
            <v>0</v>
          </cell>
          <cell r="O31">
            <v>0</v>
          </cell>
          <cell r="P31">
            <v>130</v>
          </cell>
          <cell r="Q31">
            <v>192</v>
          </cell>
          <cell r="R31">
            <v>1176</v>
          </cell>
          <cell r="S31">
            <v>1</v>
          </cell>
          <cell r="T31">
            <v>2</v>
          </cell>
          <cell r="U31">
            <v>677</v>
          </cell>
          <cell r="V31">
            <v>680</v>
          </cell>
          <cell r="W31">
            <v>457</v>
          </cell>
          <cell r="X31">
            <v>0</v>
          </cell>
          <cell r="Y31">
            <v>457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230</v>
          </cell>
          <cell r="AE31">
            <v>0</v>
          </cell>
          <cell r="AF31">
            <v>231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48</v>
          </cell>
          <cell r="D33">
            <v>47674</v>
          </cell>
          <cell r="E33">
            <v>350960</v>
          </cell>
          <cell r="F33">
            <v>179685</v>
          </cell>
          <cell r="G33">
            <v>29567</v>
          </cell>
          <cell r="H33">
            <v>607934</v>
          </cell>
          <cell r="I33">
            <v>5842</v>
          </cell>
          <cell r="J33">
            <v>126677</v>
          </cell>
          <cell r="K33">
            <v>132519</v>
          </cell>
          <cell r="L33">
            <v>187968</v>
          </cell>
          <cell r="M33">
            <v>488264</v>
          </cell>
          <cell r="N33">
            <v>0</v>
          </cell>
          <cell r="O33">
            <v>450506</v>
          </cell>
          <cell r="P33">
            <v>39945</v>
          </cell>
          <cell r="Q33">
            <v>104788</v>
          </cell>
          <cell r="R33">
            <v>1271471</v>
          </cell>
          <cell r="S33">
            <v>8950</v>
          </cell>
          <cell r="T33">
            <v>62334</v>
          </cell>
          <cell r="U33">
            <v>416929</v>
          </cell>
          <cell r="V33">
            <v>488213</v>
          </cell>
          <cell r="W33">
            <v>1445151</v>
          </cell>
          <cell r="X33">
            <v>23729</v>
          </cell>
          <cell r="Y33">
            <v>1468880</v>
          </cell>
          <cell r="Z33">
            <v>26276</v>
          </cell>
          <cell r="AA33">
            <v>17766</v>
          </cell>
          <cell r="AB33">
            <v>2976</v>
          </cell>
          <cell r="AC33">
            <v>18365</v>
          </cell>
          <cell r="AD33">
            <v>20569</v>
          </cell>
          <cell r="AE33">
            <v>0</v>
          </cell>
          <cell r="AF33">
            <v>85952</v>
          </cell>
        </row>
        <row r="34">
          <cell r="A34" t="str">
            <v>FYSISK BEHOLDNING ULTIMO</v>
          </cell>
          <cell r="C34">
            <v>0</v>
          </cell>
          <cell r="D34">
            <v>71776</v>
          </cell>
          <cell r="E34">
            <v>318009</v>
          </cell>
          <cell r="F34">
            <v>5233</v>
          </cell>
          <cell r="G34">
            <v>25682</v>
          </cell>
          <cell r="H34">
            <v>420700</v>
          </cell>
          <cell r="I34">
            <v>5639</v>
          </cell>
          <cell r="J34">
            <v>424582</v>
          </cell>
          <cell r="K34">
            <v>430221</v>
          </cell>
          <cell r="L34">
            <v>308531</v>
          </cell>
          <cell r="M34">
            <v>1254924</v>
          </cell>
          <cell r="N34">
            <v>0</v>
          </cell>
          <cell r="O34">
            <v>239475</v>
          </cell>
          <cell r="P34">
            <v>113971</v>
          </cell>
          <cell r="Q34">
            <v>110800</v>
          </cell>
          <cell r="R34">
            <v>2027701</v>
          </cell>
          <cell r="S34">
            <v>7245</v>
          </cell>
          <cell r="T34">
            <v>4969</v>
          </cell>
          <cell r="U34">
            <v>408797</v>
          </cell>
          <cell r="V34">
            <v>421011</v>
          </cell>
          <cell r="W34">
            <v>548670</v>
          </cell>
          <cell r="X34">
            <v>24948</v>
          </cell>
          <cell r="Y34">
            <v>573618</v>
          </cell>
          <cell r="Z34">
            <v>0</v>
          </cell>
          <cell r="AA34">
            <v>52425</v>
          </cell>
          <cell r="AB34">
            <v>0</v>
          </cell>
          <cell r="AC34">
            <v>16926</v>
          </cell>
          <cell r="AD34">
            <v>5749</v>
          </cell>
          <cell r="AE34">
            <v>0</v>
          </cell>
          <cell r="AF34">
            <v>75100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226093</v>
          </cell>
          <cell r="F35">
            <v>0</v>
          </cell>
          <cell r="G35">
            <v>2041</v>
          </cell>
          <cell r="H35">
            <v>228134</v>
          </cell>
          <cell r="I35">
            <v>0</v>
          </cell>
          <cell r="J35">
            <v>0</v>
          </cell>
          <cell r="K35">
            <v>0</v>
          </cell>
          <cell r="L35">
            <v>79394</v>
          </cell>
          <cell r="M35">
            <v>956892</v>
          </cell>
          <cell r="N35">
            <v>0</v>
          </cell>
          <cell r="O35">
            <v>216752</v>
          </cell>
          <cell r="P35">
            <v>1734</v>
          </cell>
          <cell r="Q35">
            <v>42284</v>
          </cell>
          <cell r="R35">
            <v>1297056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113314</v>
          </cell>
          <cell r="X35">
            <v>0</v>
          </cell>
          <cell r="Y35">
            <v>113314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-226094</v>
          </cell>
          <cell r="F36">
            <v>0</v>
          </cell>
          <cell r="G36">
            <v>-2041</v>
          </cell>
          <cell r="H36">
            <v>-228135</v>
          </cell>
          <cell r="I36">
            <v>0</v>
          </cell>
          <cell r="J36">
            <v>0</v>
          </cell>
          <cell r="K36">
            <v>0</v>
          </cell>
          <cell r="L36">
            <v>-79394</v>
          </cell>
          <cell r="M36">
            <v>-956891</v>
          </cell>
          <cell r="N36">
            <v>0</v>
          </cell>
          <cell r="O36">
            <v>-216752</v>
          </cell>
          <cell r="P36">
            <v>-1734</v>
          </cell>
          <cell r="Q36">
            <v>-42284</v>
          </cell>
          <cell r="R36">
            <v>-1297055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-113314</v>
          </cell>
          <cell r="X36">
            <v>0</v>
          </cell>
          <cell r="Y36">
            <v>-113314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0</v>
          </cell>
          <cell r="D37">
            <v>71776</v>
          </cell>
          <cell r="E37">
            <v>318008</v>
          </cell>
          <cell r="F37">
            <v>5233</v>
          </cell>
          <cell r="G37">
            <v>25682</v>
          </cell>
          <cell r="H37">
            <v>420699</v>
          </cell>
          <cell r="I37">
            <v>5639</v>
          </cell>
          <cell r="J37">
            <v>424582</v>
          </cell>
          <cell r="K37">
            <v>430221</v>
          </cell>
          <cell r="L37">
            <v>308531</v>
          </cell>
          <cell r="M37">
            <v>1254925</v>
          </cell>
          <cell r="N37">
            <v>0</v>
          </cell>
          <cell r="O37">
            <v>239475</v>
          </cell>
          <cell r="P37">
            <v>113971</v>
          </cell>
          <cell r="Q37">
            <v>110800</v>
          </cell>
          <cell r="R37">
            <v>2027702</v>
          </cell>
          <cell r="S37">
            <v>7245</v>
          </cell>
          <cell r="T37">
            <v>4969</v>
          </cell>
          <cell r="U37">
            <v>408797</v>
          </cell>
          <cell r="V37">
            <v>421011</v>
          </cell>
          <cell r="W37">
            <v>548670</v>
          </cell>
          <cell r="X37">
            <v>24948</v>
          </cell>
          <cell r="Y37">
            <v>573618</v>
          </cell>
          <cell r="Z37">
            <v>0</v>
          </cell>
          <cell r="AA37">
            <v>52425</v>
          </cell>
          <cell r="AB37">
            <v>0</v>
          </cell>
          <cell r="AC37">
            <v>16926</v>
          </cell>
          <cell r="AD37">
            <v>5749</v>
          </cell>
          <cell r="AE37">
            <v>0</v>
          </cell>
          <cell r="AF37">
            <v>75100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9713</v>
          </cell>
          <cell r="C3">
            <v>402</v>
          </cell>
          <cell r="D3">
            <v>144123</v>
          </cell>
          <cell r="E3">
            <v>5465</v>
          </cell>
          <cell r="F3">
            <v>159703</v>
          </cell>
          <cell r="G3">
            <v>0</v>
          </cell>
          <cell r="H3">
            <v>25351</v>
          </cell>
          <cell r="I3">
            <v>25351</v>
          </cell>
          <cell r="J3">
            <v>268</v>
          </cell>
          <cell r="K3">
            <v>268</v>
          </cell>
          <cell r="L3">
            <v>31050</v>
          </cell>
          <cell r="M3">
            <v>0</v>
          </cell>
          <cell r="N3">
            <v>6565</v>
          </cell>
          <cell r="O3">
            <v>37615</v>
          </cell>
        </row>
      </sheetData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71776</v>
          </cell>
          <cell r="E3">
            <v>318009</v>
          </cell>
          <cell r="F3">
            <v>5233</v>
          </cell>
          <cell r="G3">
            <v>25682</v>
          </cell>
          <cell r="H3">
            <v>420700</v>
          </cell>
          <cell r="I3">
            <v>5639</v>
          </cell>
          <cell r="J3">
            <v>424582</v>
          </cell>
          <cell r="K3">
            <v>430221</v>
          </cell>
          <cell r="L3">
            <v>308531</v>
          </cell>
          <cell r="M3">
            <v>1254924</v>
          </cell>
          <cell r="N3">
            <v>0</v>
          </cell>
          <cell r="O3">
            <v>239475</v>
          </cell>
          <cell r="P3">
            <v>113971</v>
          </cell>
          <cell r="Q3">
            <v>110800</v>
          </cell>
          <cell r="R3">
            <v>2027701</v>
          </cell>
          <cell r="S3">
            <v>7245</v>
          </cell>
          <cell r="T3">
            <v>4969</v>
          </cell>
          <cell r="U3">
            <v>408797</v>
          </cell>
          <cell r="V3">
            <v>421011</v>
          </cell>
          <cell r="W3">
            <v>548670</v>
          </cell>
          <cell r="X3">
            <v>24948</v>
          </cell>
          <cell r="Y3">
            <v>573618</v>
          </cell>
          <cell r="Z3">
            <v>0</v>
          </cell>
          <cell r="AA3">
            <v>52425</v>
          </cell>
          <cell r="AB3">
            <v>0</v>
          </cell>
          <cell r="AC3">
            <v>16926</v>
          </cell>
          <cell r="AD3">
            <v>5749</v>
          </cell>
          <cell r="AE3">
            <v>0</v>
          </cell>
          <cell r="AF3">
            <v>75100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226093</v>
          </cell>
          <cell r="F4">
            <v>0</v>
          </cell>
          <cell r="G4">
            <v>2041</v>
          </cell>
          <cell r="H4">
            <v>228134</v>
          </cell>
          <cell r="I4">
            <v>0</v>
          </cell>
          <cell r="J4">
            <v>0</v>
          </cell>
          <cell r="K4">
            <v>0</v>
          </cell>
          <cell r="L4">
            <v>79394</v>
          </cell>
          <cell r="M4">
            <v>956892</v>
          </cell>
          <cell r="N4">
            <v>0</v>
          </cell>
          <cell r="O4">
            <v>216752</v>
          </cell>
          <cell r="P4">
            <v>1734</v>
          </cell>
          <cell r="Q4">
            <v>42284</v>
          </cell>
          <cell r="R4">
            <v>1297056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113314</v>
          </cell>
          <cell r="X4">
            <v>0</v>
          </cell>
          <cell r="Y4">
            <v>113314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-226094</v>
          </cell>
          <cell r="F5">
            <v>0</v>
          </cell>
          <cell r="G5">
            <v>-2041</v>
          </cell>
          <cell r="H5">
            <v>-228135</v>
          </cell>
          <cell r="I5">
            <v>0</v>
          </cell>
          <cell r="J5">
            <v>0</v>
          </cell>
          <cell r="K5">
            <v>0</v>
          </cell>
          <cell r="L5">
            <v>-79394</v>
          </cell>
          <cell r="M5">
            <v>-956891</v>
          </cell>
          <cell r="N5">
            <v>0</v>
          </cell>
          <cell r="O5">
            <v>-216752</v>
          </cell>
          <cell r="P5">
            <v>-1734</v>
          </cell>
          <cell r="Q5">
            <v>-42284</v>
          </cell>
          <cell r="R5">
            <v>-1297055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-113314</v>
          </cell>
          <cell r="X5">
            <v>0</v>
          </cell>
          <cell r="Y5">
            <v>-113314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71776</v>
          </cell>
          <cell r="E6">
            <v>318008</v>
          </cell>
          <cell r="F6">
            <v>5233</v>
          </cell>
          <cell r="G6">
            <v>25682</v>
          </cell>
          <cell r="H6">
            <v>420699</v>
          </cell>
          <cell r="I6">
            <v>5639</v>
          </cell>
          <cell r="J6">
            <v>424582</v>
          </cell>
          <cell r="K6">
            <v>430221</v>
          </cell>
          <cell r="L6">
            <v>308531</v>
          </cell>
          <cell r="M6">
            <v>1254925</v>
          </cell>
          <cell r="N6">
            <v>0</v>
          </cell>
          <cell r="O6">
            <v>239475</v>
          </cell>
          <cell r="P6">
            <v>113971</v>
          </cell>
          <cell r="Q6">
            <v>110800</v>
          </cell>
          <cell r="R6">
            <v>2027702</v>
          </cell>
          <cell r="S6">
            <v>7245</v>
          </cell>
          <cell r="T6">
            <v>4969</v>
          </cell>
          <cell r="U6">
            <v>408797</v>
          </cell>
          <cell r="V6">
            <v>421011</v>
          </cell>
          <cell r="W6">
            <v>548670</v>
          </cell>
          <cell r="X6">
            <v>24948</v>
          </cell>
          <cell r="Y6">
            <v>573618</v>
          </cell>
          <cell r="Z6">
            <v>0</v>
          </cell>
          <cell r="AA6">
            <v>52425</v>
          </cell>
          <cell r="AB6">
            <v>0</v>
          </cell>
          <cell r="AC6">
            <v>16926</v>
          </cell>
          <cell r="AD6">
            <v>5749</v>
          </cell>
          <cell r="AE6">
            <v>0</v>
          </cell>
          <cell r="AF6">
            <v>75100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0</v>
          </cell>
          <cell r="E7">
            <v>26520</v>
          </cell>
          <cell r="F7">
            <v>0</v>
          </cell>
          <cell r="G7">
            <v>21405</v>
          </cell>
          <cell r="H7">
            <v>47925</v>
          </cell>
          <cell r="I7">
            <v>0</v>
          </cell>
          <cell r="J7">
            <v>0</v>
          </cell>
          <cell r="K7">
            <v>0</v>
          </cell>
          <cell r="L7">
            <v>17443</v>
          </cell>
          <cell r="M7">
            <v>119581</v>
          </cell>
          <cell r="N7">
            <v>0</v>
          </cell>
          <cell r="O7">
            <v>0</v>
          </cell>
          <cell r="P7">
            <v>31798</v>
          </cell>
          <cell r="Q7">
            <v>23073</v>
          </cell>
          <cell r="R7">
            <v>191895</v>
          </cell>
          <cell r="S7">
            <v>0</v>
          </cell>
          <cell r="T7">
            <v>50489</v>
          </cell>
          <cell r="U7">
            <v>95744</v>
          </cell>
          <cell r="V7">
            <v>146233</v>
          </cell>
          <cell r="W7">
            <v>287998</v>
          </cell>
          <cell r="X7">
            <v>0</v>
          </cell>
          <cell r="Y7">
            <v>287998</v>
          </cell>
          <cell r="Z7">
            <v>0</v>
          </cell>
          <cell r="AA7">
            <v>0</v>
          </cell>
          <cell r="AB7">
            <v>2597</v>
          </cell>
          <cell r="AC7">
            <v>18886</v>
          </cell>
          <cell r="AD7">
            <v>1700</v>
          </cell>
          <cell r="AE7">
            <v>0</v>
          </cell>
          <cell r="AF7">
            <v>23183</v>
          </cell>
        </row>
        <row r="8">
          <cell r="B8" t="str">
            <v>Køb fra lagringspligtig 2.b-c.</v>
          </cell>
          <cell r="C8">
            <v>0</v>
          </cell>
          <cell r="D8">
            <v>1123</v>
          </cell>
          <cell r="E8">
            <v>89347</v>
          </cell>
          <cell r="F8">
            <v>17120</v>
          </cell>
          <cell r="G8">
            <v>4449</v>
          </cell>
          <cell r="H8">
            <v>112039</v>
          </cell>
          <cell r="I8">
            <v>557</v>
          </cell>
          <cell r="J8">
            <v>38553</v>
          </cell>
          <cell r="K8">
            <v>39110</v>
          </cell>
          <cell r="L8">
            <v>40786</v>
          </cell>
          <cell r="M8">
            <v>120717</v>
          </cell>
          <cell r="N8">
            <v>0</v>
          </cell>
          <cell r="O8">
            <v>120569</v>
          </cell>
          <cell r="P8">
            <v>630</v>
          </cell>
          <cell r="Q8">
            <v>22109</v>
          </cell>
          <cell r="R8">
            <v>304811</v>
          </cell>
          <cell r="S8">
            <v>20853</v>
          </cell>
          <cell r="T8">
            <v>0</v>
          </cell>
          <cell r="U8">
            <v>80546</v>
          </cell>
          <cell r="V8">
            <v>101399</v>
          </cell>
          <cell r="W8">
            <v>671596</v>
          </cell>
          <cell r="X8">
            <v>1986</v>
          </cell>
          <cell r="Y8">
            <v>673582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4459</v>
          </cell>
          <cell r="AE8">
            <v>0</v>
          </cell>
          <cell r="AF8">
            <v>4459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7563</v>
          </cell>
          <cell r="F9">
            <v>0</v>
          </cell>
          <cell r="G9">
            <v>3088</v>
          </cell>
          <cell r="H9">
            <v>10651</v>
          </cell>
          <cell r="I9">
            <v>0</v>
          </cell>
          <cell r="J9">
            <v>0</v>
          </cell>
          <cell r="K9">
            <v>0</v>
          </cell>
          <cell r="L9">
            <v>5950</v>
          </cell>
          <cell r="M9">
            <v>26448</v>
          </cell>
          <cell r="N9">
            <v>0</v>
          </cell>
          <cell r="O9">
            <v>14001</v>
          </cell>
          <cell r="P9">
            <v>142</v>
          </cell>
          <cell r="Q9">
            <v>5370</v>
          </cell>
          <cell r="R9">
            <v>51911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67687</v>
          </cell>
          <cell r="X9">
            <v>0</v>
          </cell>
          <cell r="Y9">
            <v>67687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136</v>
          </cell>
          <cell r="M10">
            <v>4350</v>
          </cell>
          <cell r="N10">
            <v>0</v>
          </cell>
          <cell r="O10">
            <v>0</v>
          </cell>
          <cell r="P10">
            <v>8906</v>
          </cell>
          <cell r="Q10">
            <v>52</v>
          </cell>
          <cell r="R10">
            <v>13444</v>
          </cell>
          <cell r="S10">
            <v>0</v>
          </cell>
          <cell r="T10">
            <v>0</v>
          </cell>
          <cell r="U10">
            <v>350</v>
          </cell>
          <cell r="V10">
            <v>350</v>
          </cell>
          <cell r="W10">
            <v>0</v>
          </cell>
          <cell r="X10">
            <v>1062</v>
          </cell>
          <cell r="Y10">
            <v>1062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6859</v>
          </cell>
          <cell r="G11">
            <v>369</v>
          </cell>
          <cell r="H11">
            <v>7228</v>
          </cell>
          <cell r="I11">
            <v>0</v>
          </cell>
          <cell r="J11">
            <v>0</v>
          </cell>
          <cell r="K11">
            <v>0</v>
          </cell>
          <cell r="L11">
            <v>6833</v>
          </cell>
          <cell r="M11">
            <v>13631</v>
          </cell>
          <cell r="N11">
            <v>0</v>
          </cell>
          <cell r="O11">
            <v>9350</v>
          </cell>
          <cell r="P11">
            <v>0</v>
          </cell>
          <cell r="Q11">
            <v>0</v>
          </cell>
          <cell r="R11">
            <v>29814</v>
          </cell>
          <cell r="S11">
            <v>0</v>
          </cell>
          <cell r="T11">
            <v>1203</v>
          </cell>
          <cell r="U11">
            <v>0</v>
          </cell>
          <cell r="V11">
            <v>1203</v>
          </cell>
          <cell r="W11">
            <v>0</v>
          </cell>
          <cell r="X11">
            <v>0</v>
          </cell>
          <cell r="Y11">
            <v>0</v>
          </cell>
          <cell r="Z11">
            <v>568</v>
          </cell>
          <cell r="AA11">
            <v>0</v>
          </cell>
          <cell r="AB11">
            <v>1</v>
          </cell>
          <cell r="AC11">
            <v>3245</v>
          </cell>
          <cell r="AD11">
            <v>25</v>
          </cell>
          <cell r="AE11">
            <v>0</v>
          </cell>
          <cell r="AF11">
            <v>3839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39725</v>
          </cell>
          <cell r="E13">
            <v>207499</v>
          </cell>
          <cell r="F13">
            <v>2724</v>
          </cell>
          <cell r="G13">
            <v>4</v>
          </cell>
          <cell r="H13">
            <v>249952</v>
          </cell>
          <cell r="I13">
            <v>0</v>
          </cell>
          <cell r="J13">
            <v>7681</v>
          </cell>
          <cell r="K13">
            <v>7681</v>
          </cell>
          <cell r="L13">
            <v>42213</v>
          </cell>
          <cell r="M13">
            <v>240004</v>
          </cell>
          <cell r="N13">
            <v>0</v>
          </cell>
          <cell r="O13">
            <v>130461</v>
          </cell>
          <cell r="P13">
            <v>4859</v>
          </cell>
          <cell r="Q13">
            <v>15279</v>
          </cell>
          <cell r="R13">
            <v>432816</v>
          </cell>
          <cell r="S13">
            <v>20853</v>
          </cell>
          <cell r="T13">
            <v>0</v>
          </cell>
          <cell r="U13">
            <v>92271</v>
          </cell>
          <cell r="V13">
            <v>113124</v>
          </cell>
          <cell r="W13">
            <v>290264</v>
          </cell>
          <cell r="X13">
            <v>9440</v>
          </cell>
          <cell r="Y13">
            <v>299704</v>
          </cell>
          <cell r="Z13">
            <v>27739</v>
          </cell>
          <cell r="AA13">
            <v>0</v>
          </cell>
          <cell r="AB13">
            <v>0</v>
          </cell>
          <cell r="AC13">
            <v>0</v>
          </cell>
          <cell r="AD13">
            <v>9226</v>
          </cell>
          <cell r="AE13">
            <v>0</v>
          </cell>
          <cell r="AF13">
            <v>36965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4009</v>
          </cell>
          <cell r="F14">
            <v>157260</v>
          </cell>
          <cell r="G14">
            <v>4962</v>
          </cell>
          <cell r="H14">
            <v>166231</v>
          </cell>
          <cell r="I14">
            <v>0</v>
          </cell>
          <cell r="J14">
            <v>575</v>
          </cell>
          <cell r="K14">
            <v>575</v>
          </cell>
          <cell r="L14">
            <v>55449</v>
          </cell>
          <cell r="M14">
            <v>23858</v>
          </cell>
          <cell r="N14">
            <v>0</v>
          </cell>
          <cell r="O14">
            <v>181705</v>
          </cell>
          <cell r="P14">
            <v>0</v>
          </cell>
          <cell r="Q14">
            <v>20536</v>
          </cell>
          <cell r="R14">
            <v>281548</v>
          </cell>
          <cell r="S14">
            <v>0</v>
          </cell>
          <cell r="T14">
            <v>7038</v>
          </cell>
          <cell r="U14">
            <v>3390</v>
          </cell>
          <cell r="V14">
            <v>10428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6</v>
          </cell>
          <cell r="AD14">
            <v>2673</v>
          </cell>
          <cell r="AE14">
            <v>0</v>
          </cell>
          <cell r="AF14">
            <v>2679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26</v>
          </cell>
          <cell r="E16">
            <v>1549</v>
          </cell>
          <cell r="F16">
            <v>0</v>
          </cell>
          <cell r="G16">
            <v>0</v>
          </cell>
          <cell r="H16">
            <v>1575</v>
          </cell>
          <cell r="I16">
            <v>0</v>
          </cell>
          <cell r="J16">
            <v>45</v>
          </cell>
          <cell r="K16">
            <v>45</v>
          </cell>
          <cell r="L16">
            <v>1378</v>
          </cell>
          <cell r="M16">
            <v>857</v>
          </cell>
          <cell r="N16">
            <v>0</v>
          </cell>
          <cell r="O16">
            <v>2158</v>
          </cell>
          <cell r="P16">
            <v>10</v>
          </cell>
          <cell r="Q16">
            <v>288</v>
          </cell>
          <cell r="R16">
            <v>4691</v>
          </cell>
          <cell r="S16">
            <v>0</v>
          </cell>
          <cell r="T16">
            <v>0</v>
          </cell>
          <cell r="U16">
            <v>952</v>
          </cell>
          <cell r="V16">
            <v>952</v>
          </cell>
          <cell r="W16">
            <v>4190</v>
          </cell>
          <cell r="X16">
            <v>0</v>
          </cell>
          <cell r="Y16">
            <v>4190</v>
          </cell>
          <cell r="Z16">
            <v>3</v>
          </cell>
          <cell r="AA16">
            <v>0</v>
          </cell>
          <cell r="AB16">
            <v>0</v>
          </cell>
          <cell r="AC16">
            <v>27</v>
          </cell>
          <cell r="AD16">
            <v>213</v>
          </cell>
          <cell r="AE16">
            <v>0</v>
          </cell>
          <cell r="AF16">
            <v>243</v>
          </cell>
        </row>
        <row r="17">
          <cell r="B17" t="str">
            <v>I alt Tilgang</v>
          </cell>
          <cell r="C17">
            <v>0</v>
          </cell>
          <cell r="D17">
            <v>40874</v>
          </cell>
          <cell r="E17">
            <v>336487</v>
          </cell>
          <cell r="F17">
            <v>183963</v>
          </cell>
          <cell r="G17">
            <v>34277</v>
          </cell>
          <cell r="H17">
            <v>595601</v>
          </cell>
          <cell r="I17">
            <v>557</v>
          </cell>
          <cell r="J17">
            <v>46854</v>
          </cell>
          <cell r="K17">
            <v>47411</v>
          </cell>
          <cell r="L17">
            <v>170188</v>
          </cell>
          <cell r="M17">
            <v>549446</v>
          </cell>
          <cell r="N17">
            <v>0</v>
          </cell>
          <cell r="O17">
            <v>458244</v>
          </cell>
          <cell r="P17">
            <v>46345</v>
          </cell>
          <cell r="Q17">
            <v>86707</v>
          </cell>
          <cell r="R17">
            <v>1310930</v>
          </cell>
          <cell r="S17">
            <v>41706</v>
          </cell>
          <cell r="T17">
            <v>58730</v>
          </cell>
          <cell r="U17">
            <v>273253</v>
          </cell>
          <cell r="V17">
            <v>373689</v>
          </cell>
          <cell r="W17">
            <v>1321735</v>
          </cell>
          <cell r="X17">
            <v>12488</v>
          </cell>
          <cell r="Y17">
            <v>1334223</v>
          </cell>
          <cell r="Z17">
            <v>28310</v>
          </cell>
          <cell r="AA17">
            <v>0</v>
          </cell>
          <cell r="AB17">
            <v>2598</v>
          </cell>
          <cell r="AC17">
            <v>22164</v>
          </cell>
          <cell r="AD17">
            <v>18296</v>
          </cell>
          <cell r="AE17">
            <v>0</v>
          </cell>
          <cell r="AF17">
            <v>71368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23831</v>
          </cell>
          <cell r="E18">
            <v>66718</v>
          </cell>
          <cell r="F18">
            <v>0</v>
          </cell>
          <cell r="G18">
            <v>0</v>
          </cell>
          <cell r="H18">
            <v>90549</v>
          </cell>
          <cell r="I18">
            <v>0</v>
          </cell>
          <cell r="J18">
            <v>46622</v>
          </cell>
          <cell r="K18">
            <v>46622</v>
          </cell>
          <cell r="L18">
            <v>27510</v>
          </cell>
          <cell r="M18">
            <v>149940</v>
          </cell>
          <cell r="N18">
            <v>0</v>
          </cell>
          <cell r="O18">
            <v>0</v>
          </cell>
          <cell r="P18">
            <v>2978</v>
          </cell>
          <cell r="Q18">
            <v>0</v>
          </cell>
          <cell r="R18">
            <v>180428</v>
          </cell>
          <cell r="S18">
            <v>0</v>
          </cell>
          <cell r="T18">
            <v>8999</v>
          </cell>
          <cell r="U18">
            <v>129621</v>
          </cell>
          <cell r="V18">
            <v>138620</v>
          </cell>
          <cell r="W18">
            <v>33435</v>
          </cell>
          <cell r="X18">
            <v>7648</v>
          </cell>
          <cell r="Y18">
            <v>41083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5560</v>
          </cell>
          <cell r="AE18">
            <v>0</v>
          </cell>
          <cell r="AF18">
            <v>5560</v>
          </cell>
        </row>
        <row r="19">
          <cell r="B19" t="str">
            <v>Salg til lagringspligtig 3.b-c.</v>
          </cell>
          <cell r="C19">
            <v>0</v>
          </cell>
          <cell r="D19">
            <v>1123</v>
          </cell>
          <cell r="E19">
            <v>89346</v>
          </cell>
          <cell r="F19">
            <v>17120</v>
          </cell>
          <cell r="G19">
            <v>4449</v>
          </cell>
          <cell r="H19">
            <v>112038</v>
          </cell>
          <cell r="I19">
            <v>557</v>
          </cell>
          <cell r="J19">
            <v>38554</v>
          </cell>
          <cell r="K19">
            <v>39111</v>
          </cell>
          <cell r="L19">
            <v>40786</v>
          </cell>
          <cell r="M19">
            <v>120717</v>
          </cell>
          <cell r="N19">
            <v>0</v>
          </cell>
          <cell r="O19">
            <v>120569</v>
          </cell>
          <cell r="P19">
            <v>4246</v>
          </cell>
          <cell r="Q19">
            <v>22109</v>
          </cell>
          <cell r="R19">
            <v>308427</v>
          </cell>
          <cell r="S19">
            <v>20853</v>
          </cell>
          <cell r="T19">
            <v>0</v>
          </cell>
          <cell r="U19">
            <v>80546</v>
          </cell>
          <cell r="V19">
            <v>101399</v>
          </cell>
          <cell r="W19">
            <v>671595</v>
          </cell>
          <cell r="X19">
            <v>1986</v>
          </cell>
          <cell r="Y19">
            <v>673581</v>
          </cell>
          <cell r="Z19">
            <v>0</v>
          </cell>
          <cell r="AA19">
            <v>0</v>
          </cell>
          <cell r="AB19">
            <v>0</v>
          </cell>
          <cell r="AC19">
            <v>766</v>
          </cell>
          <cell r="AD19">
            <v>4459</v>
          </cell>
          <cell r="AE19">
            <v>0</v>
          </cell>
          <cell r="AF19">
            <v>5225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7563</v>
          </cell>
          <cell r="F20">
            <v>0</v>
          </cell>
          <cell r="G20">
            <v>3088</v>
          </cell>
          <cell r="H20">
            <v>10651</v>
          </cell>
          <cell r="I20">
            <v>0</v>
          </cell>
          <cell r="J20">
            <v>0</v>
          </cell>
          <cell r="K20">
            <v>0</v>
          </cell>
          <cell r="L20">
            <v>5952</v>
          </cell>
          <cell r="M20">
            <v>26448</v>
          </cell>
          <cell r="N20">
            <v>0</v>
          </cell>
          <cell r="O20">
            <v>14001</v>
          </cell>
          <cell r="P20">
            <v>142</v>
          </cell>
          <cell r="Q20">
            <v>5370</v>
          </cell>
          <cell r="R20">
            <v>51913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67687</v>
          </cell>
          <cell r="X20">
            <v>0</v>
          </cell>
          <cell r="Y20">
            <v>67687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33627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33627</v>
          </cell>
          <cell r="S21">
            <v>0</v>
          </cell>
          <cell r="T21">
            <v>1399</v>
          </cell>
          <cell r="U21">
            <v>9339</v>
          </cell>
          <cell r="V21">
            <v>10738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7</v>
          </cell>
          <cell r="K22">
            <v>7</v>
          </cell>
          <cell r="L22">
            <v>408</v>
          </cell>
          <cell r="M22">
            <v>26</v>
          </cell>
          <cell r="N22">
            <v>0</v>
          </cell>
          <cell r="O22">
            <v>6</v>
          </cell>
          <cell r="P22">
            <v>0</v>
          </cell>
          <cell r="Q22">
            <v>0</v>
          </cell>
          <cell r="R22">
            <v>440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27469</v>
          </cell>
          <cell r="K23">
            <v>27469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2123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2123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0</v>
          </cell>
          <cell r="D25">
            <v>0</v>
          </cell>
          <cell r="E25">
            <v>5713</v>
          </cell>
          <cell r="F25">
            <v>159887</v>
          </cell>
          <cell r="G25">
            <v>987</v>
          </cell>
          <cell r="H25">
            <v>166587</v>
          </cell>
          <cell r="I25">
            <v>0</v>
          </cell>
          <cell r="J25">
            <v>34803</v>
          </cell>
          <cell r="K25">
            <v>34803</v>
          </cell>
          <cell r="L25">
            <v>42540</v>
          </cell>
          <cell r="M25">
            <v>105039</v>
          </cell>
          <cell r="N25">
            <v>0</v>
          </cell>
          <cell r="O25">
            <v>270030</v>
          </cell>
          <cell r="P25">
            <v>3581</v>
          </cell>
          <cell r="Q25">
            <v>7143</v>
          </cell>
          <cell r="R25">
            <v>428333</v>
          </cell>
          <cell r="S25">
            <v>0</v>
          </cell>
          <cell r="T25">
            <v>1203</v>
          </cell>
          <cell r="U25">
            <v>814</v>
          </cell>
          <cell r="V25">
            <v>2017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10</v>
          </cell>
          <cell r="AB25">
            <v>2597</v>
          </cell>
          <cell r="AC25">
            <v>15786</v>
          </cell>
          <cell r="AD25">
            <v>6000</v>
          </cell>
          <cell r="AE25">
            <v>0</v>
          </cell>
          <cell r="AF25">
            <v>24393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214</v>
          </cell>
          <cell r="M26">
            <v>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240</v>
          </cell>
          <cell r="S26">
            <v>0</v>
          </cell>
          <cell r="T26">
            <v>0</v>
          </cell>
          <cell r="U26">
            <v>1600</v>
          </cell>
          <cell r="V26">
            <v>1600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22664</v>
          </cell>
          <cell r="AB26">
            <v>0</v>
          </cell>
          <cell r="AC26">
            <v>6598</v>
          </cell>
          <cell r="AD26">
            <v>2</v>
          </cell>
          <cell r="AE26">
            <v>0</v>
          </cell>
          <cell r="AF26">
            <v>29264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379</v>
          </cell>
          <cell r="V27">
            <v>379</v>
          </cell>
          <cell r="W27">
            <v>0</v>
          </cell>
          <cell r="X27">
            <v>0</v>
          </cell>
          <cell r="Y27">
            <v>0</v>
          </cell>
          <cell r="Z27">
            <v>28310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28310</v>
          </cell>
        </row>
        <row r="28">
          <cell r="B28" t="str">
            <v>Anvendt til produktion 3.n</v>
          </cell>
          <cell r="C28">
            <v>0</v>
          </cell>
          <cell r="D28">
            <v>4686</v>
          </cell>
          <cell r="E28">
            <v>2803</v>
          </cell>
          <cell r="F28">
            <v>0</v>
          </cell>
          <cell r="G28">
            <v>0</v>
          </cell>
          <cell r="H28">
            <v>7489</v>
          </cell>
          <cell r="I28">
            <v>0</v>
          </cell>
          <cell r="J28">
            <v>0</v>
          </cell>
          <cell r="K28">
            <v>0</v>
          </cell>
          <cell r="L28">
            <v>35981</v>
          </cell>
          <cell r="M28">
            <v>7875</v>
          </cell>
          <cell r="N28">
            <v>0</v>
          </cell>
          <cell r="O28">
            <v>0</v>
          </cell>
          <cell r="P28">
            <v>8968</v>
          </cell>
          <cell r="Q28">
            <v>15061</v>
          </cell>
          <cell r="R28">
            <v>67885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643715</v>
          </cell>
          <cell r="X28">
            <v>4045</v>
          </cell>
          <cell r="Y28">
            <v>647760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384</v>
          </cell>
          <cell r="AE28">
            <v>0</v>
          </cell>
          <cell r="AF28">
            <v>384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142579</v>
          </cell>
          <cell r="F29">
            <v>4512</v>
          </cell>
          <cell r="G29">
            <v>22305</v>
          </cell>
          <cell r="H29">
            <v>169396</v>
          </cell>
          <cell r="I29">
            <v>570</v>
          </cell>
          <cell r="J29">
            <v>5</v>
          </cell>
          <cell r="K29">
            <v>575</v>
          </cell>
          <cell r="L29">
            <v>9580</v>
          </cell>
          <cell r="M29">
            <v>193270</v>
          </cell>
          <cell r="N29">
            <v>0</v>
          </cell>
          <cell r="O29">
            <v>65648</v>
          </cell>
          <cell r="P29">
            <v>7020</v>
          </cell>
          <cell r="Q29">
            <v>3101</v>
          </cell>
          <cell r="R29">
            <v>278619</v>
          </cell>
          <cell r="S29">
            <v>0</v>
          </cell>
          <cell r="T29">
            <v>3390</v>
          </cell>
          <cell r="U29">
            <v>7039</v>
          </cell>
          <cell r="V29">
            <v>10429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2673</v>
          </cell>
          <cell r="AE29">
            <v>0</v>
          </cell>
          <cell r="AF29">
            <v>2673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0</v>
          </cell>
          <cell r="E31">
            <v>0</v>
          </cell>
          <cell r="F31">
            <v>591</v>
          </cell>
          <cell r="G31">
            <v>523</v>
          </cell>
          <cell r="H31">
            <v>1114</v>
          </cell>
          <cell r="I31">
            <v>0</v>
          </cell>
          <cell r="J31">
            <v>180</v>
          </cell>
          <cell r="K31">
            <v>180</v>
          </cell>
          <cell r="L31">
            <v>109</v>
          </cell>
          <cell r="M31">
            <v>1310</v>
          </cell>
          <cell r="N31">
            <v>0</v>
          </cell>
          <cell r="O31">
            <v>19</v>
          </cell>
          <cell r="P31">
            <v>62</v>
          </cell>
          <cell r="Q31">
            <v>0</v>
          </cell>
          <cell r="R31">
            <v>1500</v>
          </cell>
          <cell r="S31">
            <v>0</v>
          </cell>
          <cell r="T31">
            <v>6</v>
          </cell>
          <cell r="U31">
            <v>61</v>
          </cell>
          <cell r="V31">
            <v>67</v>
          </cell>
          <cell r="W31">
            <v>392</v>
          </cell>
          <cell r="X31">
            <v>0</v>
          </cell>
          <cell r="Y31">
            <v>392</v>
          </cell>
          <cell r="Z31">
            <v>0</v>
          </cell>
          <cell r="AA31">
            <v>0</v>
          </cell>
          <cell r="AB31">
            <v>1</v>
          </cell>
          <cell r="AC31">
            <v>90</v>
          </cell>
          <cell r="AD31">
            <v>44</v>
          </cell>
          <cell r="AE31">
            <v>0</v>
          </cell>
          <cell r="AF31">
            <v>135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0</v>
          </cell>
          <cell r="D33">
            <v>29640</v>
          </cell>
          <cell r="E33">
            <v>314722</v>
          </cell>
          <cell r="F33">
            <v>182110</v>
          </cell>
          <cell r="G33">
            <v>31352</v>
          </cell>
          <cell r="H33">
            <v>557824</v>
          </cell>
          <cell r="I33">
            <v>1127</v>
          </cell>
          <cell r="J33">
            <v>147640</v>
          </cell>
          <cell r="K33">
            <v>148767</v>
          </cell>
          <cell r="L33">
            <v>198830</v>
          </cell>
          <cell r="M33">
            <v>604651</v>
          </cell>
          <cell r="N33">
            <v>0</v>
          </cell>
          <cell r="O33">
            <v>470273</v>
          </cell>
          <cell r="P33">
            <v>26997</v>
          </cell>
          <cell r="Q33">
            <v>52784</v>
          </cell>
          <cell r="R33">
            <v>1353535</v>
          </cell>
          <cell r="S33">
            <v>20853</v>
          </cell>
          <cell r="T33">
            <v>14997</v>
          </cell>
          <cell r="U33">
            <v>229399</v>
          </cell>
          <cell r="V33">
            <v>265249</v>
          </cell>
          <cell r="W33">
            <v>1416824</v>
          </cell>
          <cell r="X33">
            <v>13679</v>
          </cell>
          <cell r="Y33">
            <v>1430503</v>
          </cell>
          <cell r="Z33">
            <v>28310</v>
          </cell>
          <cell r="AA33">
            <v>22674</v>
          </cell>
          <cell r="AB33">
            <v>2598</v>
          </cell>
          <cell r="AC33">
            <v>23240</v>
          </cell>
          <cell r="AD33">
            <v>19123</v>
          </cell>
          <cell r="AE33">
            <v>0</v>
          </cell>
          <cell r="AF33">
            <v>95945</v>
          </cell>
        </row>
        <row r="34">
          <cell r="A34" t="str">
            <v>FYSISK BEHOLDNING ULTIMO</v>
          </cell>
          <cell r="C34">
            <v>0</v>
          </cell>
          <cell r="D34">
            <v>83010</v>
          </cell>
          <cell r="E34">
            <v>339774</v>
          </cell>
          <cell r="F34">
            <v>7086</v>
          </cell>
          <cell r="G34">
            <v>28607</v>
          </cell>
          <cell r="H34">
            <v>458477</v>
          </cell>
          <cell r="I34">
            <v>5069</v>
          </cell>
          <cell r="J34">
            <v>323796</v>
          </cell>
          <cell r="K34">
            <v>328865</v>
          </cell>
          <cell r="L34">
            <v>279889</v>
          </cell>
          <cell r="M34">
            <v>1199719</v>
          </cell>
          <cell r="N34">
            <v>0</v>
          </cell>
          <cell r="O34">
            <v>227446</v>
          </cell>
          <cell r="P34">
            <v>133319</v>
          </cell>
          <cell r="Q34">
            <v>144723</v>
          </cell>
          <cell r="R34">
            <v>1985096</v>
          </cell>
          <cell r="S34">
            <v>28098</v>
          </cell>
          <cell r="T34">
            <v>48702</v>
          </cell>
          <cell r="U34">
            <v>452651</v>
          </cell>
          <cell r="V34">
            <v>529451</v>
          </cell>
          <cell r="W34">
            <v>453581</v>
          </cell>
          <cell r="X34">
            <v>23757</v>
          </cell>
          <cell r="Y34">
            <v>477338</v>
          </cell>
          <cell r="Z34">
            <v>0</v>
          </cell>
          <cell r="AA34">
            <v>29751</v>
          </cell>
          <cell r="AB34">
            <v>0</v>
          </cell>
          <cell r="AC34">
            <v>15850</v>
          </cell>
          <cell r="AD34">
            <v>4922</v>
          </cell>
          <cell r="AE34">
            <v>0</v>
          </cell>
          <cell r="AF34">
            <v>50523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221624</v>
          </cell>
          <cell r="F35">
            <v>1</v>
          </cell>
          <cell r="G35">
            <v>1659</v>
          </cell>
          <cell r="H35">
            <v>223284</v>
          </cell>
          <cell r="I35">
            <v>0</v>
          </cell>
          <cell r="J35">
            <v>0</v>
          </cell>
          <cell r="K35">
            <v>0</v>
          </cell>
          <cell r="L35">
            <v>85319</v>
          </cell>
          <cell r="M35">
            <v>949753</v>
          </cell>
          <cell r="N35">
            <v>0</v>
          </cell>
          <cell r="O35">
            <v>202749</v>
          </cell>
          <cell r="P35">
            <v>2168</v>
          </cell>
          <cell r="Q35">
            <v>36914</v>
          </cell>
          <cell r="R35">
            <v>1276903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171921</v>
          </cell>
          <cell r="X35">
            <v>0</v>
          </cell>
          <cell r="Y35">
            <v>171921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-221624</v>
          </cell>
          <cell r="F36">
            <v>-1</v>
          </cell>
          <cell r="G36">
            <v>-1659</v>
          </cell>
          <cell r="H36">
            <v>-223284</v>
          </cell>
          <cell r="I36">
            <v>0</v>
          </cell>
          <cell r="J36">
            <v>0</v>
          </cell>
          <cell r="K36">
            <v>0</v>
          </cell>
          <cell r="L36">
            <v>-85339</v>
          </cell>
          <cell r="M36">
            <v>-949753</v>
          </cell>
          <cell r="N36">
            <v>0</v>
          </cell>
          <cell r="O36">
            <v>-202751</v>
          </cell>
          <cell r="P36">
            <v>-2168</v>
          </cell>
          <cell r="Q36">
            <v>-36914</v>
          </cell>
          <cell r="R36">
            <v>-1276925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-171921</v>
          </cell>
          <cell r="X36">
            <v>0</v>
          </cell>
          <cell r="Y36">
            <v>-171921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0</v>
          </cell>
          <cell r="D37">
            <v>83010</v>
          </cell>
          <cell r="E37">
            <v>339774</v>
          </cell>
          <cell r="F37">
            <v>7086</v>
          </cell>
          <cell r="G37">
            <v>28607</v>
          </cell>
          <cell r="H37">
            <v>458477</v>
          </cell>
          <cell r="I37">
            <v>5069</v>
          </cell>
          <cell r="J37">
            <v>323796</v>
          </cell>
          <cell r="K37">
            <v>328865</v>
          </cell>
          <cell r="L37">
            <v>279869</v>
          </cell>
          <cell r="M37">
            <v>1199719</v>
          </cell>
          <cell r="N37">
            <v>0</v>
          </cell>
          <cell r="O37">
            <v>227444</v>
          </cell>
          <cell r="P37">
            <v>133319</v>
          </cell>
          <cell r="Q37">
            <v>144723</v>
          </cell>
          <cell r="R37">
            <v>1985074</v>
          </cell>
          <cell r="S37">
            <v>28098</v>
          </cell>
          <cell r="T37">
            <v>48702</v>
          </cell>
          <cell r="U37">
            <v>452651</v>
          </cell>
          <cell r="V37">
            <v>529451</v>
          </cell>
          <cell r="W37">
            <v>453581</v>
          </cell>
          <cell r="X37">
            <v>23757</v>
          </cell>
          <cell r="Y37">
            <v>477338</v>
          </cell>
          <cell r="Z37">
            <v>0</v>
          </cell>
          <cell r="AA37">
            <v>29751</v>
          </cell>
          <cell r="AB37">
            <v>0</v>
          </cell>
          <cell r="AC37">
            <v>15850</v>
          </cell>
          <cell r="AD37">
            <v>4922</v>
          </cell>
          <cell r="AE37">
            <v>0</v>
          </cell>
          <cell r="AF37">
            <v>50523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8288</v>
          </cell>
          <cell r="C3">
            <v>357</v>
          </cell>
          <cell r="D3">
            <v>146550</v>
          </cell>
          <cell r="E3">
            <v>4692</v>
          </cell>
          <cell r="F3">
            <v>159887</v>
          </cell>
          <cell r="G3">
            <v>119</v>
          </cell>
          <cell r="H3">
            <v>70598</v>
          </cell>
          <cell r="I3">
            <v>70717</v>
          </cell>
          <cell r="J3">
            <v>4</v>
          </cell>
          <cell r="K3">
            <v>4</v>
          </cell>
          <cell r="L3">
            <v>33304</v>
          </cell>
          <cell r="M3">
            <v>0</v>
          </cell>
          <cell r="N3">
            <v>9527</v>
          </cell>
          <cell r="O3">
            <v>42831</v>
          </cell>
        </row>
      </sheetData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83010</v>
          </cell>
          <cell r="E3">
            <v>339774</v>
          </cell>
          <cell r="F3">
            <v>7086</v>
          </cell>
          <cell r="G3">
            <v>28607</v>
          </cell>
          <cell r="H3">
            <v>458477</v>
          </cell>
          <cell r="I3">
            <v>5069</v>
          </cell>
          <cell r="J3">
            <v>323796</v>
          </cell>
          <cell r="K3">
            <v>328865</v>
          </cell>
          <cell r="L3">
            <v>279889</v>
          </cell>
          <cell r="M3">
            <v>1199719</v>
          </cell>
          <cell r="N3">
            <v>0</v>
          </cell>
          <cell r="O3">
            <v>227446</v>
          </cell>
          <cell r="P3">
            <v>133319</v>
          </cell>
          <cell r="Q3">
            <v>144723</v>
          </cell>
          <cell r="R3">
            <v>1985096</v>
          </cell>
          <cell r="S3">
            <v>28098</v>
          </cell>
          <cell r="T3">
            <v>48702</v>
          </cell>
          <cell r="U3">
            <v>452651</v>
          </cell>
          <cell r="V3">
            <v>529451</v>
          </cell>
          <cell r="W3">
            <v>453581</v>
          </cell>
          <cell r="X3">
            <v>23757</v>
          </cell>
          <cell r="Y3">
            <v>477338</v>
          </cell>
          <cell r="Z3">
            <v>0</v>
          </cell>
          <cell r="AA3">
            <v>29751</v>
          </cell>
          <cell r="AB3">
            <v>0</v>
          </cell>
          <cell r="AC3">
            <v>15850</v>
          </cell>
          <cell r="AD3">
            <v>4922</v>
          </cell>
          <cell r="AE3">
            <v>0</v>
          </cell>
          <cell r="AF3">
            <v>50523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221624</v>
          </cell>
          <cell r="F4">
            <v>1</v>
          </cell>
          <cell r="G4">
            <v>1659</v>
          </cell>
          <cell r="H4">
            <v>223284</v>
          </cell>
          <cell r="I4">
            <v>0</v>
          </cell>
          <cell r="J4">
            <v>0</v>
          </cell>
          <cell r="K4">
            <v>0</v>
          </cell>
          <cell r="L4">
            <v>85319</v>
          </cell>
          <cell r="M4">
            <v>949753</v>
          </cell>
          <cell r="N4">
            <v>0</v>
          </cell>
          <cell r="O4">
            <v>202749</v>
          </cell>
          <cell r="P4">
            <v>2168</v>
          </cell>
          <cell r="Q4">
            <v>36914</v>
          </cell>
          <cell r="R4">
            <v>1276903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171921</v>
          </cell>
          <cell r="X4">
            <v>0</v>
          </cell>
          <cell r="Y4">
            <v>171921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-221624</v>
          </cell>
          <cell r="F5">
            <v>-1</v>
          </cell>
          <cell r="G5">
            <v>-1659</v>
          </cell>
          <cell r="H5">
            <v>-223284</v>
          </cell>
          <cell r="I5">
            <v>0</v>
          </cell>
          <cell r="J5">
            <v>0</v>
          </cell>
          <cell r="K5">
            <v>0</v>
          </cell>
          <cell r="L5">
            <v>-85339</v>
          </cell>
          <cell r="M5">
            <v>-949753</v>
          </cell>
          <cell r="N5">
            <v>0</v>
          </cell>
          <cell r="O5">
            <v>-202751</v>
          </cell>
          <cell r="P5">
            <v>-2168</v>
          </cell>
          <cell r="Q5">
            <v>-36914</v>
          </cell>
          <cell r="R5">
            <v>-1276925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-171921</v>
          </cell>
          <cell r="X5">
            <v>0</v>
          </cell>
          <cell r="Y5">
            <v>-171921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83010</v>
          </cell>
          <cell r="E6">
            <v>339774</v>
          </cell>
          <cell r="F6">
            <v>7086</v>
          </cell>
          <cell r="G6">
            <v>28607</v>
          </cell>
          <cell r="H6">
            <v>458477</v>
          </cell>
          <cell r="I6">
            <v>5069</v>
          </cell>
          <cell r="J6">
            <v>323796</v>
          </cell>
          <cell r="K6">
            <v>328865</v>
          </cell>
          <cell r="L6">
            <v>279869</v>
          </cell>
          <cell r="M6">
            <v>1199719</v>
          </cell>
          <cell r="N6">
            <v>0</v>
          </cell>
          <cell r="O6">
            <v>227444</v>
          </cell>
          <cell r="P6">
            <v>133319</v>
          </cell>
          <cell r="Q6">
            <v>144723</v>
          </cell>
          <cell r="R6">
            <v>1985074</v>
          </cell>
          <cell r="S6">
            <v>28098</v>
          </cell>
          <cell r="T6">
            <v>48702</v>
          </cell>
          <cell r="U6">
            <v>452651</v>
          </cell>
          <cell r="V6">
            <v>529451</v>
          </cell>
          <cell r="W6">
            <v>453581</v>
          </cell>
          <cell r="X6">
            <v>23757</v>
          </cell>
          <cell r="Y6">
            <v>477338</v>
          </cell>
          <cell r="Z6">
            <v>0</v>
          </cell>
          <cell r="AA6">
            <v>29751</v>
          </cell>
          <cell r="AB6">
            <v>0</v>
          </cell>
          <cell r="AC6">
            <v>15850</v>
          </cell>
          <cell r="AD6">
            <v>4922</v>
          </cell>
          <cell r="AE6">
            <v>0</v>
          </cell>
          <cell r="AF6">
            <v>50523</v>
          </cell>
        </row>
        <row r="7">
          <cell r="A7" t="str">
            <v>TILGANG</v>
          </cell>
          <cell r="B7" t="str">
            <v>Import 2.a.</v>
          </cell>
          <cell r="C7">
            <v>70</v>
          </cell>
          <cell r="D7">
            <v>7267</v>
          </cell>
          <cell r="E7">
            <v>24893</v>
          </cell>
          <cell r="F7">
            <v>0</v>
          </cell>
          <cell r="G7">
            <v>20010</v>
          </cell>
          <cell r="H7">
            <v>52240</v>
          </cell>
          <cell r="I7">
            <v>0</v>
          </cell>
          <cell r="J7">
            <v>18847</v>
          </cell>
          <cell r="K7">
            <v>18847</v>
          </cell>
          <cell r="L7">
            <v>82259</v>
          </cell>
          <cell r="M7">
            <v>174099</v>
          </cell>
          <cell r="N7">
            <v>0</v>
          </cell>
          <cell r="O7">
            <v>0</v>
          </cell>
          <cell r="P7">
            <v>7720</v>
          </cell>
          <cell r="Q7">
            <v>0</v>
          </cell>
          <cell r="R7">
            <v>264078</v>
          </cell>
          <cell r="S7">
            <v>0</v>
          </cell>
          <cell r="T7">
            <v>73056</v>
          </cell>
          <cell r="U7">
            <v>55014</v>
          </cell>
          <cell r="V7">
            <v>128070</v>
          </cell>
          <cell r="W7">
            <v>460607</v>
          </cell>
          <cell r="X7">
            <v>0</v>
          </cell>
          <cell r="Y7">
            <v>460607</v>
          </cell>
          <cell r="Z7">
            <v>0</v>
          </cell>
          <cell r="AA7">
            <v>29902</v>
          </cell>
          <cell r="AB7">
            <v>1892</v>
          </cell>
          <cell r="AC7">
            <v>19804</v>
          </cell>
          <cell r="AD7">
            <v>1499</v>
          </cell>
          <cell r="AE7">
            <v>0</v>
          </cell>
          <cell r="AF7">
            <v>53097</v>
          </cell>
        </row>
        <row r="8">
          <cell r="B8" t="str">
            <v>Køb fra lagringspligtig 2.b-c.</v>
          </cell>
          <cell r="C8">
            <v>0</v>
          </cell>
          <cell r="D8">
            <v>1657</v>
          </cell>
          <cell r="E8">
            <v>90555</v>
          </cell>
          <cell r="F8">
            <v>19182</v>
          </cell>
          <cell r="G8">
            <v>4746</v>
          </cell>
          <cell r="H8">
            <v>116140</v>
          </cell>
          <cell r="I8">
            <v>37</v>
          </cell>
          <cell r="J8">
            <v>32398</v>
          </cell>
          <cell r="K8">
            <v>32435</v>
          </cell>
          <cell r="L8">
            <v>28609</v>
          </cell>
          <cell r="M8">
            <v>148655</v>
          </cell>
          <cell r="N8">
            <v>0</v>
          </cell>
          <cell r="O8">
            <v>134805</v>
          </cell>
          <cell r="P8">
            <v>1521</v>
          </cell>
          <cell r="Q8">
            <v>15841</v>
          </cell>
          <cell r="R8">
            <v>329431</v>
          </cell>
          <cell r="S8">
            <v>21956</v>
          </cell>
          <cell r="T8">
            <v>0</v>
          </cell>
          <cell r="U8">
            <v>15601</v>
          </cell>
          <cell r="V8">
            <v>37557</v>
          </cell>
          <cell r="W8">
            <v>596638</v>
          </cell>
          <cell r="X8">
            <v>296</v>
          </cell>
          <cell r="Y8">
            <v>596934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2380</v>
          </cell>
          <cell r="AE8">
            <v>0</v>
          </cell>
          <cell r="AF8">
            <v>2380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24385</v>
          </cell>
          <cell r="F9">
            <v>0</v>
          </cell>
          <cell r="G9">
            <v>2893</v>
          </cell>
          <cell r="H9">
            <v>27278</v>
          </cell>
          <cell r="I9">
            <v>0</v>
          </cell>
          <cell r="J9">
            <v>0</v>
          </cell>
          <cell r="K9">
            <v>0</v>
          </cell>
          <cell r="L9">
            <v>9671</v>
          </cell>
          <cell r="M9">
            <v>13839</v>
          </cell>
          <cell r="N9">
            <v>0</v>
          </cell>
          <cell r="O9">
            <v>12803</v>
          </cell>
          <cell r="P9">
            <v>2016</v>
          </cell>
          <cell r="Q9">
            <v>34239</v>
          </cell>
          <cell r="R9">
            <v>72568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49378</v>
          </cell>
          <cell r="X9">
            <v>0</v>
          </cell>
          <cell r="Y9">
            <v>49378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539</v>
          </cell>
          <cell r="M10">
            <v>1640</v>
          </cell>
          <cell r="N10">
            <v>0</v>
          </cell>
          <cell r="O10">
            <v>0</v>
          </cell>
          <cell r="P10">
            <v>8269</v>
          </cell>
          <cell r="Q10">
            <v>29</v>
          </cell>
          <cell r="R10">
            <v>10477</v>
          </cell>
          <cell r="S10">
            <v>0</v>
          </cell>
          <cell r="T10">
            <v>0</v>
          </cell>
          <cell r="U10">
            <v>240</v>
          </cell>
          <cell r="V10">
            <v>240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3860</v>
          </cell>
          <cell r="G11">
            <v>164</v>
          </cell>
          <cell r="H11">
            <v>4024</v>
          </cell>
          <cell r="I11">
            <v>0</v>
          </cell>
          <cell r="J11">
            <v>0</v>
          </cell>
          <cell r="K11">
            <v>0</v>
          </cell>
          <cell r="L11">
            <v>2894</v>
          </cell>
          <cell r="M11">
            <v>6535</v>
          </cell>
          <cell r="N11">
            <v>0</v>
          </cell>
          <cell r="O11">
            <v>6667</v>
          </cell>
          <cell r="P11">
            <v>0</v>
          </cell>
          <cell r="Q11">
            <v>0</v>
          </cell>
          <cell r="R11">
            <v>16096</v>
          </cell>
          <cell r="S11">
            <v>0</v>
          </cell>
          <cell r="T11">
            <v>0</v>
          </cell>
          <cell r="U11">
            <v>651</v>
          </cell>
          <cell r="V11">
            <v>651</v>
          </cell>
          <cell r="W11">
            <v>0</v>
          </cell>
          <cell r="X11">
            <v>0</v>
          </cell>
          <cell r="Y11">
            <v>0</v>
          </cell>
          <cell r="Z11">
            <v>557</v>
          </cell>
          <cell r="AA11">
            <v>0</v>
          </cell>
          <cell r="AB11">
            <v>1</v>
          </cell>
          <cell r="AC11">
            <v>7959</v>
          </cell>
          <cell r="AD11">
            <v>854</v>
          </cell>
          <cell r="AE11">
            <v>0</v>
          </cell>
          <cell r="AF11">
            <v>9371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33165</v>
          </cell>
          <cell r="E13">
            <v>195714</v>
          </cell>
          <cell r="F13">
            <v>5771</v>
          </cell>
          <cell r="G13">
            <v>2</v>
          </cell>
          <cell r="H13">
            <v>234652</v>
          </cell>
          <cell r="I13">
            <v>0</v>
          </cell>
          <cell r="J13">
            <v>13604</v>
          </cell>
          <cell r="K13">
            <v>13604</v>
          </cell>
          <cell r="L13">
            <v>35032</v>
          </cell>
          <cell r="M13">
            <v>146707</v>
          </cell>
          <cell r="N13">
            <v>0</v>
          </cell>
          <cell r="O13">
            <v>151253</v>
          </cell>
          <cell r="P13">
            <v>4156</v>
          </cell>
          <cell r="Q13">
            <v>8303</v>
          </cell>
          <cell r="R13">
            <v>345451</v>
          </cell>
          <cell r="S13">
            <v>0</v>
          </cell>
          <cell r="T13">
            <v>0</v>
          </cell>
          <cell r="U13">
            <v>128377</v>
          </cell>
          <cell r="V13">
            <v>128377</v>
          </cell>
          <cell r="W13">
            <v>258992</v>
          </cell>
          <cell r="X13">
            <v>14192</v>
          </cell>
          <cell r="Y13">
            <v>273184</v>
          </cell>
          <cell r="Z13">
            <v>23143</v>
          </cell>
          <cell r="AA13">
            <v>0</v>
          </cell>
          <cell r="AB13">
            <v>0</v>
          </cell>
          <cell r="AC13">
            <v>0</v>
          </cell>
          <cell r="AD13">
            <v>2606</v>
          </cell>
          <cell r="AE13">
            <v>0</v>
          </cell>
          <cell r="AF13">
            <v>25749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4512</v>
          </cell>
          <cell r="F14">
            <v>147772</v>
          </cell>
          <cell r="G14">
            <v>5159</v>
          </cell>
          <cell r="H14">
            <v>157443</v>
          </cell>
          <cell r="I14">
            <v>0</v>
          </cell>
          <cell r="J14">
            <v>10</v>
          </cell>
          <cell r="K14">
            <v>10</v>
          </cell>
          <cell r="L14">
            <v>18482</v>
          </cell>
          <cell r="M14">
            <v>23120</v>
          </cell>
          <cell r="N14">
            <v>0</v>
          </cell>
          <cell r="O14">
            <v>179377</v>
          </cell>
          <cell r="P14">
            <v>1866</v>
          </cell>
          <cell r="Q14">
            <v>0</v>
          </cell>
          <cell r="R14">
            <v>222845</v>
          </cell>
          <cell r="S14">
            <v>0</v>
          </cell>
          <cell r="T14">
            <v>0</v>
          </cell>
          <cell r="U14">
            <v>19975</v>
          </cell>
          <cell r="V14">
            <v>19975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8</v>
          </cell>
          <cell r="AD14">
            <v>904</v>
          </cell>
          <cell r="AE14">
            <v>0</v>
          </cell>
          <cell r="AF14">
            <v>912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1911</v>
          </cell>
          <cell r="F16">
            <v>447</v>
          </cell>
          <cell r="G16">
            <v>152</v>
          </cell>
          <cell r="H16">
            <v>2510</v>
          </cell>
          <cell r="I16">
            <v>0</v>
          </cell>
          <cell r="J16">
            <v>104</v>
          </cell>
          <cell r="K16">
            <v>104</v>
          </cell>
          <cell r="L16">
            <v>849</v>
          </cell>
          <cell r="M16">
            <v>1418</v>
          </cell>
          <cell r="N16">
            <v>0</v>
          </cell>
          <cell r="O16">
            <v>2419</v>
          </cell>
          <cell r="P16">
            <v>8</v>
          </cell>
          <cell r="Q16">
            <v>45</v>
          </cell>
          <cell r="R16">
            <v>4739</v>
          </cell>
          <cell r="S16">
            <v>0</v>
          </cell>
          <cell r="T16">
            <v>79</v>
          </cell>
          <cell r="U16">
            <v>35</v>
          </cell>
          <cell r="V16">
            <v>114</v>
          </cell>
          <cell r="W16">
            <v>2585</v>
          </cell>
          <cell r="X16">
            <v>1</v>
          </cell>
          <cell r="Y16">
            <v>2586</v>
          </cell>
          <cell r="Z16">
            <v>1</v>
          </cell>
          <cell r="AA16">
            <v>0</v>
          </cell>
          <cell r="AB16">
            <v>0</v>
          </cell>
          <cell r="AC16">
            <v>0</v>
          </cell>
          <cell r="AD16">
            <v>128</v>
          </cell>
          <cell r="AE16">
            <v>0</v>
          </cell>
          <cell r="AF16">
            <v>129</v>
          </cell>
        </row>
        <row r="17">
          <cell r="B17" t="str">
            <v>I alt Tilgang</v>
          </cell>
          <cell r="C17">
            <v>70</v>
          </cell>
          <cell r="D17">
            <v>42089</v>
          </cell>
          <cell r="E17">
            <v>341970</v>
          </cell>
          <cell r="F17">
            <v>177032</v>
          </cell>
          <cell r="G17">
            <v>33126</v>
          </cell>
          <cell r="H17">
            <v>594287</v>
          </cell>
          <cell r="I17">
            <v>37</v>
          </cell>
          <cell r="J17">
            <v>64963</v>
          </cell>
          <cell r="K17">
            <v>65000</v>
          </cell>
          <cell r="L17">
            <v>178335</v>
          </cell>
          <cell r="M17">
            <v>516013</v>
          </cell>
          <cell r="N17">
            <v>0</v>
          </cell>
          <cell r="O17">
            <v>487324</v>
          </cell>
          <cell r="P17">
            <v>25556</v>
          </cell>
          <cell r="Q17">
            <v>58457</v>
          </cell>
          <cell r="R17">
            <v>1265685</v>
          </cell>
          <cell r="S17">
            <v>21956</v>
          </cell>
          <cell r="T17">
            <v>73135</v>
          </cell>
          <cell r="U17">
            <v>219893</v>
          </cell>
          <cell r="V17">
            <v>314984</v>
          </cell>
          <cell r="W17">
            <v>1368200</v>
          </cell>
          <cell r="X17">
            <v>14489</v>
          </cell>
          <cell r="Y17">
            <v>1382689</v>
          </cell>
          <cell r="Z17">
            <v>23701</v>
          </cell>
          <cell r="AA17">
            <v>29902</v>
          </cell>
          <cell r="AB17">
            <v>1893</v>
          </cell>
          <cell r="AC17">
            <v>27771</v>
          </cell>
          <cell r="AD17">
            <v>8371</v>
          </cell>
          <cell r="AE17">
            <v>0</v>
          </cell>
          <cell r="AF17">
            <v>91638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27392</v>
          </cell>
          <cell r="E18">
            <v>69189</v>
          </cell>
          <cell r="F18">
            <v>0</v>
          </cell>
          <cell r="G18">
            <v>0</v>
          </cell>
          <cell r="H18">
            <v>96581</v>
          </cell>
          <cell r="I18">
            <v>0</v>
          </cell>
          <cell r="J18">
            <v>49825</v>
          </cell>
          <cell r="K18">
            <v>49825</v>
          </cell>
          <cell r="L18">
            <v>55050</v>
          </cell>
          <cell r="M18">
            <v>97030</v>
          </cell>
          <cell r="N18">
            <v>0</v>
          </cell>
          <cell r="O18">
            <v>0</v>
          </cell>
          <cell r="P18">
            <v>5231</v>
          </cell>
          <cell r="Q18">
            <v>0</v>
          </cell>
          <cell r="R18">
            <v>157311</v>
          </cell>
          <cell r="S18">
            <v>0</v>
          </cell>
          <cell r="T18">
            <v>15411</v>
          </cell>
          <cell r="U18">
            <v>233241</v>
          </cell>
          <cell r="V18">
            <v>248652</v>
          </cell>
          <cell r="W18">
            <v>64552</v>
          </cell>
          <cell r="X18">
            <v>5838</v>
          </cell>
          <cell r="Y18">
            <v>70390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129</v>
          </cell>
          <cell r="AE18">
            <v>0</v>
          </cell>
          <cell r="AF18">
            <v>129</v>
          </cell>
        </row>
        <row r="19">
          <cell r="B19" t="str">
            <v>Salg til lagringspligtig 3.b-c.</v>
          </cell>
          <cell r="C19">
            <v>0</v>
          </cell>
          <cell r="D19">
            <v>1657</v>
          </cell>
          <cell r="E19">
            <v>90555</v>
          </cell>
          <cell r="F19">
            <v>19182</v>
          </cell>
          <cell r="G19">
            <v>4746</v>
          </cell>
          <cell r="H19">
            <v>116140</v>
          </cell>
          <cell r="I19">
            <v>37</v>
          </cell>
          <cell r="J19">
            <v>32398</v>
          </cell>
          <cell r="K19">
            <v>32435</v>
          </cell>
          <cell r="L19">
            <v>28615</v>
          </cell>
          <cell r="M19">
            <v>148655</v>
          </cell>
          <cell r="N19">
            <v>0</v>
          </cell>
          <cell r="O19">
            <v>134805</v>
          </cell>
          <cell r="P19">
            <v>1650</v>
          </cell>
          <cell r="Q19">
            <v>15841</v>
          </cell>
          <cell r="R19">
            <v>329566</v>
          </cell>
          <cell r="S19">
            <v>21956</v>
          </cell>
          <cell r="T19">
            <v>0</v>
          </cell>
          <cell r="U19">
            <v>15601</v>
          </cell>
          <cell r="V19">
            <v>37557</v>
          </cell>
          <cell r="W19">
            <v>596638</v>
          </cell>
          <cell r="X19">
            <v>296</v>
          </cell>
          <cell r="Y19">
            <v>596934</v>
          </cell>
          <cell r="Z19">
            <v>0</v>
          </cell>
          <cell r="AA19">
            <v>0</v>
          </cell>
          <cell r="AB19">
            <v>0</v>
          </cell>
          <cell r="AC19">
            <v>4971</v>
          </cell>
          <cell r="AD19">
            <v>2380</v>
          </cell>
          <cell r="AE19">
            <v>0</v>
          </cell>
          <cell r="AF19">
            <v>7351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24385</v>
          </cell>
          <cell r="F20">
            <v>0</v>
          </cell>
          <cell r="G20">
            <v>2893</v>
          </cell>
          <cell r="H20">
            <v>27278</v>
          </cell>
          <cell r="I20">
            <v>0</v>
          </cell>
          <cell r="J20">
            <v>0</v>
          </cell>
          <cell r="K20">
            <v>0</v>
          </cell>
          <cell r="L20">
            <v>9669</v>
          </cell>
          <cell r="M20">
            <v>13839</v>
          </cell>
          <cell r="N20">
            <v>0</v>
          </cell>
          <cell r="O20">
            <v>12803</v>
          </cell>
          <cell r="P20">
            <v>2016</v>
          </cell>
          <cell r="Q20">
            <v>34239</v>
          </cell>
          <cell r="R20">
            <v>72566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49378</v>
          </cell>
          <cell r="X20">
            <v>0</v>
          </cell>
          <cell r="Y20">
            <v>49378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35338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35338</v>
          </cell>
          <cell r="S21">
            <v>0</v>
          </cell>
          <cell r="T21">
            <v>3667</v>
          </cell>
          <cell r="U21">
            <v>8067</v>
          </cell>
          <cell r="V21">
            <v>11734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220</v>
          </cell>
          <cell r="M22">
            <v>53</v>
          </cell>
          <cell r="N22">
            <v>0</v>
          </cell>
          <cell r="O22">
            <v>82</v>
          </cell>
          <cell r="P22">
            <v>0</v>
          </cell>
          <cell r="Q22">
            <v>0</v>
          </cell>
          <cell r="R22">
            <v>355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40317</v>
          </cell>
          <cell r="K23">
            <v>40317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2843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2843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70</v>
          </cell>
          <cell r="D25">
            <v>0</v>
          </cell>
          <cell r="E25">
            <v>5472</v>
          </cell>
          <cell r="F25">
            <v>155709</v>
          </cell>
          <cell r="G25">
            <v>757</v>
          </cell>
          <cell r="H25">
            <v>162008</v>
          </cell>
          <cell r="I25">
            <v>0</v>
          </cell>
          <cell r="J25">
            <v>28994</v>
          </cell>
          <cell r="K25">
            <v>28994</v>
          </cell>
          <cell r="L25">
            <v>45464</v>
          </cell>
          <cell r="M25">
            <v>72925</v>
          </cell>
          <cell r="N25">
            <v>0</v>
          </cell>
          <cell r="O25">
            <v>277036</v>
          </cell>
          <cell r="P25">
            <v>1669</v>
          </cell>
          <cell r="Q25">
            <v>5293</v>
          </cell>
          <cell r="R25">
            <v>402387</v>
          </cell>
          <cell r="S25">
            <v>0</v>
          </cell>
          <cell r="T25">
            <v>0</v>
          </cell>
          <cell r="U25">
            <v>3500</v>
          </cell>
          <cell r="V25">
            <v>3500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39</v>
          </cell>
          <cell r="AB25">
            <v>1889</v>
          </cell>
          <cell r="AC25">
            <v>17626</v>
          </cell>
          <cell r="AD25">
            <v>4972</v>
          </cell>
          <cell r="AE25">
            <v>0</v>
          </cell>
          <cell r="AF25">
            <v>24526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76</v>
          </cell>
          <cell r="M26">
            <v>42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118</v>
          </cell>
          <cell r="S26">
            <v>0</v>
          </cell>
          <cell r="T26">
            <v>0</v>
          </cell>
          <cell r="U26">
            <v>1019</v>
          </cell>
          <cell r="V26">
            <v>1019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15751</v>
          </cell>
          <cell r="AB26">
            <v>0</v>
          </cell>
          <cell r="AC26">
            <v>7733</v>
          </cell>
          <cell r="AD26">
            <v>6</v>
          </cell>
          <cell r="AE26">
            <v>0</v>
          </cell>
          <cell r="AF26">
            <v>23490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296</v>
          </cell>
          <cell r="V27">
            <v>296</v>
          </cell>
          <cell r="W27">
            <v>0</v>
          </cell>
          <cell r="X27">
            <v>0</v>
          </cell>
          <cell r="Y27">
            <v>0</v>
          </cell>
          <cell r="Z27">
            <v>23701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23701</v>
          </cell>
        </row>
        <row r="28">
          <cell r="B28" t="str">
            <v>Anvendt til produktion 3.n</v>
          </cell>
          <cell r="C28">
            <v>0</v>
          </cell>
          <cell r="D28">
            <v>460</v>
          </cell>
          <cell r="E28">
            <v>19873</v>
          </cell>
          <cell r="F28">
            <v>0</v>
          </cell>
          <cell r="G28">
            <v>0</v>
          </cell>
          <cell r="H28">
            <v>20333</v>
          </cell>
          <cell r="I28">
            <v>37</v>
          </cell>
          <cell r="J28">
            <v>0</v>
          </cell>
          <cell r="K28">
            <v>37</v>
          </cell>
          <cell r="L28">
            <v>3688</v>
          </cell>
          <cell r="M28">
            <v>13849</v>
          </cell>
          <cell r="N28">
            <v>0</v>
          </cell>
          <cell r="O28">
            <v>0</v>
          </cell>
          <cell r="P28">
            <v>10494</v>
          </cell>
          <cell r="Q28">
            <v>25119</v>
          </cell>
          <cell r="R28">
            <v>53150</v>
          </cell>
          <cell r="S28">
            <v>21956</v>
          </cell>
          <cell r="T28">
            <v>0</v>
          </cell>
          <cell r="U28">
            <v>0</v>
          </cell>
          <cell r="V28">
            <v>21956</v>
          </cell>
          <cell r="W28">
            <v>553860</v>
          </cell>
          <cell r="X28">
            <v>0</v>
          </cell>
          <cell r="Y28">
            <v>553860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1063</v>
          </cell>
          <cell r="AE28">
            <v>0</v>
          </cell>
          <cell r="AF28">
            <v>1063</v>
          </cell>
        </row>
        <row r="29">
          <cell r="B29" t="str">
            <v>Anvendt til blanding 3.o.</v>
          </cell>
          <cell r="C29">
            <v>0</v>
          </cell>
          <cell r="D29">
            <v>3237</v>
          </cell>
          <cell r="E29">
            <v>131120</v>
          </cell>
          <cell r="F29">
            <v>3531</v>
          </cell>
          <cell r="G29">
            <v>21933</v>
          </cell>
          <cell r="H29">
            <v>159821</v>
          </cell>
          <cell r="I29">
            <v>0</v>
          </cell>
          <cell r="J29">
            <v>10</v>
          </cell>
          <cell r="K29">
            <v>10</v>
          </cell>
          <cell r="L29">
            <v>10307</v>
          </cell>
          <cell r="M29">
            <v>144752</v>
          </cell>
          <cell r="N29">
            <v>0</v>
          </cell>
          <cell r="O29">
            <v>54571</v>
          </cell>
          <cell r="P29">
            <v>8043</v>
          </cell>
          <cell r="Q29">
            <v>2536</v>
          </cell>
          <cell r="R29">
            <v>220209</v>
          </cell>
          <cell r="S29">
            <v>0</v>
          </cell>
          <cell r="T29">
            <v>19975</v>
          </cell>
          <cell r="U29">
            <v>911</v>
          </cell>
          <cell r="V29">
            <v>20886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904</v>
          </cell>
          <cell r="AE29">
            <v>0</v>
          </cell>
          <cell r="AF29">
            <v>904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425</v>
          </cell>
          <cell r="E31">
            <v>0</v>
          </cell>
          <cell r="F31">
            <v>0</v>
          </cell>
          <cell r="G31">
            <v>1084</v>
          </cell>
          <cell r="H31">
            <v>1509</v>
          </cell>
          <cell r="I31">
            <v>0</v>
          </cell>
          <cell r="J31">
            <v>977</v>
          </cell>
          <cell r="K31">
            <v>977</v>
          </cell>
          <cell r="L31">
            <v>996</v>
          </cell>
          <cell r="M31">
            <v>1010</v>
          </cell>
          <cell r="N31">
            <v>0</v>
          </cell>
          <cell r="O31">
            <v>2</v>
          </cell>
          <cell r="P31">
            <v>412</v>
          </cell>
          <cell r="Q31">
            <v>96</v>
          </cell>
          <cell r="R31">
            <v>2516</v>
          </cell>
          <cell r="S31">
            <v>0</v>
          </cell>
          <cell r="T31">
            <v>0</v>
          </cell>
          <cell r="U31">
            <v>244</v>
          </cell>
          <cell r="V31">
            <v>244</v>
          </cell>
          <cell r="W31">
            <v>183</v>
          </cell>
          <cell r="X31">
            <v>1</v>
          </cell>
          <cell r="Y31">
            <v>184</v>
          </cell>
          <cell r="Z31">
            <v>0</v>
          </cell>
          <cell r="AA31">
            <v>0</v>
          </cell>
          <cell r="AB31">
            <v>4</v>
          </cell>
          <cell r="AC31">
            <v>107</v>
          </cell>
          <cell r="AD31">
            <v>1</v>
          </cell>
          <cell r="AE31">
            <v>0</v>
          </cell>
          <cell r="AF31">
            <v>112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70</v>
          </cell>
          <cell r="D33">
            <v>33171</v>
          </cell>
          <cell r="E33">
            <v>340594</v>
          </cell>
          <cell r="F33">
            <v>178422</v>
          </cell>
          <cell r="G33">
            <v>31413</v>
          </cell>
          <cell r="H33">
            <v>583670</v>
          </cell>
          <cell r="I33">
            <v>74</v>
          </cell>
          <cell r="J33">
            <v>152521</v>
          </cell>
          <cell r="K33">
            <v>152595</v>
          </cell>
          <cell r="L33">
            <v>192266</v>
          </cell>
          <cell r="M33">
            <v>492155</v>
          </cell>
          <cell r="N33">
            <v>0</v>
          </cell>
          <cell r="O33">
            <v>479299</v>
          </cell>
          <cell r="P33">
            <v>29515</v>
          </cell>
          <cell r="Q33">
            <v>83124</v>
          </cell>
          <cell r="R33">
            <v>1276359</v>
          </cell>
          <cell r="S33">
            <v>43912</v>
          </cell>
          <cell r="T33">
            <v>39053</v>
          </cell>
          <cell r="U33">
            <v>262879</v>
          </cell>
          <cell r="V33">
            <v>345844</v>
          </cell>
          <cell r="W33">
            <v>1264611</v>
          </cell>
          <cell r="X33">
            <v>6135</v>
          </cell>
          <cell r="Y33">
            <v>1270746</v>
          </cell>
          <cell r="Z33">
            <v>23701</v>
          </cell>
          <cell r="AA33">
            <v>15790</v>
          </cell>
          <cell r="AB33">
            <v>1893</v>
          </cell>
          <cell r="AC33">
            <v>30437</v>
          </cell>
          <cell r="AD33">
            <v>9456</v>
          </cell>
          <cell r="AE33">
            <v>0</v>
          </cell>
          <cell r="AF33">
            <v>81277</v>
          </cell>
        </row>
        <row r="34">
          <cell r="A34" t="str">
            <v>FYSISK BEHOLDNING ULTIMO</v>
          </cell>
          <cell r="C34">
            <v>0</v>
          </cell>
          <cell r="D34">
            <v>91928</v>
          </cell>
          <cell r="E34">
            <v>341150</v>
          </cell>
          <cell r="F34">
            <v>5696</v>
          </cell>
          <cell r="G34">
            <v>30320</v>
          </cell>
          <cell r="H34">
            <v>469094</v>
          </cell>
          <cell r="I34">
            <v>5032</v>
          </cell>
          <cell r="J34">
            <v>236238</v>
          </cell>
          <cell r="K34">
            <v>241270</v>
          </cell>
          <cell r="L34">
            <v>265958</v>
          </cell>
          <cell r="M34">
            <v>1223578</v>
          </cell>
          <cell r="N34">
            <v>0</v>
          </cell>
          <cell r="O34">
            <v>235471</v>
          </cell>
          <cell r="P34">
            <v>129360</v>
          </cell>
          <cell r="Q34">
            <v>120056</v>
          </cell>
          <cell r="R34">
            <v>1974423</v>
          </cell>
          <cell r="S34">
            <v>6142</v>
          </cell>
          <cell r="T34">
            <v>82784</v>
          </cell>
          <cell r="U34">
            <v>409665</v>
          </cell>
          <cell r="V34">
            <v>498591</v>
          </cell>
          <cell r="W34">
            <v>557170</v>
          </cell>
          <cell r="X34">
            <v>32111</v>
          </cell>
          <cell r="Y34">
            <v>589281</v>
          </cell>
          <cell r="Z34">
            <v>0</v>
          </cell>
          <cell r="AA34">
            <v>43863</v>
          </cell>
          <cell r="AB34">
            <v>0</v>
          </cell>
          <cell r="AC34">
            <v>13184</v>
          </cell>
          <cell r="AD34">
            <v>3837</v>
          </cell>
          <cell r="AE34">
            <v>0</v>
          </cell>
          <cell r="AF34">
            <v>60884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206112</v>
          </cell>
          <cell r="F35">
            <v>0</v>
          </cell>
          <cell r="G35">
            <v>4552</v>
          </cell>
          <cell r="H35">
            <v>210664</v>
          </cell>
          <cell r="I35">
            <v>0</v>
          </cell>
          <cell r="J35">
            <v>0</v>
          </cell>
          <cell r="K35">
            <v>0</v>
          </cell>
          <cell r="L35">
            <v>76061</v>
          </cell>
          <cell r="M35">
            <v>974001</v>
          </cell>
          <cell r="N35">
            <v>0</v>
          </cell>
          <cell r="O35">
            <v>205067</v>
          </cell>
          <cell r="P35">
            <v>4508</v>
          </cell>
          <cell r="Q35">
            <v>71153</v>
          </cell>
          <cell r="R35">
            <v>1330790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134009</v>
          </cell>
          <cell r="X35">
            <v>0</v>
          </cell>
          <cell r="Y35">
            <v>134009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-206112</v>
          </cell>
          <cell r="F36">
            <v>0</v>
          </cell>
          <cell r="G36">
            <v>-4552</v>
          </cell>
          <cell r="H36">
            <v>-210664</v>
          </cell>
          <cell r="I36">
            <v>0</v>
          </cell>
          <cell r="J36">
            <v>0</v>
          </cell>
          <cell r="K36">
            <v>0</v>
          </cell>
          <cell r="L36">
            <v>-76060</v>
          </cell>
          <cell r="M36">
            <v>-974002</v>
          </cell>
          <cell r="N36">
            <v>0</v>
          </cell>
          <cell r="O36">
            <v>-205067</v>
          </cell>
          <cell r="P36">
            <v>-4508</v>
          </cell>
          <cell r="Q36">
            <v>-71153</v>
          </cell>
          <cell r="R36">
            <v>-1330790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-134009</v>
          </cell>
          <cell r="X36">
            <v>0</v>
          </cell>
          <cell r="Y36">
            <v>-134009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0</v>
          </cell>
          <cell r="D37">
            <v>91928</v>
          </cell>
          <cell r="E37">
            <v>341150</v>
          </cell>
          <cell r="F37">
            <v>5696</v>
          </cell>
          <cell r="G37">
            <v>30320</v>
          </cell>
          <cell r="H37">
            <v>469094</v>
          </cell>
          <cell r="I37">
            <v>5032</v>
          </cell>
          <cell r="J37">
            <v>236238</v>
          </cell>
          <cell r="K37">
            <v>241270</v>
          </cell>
          <cell r="L37">
            <v>265959</v>
          </cell>
          <cell r="M37">
            <v>1223577</v>
          </cell>
          <cell r="N37">
            <v>0</v>
          </cell>
          <cell r="O37">
            <v>235471</v>
          </cell>
          <cell r="P37">
            <v>129360</v>
          </cell>
          <cell r="Q37">
            <v>120056</v>
          </cell>
          <cell r="R37">
            <v>1974423</v>
          </cell>
          <cell r="S37">
            <v>6142</v>
          </cell>
          <cell r="T37">
            <v>82784</v>
          </cell>
          <cell r="U37">
            <v>409665</v>
          </cell>
          <cell r="V37">
            <v>498591</v>
          </cell>
          <cell r="W37">
            <v>557170</v>
          </cell>
          <cell r="X37">
            <v>32111</v>
          </cell>
          <cell r="Y37">
            <v>589281</v>
          </cell>
          <cell r="Z37">
            <v>0</v>
          </cell>
          <cell r="AA37">
            <v>43863</v>
          </cell>
          <cell r="AB37">
            <v>0</v>
          </cell>
          <cell r="AC37">
            <v>13184</v>
          </cell>
          <cell r="AD37">
            <v>3837</v>
          </cell>
          <cell r="AE37">
            <v>0</v>
          </cell>
          <cell r="AF37">
            <v>60884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8731</v>
          </cell>
          <cell r="C3">
            <v>226</v>
          </cell>
          <cell r="D3">
            <v>141633</v>
          </cell>
          <cell r="E3">
            <v>5119</v>
          </cell>
          <cell r="F3">
            <v>155709</v>
          </cell>
          <cell r="G3">
            <v>144</v>
          </cell>
          <cell r="H3">
            <v>42197</v>
          </cell>
          <cell r="I3">
            <v>42341</v>
          </cell>
          <cell r="J3">
            <v>10</v>
          </cell>
          <cell r="K3">
            <v>10</v>
          </cell>
          <cell r="L3">
            <v>31642</v>
          </cell>
          <cell r="M3">
            <v>0</v>
          </cell>
          <cell r="N3">
            <v>14346</v>
          </cell>
          <cell r="O3">
            <v>45988</v>
          </cell>
        </row>
      </sheetData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91928</v>
          </cell>
          <cell r="E3">
            <v>341150</v>
          </cell>
          <cell r="F3">
            <v>5696</v>
          </cell>
          <cell r="G3">
            <v>30320</v>
          </cell>
          <cell r="H3">
            <v>469094</v>
          </cell>
          <cell r="I3">
            <v>5032</v>
          </cell>
          <cell r="J3">
            <v>236238</v>
          </cell>
          <cell r="K3">
            <v>241270</v>
          </cell>
          <cell r="L3">
            <v>265958</v>
          </cell>
          <cell r="M3">
            <v>1223578</v>
          </cell>
          <cell r="N3">
            <v>0</v>
          </cell>
          <cell r="O3">
            <v>235471</v>
          </cell>
          <cell r="P3">
            <v>129360</v>
          </cell>
          <cell r="Q3">
            <v>120056</v>
          </cell>
          <cell r="R3">
            <v>1974423</v>
          </cell>
          <cell r="S3">
            <v>6142</v>
          </cell>
          <cell r="T3">
            <v>82784</v>
          </cell>
          <cell r="U3">
            <v>409665</v>
          </cell>
          <cell r="V3">
            <v>498591</v>
          </cell>
          <cell r="W3">
            <v>557170</v>
          </cell>
          <cell r="X3">
            <v>32111</v>
          </cell>
          <cell r="Y3">
            <v>589281</v>
          </cell>
          <cell r="Z3">
            <v>0</v>
          </cell>
          <cell r="AA3">
            <v>43863</v>
          </cell>
          <cell r="AB3">
            <v>0</v>
          </cell>
          <cell r="AC3">
            <v>13184</v>
          </cell>
          <cell r="AD3">
            <v>3837</v>
          </cell>
          <cell r="AE3">
            <v>0</v>
          </cell>
          <cell r="AF3">
            <v>60884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206112</v>
          </cell>
          <cell r="F4">
            <v>0</v>
          </cell>
          <cell r="G4">
            <v>4552</v>
          </cell>
          <cell r="H4">
            <v>210664</v>
          </cell>
          <cell r="I4">
            <v>0</v>
          </cell>
          <cell r="J4">
            <v>0</v>
          </cell>
          <cell r="K4">
            <v>0</v>
          </cell>
          <cell r="L4">
            <v>76061</v>
          </cell>
          <cell r="M4">
            <v>974001</v>
          </cell>
          <cell r="N4">
            <v>0</v>
          </cell>
          <cell r="O4">
            <v>205067</v>
          </cell>
          <cell r="P4">
            <v>4508</v>
          </cell>
          <cell r="Q4">
            <v>71153</v>
          </cell>
          <cell r="R4">
            <v>1330790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134009</v>
          </cell>
          <cell r="X4">
            <v>0</v>
          </cell>
          <cell r="Y4">
            <v>134009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-206112</v>
          </cell>
          <cell r="F5">
            <v>0</v>
          </cell>
          <cell r="G5">
            <v>-4552</v>
          </cell>
          <cell r="H5">
            <v>-210664</v>
          </cell>
          <cell r="I5">
            <v>0</v>
          </cell>
          <cell r="J5">
            <v>0</v>
          </cell>
          <cell r="K5">
            <v>0</v>
          </cell>
          <cell r="L5">
            <v>-76060</v>
          </cell>
          <cell r="M5">
            <v>-974002</v>
          </cell>
          <cell r="N5">
            <v>0</v>
          </cell>
          <cell r="O5">
            <v>-205067</v>
          </cell>
          <cell r="P5">
            <v>-4508</v>
          </cell>
          <cell r="Q5">
            <v>-71153</v>
          </cell>
          <cell r="R5">
            <v>-1330790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-134009</v>
          </cell>
          <cell r="X5">
            <v>0</v>
          </cell>
          <cell r="Y5">
            <v>-134009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91928</v>
          </cell>
          <cell r="E6">
            <v>341150</v>
          </cell>
          <cell r="F6">
            <v>5696</v>
          </cell>
          <cell r="G6">
            <v>30320</v>
          </cell>
          <cell r="H6">
            <v>469094</v>
          </cell>
          <cell r="I6">
            <v>5032</v>
          </cell>
          <cell r="J6">
            <v>236238</v>
          </cell>
          <cell r="K6">
            <v>241270</v>
          </cell>
          <cell r="L6">
            <v>265959</v>
          </cell>
          <cell r="M6">
            <v>1223577</v>
          </cell>
          <cell r="N6">
            <v>0</v>
          </cell>
          <cell r="O6">
            <v>235471</v>
          </cell>
          <cell r="P6">
            <v>129360</v>
          </cell>
          <cell r="Q6">
            <v>120056</v>
          </cell>
          <cell r="R6">
            <v>1974423</v>
          </cell>
          <cell r="S6">
            <v>6142</v>
          </cell>
          <cell r="T6">
            <v>82784</v>
          </cell>
          <cell r="U6">
            <v>409665</v>
          </cell>
          <cell r="V6">
            <v>498591</v>
          </cell>
          <cell r="W6">
            <v>557170</v>
          </cell>
          <cell r="X6">
            <v>32111</v>
          </cell>
          <cell r="Y6">
            <v>589281</v>
          </cell>
          <cell r="Z6">
            <v>0</v>
          </cell>
          <cell r="AA6">
            <v>43863</v>
          </cell>
          <cell r="AB6">
            <v>0</v>
          </cell>
          <cell r="AC6">
            <v>13184</v>
          </cell>
          <cell r="AD6">
            <v>3837</v>
          </cell>
          <cell r="AE6">
            <v>0</v>
          </cell>
          <cell r="AF6">
            <v>60884</v>
          </cell>
        </row>
        <row r="7">
          <cell r="A7" t="str">
            <v>TILGANG</v>
          </cell>
          <cell r="B7" t="str">
            <v>Import 2.a.</v>
          </cell>
          <cell r="C7">
            <v>20</v>
          </cell>
          <cell r="D7">
            <v>0</v>
          </cell>
          <cell r="E7">
            <v>35271</v>
          </cell>
          <cell r="F7">
            <v>0</v>
          </cell>
          <cell r="G7">
            <v>19126</v>
          </cell>
          <cell r="H7">
            <v>54417</v>
          </cell>
          <cell r="I7">
            <v>0</v>
          </cell>
          <cell r="J7">
            <v>45198</v>
          </cell>
          <cell r="K7">
            <v>45198</v>
          </cell>
          <cell r="L7">
            <v>39251</v>
          </cell>
          <cell r="M7">
            <v>252605</v>
          </cell>
          <cell r="N7">
            <v>0</v>
          </cell>
          <cell r="O7">
            <v>0</v>
          </cell>
          <cell r="P7">
            <v>4249</v>
          </cell>
          <cell r="Q7">
            <v>0</v>
          </cell>
          <cell r="R7">
            <v>296105</v>
          </cell>
          <cell r="S7">
            <v>0</v>
          </cell>
          <cell r="T7">
            <v>39522</v>
          </cell>
          <cell r="U7">
            <v>99872</v>
          </cell>
          <cell r="V7">
            <v>139394</v>
          </cell>
          <cell r="W7">
            <v>413843</v>
          </cell>
          <cell r="X7">
            <v>0</v>
          </cell>
          <cell r="Y7">
            <v>413843</v>
          </cell>
          <cell r="Z7">
            <v>0</v>
          </cell>
          <cell r="AA7">
            <v>36756</v>
          </cell>
          <cell r="AB7">
            <v>1904</v>
          </cell>
          <cell r="AC7">
            <v>24285</v>
          </cell>
          <cell r="AD7">
            <v>3296</v>
          </cell>
          <cell r="AE7">
            <v>0</v>
          </cell>
          <cell r="AF7">
            <v>66241</v>
          </cell>
        </row>
        <row r="8">
          <cell r="B8" t="str">
            <v>Køb fra lagringspligtig 2.b-c.</v>
          </cell>
          <cell r="C8">
            <v>0</v>
          </cell>
          <cell r="D8">
            <v>1344</v>
          </cell>
          <cell r="E8">
            <v>64843</v>
          </cell>
          <cell r="F8">
            <v>19525</v>
          </cell>
          <cell r="G8">
            <v>7972</v>
          </cell>
          <cell r="H8">
            <v>93684</v>
          </cell>
          <cell r="I8">
            <v>7305</v>
          </cell>
          <cell r="J8">
            <v>55523</v>
          </cell>
          <cell r="K8">
            <v>62828</v>
          </cell>
          <cell r="L8">
            <v>50632</v>
          </cell>
          <cell r="M8">
            <v>135337</v>
          </cell>
          <cell r="N8">
            <v>0</v>
          </cell>
          <cell r="O8">
            <v>132860</v>
          </cell>
          <cell r="P8">
            <v>1512</v>
          </cell>
          <cell r="Q8">
            <v>10881</v>
          </cell>
          <cell r="R8">
            <v>331222</v>
          </cell>
          <cell r="S8">
            <v>3619</v>
          </cell>
          <cell r="T8">
            <v>0</v>
          </cell>
          <cell r="U8">
            <v>62315</v>
          </cell>
          <cell r="V8">
            <v>65934</v>
          </cell>
          <cell r="W8">
            <v>788097</v>
          </cell>
          <cell r="X8">
            <v>8954</v>
          </cell>
          <cell r="Y8">
            <v>797051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2509</v>
          </cell>
          <cell r="AE8">
            <v>0</v>
          </cell>
          <cell r="AF8">
            <v>2509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34861</v>
          </cell>
          <cell r="F9">
            <v>0</v>
          </cell>
          <cell r="G9">
            <v>2873</v>
          </cell>
          <cell r="H9">
            <v>37734</v>
          </cell>
          <cell r="I9">
            <v>0</v>
          </cell>
          <cell r="J9">
            <v>0</v>
          </cell>
          <cell r="K9">
            <v>0</v>
          </cell>
          <cell r="L9">
            <v>24714</v>
          </cell>
          <cell r="M9">
            <v>95788</v>
          </cell>
          <cell r="N9">
            <v>0</v>
          </cell>
          <cell r="O9">
            <v>9822</v>
          </cell>
          <cell r="P9">
            <v>3607</v>
          </cell>
          <cell r="Q9">
            <v>38706</v>
          </cell>
          <cell r="R9">
            <v>172637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47182</v>
          </cell>
          <cell r="X9">
            <v>0</v>
          </cell>
          <cell r="Y9">
            <v>47182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2006</v>
          </cell>
          <cell r="M10">
            <v>0</v>
          </cell>
          <cell r="N10">
            <v>0</v>
          </cell>
          <cell r="O10">
            <v>0</v>
          </cell>
          <cell r="P10">
            <v>6736</v>
          </cell>
          <cell r="Q10">
            <v>45</v>
          </cell>
          <cell r="R10">
            <v>8787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3722</v>
          </cell>
          <cell r="G11">
            <v>163</v>
          </cell>
          <cell r="H11">
            <v>3885</v>
          </cell>
          <cell r="I11">
            <v>0</v>
          </cell>
          <cell r="J11">
            <v>29</v>
          </cell>
          <cell r="K11">
            <v>29</v>
          </cell>
          <cell r="L11">
            <v>6583</v>
          </cell>
          <cell r="M11">
            <v>4912</v>
          </cell>
          <cell r="N11">
            <v>0</v>
          </cell>
          <cell r="O11">
            <v>6245</v>
          </cell>
          <cell r="P11">
            <v>0</v>
          </cell>
          <cell r="Q11">
            <v>0</v>
          </cell>
          <cell r="R11">
            <v>17740</v>
          </cell>
          <cell r="S11">
            <v>0</v>
          </cell>
          <cell r="T11">
            <v>489</v>
          </cell>
          <cell r="U11">
            <v>1152</v>
          </cell>
          <cell r="V11">
            <v>1641</v>
          </cell>
          <cell r="W11">
            <v>0</v>
          </cell>
          <cell r="X11">
            <v>0</v>
          </cell>
          <cell r="Y11">
            <v>0</v>
          </cell>
          <cell r="Z11">
            <v>737</v>
          </cell>
          <cell r="AA11">
            <v>0</v>
          </cell>
          <cell r="AB11">
            <v>0</v>
          </cell>
          <cell r="AC11">
            <v>5717</v>
          </cell>
          <cell r="AD11">
            <v>277</v>
          </cell>
          <cell r="AE11">
            <v>0</v>
          </cell>
          <cell r="AF11">
            <v>6731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47428</v>
          </cell>
          <cell r="E13">
            <v>199104</v>
          </cell>
          <cell r="F13">
            <v>6257</v>
          </cell>
          <cell r="G13">
            <v>0</v>
          </cell>
          <cell r="H13">
            <v>252789</v>
          </cell>
          <cell r="I13">
            <v>7305</v>
          </cell>
          <cell r="J13">
            <v>12200</v>
          </cell>
          <cell r="K13">
            <v>19505</v>
          </cell>
          <cell r="L13">
            <v>58971</v>
          </cell>
          <cell r="M13">
            <v>194942</v>
          </cell>
          <cell r="N13">
            <v>0</v>
          </cell>
          <cell r="O13">
            <v>150024</v>
          </cell>
          <cell r="P13">
            <v>5156</v>
          </cell>
          <cell r="Q13">
            <v>2664</v>
          </cell>
          <cell r="R13">
            <v>411757</v>
          </cell>
          <cell r="S13">
            <v>3619</v>
          </cell>
          <cell r="T13">
            <v>0</v>
          </cell>
          <cell r="U13">
            <v>106566</v>
          </cell>
          <cell r="V13">
            <v>110185</v>
          </cell>
          <cell r="W13">
            <v>249641</v>
          </cell>
          <cell r="X13">
            <v>14088</v>
          </cell>
          <cell r="Y13">
            <v>263729</v>
          </cell>
          <cell r="Z13">
            <v>27380</v>
          </cell>
          <cell r="AA13">
            <v>0</v>
          </cell>
          <cell r="AB13">
            <v>0</v>
          </cell>
          <cell r="AC13">
            <v>0</v>
          </cell>
          <cell r="AD13">
            <v>3500</v>
          </cell>
          <cell r="AE13">
            <v>0</v>
          </cell>
          <cell r="AF13">
            <v>30880</v>
          </cell>
        </row>
        <row r="14">
          <cell r="B14" t="str">
            <v>Tilgang ved blanding 2.j.</v>
          </cell>
          <cell r="C14">
            <v>0</v>
          </cell>
          <cell r="D14">
            <v>2513</v>
          </cell>
          <cell r="E14">
            <v>3718</v>
          </cell>
          <cell r="F14">
            <v>142979</v>
          </cell>
          <cell r="G14">
            <v>5172</v>
          </cell>
          <cell r="H14">
            <v>154382</v>
          </cell>
          <cell r="I14">
            <v>0</v>
          </cell>
          <cell r="J14">
            <v>8</v>
          </cell>
          <cell r="K14">
            <v>8</v>
          </cell>
          <cell r="L14">
            <v>22621</v>
          </cell>
          <cell r="M14">
            <v>43221</v>
          </cell>
          <cell r="N14">
            <v>0</v>
          </cell>
          <cell r="O14">
            <v>174305</v>
          </cell>
          <cell r="P14">
            <v>0</v>
          </cell>
          <cell r="Q14">
            <v>29986</v>
          </cell>
          <cell r="R14">
            <v>270133</v>
          </cell>
          <cell r="S14">
            <v>0</v>
          </cell>
          <cell r="T14">
            <v>0</v>
          </cell>
          <cell r="U14">
            <v>123348</v>
          </cell>
          <cell r="V14">
            <v>123348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1066</v>
          </cell>
          <cell r="AE14">
            <v>0</v>
          </cell>
          <cell r="AF14">
            <v>1066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971</v>
          </cell>
          <cell r="F16">
            <v>13</v>
          </cell>
          <cell r="G16">
            <v>0</v>
          </cell>
          <cell r="H16">
            <v>984</v>
          </cell>
          <cell r="I16">
            <v>0</v>
          </cell>
          <cell r="J16">
            <v>110</v>
          </cell>
          <cell r="K16">
            <v>110</v>
          </cell>
          <cell r="L16">
            <v>396</v>
          </cell>
          <cell r="M16">
            <v>926</v>
          </cell>
          <cell r="N16">
            <v>0</v>
          </cell>
          <cell r="O16">
            <v>306</v>
          </cell>
          <cell r="P16">
            <v>0</v>
          </cell>
          <cell r="Q16">
            <v>81</v>
          </cell>
          <cell r="R16">
            <v>1709</v>
          </cell>
          <cell r="S16">
            <v>0</v>
          </cell>
          <cell r="T16">
            <v>0</v>
          </cell>
          <cell r="U16">
            <v>319</v>
          </cell>
          <cell r="V16">
            <v>319</v>
          </cell>
          <cell r="W16">
            <v>4945</v>
          </cell>
          <cell r="X16">
            <v>1</v>
          </cell>
          <cell r="Y16">
            <v>4946</v>
          </cell>
          <cell r="Z16">
            <v>1</v>
          </cell>
          <cell r="AA16">
            <v>0</v>
          </cell>
          <cell r="AB16">
            <v>272</v>
          </cell>
          <cell r="AC16">
            <v>22</v>
          </cell>
          <cell r="AD16">
            <v>95</v>
          </cell>
          <cell r="AE16">
            <v>0</v>
          </cell>
          <cell r="AF16">
            <v>390</v>
          </cell>
        </row>
        <row r="17">
          <cell r="B17" t="str">
            <v>I alt Tilgang</v>
          </cell>
          <cell r="C17">
            <v>20</v>
          </cell>
          <cell r="D17">
            <v>51285</v>
          </cell>
          <cell r="E17">
            <v>338768</v>
          </cell>
          <cell r="F17">
            <v>172496</v>
          </cell>
          <cell r="G17">
            <v>35306</v>
          </cell>
          <cell r="H17">
            <v>597875</v>
          </cell>
          <cell r="I17">
            <v>14610</v>
          </cell>
          <cell r="J17">
            <v>113068</v>
          </cell>
          <cell r="K17">
            <v>127678</v>
          </cell>
          <cell r="L17">
            <v>205174</v>
          </cell>
          <cell r="M17">
            <v>727731</v>
          </cell>
          <cell r="N17">
            <v>0</v>
          </cell>
          <cell r="O17">
            <v>473562</v>
          </cell>
          <cell r="P17">
            <v>21260</v>
          </cell>
          <cell r="Q17">
            <v>82363</v>
          </cell>
          <cell r="R17">
            <v>1510090</v>
          </cell>
          <cell r="S17">
            <v>7238</v>
          </cell>
          <cell r="T17">
            <v>40011</v>
          </cell>
          <cell r="U17">
            <v>393572</v>
          </cell>
          <cell r="V17">
            <v>440821</v>
          </cell>
          <cell r="W17">
            <v>1503708</v>
          </cell>
          <cell r="X17">
            <v>23043</v>
          </cell>
          <cell r="Y17">
            <v>1526751</v>
          </cell>
          <cell r="Z17">
            <v>28118</v>
          </cell>
          <cell r="AA17">
            <v>36756</v>
          </cell>
          <cell r="AB17">
            <v>2176</v>
          </cell>
          <cell r="AC17">
            <v>30024</v>
          </cell>
          <cell r="AD17">
            <v>10743</v>
          </cell>
          <cell r="AE17">
            <v>0</v>
          </cell>
          <cell r="AF17">
            <v>107817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50432</v>
          </cell>
          <cell r="E18">
            <v>62965</v>
          </cell>
          <cell r="F18">
            <v>0</v>
          </cell>
          <cell r="G18">
            <v>0</v>
          </cell>
          <cell r="H18">
            <v>113397</v>
          </cell>
          <cell r="I18">
            <v>0</v>
          </cell>
          <cell r="J18">
            <v>98280</v>
          </cell>
          <cell r="K18">
            <v>98280</v>
          </cell>
          <cell r="L18">
            <v>58218</v>
          </cell>
          <cell r="M18">
            <v>180901</v>
          </cell>
          <cell r="N18">
            <v>0</v>
          </cell>
          <cell r="O18">
            <v>0</v>
          </cell>
          <cell r="P18">
            <v>4646</v>
          </cell>
          <cell r="Q18">
            <v>0</v>
          </cell>
          <cell r="R18">
            <v>243765</v>
          </cell>
          <cell r="S18">
            <v>0</v>
          </cell>
          <cell r="T18">
            <v>1974</v>
          </cell>
          <cell r="U18">
            <v>283268</v>
          </cell>
          <cell r="V18">
            <v>285242</v>
          </cell>
          <cell r="W18">
            <v>33818</v>
          </cell>
          <cell r="X18">
            <v>3834</v>
          </cell>
          <cell r="Y18">
            <v>37652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86</v>
          </cell>
          <cell r="AE18">
            <v>0</v>
          </cell>
          <cell r="AF18">
            <v>86</v>
          </cell>
        </row>
        <row r="19">
          <cell r="B19" t="str">
            <v>Salg til lagringspligtig 3.b-c.</v>
          </cell>
          <cell r="C19">
            <v>0</v>
          </cell>
          <cell r="D19">
            <v>1344</v>
          </cell>
          <cell r="E19">
            <v>64843</v>
          </cell>
          <cell r="F19">
            <v>19525</v>
          </cell>
          <cell r="G19">
            <v>7972</v>
          </cell>
          <cell r="H19">
            <v>93684</v>
          </cell>
          <cell r="I19">
            <v>7305</v>
          </cell>
          <cell r="J19">
            <v>55523</v>
          </cell>
          <cell r="K19">
            <v>62828</v>
          </cell>
          <cell r="L19">
            <v>50632</v>
          </cell>
          <cell r="M19">
            <v>135337</v>
          </cell>
          <cell r="N19">
            <v>0</v>
          </cell>
          <cell r="O19">
            <v>132860</v>
          </cell>
          <cell r="P19">
            <v>1512</v>
          </cell>
          <cell r="Q19">
            <v>10881</v>
          </cell>
          <cell r="R19">
            <v>331222</v>
          </cell>
          <cell r="S19">
            <v>3619</v>
          </cell>
          <cell r="T19">
            <v>0</v>
          </cell>
          <cell r="U19">
            <v>62315</v>
          </cell>
          <cell r="V19">
            <v>65934</v>
          </cell>
          <cell r="W19">
            <v>788097</v>
          </cell>
          <cell r="X19">
            <v>8954</v>
          </cell>
          <cell r="Y19">
            <v>797051</v>
          </cell>
          <cell r="Z19">
            <v>0</v>
          </cell>
          <cell r="AA19">
            <v>0</v>
          </cell>
          <cell r="AB19">
            <v>0</v>
          </cell>
          <cell r="AC19">
            <v>4134</v>
          </cell>
          <cell r="AD19">
            <v>2509</v>
          </cell>
          <cell r="AE19">
            <v>0</v>
          </cell>
          <cell r="AF19">
            <v>6643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34861</v>
          </cell>
          <cell r="F20">
            <v>0</v>
          </cell>
          <cell r="G20">
            <v>2873</v>
          </cell>
          <cell r="H20">
            <v>37734</v>
          </cell>
          <cell r="I20">
            <v>0</v>
          </cell>
          <cell r="J20">
            <v>0</v>
          </cell>
          <cell r="K20">
            <v>0</v>
          </cell>
          <cell r="L20">
            <v>24712</v>
          </cell>
          <cell r="M20">
            <v>95788</v>
          </cell>
          <cell r="N20">
            <v>0</v>
          </cell>
          <cell r="O20">
            <v>9821</v>
          </cell>
          <cell r="P20">
            <v>3607</v>
          </cell>
          <cell r="Q20">
            <v>38706</v>
          </cell>
          <cell r="R20">
            <v>172634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47182</v>
          </cell>
          <cell r="X20">
            <v>0</v>
          </cell>
          <cell r="Y20">
            <v>47182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37983</v>
          </cell>
          <cell r="M21">
            <v>12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37995</v>
          </cell>
          <cell r="S21">
            <v>0</v>
          </cell>
          <cell r="T21">
            <v>4710</v>
          </cell>
          <cell r="U21">
            <v>7465</v>
          </cell>
          <cell r="V21">
            <v>12175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224</v>
          </cell>
          <cell r="M22">
            <v>0</v>
          </cell>
          <cell r="N22">
            <v>0</v>
          </cell>
          <cell r="O22">
            <v>63</v>
          </cell>
          <cell r="P22">
            <v>0</v>
          </cell>
          <cell r="Q22">
            <v>0</v>
          </cell>
          <cell r="R22">
            <v>287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26875</v>
          </cell>
          <cell r="K23">
            <v>26875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1550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1550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20</v>
          </cell>
          <cell r="D25">
            <v>0</v>
          </cell>
          <cell r="E25">
            <v>4953</v>
          </cell>
          <cell r="F25">
            <v>146887</v>
          </cell>
          <cell r="G25">
            <v>700</v>
          </cell>
          <cell r="H25">
            <v>152560</v>
          </cell>
          <cell r="I25">
            <v>0</v>
          </cell>
          <cell r="J25">
            <v>41691</v>
          </cell>
          <cell r="K25">
            <v>41691</v>
          </cell>
          <cell r="L25">
            <v>51654</v>
          </cell>
          <cell r="M25">
            <v>57204</v>
          </cell>
          <cell r="N25">
            <v>0</v>
          </cell>
          <cell r="O25">
            <v>268490</v>
          </cell>
          <cell r="P25">
            <v>1620</v>
          </cell>
          <cell r="Q25">
            <v>2717</v>
          </cell>
          <cell r="R25">
            <v>381685</v>
          </cell>
          <cell r="S25">
            <v>0</v>
          </cell>
          <cell r="T25">
            <v>489</v>
          </cell>
          <cell r="U25">
            <v>7995</v>
          </cell>
          <cell r="V25">
            <v>8484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69</v>
          </cell>
          <cell r="AB25">
            <v>2176</v>
          </cell>
          <cell r="AC25">
            <v>13731</v>
          </cell>
          <cell r="AD25">
            <v>4941</v>
          </cell>
          <cell r="AE25">
            <v>0</v>
          </cell>
          <cell r="AF25">
            <v>20917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712</v>
          </cell>
          <cell r="M26">
            <v>36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748</v>
          </cell>
          <cell r="S26">
            <v>0</v>
          </cell>
          <cell r="T26">
            <v>0</v>
          </cell>
          <cell r="U26">
            <v>863</v>
          </cell>
          <cell r="V26">
            <v>863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18670</v>
          </cell>
          <cell r="AB26">
            <v>0</v>
          </cell>
          <cell r="AC26">
            <v>5747</v>
          </cell>
          <cell r="AD26">
            <v>4</v>
          </cell>
          <cell r="AE26">
            <v>0</v>
          </cell>
          <cell r="AF26">
            <v>24421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158</v>
          </cell>
          <cell r="V27">
            <v>158</v>
          </cell>
          <cell r="W27">
            <v>0</v>
          </cell>
          <cell r="X27">
            <v>0</v>
          </cell>
          <cell r="Y27">
            <v>0</v>
          </cell>
          <cell r="Z27">
            <v>28118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28118</v>
          </cell>
        </row>
        <row r="28">
          <cell r="B28" t="str">
            <v>Anvendt til produktion 3.n</v>
          </cell>
          <cell r="C28">
            <v>0</v>
          </cell>
          <cell r="D28">
            <v>11794</v>
          </cell>
          <cell r="E28">
            <v>7489</v>
          </cell>
          <cell r="F28">
            <v>0</v>
          </cell>
          <cell r="G28">
            <v>0</v>
          </cell>
          <cell r="H28">
            <v>19283</v>
          </cell>
          <cell r="I28">
            <v>0</v>
          </cell>
          <cell r="J28">
            <v>0</v>
          </cell>
          <cell r="K28">
            <v>0</v>
          </cell>
          <cell r="L28">
            <v>9972</v>
          </cell>
          <cell r="M28">
            <v>1493</v>
          </cell>
          <cell r="N28">
            <v>0</v>
          </cell>
          <cell r="O28">
            <v>825</v>
          </cell>
          <cell r="P28">
            <v>14629</v>
          </cell>
          <cell r="Q28">
            <v>53914</v>
          </cell>
          <cell r="R28">
            <v>80833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628654</v>
          </cell>
          <cell r="X28">
            <v>485</v>
          </cell>
          <cell r="Y28">
            <v>629139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127293</v>
          </cell>
          <cell r="F29">
            <v>3115</v>
          </cell>
          <cell r="G29">
            <v>26466</v>
          </cell>
          <cell r="H29">
            <v>156874</v>
          </cell>
          <cell r="I29">
            <v>0</v>
          </cell>
          <cell r="J29">
            <v>9</v>
          </cell>
          <cell r="K29">
            <v>9</v>
          </cell>
          <cell r="L29">
            <v>19793</v>
          </cell>
          <cell r="M29">
            <v>145634</v>
          </cell>
          <cell r="N29">
            <v>0</v>
          </cell>
          <cell r="O29">
            <v>71000</v>
          </cell>
          <cell r="P29">
            <v>7227</v>
          </cell>
          <cell r="Q29">
            <v>25856</v>
          </cell>
          <cell r="R29">
            <v>269510</v>
          </cell>
          <cell r="S29">
            <v>0</v>
          </cell>
          <cell r="T29">
            <v>55095</v>
          </cell>
          <cell r="U29">
            <v>0</v>
          </cell>
          <cell r="V29">
            <v>55095</v>
          </cell>
          <cell r="W29">
            <v>67911</v>
          </cell>
          <cell r="X29">
            <v>0</v>
          </cell>
          <cell r="Y29">
            <v>67911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1066</v>
          </cell>
          <cell r="AE29">
            <v>0</v>
          </cell>
          <cell r="AF29">
            <v>1066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231</v>
          </cell>
          <cell r="E31">
            <v>259</v>
          </cell>
          <cell r="F31">
            <v>4</v>
          </cell>
          <cell r="G31">
            <v>42</v>
          </cell>
          <cell r="H31">
            <v>536</v>
          </cell>
          <cell r="I31">
            <v>0</v>
          </cell>
          <cell r="J31">
            <v>763</v>
          </cell>
          <cell r="K31">
            <v>763</v>
          </cell>
          <cell r="L31">
            <v>1068</v>
          </cell>
          <cell r="M31">
            <v>857</v>
          </cell>
          <cell r="N31">
            <v>0</v>
          </cell>
          <cell r="O31">
            <v>66</v>
          </cell>
          <cell r="P31">
            <v>123</v>
          </cell>
          <cell r="Q31">
            <v>35</v>
          </cell>
          <cell r="R31">
            <v>2149</v>
          </cell>
          <cell r="S31">
            <v>0</v>
          </cell>
          <cell r="T31">
            <v>23</v>
          </cell>
          <cell r="U31">
            <v>198</v>
          </cell>
          <cell r="V31">
            <v>221</v>
          </cell>
          <cell r="W31">
            <v>265</v>
          </cell>
          <cell r="X31">
            <v>1</v>
          </cell>
          <cell r="Y31">
            <v>266</v>
          </cell>
          <cell r="Z31">
            <v>0</v>
          </cell>
          <cell r="AA31">
            <v>0</v>
          </cell>
          <cell r="AB31">
            <v>0</v>
          </cell>
          <cell r="AC31">
            <v>85</v>
          </cell>
          <cell r="AD31">
            <v>1</v>
          </cell>
          <cell r="AE31">
            <v>0</v>
          </cell>
          <cell r="AF31">
            <v>86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20</v>
          </cell>
          <cell r="D33">
            <v>63801</v>
          </cell>
          <cell r="E33">
            <v>302663</v>
          </cell>
          <cell r="F33">
            <v>169531</v>
          </cell>
          <cell r="G33">
            <v>38053</v>
          </cell>
          <cell r="H33">
            <v>574068</v>
          </cell>
          <cell r="I33">
            <v>7305</v>
          </cell>
          <cell r="J33">
            <v>223141</v>
          </cell>
          <cell r="K33">
            <v>230446</v>
          </cell>
          <cell r="L33">
            <v>256518</v>
          </cell>
          <cell r="M33">
            <v>617262</v>
          </cell>
          <cell r="N33">
            <v>0</v>
          </cell>
          <cell r="O33">
            <v>483125</v>
          </cell>
          <cell r="P33">
            <v>33364</v>
          </cell>
          <cell r="Q33">
            <v>132109</v>
          </cell>
          <cell r="R33">
            <v>1522378</v>
          </cell>
          <cell r="S33">
            <v>3619</v>
          </cell>
          <cell r="T33">
            <v>62291</v>
          </cell>
          <cell r="U33">
            <v>362262</v>
          </cell>
          <cell r="V33">
            <v>428172</v>
          </cell>
          <cell r="W33">
            <v>1565927</v>
          </cell>
          <cell r="X33">
            <v>13274</v>
          </cell>
          <cell r="Y33">
            <v>1579201</v>
          </cell>
          <cell r="Z33">
            <v>28118</v>
          </cell>
          <cell r="AA33">
            <v>18739</v>
          </cell>
          <cell r="AB33">
            <v>2176</v>
          </cell>
          <cell r="AC33">
            <v>23697</v>
          </cell>
          <cell r="AD33">
            <v>8608</v>
          </cell>
          <cell r="AE33">
            <v>0</v>
          </cell>
          <cell r="AF33">
            <v>81338</v>
          </cell>
        </row>
        <row r="34">
          <cell r="A34" t="str">
            <v>FYSISK BEHOLDNING ULTIMO</v>
          </cell>
          <cell r="C34">
            <v>0</v>
          </cell>
          <cell r="D34">
            <v>79412</v>
          </cell>
          <cell r="E34">
            <v>377255</v>
          </cell>
          <cell r="F34">
            <v>8661</v>
          </cell>
          <cell r="G34">
            <v>27573</v>
          </cell>
          <cell r="H34">
            <v>492901</v>
          </cell>
          <cell r="I34">
            <v>12337</v>
          </cell>
          <cell r="J34">
            <v>126165</v>
          </cell>
          <cell r="K34">
            <v>138502</v>
          </cell>
          <cell r="L34">
            <v>214614</v>
          </cell>
          <cell r="M34">
            <v>1334047</v>
          </cell>
          <cell r="N34">
            <v>0</v>
          </cell>
          <cell r="O34">
            <v>225908</v>
          </cell>
          <cell r="P34">
            <v>117256</v>
          </cell>
          <cell r="Q34">
            <v>70310</v>
          </cell>
          <cell r="R34">
            <v>1962135</v>
          </cell>
          <cell r="S34">
            <v>9761</v>
          </cell>
          <cell r="T34">
            <v>60504</v>
          </cell>
          <cell r="U34">
            <v>440975</v>
          </cell>
          <cell r="V34">
            <v>511240</v>
          </cell>
          <cell r="W34">
            <v>494951</v>
          </cell>
          <cell r="X34">
            <v>41880</v>
          </cell>
          <cell r="Y34">
            <v>536831</v>
          </cell>
          <cell r="Z34">
            <v>0</v>
          </cell>
          <cell r="AA34">
            <v>61880</v>
          </cell>
          <cell r="AB34">
            <v>0</v>
          </cell>
          <cell r="AC34">
            <v>19511</v>
          </cell>
          <cell r="AD34">
            <v>5972</v>
          </cell>
          <cell r="AE34">
            <v>0</v>
          </cell>
          <cell r="AF34">
            <v>87363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177257</v>
          </cell>
          <cell r="F35">
            <v>0</v>
          </cell>
          <cell r="G35">
            <v>2331</v>
          </cell>
          <cell r="H35">
            <v>179588</v>
          </cell>
          <cell r="I35">
            <v>0</v>
          </cell>
          <cell r="J35">
            <v>0</v>
          </cell>
          <cell r="K35">
            <v>0</v>
          </cell>
          <cell r="L35">
            <v>52010</v>
          </cell>
          <cell r="M35">
            <v>900488</v>
          </cell>
          <cell r="N35">
            <v>0</v>
          </cell>
          <cell r="O35">
            <v>204907</v>
          </cell>
          <cell r="P35">
            <v>7831</v>
          </cell>
          <cell r="Q35">
            <v>32447</v>
          </cell>
          <cell r="R35">
            <v>1197683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97095</v>
          </cell>
          <cell r="X35">
            <v>0</v>
          </cell>
          <cell r="Y35">
            <v>97095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-177257</v>
          </cell>
          <cell r="F36">
            <v>0</v>
          </cell>
          <cell r="G36">
            <v>-2331</v>
          </cell>
          <cell r="H36">
            <v>-179588</v>
          </cell>
          <cell r="I36">
            <v>0</v>
          </cell>
          <cell r="J36">
            <v>0</v>
          </cell>
          <cell r="K36">
            <v>0</v>
          </cell>
          <cell r="L36">
            <v>-52010</v>
          </cell>
          <cell r="M36">
            <v>-900489</v>
          </cell>
          <cell r="N36">
            <v>0</v>
          </cell>
          <cell r="O36">
            <v>-204908</v>
          </cell>
          <cell r="P36">
            <v>-7831</v>
          </cell>
          <cell r="Q36">
            <v>-32447</v>
          </cell>
          <cell r="R36">
            <v>-1197685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-97095</v>
          </cell>
          <cell r="X36">
            <v>0</v>
          </cell>
          <cell r="Y36">
            <v>-97095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0</v>
          </cell>
          <cell r="D37">
            <v>79412</v>
          </cell>
          <cell r="E37">
            <v>377255</v>
          </cell>
          <cell r="F37">
            <v>8661</v>
          </cell>
          <cell r="G37">
            <v>27573</v>
          </cell>
          <cell r="H37">
            <v>492901</v>
          </cell>
          <cell r="I37">
            <v>12337</v>
          </cell>
          <cell r="J37">
            <v>126165</v>
          </cell>
          <cell r="K37">
            <v>138502</v>
          </cell>
          <cell r="L37">
            <v>214614</v>
          </cell>
          <cell r="M37">
            <v>1334046</v>
          </cell>
          <cell r="N37">
            <v>0</v>
          </cell>
          <cell r="O37">
            <v>225907</v>
          </cell>
          <cell r="P37">
            <v>117256</v>
          </cell>
          <cell r="Q37">
            <v>70310</v>
          </cell>
          <cell r="R37">
            <v>1962133</v>
          </cell>
          <cell r="S37">
            <v>9761</v>
          </cell>
          <cell r="T37">
            <v>60504</v>
          </cell>
          <cell r="U37">
            <v>440975</v>
          </cell>
          <cell r="V37">
            <v>511240</v>
          </cell>
          <cell r="W37">
            <v>494951</v>
          </cell>
          <cell r="X37">
            <v>41880</v>
          </cell>
          <cell r="Y37">
            <v>536831</v>
          </cell>
          <cell r="Z37">
            <v>0</v>
          </cell>
          <cell r="AA37">
            <v>61880</v>
          </cell>
          <cell r="AB37">
            <v>0</v>
          </cell>
          <cell r="AC37">
            <v>19511</v>
          </cell>
          <cell r="AD37">
            <v>5972</v>
          </cell>
          <cell r="AE37">
            <v>0</v>
          </cell>
          <cell r="AF37">
            <v>87363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6570</v>
          </cell>
          <cell r="C3">
            <v>238</v>
          </cell>
          <cell r="D3">
            <v>136209</v>
          </cell>
          <cell r="E3">
            <v>3870</v>
          </cell>
          <cell r="F3">
            <v>146887</v>
          </cell>
          <cell r="G3">
            <v>257</v>
          </cell>
          <cell r="H3">
            <v>29468</v>
          </cell>
          <cell r="I3">
            <v>29725</v>
          </cell>
          <cell r="J3">
            <v>37</v>
          </cell>
          <cell r="K3">
            <v>37</v>
          </cell>
          <cell r="L3">
            <v>34454</v>
          </cell>
          <cell r="M3">
            <v>0</v>
          </cell>
          <cell r="N3">
            <v>16335</v>
          </cell>
          <cell r="O3">
            <v>50789</v>
          </cell>
        </row>
      </sheetData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79412</v>
          </cell>
          <cell r="E3">
            <v>377255</v>
          </cell>
          <cell r="F3">
            <v>8661</v>
          </cell>
          <cell r="G3">
            <v>27573</v>
          </cell>
          <cell r="H3">
            <v>492901</v>
          </cell>
          <cell r="I3">
            <v>12337</v>
          </cell>
          <cell r="J3">
            <v>126165</v>
          </cell>
          <cell r="K3">
            <v>138502</v>
          </cell>
          <cell r="L3">
            <v>214614</v>
          </cell>
          <cell r="M3">
            <v>1334047</v>
          </cell>
          <cell r="N3">
            <v>0</v>
          </cell>
          <cell r="O3">
            <v>225908</v>
          </cell>
          <cell r="P3">
            <v>117256</v>
          </cell>
          <cell r="Q3">
            <v>70310</v>
          </cell>
          <cell r="R3">
            <v>1962135</v>
          </cell>
          <cell r="S3">
            <v>9761</v>
          </cell>
          <cell r="T3">
            <v>60504</v>
          </cell>
          <cell r="U3">
            <v>440975</v>
          </cell>
          <cell r="V3">
            <v>511240</v>
          </cell>
          <cell r="W3">
            <v>494951</v>
          </cell>
          <cell r="X3">
            <v>41880</v>
          </cell>
          <cell r="Y3">
            <v>536831</v>
          </cell>
          <cell r="Z3">
            <v>0</v>
          </cell>
          <cell r="AA3">
            <v>61880</v>
          </cell>
          <cell r="AB3">
            <v>0</v>
          </cell>
          <cell r="AC3">
            <v>19511</v>
          </cell>
          <cell r="AD3">
            <v>5972</v>
          </cell>
          <cell r="AE3">
            <v>0</v>
          </cell>
          <cell r="AF3">
            <v>87363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177257</v>
          </cell>
          <cell r="F4">
            <v>0</v>
          </cell>
          <cell r="G4">
            <v>2331</v>
          </cell>
          <cell r="H4">
            <v>179588</v>
          </cell>
          <cell r="I4">
            <v>0</v>
          </cell>
          <cell r="J4">
            <v>0</v>
          </cell>
          <cell r="K4">
            <v>0</v>
          </cell>
          <cell r="L4">
            <v>52010</v>
          </cell>
          <cell r="M4">
            <v>900488</v>
          </cell>
          <cell r="N4">
            <v>0</v>
          </cell>
          <cell r="O4">
            <v>204907</v>
          </cell>
          <cell r="P4">
            <v>7831</v>
          </cell>
          <cell r="Q4">
            <v>32447</v>
          </cell>
          <cell r="R4">
            <v>1197683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97095</v>
          </cell>
          <cell r="X4">
            <v>0</v>
          </cell>
          <cell r="Y4">
            <v>97095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-177257</v>
          </cell>
          <cell r="F5">
            <v>0</v>
          </cell>
          <cell r="G5">
            <v>-2331</v>
          </cell>
          <cell r="H5">
            <v>-179588</v>
          </cell>
          <cell r="I5">
            <v>0</v>
          </cell>
          <cell r="J5">
            <v>0</v>
          </cell>
          <cell r="K5">
            <v>0</v>
          </cell>
          <cell r="L5">
            <v>-52010</v>
          </cell>
          <cell r="M5">
            <v>-900489</v>
          </cell>
          <cell r="N5">
            <v>0</v>
          </cell>
          <cell r="O5">
            <v>-204908</v>
          </cell>
          <cell r="P5">
            <v>-7831</v>
          </cell>
          <cell r="Q5">
            <v>-32447</v>
          </cell>
          <cell r="R5">
            <v>-1197685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-97095</v>
          </cell>
          <cell r="X5">
            <v>0</v>
          </cell>
          <cell r="Y5">
            <v>-97095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79412</v>
          </cell>
          <cell r="E6">
            <v>377255</v>
          </cell>
          <cell r="F6">
            <v>8661</v>
          </cell>
          <cell r="G6">
            <v>27573</v>
          </cell>
          <cell r="H6">
            <v>492901</v>
          </cell>
          <cell r="I6">
            <v>12337</v>
          </cell>
          <cell r="J6">
            <v>126165</v>
          </cell>
          <cell r="K6">
            <v>138502</v>
          </cell>
          <cell r="L6">
            <v>214614</v>
          </cell>
          <cell r="M6">
            <v>1334046</v>
          </cell>
          <cell r="N6">
            <v>0</v>
          </cell>
          <cell r="O6">
            <v>225907</v>
          </cell>
          <cell r="P6">
            <v>117256</v>
          </cell>
          <cell r="Q6">
            <v>70310</v>
          </cell>
          <cell r="R6">
            <v>1962133</v>
          </cell>
          <cell r="S6">
            <v>9761</v>
          </cell>
          <cell r="T6">
            <v>60504</v>
          </cell>
          <cell r="U6">
            <v>440975</v>
          </cell>
          <cell r="V6">
            <v>511240</v>
          </cell>
          <cell r="W6">
            <v>494951</v>
          </cell>
          <cell r="X6">
            <v>41880</v>
          </cell>
          <cell r="Y6">
            <v>536831</v>
          </cell>
          <cell r="Z6">
            <v>0</v>
          </cell>
          <cell r="AA6">
            <v>61880</v>
          </cell>
          <cell r="AB6">
            <v>0</v>
          </cell>
          <cell r="AC6">
            <v>19511</v>
          </cell>
          <cell r="AD6">
            <v>5972</v>
          </cell>
          <cell r="AE6">
            <v>0</v>
          </cell>
          <cell r="AF6">
            <v>87363</v>
          </cell>
        </row>
        <row r="7">
          <cell r="A7" t="str">
            <v>TILGANG</v>
          </cell>
          <cell r="B7" t="str">
            <v>Import 2.a.</v>
          </cell>
          <cell r="C7">
            <v>25</v>
          </cell>
          <cell r="D7">
            <v>0</v>
          </cell>
          <cell r="E7">
            <v>40841</v>
          </cell>
          <cell r="F7">
            <v>0</v>
          </cell>
          <cell r="G7">
            <v>16758</v>
          </cell>
          <cell r="H7">
            <v>57624</v>
          </cell>
          <cell r="I7">
            <v>0</v>
          </cell>
          <cell r="J7">
            <v>34993</v>
          </cell>
          <cell r="K7">
            <v>34993</v>
          </cell>
          <cell r="L7">
            <v>44121</v>
          </cell>
          <cell r="M7">
            <v>83794</v>
          </cell>
          <cell r="N7">
            <v>0</v>
          </cell>
          <cell r="O7">
            <v>0</v>
          </cell>
          <cell r="P7">
            <v>11442</v>
          </cell>
          <cell r="Q7">
            <v>71925</v>
          </cell>
          <cell r="R7">
            <v>211282</v>
          </cell>
          <cell r="S7">
            <v>0</v>
          </cell>
          <cell r="T7">
            <v>130735</v>
          </cell>
          <cell r="U7">
            <v>27820</v>
          </cell>
          <cell r="V7">
            <v>158555</v>
          </cell>
          <cell r="W7">
            <v>366214</v>
          </cell>
          <cell r="X7">
            <v>0</v>
          </cell>
          <cell r="Y7">
            <v>366214</v>
          </cell>
          <cell r="Z7">
            <v>0</v>
          </cell>
          <cell r="AA7">
            <v>27831</v>
          </cell>
          <cell r="AB7">
            <v>1357</v>
          </cell>
          <cell r="AC7">
            <v>10000</v>
          </cell>
          <cell r="AD7">
            <v>1602</v>
          </cell>
          <cell r="AE7">
            <v>0</v>
          </cell>
          <cell r="AF7">
            <v>40790</v>
          </cell>
        </row>
        <row r="8">
          <cell r="B8" t="str">
            <v>Køb fra lagringspligtig 2.b-c.</v>
          </cell>
          <cell r="C8">
            <v>0</v>
          </cell>
          <cell r="D8">
            <v>1121</v>
          </cell>
          <cell r="E8">
            <v>95268</v>
          </cell>
          <cell r="F8">
            <v>16569</v>
          </cell>
          <cell r="G8">
            <v>4325</v>
          </cell>
          <cell r="H8">
            <v>117283</v>
          </cell>
          <cell r="I8">
            <v>1020</v>
          </cell>
          <cell r="J8">
            <v>29377</v>
          </cell>
          <cell r="K8">
            <v>30397</v>
          </cell>
          <cell r="L8">
            <v>31456</v>
          </cell>
          <cell r="M8">
            <v>230644</v>
          </cell>
          <cell r="N8">
            <v>0</v>
          </cell>
          <cell r="O8">
            <v>132328</v>
          </cell>
          <cell r="P8">
            <v>745</v>
          </cell>
          <cell r="Q8">
            <v>11315</v>
          </cell>
          <cell r="R8">
            <v>406488</v>
          </cell>
          <cell r="S8">
            <v>5350</v>
          </cell>
          <cell r="T8">
            <v>0</v>
          </cell>
          <cell r="U8">
            <v>365</v>
          </cell>
          <cell r="V8">
            <v>5715</v>
          </cell>
          <cell r="W8">
            <v>828331</v>
          </cell>
          <cell r="X8">
            <v>1918</v>
          </cell>
          <cell r="Y8">
            <v>830249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3631</v>
          </cell>
          <cell r="AE8">
            <v>0</v>
          </cell>
          <cell r="AF8">
            <v>3631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19318</v>
          </cell>
          <cell r="F9">
            <v>0</v>
          </cell>
          <cell r="G9">
            <v>3068</v>
          </cell>
          <cell r="H9">
            <v>22386</v>
          </cell>
          <cell r="I9">
            <v>0</v>
          </cell>
          <cell r="J9">
            <v>0</v>
          </cell>
          <cell r="K9">
            <v>0</v>
          </cell>
          <cell r="L9">
            <v>4303</v>
          </cell>
          <cell r="M9">
            <v>81245</v>
          </cell>
          <cell r="N9">
            <v>0</v>
          </cell>
          <cell r="O9">
            <v>1770</v>
          </cell>
          <cell r="P9">
            <v>5399</v>
          </cell>
          <cell r="Q9">
            <v>17241</v>
          </cell>
          <cell r="R9">
            <v>109958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65947</v>
          </cell>
          <cell r="X9">
            <v>0</v>
          </cell>
          <cell r="Y9">
            <v>65947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651</v>
          </cell>
          <cell r="M10">
            <v>18205</v>
          </cell>
          <cell r="N10">
            <v>0</v>
          </cell>
          <cell r="O10">
            <v>0</v>
          </cell>
          <cell r="P10">
            <v>8786</v>
          </cell>
          <cell r="Q10">
            <v>47</v>
          </cell>
          <cell r="R10">
            <v>27689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501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501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4035</v>
          </cell>
          <cell r="G11">
            <v>161</v>
          </cell>
          <cell r="H11">
            <v>4196</v>
          </cell>
          <cell r="I11">
            <v>0</v>
          </cell>
          <cell r="J11">
            <v>0</v>
          </cell>
          <cell r="K11">
            <v>0</v>
          </cell>
          <cell r="L11">
            <v>4107</v>
          </cell>
          <cell r="M11">
            <v>5788</v>
          </cell>
          <cell r="N11">
            <v>0</v>
          </cell>
          <cell r="O11">
            <v>6624</v>
          </cell>
          <cell r="P11">
            <v>0</v>
          </cell>
          <cell r="Q11">
            <v>0</v>
          </cell>
          <cell r="R11">
            <v>16519</v>
          </cell>
          <cell r="S11">
            <v>0</v>
          </cell>
          <cell r="T11">
            <v>0</v>
          </cell>
          <cell r="U11">
            <v>702</v>
          </cell>
          <cell r="V11">
            <v>702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2</v>
          </cell>
          <cell r="AC11">
            <v>5714</v>
          </cell>
          <cell r="AD11">
            <v>0</v>
          </cell>
          <cell r="AE11">
            <v>0</v>
          </cell>
          <cell r="AF11">
            <v>5716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46094</v>
          </cell>
          <cell r="E13">
            <v>202938</v>
          </cell>
          <cell r="F13">
            <v>3123</v>
          </cell>
          <cell r="G13">
            <v>0</v>
          </cell>
          <cell r="H13">
            <v>252155</v>
          </cell>
          <cell r="I13">
            <v>1020</v>
          </cell>
          <cell r="J13">
            <v>13451</v>
          </cell>
          <cell r="K13">
            <v>14471</v>
          </cell>
          <cell r="L13">
            <v>49012</v>
          </cell>
          <cell r="M13">
            <v>187488</v>
          </cell>
          <cell r="N13">
            <v>0</v>
          </cell>
          <cell r="O13">
            <v>162519</v>
          </cell>
          <cell r="P13">
            <v>4276</v>
          </cell>
          <cell r="Q13">
            <v>9213</v>
          </cell>
          <cell r="R13">
            <v>412508</v>
          </cell>
          <cell r="S13">
            <v>5350</v>
          </cell>
          <cell r="T13">
            <v>0</v>
          </cell>
          <cell r="U13">
            <v>97328</v>
          </cell>
          <cell r="V13">
            <v>102678</v>
          </cell>
          <cell r="W13">
            <v>276744</v>
          </cell>
          <cell r="X13">
            <v>2105</v>
          </cell>
          <cell r="Y13">
            <v>278849</v>
          </cell>
          <cell r="Z13">
            <v>28546</v>
          </cell>
          <cell r="AA13">
            <v>0</v>
          </cell>
          <cell r="AB13">
            <v>0</v>
          </cell>
          <cell r="AC13">
            <v>0</v>
          </cell>
          <cell r="AD13">
            <v>3950</v>
          </cell>
          <cell r="AE13">
            <v>0</v>
          </cell>
          <cell r="AF13">
            <v>32496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3471</v>
          </cell>
          <cell r="F14">
            <v>145157</v>
          </cell>
          <cell r="G14">
            <v>6448</v>
          </cell>
          <cell r="H14">
            <v>155076</v>
          </cell>
          <cell r="I14">
            <v>0</v>
          </cell>
          <cell r="J14">
            <v>46</v>
          </cell>
          <cell r="K14">
            <v>46</v>
          </cell>
          <cell r="L14">
            <v>32801</v>
          </cell>
          <cell r="M14">
            <v>17858</v>
          </cell>
          <cell r="N14">
            <v>0</v>
          </cell>
          <cell r="O14">
            <v>173349</v>
          </cell>
          <cell r="P14">
            <v>0</v>
          </cell>
          <cell r="Q14">
            <v>3009</v>
          </cell>
          <cell r="R14">
            <v>227017</v>
          </cell>
          <cell r="S14">
            <v>0</v>
          </cell>
          <cell r="T14">
            <v>12725</v>
          </cell>
          <cell r="U14">
            <v>149</v>
          </cell>
          <cell r="V14">
            <v>12874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2554</v>
          </cell>
          <cell r="AE14">
            <v>0</v>
          </cell>
          <cell r="AF14">
            <v>2554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69</v>
          </cell>
          <cell r="E16">
            <v>668</v>
          </cell>
          <cell r="F16">
            <v>113</v>
          </cell>
          <cell r="G16">
            <v>0</v>
          </cell>
          <cell r="H16">
            <v>850</v>
          </cell>
          <cell r="I16">
            <v>0</v>
          </cell>
          <cell r="J16">
            <v>1</v>
          </cell>
          <cell r="K16">
            <v>1</v>
          </cell>
          <cell r="L16">
            <v>715</v>
          </cell>
          <cell r="M16">
            <v>2018</v>
          </cell>
          <cell r="N16">
            <v>0</v>
          </cell>
          <cell r="O16">
            <v>498</v>
          </cell>
          <cell r="P16">
            <v>394</v>
          </cell>
          <cell r="Q16">
            <v>33</v>
          </cell>
          <cell r="R16">
            <v>3658</v>
          </cell>
          <cell r="S16">
            <v>1</v>
          </cell>
          <cell r="T16">
            <v>1</v>
          </cell>
          <cell r="U16">
            <v>7</v>
          </cell>
          <cell r="V16">
            <v>9</v>
          </cell>
          <cell r="W16">
            <v>6702</v>
          </cell>
          <cell r="X16">
            <v>0</v>
          </cell>
          <cell r="Y16">
            <v>6702</v>
          </cell>
          <cell r="Z16">
            <v>1</v>
          </cell>
          <cell r="AA16">
            <v>0</v>
          </cell>
          <cell r="AB16">
            <v>0</v>
          </cell>
          <cell r="AC16">
            <v>110</v>
          </cell>
          <cell r="AD16">
            <v>131</v>
          </cell>
          <cell r="AE16">
            <v>0</v>
          </cell>
          <cell r="AF16">
            <v>242</v>
          </cell>
        </row>
        <row r="17">
          <cell r="B17" t="str">
            <v>I alt Tilgang</v>
          </cell>
          <cell r="C17">
            <v>25</v>
          </cell>
          <cell r="D17">
            <v>47284</v>
          </cell>
          <cell r="E17">
            <v>362504</v>
          </cell>
          <cell r="F17">
            <v>168997</v>
          </cell>
          <cell r="G17">
            <v>30760</v>
          </cell>
          <cell r="H17">
            <v>609570</v>
          </cell>
          <cell r="I17">
            <v>2040</v>
          </cell>
          <cell r="J17">
            <v>77868</v>
          </cell>
          <cell r="K17">
            <v>79908</v>
          </cell>
          <cell r="L17">
            <v>167166</v>
          </cell>
          <cell r="M17">
            <v>627040</v>
          </cell>
          <cell r="N17">
            <v>0</v>
          </cell>
          <cell r="O17">
            <v>477088</v>
          </cell>
          <cell r="P17">
            <v>31042</v>
          </cell>
          <cell r="Q17">
            <v>112783</v>
          </cell>
          <cell r="R17">
            <v>1415119</v>
          </cell>
          <cell r="S17">
            <v>10701</v>
          </cell>
          <cell r="T17">
            <v>143461</v>
          </cell>
          <cell r="U17">
            <v>126371</v>
          </cell>
          <cell r="V17">
            <v>280533</v>
          </cell>
          <cell r="W17">
            <v>1543938</v>
          </cell>
          <cell r="X17">
            <v>4023</v>
          </cell>
          <cell r="Y17">
            <v>1547961</v>
          </cell>
          <cell r="Z17">
            <v>29048</v>
          </cell>
          <cell r="AA17">
            <v>27831</v>
          </cell>
          <cell r="AB17">
            <v>1359</v>
          </cell>
          <cell r="AC17">
            <v>15824</v>
          </cell>
          <cell r="AD17">
            <v>11868</v>
          </cell>
          <cell r="AE17">
            <v>0</v>
          </cell>
          <cell r="AF17">
            <v>85930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55016</v>
          </cell>
          <cell r="E18">
            <v>97593</v>
          </cell>
          <cell r="F18">
            <v>0</v>
          </cell>
          <cell r="G18">
            <v>0</v>
          </cell>
          <cell r="H18">
            <v>152609</v>
          </cell>
          <cell r="I18">
            <v>0</v>
          </cell>
          <cell r="J18">
            <v>126</v>
          </cell>
          <cell r="K18">
            <v>126</v>
          </cell>
          <cell r="L18">
            <v>29415</v>
          </cell>
          <cell r="M18">
            <v>157832</v>
          </cell>
          <cell r="N18">
            <v>0</v>
          </cell>
          <cell r="O18">
            <v>0</v>
          </cell>
          <cell r="P18">
            <v>0</v>
          </cell>
          <cell r="Q18">
            <v>143</v>
          </cell>
          <cell r="R18">
            <v>187390</v>
          </cell>
          <cell r="S18">
            <v>0</v>
          </cell>
          <cell r="T18">
            <v>98860</v>
          </cell>
          <cell r="U18">
            <v>388046</v>
          </cell>
          <cell r="V18">
            <v>486906</v>
          </cell>
          <cell r="W18">
            <v>82817</v>
          </cell>
          <cell r="X18">
            <v>3450</v>
          </cell>
          <cell r="Y18">
            <v>86267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98</v>
          </cell>
          <cell r="AE18">
            <v>0</v>
          </cell>
          <cell r="AF18">
            <v>98</v>
          </cell>
        </row>
        <row r="19">
          <cell r="B19" t="str">
            <v>Salg til lagringspligtig 3.b-c.</v>
          </cell>
          <cell r="C19">
            <v>0</v>
          </cell>
          <cell r="D19">
            <v>1121</v>
          </cell>
          <cell r="E19">
            <v>95268</v>
          </cell>
          <cell r="F19">
            <v>16577</v>
          </cell>
          <cell r="G19">
            <v>4325</v>
          </cell>
          <cell r="H19">
            <v>117291</v>
          </cell>
          <cell r="I19">
            <v>1020</v>
          </cell>
          <cell r="J19">
            <v>29376</v>
          </cell>
          <cell r="K19">
            <v>30396</v>
          </cell>
          <cell r="L19">
            <v>31456</v>
          </cell>
          <cell r="M19">
            <v>248524</v>
          </cell>
          <cell r="N19">
            <v>0</v>
          </cell>
          <cell r="O19">
            <v>132344</v>
          </cell>
          <cell r="P19">
            <v>646</v>
          </cell>
          <cell r="Q19">
            <v>11315</v>
          </cell>
          <cell r="R19">
            <v>424285</v>
          </cell>
          <cell r="S19">
            <v>5350</v>
          </cell>
          <cell r="T19">
            <v>0</v>
          </cell>
          <cell r="U19">
            <v>365</v>
          </cell>
          <cell r="V19">
            <v>5715</v>
          </cell>
          <cell r="W19">
            <v>828331</v>
          </cell>
          <cell r="X19">
            <v>1918</v>
          </cell>
          <cell r="Y19">
            <v>830249</v>
          </cell>
          <cell r="Z19">
            <v>0</v>
          </cell>
          <cell r="AA19">
            <v>0</v>
          </cell>
          <cell r="AB19">
            <v>0</v>
          </cell>
          <cell r="AC19">
            <v>4123</v>
          </cell>
          <cell r="AD19">
            <v>3631</v>
          </cell>
          <cell r="AE19">
            <v>0</v>
          </cell>
          <cell r="AF19">
            <v>7754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19318</v>
          </cell>
          <cell r="F20">
            <v>0</v>
          </cell>
          <cell r="G20">
            <v>3068</v>
          </cell>
          <cell r="H20">
            <v>22386</v>
          </cell>
          <cell r="I20">
            <v>0</v>
          </cell>
          <cell r="J20">
            <v>0</v>
          </cell>
          <cell r="K20">
            <v>0</v>
          </cell>
          <cell r="L20">
            <v>4303</v>
          </cell>
          <cell r="M20">
            <v>81246</v>
          </cell>
          <cell r="N20">
            <v>0</v>
          </cell>
          <cell r="O20">
            <v>1771</v>
          </cell>
          <cell r="P20">
            <v>5399</v>
          </cell>
          <cell r="Q20">
            <v>17241</v>
          </cell>
          <cell r="R20">
            <v>109960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65947</v>
          </cell>
          <cell r="X20">
            <v>0</v>
          </cell>
          <cell r="Y20">
            <v>65947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33961</v>
          </cell>
          <cell r="M21">
            <v>38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33999</v>
          </cell>
          <cell r="S21">
            <v>0</v>
          </cell>
          <cell r="T21">
            <v>4791</v>
          </cell>
          <cell r="U21">
            <v>5760</v>
          </cell>
          <cell r="V21">
            <v>10551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178</v>
          </cell>
          <cell r="M22">
            <v>0</v>
          </cell>
          <cell r="N22">
            <v>0</v>
          </cell>
          <cell r="O22">
            <v>115</v>
          </cell>
          <cell r="P22">
            <v>0</v>
          </cell>
          <cell r="Q22">
            <v>0</v>
          </cell>
          <cell r="R22">
            <v>293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23105</v>
          </cell>
          <cell r="K23">
            <v>23105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3096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3096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25</v>
          </cell>
          <cell r="D25">
            <v>0</v>
          </cell>
          <cell r="E25">
            <v>5704</v>
          </cell>
          <cell r="F25">
            <v>148642</v>
          </cell>
          <cell r="G25">
            <v>780</v>
          </cell>
          <cell r="H25">
            <v>155151</v>
          </cell>
          <cell r="I25">
            <v>0</v>
          </cell>
          <cell r="J25">
            <v>37967</v>
          </cell>
          <cell r="K25">
            <v>37967</v>
          </cell>
          <cell r="L25">
            <v>59589</v>
          </cell>
          <cell r="M25">
            <v>56915</v>
          </cell>
          <cell r="N25">
            <v>0</v>
          </cell>
          <cell r="O25">
            <v>273028</v>
          </cell>
          <cell r="P25">
            <v>2186</v>
          </cell>
          <cell r="Q25">
            <v>5444</v>
          </cell>
          <cell r="R25">
            <v>397162</v>
          </cell>
          <cell r="S25">
            <v>0</v>
          </cell>
          <cell r="T25">
            <v>0</v>
          </cell>
          <cell r="U25">
            <v>4349</v>
          </cell>
          <cell r="V25">
            <v>4349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9</v>
          </cell>
          <cell r="AB25">
            <v>1082</v>
          </cell>
          <cell r="AC25">
            <v>12642</v>
          </cell>
          <cell r="AD25">
            <v>4904</v>
          </cell>
          <cell r="AE25">
            <v>0</v>
          </cell>
          <cell r="AF25">
            <v>18637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1093</v>
          </cell>
          <cell r="M26">
            <v>74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1167</v>
          </cell>
          <cell r="S26">
            <v>0</v>
          </cell>
          <cell r="T26">
            <v>0</v>
          </cell>
          <cell r="U26">
            <v>1035</v>
          </cell>
          <cell r="V26">
            <v>1035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18157</v>
          </cell>
          <cell r="AB26">
            <v>0</v>
          </cell>
          <cell r="AC26">
            <v>5486</v>
          </cell>
          <cell r="AD26">
            <v>11</v>
          </cell>
          <cell r="AE26">
            <v>0</v>
          </cell>
          <cell r="AF26">
            <v>23654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360</v>
          </cell>
          <cell r="V27">
            <v>360</v>
          </cell>
          <cell r="W27">
            <v>0</v>
          </cell>
          <cell r="X27">
            <v>0</v>
          </cell>
          <cell r="Y27">
            <v>0</v>
          </cell>
          <cell r="Z27">
            <v>29048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29048</v>
          </cell>
        </row>
        <row r="28">
          <cell r="B28" t="str">
            <v>Anvendt til produktion 3.n</v>
          </cell>
          <cell r="C28">
            <v>0</v>
          </cell>
          <cell r="D28">
            <v>501</v>
          </cell>
          <cell r="E28">
            <v>364</v>
          </cell>
          <cell r="F28">
            <v>0</v>
          </cell>
          <cell r="G28">
            <v>4</v>
          </cell>
          <cell r="H28">
            <v>869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954</v>
          </cell>
          <cell r="N28">
            <v>0</v>
          </cell>
          <cell r="O28">
            <v>6686</v>
          </cell>
          <cell r="P28">
            <v>10738</v>
          </cell>
          <cell r="Q28">
            <v>22289</v>
          </cell>
          <cell r="R28">
            <v>40667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643404</v>
          </cell>
          <cell r="X28">
            <v>118</v>
          </cell>
          <cell r="Y28">
            <v>643522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11</v>
          </cell>
          <cell r="AE28">
            <v>0</v>
          </cell>
          <cell r="AF28">
            <v>11</v>
          </cell>
        </row>
        <row r="29">
          <cell r="B29" t="str">
            <v>Anvendt til blanding 3.o.</v>
          </cell>
          <cell r="C29">
            <v>0</v>
          </cell>
          <cell r="D29">
            <v>0</v>
          </cell>
          <cell r="E29">
            <v>132019</v>
          </cell>
          <cell r="F29">
            <v>4042</v>
          </cell>
          <cell r="G29">
            <v>22378</v>
          </cell>
          <cell r="H29">
            <v>158439</v>
          </cell>
          <cell r="I29">
            <v>0</v>
          </cell>
          <cell r="J29">
            <v>46</v>
          </cell>
          <cell r="K29">
            <v>46</v>
          </cell>
          <cell r="L29">
            <v>15856</v>
          </cell>
          <cell r="M29">
            <v>138418</v>
          </cell>
          <cell r="N29">
            <v>0</v>
          </cell>
          <cell r="O29">
            <v>61855</v>
          </cell>
          <cell r="P29">
            <v>6741</v>
          </cell>
          <cell r="Q29">
            <v>2984</v>
          </cell>
          <cell r="R29">
            <v>225854</v>
          </cell>
          <cell r="S29">
            <v>0</v>
          </cell>
          <cell r="T29">
            <v>0</v>
          </cell>
          <cell r="U29">
            <v>12725</v>
          </cell>
          <cell r="V29">
            <v>12725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2554</v>
          </cell>
          <cell r="AE29">
            <v>0</v>
          </cell>
          <cell r="AF29">
            <v>2554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2</v>
          </cell>
          <cell r="E31">
            <v>1257</v>
          </cell>
          <cell r="F31">
            <v>221</v>
          </cell>
          <cell r="G31">
            <v>331</v>
          </cell>
          <cell r="H31">
            <v>1811</v>
          </cell>
          <cell r="I31">
            <v>0</v>
          </cell>
          <cell r="J31">
            <v>288</v>
          </cell>
          <cell r="K31">
            <v>288</v>
          </cell>
          <cell r="L31">
            <v>512</v>
          </cell>
          <cell r="M31">
            <v>645</v>
          </cell>
          <cell r="N31">
            <v>0</v>
          </cell>
          <cell r="O31">
            <v>180</v>
          </cell>
          <cell r="P31">
            <v>750</v>
          </cell>
          <cell r="Q31">
            <v>2</v>
          </cell>
          <cell r="R31">
            <v>2089</v>
          </cell>
          <cell r="S31">
            <v>0</v>
          </cell>
          <cell r="T31">
            <v>72</v>
          </cell>
          <cell r="U31">
            <v>50</v>
          </cell>
          <cell r="V31">
            <v>122</v>
          </cell>
          <cell r="W31">
            <v>34</v>
          </cell>
          <cell r="X31">
            <v>2</v>
          </cell>
          <cell r="Y31">
            <v>36</v>
          </cell>
          <cell r="Z31">
            <v>0</v>
          </cell>
          <cell r="AA31">
            <v>0</v>
          </cell>
          <cell r="AB31">
            <v>277</v>
          </cell>
          <cell r="AC31">
            <v>18</v>
          </cell>
          <cell r="AD31">
            <v>1</v>
          </cell>
          <cell r="AE31">
            <v>0</v>
          </cell>
          <cell r="AF31">
            <v>296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25</v>
          </cell>
          <cell r="D33">
            <v>56640</v>
          </cell>
          <cell r="E33">
            <v>351523</v>
          </cell>
          <cell r="F33">
            <v>169482</v>
          </cell>
          <cell r="G33">
            <v>30886</v>
          </cell>
          <cell r="H33">
            <v>608556</v>
          </cell>
          <cell r="I33">
            <v>1020</v>
          </cell>
          <cell r="J33">
            <v>90908</v>
          </cell>
          <cell r="K33">
            <v>91928</v>
          </cell>
          <cell r="L33">
            <v>179459</v>
          </cell>
          <cell r="M33">
            <v>684646</v>
          </cell>
          <cell r="N33">
            <v>0</v>
          </cell>
          <cell r="O33">
            <v>475979</v>
          </cell>
          <cell r="P33">
            <v>26460</v>
          </cell>
          <cell r="Q33">
            <v>59418</v>
          </cell>
          <cell r="R33">
            <v>1425962</v>
          </cell>
          <cell r="S33">
            <v>5350</v>
          </cell>
          <cell r="T33">
            <v>103723</v>
          </cell>
          <cell r="U33">
            <v>412690</v>
          </cell>
          <cell r="V33">
            <v>521763</v>
          </cell>
          <cell r="W33">
            <v>1620533</v>
          </cell>
          <cell r="X33">
            <v>5488</v>
          </cell>
          <cell r="Y33">
            <v>1626021</v>
          </cell>
          <cell r="Z33">
            <v>29048</v>
          </cell>
          <cell r="AA33">
            <v>18166</v>
          </cell>
          <cell r="AB33">
            <v>1359</v>
          </cell>
          <cell r="AC33">
            <v>22269</v>
          </cell>
          <cell r="AD33">
            <v>11211</v>
          </cell>
          <cell r="AE33">
            <v>0</v>
          </cell>
          <cell r="AF33">
            <v>82053</v>
          </cell>
        </row>
        <row r="34">
          <cell r="A34" t="str">
            <v>FYSISK BEHOLDNING ULTIMO</v>
          </cell>
          <cell r="C34">
            <v>0</v>
          </cell>
          <cell r="D34">
            <v>70056</v>
          </cell>
          <cell r="E34">
            <v>388236</v>
          </cell>
          <cell r="F34">
            <v>8176</v>
          </cell>
          <cell r="G34">
            <v>27447</v>
          </cell>
          <cell r="H34">
            <v>493915</v>
          </cell>
          <cell r="I34">
            <v>13357</v>
          </cell>
          <cell r="J34">
            <v>113125</v>
          </cell>
          <cell r="K34">
            <v>126482</v>
          </cell>
          <cell r="L34">
            <v>202321</v>
          </cell>
          <cell r="M34">
            <v>1276441</v>
          </cell>
          <cell r="N34">
            <v>0</v>
          </cell>
          <cell r="O34">
            <v>227017</v>
          </cell>
          <cell r="P34">
            <v>121838</v>
          </cell>
          <cell r="Q34">
            <v>123675</v>
          </cell>
          <cell r="R34">
            <v>1951292</v>
          </cell>
          <cell r="S34">
            <v>15112</v>
          </cell>
          <cell r="T34">
            <v>100242</v>
          </cell>
          <cell r="U34">
            <v>154656</v>
          </cell>
          <cell r="V34">
            <v>270010</v>
          </cell>
          <cell r="W34">
            <v>418356</v>
          </cell>
          <cell r="X34">
            <v>40415</v>
          </cell>
          <cell r="Y34">
            <v>458771</v>
          </cell>
          <cell r="Z34">
            <v>0</v>
          </cell>
          <cell r="AA34">
            <v>71545</v>
          </cell>
          <cell r="AB34">
            <v>0</v>
          </cell>
          <cell r="AC34">
            <v>13066</v>
          </cell>
          <cell r="AD34">
            <v>6629</v>
          </cell>
          <cell r="AE34">
            <v>0</v>
          </cell>
          <cell r="AF34">
            <v>91240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186883</v>
          </cell>
          <cell r="F35">
            <v>0</v>
          </cell>
          <cell r="G35">
            <v>2331</v>
          </cell>
          <cell r="H35">
            <v>189214</v>
          </cell>
          <cell r="I35">
            <v>0</v>
          </cell>
          <cell r="J35">
            <v>0</v>
          </cell>
          <cell r="K35">
            <v>0</v>
          </cell>
          <cell r="L35">
            <v>50108</v>
          </cell>
          <cell r="M35">
            <v>833738</v>
          </cell>
          <cell r="N35">
            <v>0</v>
          </cell>
          <cell r="O35">
            <v>205505</v>
          </cell>
          <cell r="P35">
            <v>3508</v>
          </cell>
          <cell r="Q35">
            <v>49688</v>
          </cell>
          <cell r="R35">
            <v>1142547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71600</v>
          </cell>
          <cell r="X35">
            <v>0</v>
          </cell>
          <cell r="Y35">
            <v>71600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-186883</v>
          </cell>
          <cell r="F36">
            <v>0</v>
          </cell>
          <cell r="G36">
            <v>-2331</v>
          </cell>
          <cell r="H36">
            <v>-189214</v>
          </cell>
          <cell r="I36">
            <v>0</v>
          </cell>
          <cell r="J36">
            <v>0</v>
          </cell>
          <cell r="K36">
            <v>0</v>
          </cell>
          <cell r="L36">
            <v>-50108</v>
          </cell>
          <cell r="M36">
            <v>-833738</v>
          </cell>
          <cell r="N36">
            <v>0</v>
          </cell>
          <cell r="O36">
            <v>-205506</v>
          </cell>
          <cell r="P36">
            <v>-3508</v>
          </cell>
          <cell r="Q36">
            <v>-49687</v>
          </cell>
          <cell r="R36">
            <v>-1142547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-71600</v>
          </cell>
          <cell r="X36">
            <v>0</v>
          </cell>
          <cell r="Y36">
            <v>-71600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0</v>
          </cell>
          <cell r="D37">
            <v>70056</v>
          </cell>
          <cell r="E37">
            <v>388236</v>
          </cell>
          <cell r="F37">
            <v>8176</v>
          </cell>
          <cell r="G37">
            <v>27447</v>
          </cell>
          <cell r="H37">
            <v>493915</v>
          </cell>
          <cell r="I37">
            <v>13357</v>
          </cell>
          <cell r="J37">
            <v>113125</v>
          </cell>
          <cell r="K37">
            <v>126482</v>
          </cell>
          <cell r="L37">
            <v>202321</v>
          </cell>
          <cell r="M37">
            <v>1276441</v>
          </cell>
          <cell r="N37">
            <v>0</v>
          </cell>
          <cell r="O37">
            <v>227016</v>
          </cell>
          <cell r="P37">
            <v>121838</v>
          </cell>
          <cell r="Q37">
            <v>123676</v>
          </cell>
          <cell r="R37">
            <v>1951292</v>
          </cell>
          <cell r="S37">
            <v>15112</v>
          </cell>
          <cell r="T37">
            <v>100242</v>
          </cell>
          <cell r="U37">
            <v>154656</v>
          </cell>
          <cell r="V37">
            <v>270010</v>
          </cell>
          <cell r="W37">
            <v>418356</v>
          </cell>
          <cell r="X37">
            <v>40415</v>
          </cell>
          <cell r="Y37">
            <v>458771</v>
          </cell>
          <cell r="Z37">
            <v>0</v>
          </cell>
          <cell r="AA37">
            <v>71545</v>
          </cell>
          <cell r="AB37">
            <v>0</v>
          </cell>
          <cell r="AC37">
            <v>13066</v>
          </cell>
          <cell r="AD37">
            <v>6629</v>
          </cell>
          <cell r="AE37">
            <v>0</v>
          </cell>
          <cell r="AF37">
            <v>91240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6063</v>
          </cell>
          <cell r="C3">
            <v>221</v>
          </cell>
          <cell r="D3">
            <v>138459</v>
          </cell>
          <cell r="E3">
            <v>3899</v>
          </cell>
          <cell r="F3">
            <v>148642</v>
          </cell>
          <cell r="G3">
            <v>261</v>
          </cell>
          <cell r="H3">
            <v>20532</v>
          </cell>
          <cell r="I3">
            <v>20793</v>
          </cell>
          <cell r="J3">
            <v>12</v>
          </cell>
          <cell r="K3">
            <v>12</v>
          </cell>
          <cell r="L3">
            <v>36103</v>
          </cell>
          <cell r="M3">
            <v>4403</v>
          </cell>
          <cell r="N3">
            <v>19083</v>
          </cell>
          <cell r="O3">
            <v>59589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juni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166</v>
          </cell>
          <cell r="D3">
            <v>63810</v>
          </cell>
          <cell r="E3">
            <v>381916</v>
          </cell>
          <cell r="F3">
            <v>20461</v>
          </cell>
          <cell r="G3">
            <v>21371</v>
          </cell>
          <cell r="H3">
            <v>487724</v>
          </cell>
          <cell r="I3">
            <v>12480</v>
          </cell>
          <cell r="J3">
            <v>438510</v>
          </cell>
          <cell r="K3">
            <v>450990</v>
          </cell>
          <cell r="L3">
            <v>369564</v>
          </cell>
          <cell r="M3">
            <v>1257736</v>
          </cell>
          <cell r="N3">
            <v>30527</v>
          </cell>
          <cell r="O3">
            <v>264442</v>
          </cell>
          <cell r="P3">
            <v>37982</v>
          </cell>
          <cell r="Q3">
            <v>120813</v>
          </cell>
          <cell r="R3">
            <v>2081064</v>
          </cell>
          <cell r="S3">
            <v>62892</v>
          </cell>
          <cell r="T3">
            <v>431530</v>
          </cell>
          <cell r="U3">
            <v>117125</v>
          </cell>
          <cell r="V3">
            <v>611547</v>
          </cell>
          <cell r="W3">
            <v>428567</v>
          </cell>
          <cell r="X3">
            <v>39788</v>
          </cell>
          <cell r="Y3">
            <v>468355</v>
          </cell>
          <cell r="Z3">
            <v>0</v>
          </cell>
          <cell r="AA3">
            <v>110395</v>
          </cell>
          <cell r="AB3">
            <v>0</v>
          </cell>
          <cell r="AC3">
            <v>18038</v>
          </cell>
          <cell r="AD3">
            <v>6891</v>
          </cell>
          <cell r="AE3">
            <v>0</v>
          </cell>
          <cell r="AF3">
            <v>135324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25017</v>
          </cell>
          <cell r="F4">
            <v>19992</v>
          </cell>
          <cell r="G4">
            <v>4366</v>
          </cell>
          <cell r="H4">
            <v>49375</v>
          </cell>
          <cell r="I4">
            <v>0</v>
          </cell>
          <cell r="J4">
            <v>0</v>
          </cell>
          <cell r="K4">
            <v>0</v>
          </cell>
          <cell r="L4">
            <v>136494</v>
          </cell>
          <cell r="M4">
            <v>354835</v>
          </cell>
          <cell r="N4">
            <v>0</v>
          </cell>
          <cell r="O4">
            <v>221249</v>
          </cell>
          <cell r="P4">
            <v>0</v>
          </cell>
          <cell r="Q4">
            <v>48007</v>
          </cell>
          <cell r="R4">
            <v>760585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446975</v>
          </cell>
          <cell r="X4">
            <v>0</v>
          </cell>
          <cell r="Y4">
            <v>446975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-25017</v>
          </cell>
          <cell r="F5">
            <v>-19992</v>
          </cell>
          <cell r="G5">
            <v>-4366</v>
          </cell>
          <cell r="H5">
            <v>-49375</v>
          </cell>
          <cell r="I5">
            <v>0</v>
          </cell>
          <cell r="J5">
            <v>0</v>
          </cell>
          <cell r="K5">
            <v>0</v>
          </cell>
          <cell r="L5">
            <v>-136494</v>
          </cell>
          <cell r="M5">
            <v>-354835</v>
          </cell>
          <cell r="N5">
            <v>0</v>
          </cell>
          <cell r="O5">
            <v>-221249</v>
          </cell>
          <cell r="P5">
            <v>0</v>
          </cell>
          <cell r="Q5">
            <v>-48007</v>
          </cell>
          <cell r="R5">
            <v>-760585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-447252</v>
          </cell>
          <cell r="X5">
            <v>0</v>
          </cell>
          <cell r="Y5">
            <v>-447252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166</v>
          </cell>
          <cell r="D6">
            <v>63810</v>
          </cell>
          <cell r="E6">
            <v>381916</v>
          </cell>
          <cell r="F6">
            <v>20461</v>
          </cell>
          <cell r="G6">
            <v>21371</v>
          </cell>
          <cell r="H6">
            <v>487724</v>
          </cell>
          <cell r="I6">
            <v>12480</v>
          </cell>
          <cell r="J6">
            <v>438510</v>
          </cell>
          <cell r="K6">
            <v>450990</v>
          </cell>
          <cell r="L6">
            <v>369564</v>
          </cell>
          <cell r="M6">
            <v>1257736</v>
          </cell>
          <cell r="N6">
            <v>30527</v>
          </cell>
          <cell r="O6">
            <v>264442</v>
          </cell>
          <cell r="P6">
            <v>37982</v>
          </cell>
          <cell r="Q6">
            <v>120813</v>
          </cell>
          <cell r="R6">
            <v>2081064</v>
          </cell>
          <cell r="S6">
            <v>62892</v>
          </cell>
          <cell r="T6">
            <v>431530</v>
          </cell>
          <cell r="U6">
            <v>117125</v>
          </cell>
          <cell r="V6">
            <v>611547</v>
          </cell>
          <cell r="W6">
            <v>428290</v>
          </cell>
          <cell r="X6">
            <v>39788</v>
          </cell>
          <cell r="Y6">
            <v>468078</v>
          </cell>
          <cell r="Z6">
            <v>0</v>
          </cell>
          <cell r="AA6">
            <v>110395</v>
          </cell>
          <cell r="AB6">
            <v>0</v>
          </cell>
          <cell r="AC6">
            <v>18038</v>
          </cell>
          <cell r="AD6">
            <v>6891</v>
          </cell>
          <cell r="AE6">
            <v>0</v>
          </cell>
          <cell r="AF6">
            <v>135324</v>
          </cell>
        </row>
        <row r="7">
          <cell r="A7" t="str">
            <v>TILGANG</v>
          </cell>
          <cell r="B7" t="str">
            <v>Import 2.a.</v>
          </cell>
          <cell r="C7">
            <v>43</v>
          </cell>
          <cell r="D7">
            <v>36087</v>
          </cell>
          <cell r="E7">
            <v>39296</v>
          </cell>
          <cell r="F7">
            <v>0</v>
          </cell>
          <cell r="G7">
            <v>13801</v>
          </cell>
          <cell r="H7">
            <v>89227</v>
          </cell>
          <cell r="I7">
            <v>7997</v>
          </cell>
          <cell r="J7">
            <v>81746</v>
          </cell>
          <cell r="K7">
            <v>89743</v>
          </cell>
          <cell r="L7">
            <v>182728</v>
          </cell>
          <cell r="M7">
            <v>38112</v>
          </cell>
          <cell r="N7">
            <v>0</v>
          </cell>
          <cell r="O7">
            <v>0</v>
          </cell>
          <cell r="P7">
            <v>12632</v>
          </cell>
          <cell r="Q7">
            <v>30800</v>
          </cell>
          <cell r="R7">
            <v>264272</v>
          </cell>
          <cell r="S7">
            <v>0</v>
          </cell>
          <cell r="T7">
            <v>90332</v>
          </cell>
          <cell r="U7">
            <v>10262</v>
          </cell>
          <cell r="V7">
            <v>100594</v>
          </cell>
          <cell r="W7">
            <v>430272</v>
          </cell>
          <cell r="X7">
            <v>0</v>
          </cell>
          <cell r="Y7">
            <v>430272</v>
          </cell>
          <cell r="Z7">
            <v>0</v>
          </cell>
          <cell r="AA7">
            <v>154</v>
          </cell>
          <cell r="AB7">
            <v>1931</v>
          </cell>
          <cell r="AC7">
            <v>23780</v>
          </cell>
          <cell r="AD7">
            <v>2876</v>
          </cell>
          <cell r="AE7">
            <v>0</v>
          </cell>
          <cell r="AF7">
            <v>28741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62187</v>
          </cell>
          <cell r="F8">
            <v>4640</v>
          </cell>
          <cell r="G8">
            <v>2567</v>
          </cell>
          <cell r="H8">
            <v>69394</v>
          </cell>
          <cell r="I8">
            <v>0</v>
          </cell>
          <cell r="J8">
            <v>53896</v>
          </cell>
          <cell r="K8">
            <v>53896</v>
          </cell>
          <cell r="L8">
            <v>19644</v>
          </cell>
          <cell r="M8">
            <v>79434</v>
          </cell>
          <cell r="N8">
            <v>0</v>
          </cell>
          <cell r="O8">
            <v>96283</v>
          </cell>
          <cell r="P8">
            <v>4</v>
          </cell>
          <cell r="Q8">
            <v>20000</v>
          </cell>
          <cell r="R8">
            <v>215365</v>
          </cell>
          <cell r="S8">
            <v>0</v>
          </cell>
          <cell r="T8">
            <v>8154</v>
          </cell>
          <cell r="U8">
            <v>10484</v>
          </cell>
          <cell r="V8">
            <v>18638</v>
          </cell>
          <cell r="W8">
            <v>788435</v>
          </cell>
          <cell r="X8">
            <v>0</v>
          </cell>
          <cell r="Y8">
            <v>788435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2591</v>
          </cell>
          <cell r="AE8">
            <v>0</v>
          </cell>
          <cell r="AF8">
            <v>2591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11672</v>
          </cell>
          <cell r="F9">
            <v>17</v>
          </cell>
          <cell r="G9">
            <v>1406</v>
          </cell>
          <cell r="H9">
            <v>13095</v>
          </cell>
          <cell r="I9">
            <v>0</v>
          </cell>
          <cell r="J9">
            <v>0</v>
          </cell>
          <cell r="K9">
            <v>0</v>
          </cell>
          <cell r="L9">
            <v>22409</v>
          </cell>
          <cell r="M9">
            <v>15009</v>
          </cell>
          <cell r="N9">
            <v>0</v>
          </cell>
          <cell r="O9">
            <v>37325</v>
          </cell>
          <cell r="P9">
            <v>0</v>
          </cell>
          <cell r="Q9">
            <v>9622</v>
          </cell>
          <cell r="R9">
            <v>84365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254685</v>
          </cell>
          <cell r="X9">
            <v>0</v>
          </cell>
          <cell r="Y9">
            <v>254685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960</v>
          </cell>
          <cell r="M10">
            <v>0</v>
          </cell>
          <cell r="N10">
            <v>0</v>
          </cell>
          <cell r="O10">
            <v>0</v>
          </cell>
          <cell r="P10">
            <v>3957</v>
          </cell>
          <cell r="Q10">
            <v>0</v>
          </cell>
          <cell r="R10">
            <v>4917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407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407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691</v>
          </cell>
          <cell r="M11">
            <v>108</v>
          </cell>
          <cell r="N11">
            <v>0</v>
          </cell>
          <cell r="O11">
            <v>646</v>
          </cell>
          <cell r="P11">
            <v>2872</v>
          </cell>
          <cell r="Q11">
            <v>0</v>
          </cell>
          <cell r="R11">
            <v>4317</v>
          </cell>
          <cell r="S11">
            <v>0</v>
          </cell>
          <cell r="T11">
            <v>160</v>
          </cell>
          <cell r="U11">
            <v>0</v>
          </cell>
          <cell r="V11">
            <v>160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8810</v>
          </cell>
          <cell r="AD11">
            <v>420</v>
          </cell>
          <cell r="AE11">
            <v>0</v>
          </cell>
          <cell r="AF11">
            <v>9230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35551</v>
          </cell>
          <cell r="E13">
            <v>202548</v>
          </cell>
          <cell r="F13">
            <v>0</v>
          </cell>
          <cell r="G13">
            <v>79</v>
          </cell>
          <cell r="H13">
            <v>238178</v>
          </cell>
          <cell r="I13">
            <v>0</v>
          </cell>
          <cell r="J13">
            <v>13860</v>
          </cell>
          <cell r="K13">
            <v>13860</v>
          </cell>
          <cell r="L13">
            <v>54564</v>
          </cell>
          <cell r="M13">
            <v>199500</v>
          </cell>
          <cell r="N13">
            <v>0</v>
          </cell>
          <cell r="O13">
            <v>157302</v>
          </cell>
          <cell r="P13">
            <v>4029</v>
          </cell>
          <cell r="Q13">
            <v>5883</v>
          </cell>
          <cell r="R13">
            <v>421278</v>
          </cell>
          <cell r="S13">
            <v>0</v>
          </cell>
          <cell r="T13">
            <v>0</v>
          </cell>
          <cell r="U13">
            <v>119296</v>
          </cell>
          <cell r="V13">
            <v>119296</v>
          </cell>
          <cell r="W13">
            <v>575835</v>
          </cell>
          <cell r="X13">
            <v>35319</v>
          </cell>
          <cell r="Y13">
            <v>611154</v>
          </cell>
          <cell r="Z13">
            <v>26915</v>
          </cell>
          <cell r="AA13">
            <v>0</v>
          </cell>
          <cell r="AB13">
            <v>0</v>
          </cell>
          <cell r="AC13">
            <v>0</v>
          </cell>
          <cell r="AD13">
            <v>16094</v>
          </cell>
          <cell r="AE13">
            <v>0</v>
          </cell>
          <cell r="AF13">
            <v>43009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9057</v>
          </cell>
          <cell r="F14">
            <v>118370</v>
          </cell>
          <cell r="G14">
            <v>1838</v>
          </cell>
          <cell r="H14">
            <v>129265</v>
          </cell>
          <cell r="I14">
            <v>0</v>
          </cell>
          <cell r="J14">
            <v>47</v>
          </cell>
          <cell r="K14">
            <v>47</v>
          </cell>
          <cell r="L14">
            <v>21526</v>
          </cell>
          <cell r="M14">
            <v>21005</v>
          </cell>
          <cell r="N14">
            <v>0</v>
          </cell>
          <cell r="O14">
            <v>161505</v>
          </cell>
          <cell r="P14">
            <v>0</v>
          </cell>
          <cell r="Q14">
            <v>0</v>
          </cell>
          <cell r="R14">
            <v>204036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36</v>
          </cell>
          <cell r="AD14">
            <v>2613</v>
          </cell>
          <cell r="AE14">
            <v>0</v>
          </cell>
          <cell r="AF14">
            <v>2649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105</v>
          </cell>
          <cell r="E16">
            <v>410</v>
          </cell>
          <cell r="F16">
            <v>18</v>
          </cell>
          <cell r="G16">
            <v>111</v>
          </cell>
          <cell r="H16">
            <v>644</v>
          </cell>
          <cell r="I16">
            <v>0</v>
          </cell>
          <cell r="J16">
            <v>57</v>
          </cell>
          <cell r="K16">
            <v>57</v>
          </cell>
          <cell r="L16">
            <v>610</v>
          </cell>
          <cell r="M16">
            <v>633</v>
          </cell>
          <cell r="N16">
            <v>0</v>
          </cell>
          <cell r="O16">
            <v>431</v>
          </cell>
          <cell r="P16">
            <v>25</v>
          </cell>
          <cell r="Q16">
            <v>0</v>
          </cell>
          <cell r="R16">
            <v>1699</v>
          </cell>
          <cell r="S16">
            <v>145</v>
          </cell>
          <cell r="T16">
            <v>156</v>
          </cell>
          <cell r="U16">
            <v>4482</v>
          </cell>
          <cell r="V16">
            <v>4783</v>
          </cell>
          <cell r="W16">
            <v>1643</v>
          </cell>
          <cell r="X16">
            <v>5549</v>
          </cell>
          <cell r="Y16">
            <v>7192</v>
          </cell>
          <cell r="Z16">
            <v>0</v>
          </cell>
          <cell r="AA16">
            <v>0</v>
          </cell>
          <cell r="AB16">
            <v>0</v>
          </cell>
          <cell r="AC16">
            <v>64</v>
          </cell>
          <cell r="AD16">
            <v>156</v>
          </cell>
          <cell r="AE16">
            <v>0</v>
          </cell>
          <cell r="AF16">
            <v>220</v>
          </cell>
        </row>
        <row r="17">
          <cell r="B17" t="str">
            <v>I alt Tilgang</v>
          </cell>
          <cell r="C17">
            <v>43</v>
          </cell>
          <cell r="D17">
            <v>71743</v>
          </cell>
          <cell r="E17">
            <v>325170</v>
          </cell>
          <cell r="F17">
            <v>123045</v>
          </cell>
          <cell r="G17">
            <v>19802</v>
          </cell>
          <cell r="H17">
            <v>539803</v>
          </cell>
          <cell r="I17">
            <v>7997</v>
          </cell>
          <cell r="J17">
            <v>149606</v>
          </cell>
          <cell r="K17">
            <v>157603</v>
          </cell>
          <cell r="L17">
            <v>303132</v>
          </cell>
          <cell r="M17">
            <v>353801</v>
          </cell>
          <cell r="N17">
            <v>0</v>
          </cell>
          <cell r="O17">
            <v>453492</v>
          </cell>
          <cell r="P17">
            <v>23519</v>
          </cell>
          <cell r="Q17">
            <v>66305</v>
          </cell>
          <cell r="R17">
            <v>1200249</v>
          </cell>
          <cell r="S17">
            <v>145</v>
          </cell>
          <cell r="T17">
            <v>98802</v>
          </cell>
          <cell r="U17">
            <v>144524</v>
          </cell>
          <cell r="V17">
            <v>243471</v>
          </cell>
          <cell r="W17">
            <v>2050870</v>
          </cell>
          <cell r="X17">
            <v>40868</v>
          </cell>
          <cell r="Y17">
            <v>2091738</v>
          </cell>
          <cell r="Z17">
            <v>27322</v>
          </cell>
          <cell r="AA17">
            <v>154</v>
          </cell>
          <cell r="AB17">
            <v>1931</v>
          </cell>
          <cell r="AC17">
            <v>32690</v>
          </cell>
          <cell r="AD17">
            <v>24750</v>
          </cell>
          <cell r="AE17">
            <v>0</v>
          </cell>
          <cell r="AF17">
            <v>86847</v>
          </cell>
        </row>
        <row r="18">
          <cell r="A18" t="str">
            <v>AFGANG</v>
          </cell>
          <cell r="B18" t="str">
            <v>Eksport 3.a.</v>
          </cell>
          <cell r="C18">
            <v>21</v>
          </cell>
          <cell r="D18">
            <v>35688</v>
          </cell>
          <cell r="E18">
            <v>101682</v>
          </cell>
          <cell r="F18">
            <v>0</v>
          </cell>
          <cell r="G18">
            <v>0</v>
          </cell>
          <cell r="H18">
            <v>137391</v>
          </cell>
          <cell r="I18">
            <v>0</v>
          </cell>
          <cell r="J18">
            <v>0</v>
          </cell>
          <cell r="K18">
            <v>0</v>
          </cell>
          <cell r="L18">
            <v>85689</v>
          </cell>
          <cell r="M18">
            <v>148743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234432</v>
          </cell>
          <cell r="S18">
            <v>30961</v>
          </cell>
          <cell r="T18">
            <v>99961</v>
          </cell>
          <cell r="U18">
            <v>124844</v>
          </cell>
          <cell r="V18">
            <v>255766</v>
          </cell>
          <cell r="W18">
            <v>305699</v>
          </cell>
          <cell r="X18">
            <v>32941</v>
          </cell>
          <cell r="Y18">
            <v>338640</v>
          </cell>
          <cell r="Z18">
            <v>0</v>
          </cell>
          <cell r="AA18">
            <v>64</v>
          </cell>
          <cell r="AB18">
            <v>0</v>
          </cell>
          <cell r="AC18">
            <v>0</v>
          </cell>
          <cell r="AD18">
            <v>14989</v>
          </cell>
          <cell r="AE18">
            <v>0</v>
          </cell>
          <cell r="AF18">
            <v>15053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62187</v>
          </cell>
          <cell r="F19">
            <v>4640</v>
          </cell>
          <cell r="G19">
            <v>2567</v>
          </cell>
          <cell r="H19">
            <v>69394</v>
          </cell>
          <cell r="I19">
            <v>0</v>
          </cell>
          <cell r="J19">
            <v>53895</v>
          </cell>
          <cell r="K19">
            <v>53895</v>
          </cell>
          <cell r="L19">
            <v>19644</v>
          </cell>
          <cell r="M19">
            <v>79441</v>
          </cell>
          <cell r="N19">
            <v>0</v>
          </cell>
          <cell r="O19">
            <v>96283</v>
          </cell>
          <cell r="P19">
            <v>3083</v>
          </cell>
          <cell r="Q19">
            <v>20000</v>
          </cell>
          <cell r="R19">
            <v>218451</v>
          </cell>
          <cell r="S19">
            <v>0</v>
          </cell>
          <cell r="T19">
            <v>8154</v>
          </cell>
          <cell r="U19">
            <v>10484</v>
          </cell>
          <cell r="V19">
            <v>18638</v>
          </cell>
          <cell r="W19">
            <v>788437</v>
          </cell>
          <cell r="X19">
            <v>0</v>
          </cell>
          <cell r="Y19">
            <v>788437</v>
          </cell>
          <cell r="Z19">
            <v>0</v>
          </cell>
          <cell r="AA19">
            <v>0</v>
          </cell>
          <cell r="AB19">
            <v>0</v>
          </cell>
          <cell r="AC19">
            <v>4024</v>
          </cell>
          <cell r="AD19">
            <v>2591</v>
          </cell>
          <cell r="AE19">
            <v>0</v>
          </cell>
          <cell r="AF19">
            <v>6615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11672</v>
          </cell>
          <cell r="F21">
            <v>17</v>
          </cell>
          <cell r="G21">
            <v>1406</v>
          </cell>
          <cell r="H21">
            <v>13095</v>
          </cell>
          <cell r="I21">
            <v>0</v>
          </cell>
          <cell r="J21">
            <v>0</v>
          </cell>
          <cell r="K21">
            <v>0</v>
          </cell>
          <cell r="L21">
            <v>22410</v>
          </cell>
          <cell r="M21">
            <v>15009</v>
          </cell>
          <cell r="N21">
            <v>0</v>
          </cell>
          <cell r="O21">
            <v>37325</v>
          </cell>
          <cell r="P21">
            <v>0</v>
          </cell>
          <cell r="Q21">
            <v>9622</v>
          </cell>
          <cell r="R21">
            <v>84366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254685</v>
          </cell>
          <cell r="X21">
            <v>0</v>
          </cell>
          <cell r="Y21">
            <v>254685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39413</v>
          </cell>
          <cell r="M22">
            <v>634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40047</v>
          </cell>
          <cell r="S22">
            <v>0</v>
          </cell>
          <cell r="T22">
            <v>3604</v>
          </cell>
          <cell r="U22">
            <v>7799</v>
          </cell>
          <cell r="V22">
            <v>11403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12</v>
          </cell>
          <cell r="G23">
            <v>0</v>
          </cell>
          <cell r="H23">
            <v>12</v>
          </cell>
          <cell r="I23">
            <v>0</v>
          </cell>
          <cell r="J23">
            <v>9979</v>
          </cell>
          <cell r="K23">
            <v>9979</v>
          </cell>
          <cell r="L23">
            <v>376</v>
          </cell>
          <cell r="M23">
            <v>4968</v>
          </cell>
          <cell r="N23">
            <v>0</v>
          </cell>
          <cell r="O23">
            <v>166</v>
          </cell>
          <cell r="P23">
            <v>0</v>
          </cell>
          <cell r="Q23">
            <v>0</v>
          </cell>
          <cell r="R23">
            <v>5510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43513</v>
          </cell>
          <cell r="K24">
            <v>43513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110</v>
          </cell>
          <cell r="D26">
            <v>0</v>
          </cell>
          <cell r="E26">
            <v>46407</v>
          </cell>
          <cell r="F26">
            <v>112852</v>
          </cell>
          <cell r="G26">
            <v>2342</v>
          </cell>
          <cell r="H26">
            <v>161711</v>
          </cell>
          <cell r="I26">
            <v>0</v>
          </cell>
          <cell r="J26">
            <v>68577</v>
          </cell>
          <cell r="K26">
            <v>68577</v>
          </cell>
          <cell r="L26">
            <v>45083</v>
          </cell>
          <cell r="M26">
            <v>45162</v>
          </cell>
          <cell r="N26">
            <v>0</v>
          </cell>
          <cell r="O26">
            <v>279228</v>
          </cell>
          <cell r="P26">
            <v>32</v>
          </cell>
          <cell r="Q26">
            <v>3962</v>
          </cell>
          <cell r="R26">
            <v>373467</v>
          </cell>
          <cell r="S26">
            <v>0</v>
          </cell>
          <cell r="T26">
            <v>0</v>
          </cell>
          <cell r="U26">
            <v>1791</v>
          </cell>
          <cell r="V26">
            <v>1791</v>
          </cell>
          <cell r="W26">
            <v>0</v>
          </cell>
          <cell r="X26">
            <v>0</v>
          </cell>
          <cell r="Y26">
            <v>0</v>
          </cell>
          <cell r="Z26">
            <v>259</v>
          </cell>
          <cell r="AA26">
            <v>126</v>
          </cell>
          <cell r="AB26">
            <v>1931</v>
          </cell>
          <cell r="AC26">
            <v>22997</v>
          </cell>
          <cell r="AD26">
            <v>5372</v>
          </cell>
          <cell r="AE26">
            <v>0</v>
          </cell>
          <cell r="AF26">
            <v>30685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368</v>
          </cell>
          <cell r="M27">
            <v>149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517</v>
          </cell>
          <cell r="S27">
            <v>0</v>
          </cell>
          <cell r="T27">
            <v>0</v>
          </cell>
          <cell r="U27">
            <v>949</v>
          </cell>
          <cell r="V27">
            <v>949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22573</v>
          </cell>
          <cell r="AB27">
            <v>0</v>
          </cell>
          <cell r="AC27">
            <v>8241</v>
          </cell>
          <cell r="AD27">
            <v>5</v>
          </cell>
          <cell r="AE27">
            <v>0</v>
          </cell>
          <cell r="AF27">
            <v>30819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1239</v>
          </cell>
          <cell r="V28">
            <v>1239</v>
          </cell>
          <cell r="W28">
            <v>0</v>
          </cell>
          <cell r="X28">
            <v>0</v>
          </cell>
          <cell r="Y28">
            <v>0</v>
          </cell>
          <cell r="Z28">
            <v>27063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27063</v>
          </cell>
        </row>
        <row r="29">
          <cell r="B29" t="str">
            <v>Anvendt til produktion 3.n</v>
          </cell>
          <cell r="C29">
            <v>0</v>
          </cell>
          <cell r="D29">
            <v>15935</v>
          </cell>
          <cell r="E29">
            <v>20</v>
          </cell>
          <cell r="F29">
            <v>0</v>
          </cell>
          <cell r="G29">
            <v>0</v>
          </cell>
          <cell r="H29">
            <v>15955</v>
          </cell>
          <cell r="I29">
            <v>10439</v>
          </cell>
          <cell r="J29">
            <v>0</v>
          </cell>
          <cell r="K29">
            <v>10439</v>
          </cell>
          <cell r="L29">
            <v>57668</v>
          </cell>
          <cell r="M29">
            <v>0</v>
          </cell>
          <cell r="N29">
            <v>0</v>
          </cell>
          <cell r="O29">
            <v>0</v>
          </cell>
          <cell r="P29">
            <v>10808</v>
          </cell>
          <cell r="Q29">
            <v>8383</v>
          </cell>
          <cell r="R29">
            <v>76859</v>
          </cell>
          <cell r="S29">
            <v>15200</v>
          </cell>
          <cell r="T29">
            <v>0</v>
          </cell>
          <cell r="U29">
            <v>0</v>
          </cell>
          <cell r="V29">
            <v>15200</v>
          </cell>
          <cell r="W29">
            <v>640945</v>
          </cell>
          <cell r="X29">
            <v>0</v>
          </cell>
          <cell r="Y29">
            <v>640945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1489</v>
          </cell>
          <cell r="AE29">
            <v>0</v>
          </cell>
          <cell r="AF29">
            <v>1489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116898</v>
          </cell>
          <cell r="F30">
            <v>5073</v>
          </cell>
          <cell r="G30">
            <v>7275</v>
          </cell>
          <cell r="H30">
            <v>129246</v>
          </cell>
          <cell r="I30">
            <v>0</v>
          </cell>
          <cell r="J30">
            <v>47</v>
          </cell>
          <cell r="K30">
            <v>47</v>
          </cell>
          <cell r="L30">
            <v>9840</v>
          </cell>
          <cell r="M30">
            <v>109820</v>
          </cell>
          <cell r="N30">
            <v>0</v>
          </cell>
          <cell r="O30">
            <v>68293</v>
          </cell>
          <cell r="P30">
            <v>10842</v>
          </cell>
          <cell r="Q30">
            <v>0</v>
          </cell>
          <cell r="R30">
            <v>198795</v>
          </cell>
          <cell r="S30">
            <v>0</v>
          </cell>
          <cell r="T30">
            <v>0</v>
          </cell>
          <cell r="U30">
            <v>4377</v>
          </cell>
          <cell r="V30">
            <v>4377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2613</v>
          </cell>
          <cell r="AE30">
            <v>0</v>
          </cell>
          <cell r="AF30">
            <v>2613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0</v>
          </cell>
          <cell r="E32">
            <v>133</v>
          </cell>
          <cell r="F32">
            <v>44</v>
          </cell>
          <cell r="G32">
            <v>93</v>
          </cell>
          <cell r="H32">
            <v>270</v>
          </cell>
          <cell r="I32">
            <v>0</v>
          </cell>
          <cell r="J32">
            <v>100</v>
          </cell>
          <cell r="K32">
            <v>100</v>
          </cell>
          <cell r="L32">
            <v>52</v>
          </cell>
          <cell r="M32">
            <v>74</v>
          </cell>
          <cell r="N32">
            <v>0</v>
          </cell>
          <cell r="O32">
            <v>0</v>
          </cell>
          <cell r="P32">
            <v>12</v>
          </cell>
          <cell r="Q32">
            <v>423</v>
          </cell>
          <cell r="R32">
            <v>561</v>
          </cell>
          <cell r="S32">
            <v>0</v>
          </cell>
          <cell r="T32">
            <v>304</v>
          </cell>
          <cell r="U32">
            <v>296</v>
          </cell>
          <cell r="V32">
            <v>600</v>
          </cell>
          <cell r="W32">
            <v>1640</v>
          </cell>
          <cell r="X32">
            <v>551</v>
          </cell>
          <cell r="Y32">
            <v>2191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  <cell r="AE32">
            <v>0</v>
          </cell>
          <cell r="AF32">
            <v>1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131</v>
          </cell>
          <cell r="D34">
            <v>51623</v>
          </cell>
          <cell r="E34">
            <v>338999</v>
          </cell>
          <cell r="F34">
            <v>122638</v>
          </cell>
          <cell r="G34">
            <v>13683</v>
          </cell>
          <cell r="H34">
            <v>527074</v>
          </cell>
          <cell r="I34">
            <v>10439</v>
          </cell>
          <cell r="J34">
            <v>176111</v>
          </cell>
          <cell r="K34">
            <v>186550</v>
          </cell>
          <cell r="L34">
            <v>280543</v>
          </cell>
          <cell r="M34">
            <v>404000</v>
          </cell>
          <cell r="N34">
            <v>0</v>
          </cell>
          <cell r="O34">
            <v>481295</v>
          </cell>
          <cell r="P34">
            <v>24777</v>
          </cell>
          <cell r="Q34">
            <v>42390</v>
          </cell>
          <cell r="R34">
            <v>1233005</v>
          </cell>
          <cell r="S34">
            <v>46161</v>
          </cell>
          <cell r="T34">
            <v>112023</v>
          </cell>
          <cell r="U34">
            <v>151779</v>
          </cell>
          <cell r="V34">
            <v>309963</v>
          </cell>
          <cell r="W34">
            <v>1991406</v>
          </cell>
          <cell r="X34">
            <v>33492</v>
          </cell>
          <cell r="Y34">
            <v>2024898</v>
          </cell>
          <cell r="Z34">
            <v>27322</v>
          </cell>
          <cell r="AA34">
            <v>22763</v>
          </cell>
          <cell r="AB34">
            <v>1931</v>
          </cell>
          <cell r="AC34">
            <v>35262</v>
          </cell>
          <cell r="AD34">
            <v>27060</v>
          </cell>
          <cell r="AE34">
            <v>0</v>
          </cell>
          <cell r="AF34">
            <v>114338</v>
          </cell>
        </row>
        <row r="35">
          <cell r="A35" t="str">
            <v>FYSISK BEHOLDNING ULTIMO</v>
          </cell>
          <cell r="C35">
            <v>78</v>
          </cell>
          <cell r="D35">
            <v>83930</v>
          </cell>
          <cell r="E35">
            <v>368087</v>
          </cell>
          <cell r="F35">
            <v>20868</v>
          </cell>
          <cell r="G35">
            <v>27490</v>
          </cell>
          <cell r="H35">
            <v>500453</v>
          </cell>
          <cell r="I35">
            <v>10038</v>
          </cell>
          <cell r="J35">
            <v>412005</v>
          </cell>
          <cell r="K35">
            <v>422043</v>
          </cell>
          <cell r="L35">
            <v>392153</v>
          </cell>
          <cell r="M35">
            <v>1207537</v>
          </cell>
          <cell r="N35">
            <v>30527</v>
          </cell>
          <cell r="O35">
            <v>236639</v>
          </cell>
          <cell r="P35">
            <v>36724</v>
          </cell>
          <cell r="Q35">
            <v>144728</v>
          </cell>
          <cell r="R35">
            <v>2048308</v>
          </cell>
          <cell r="S35">
            <v>16876</v>
          </cell>
          <cell r="T35">
            <v>418309</v>
          </cell>
          <cell r="U35">
            <v>109870</v>
          </cell>
          <cell r="V35">
            <v>545055</v>
          </cell>
          <cell r="W35">
            <v>488031</v>
          </cell>
          <cell r="X35">
            <v>47164</v>
          </cell>
          <cell r="Y35">
            <v>535195</v>
          </cell>
          <cell r="Z35">
            <v>0</v>
          </cell>
          <cell r="AA35">
            <v>87786</v>
          </cell>
          <cell r="AB35">
            <v>0</v>
          </cell>
          <cell r="AC35">
            <v>15466</v>
          </cell>
          <cell r="AD35">
            <v>4581</v>
          </cell>
          <cell r="AE35">
            <v>0</v>
          </cell>
          <cell r="AF35">
            <v>107833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32375</v>
          </cell>
          <cell r="F36">
            <v>20010</v>
          </cell>
          <cell r="G36">
            <v>5772</v>
          </cell>
          <cell r="H36">
            <v>58157</v>
          </cell>
          <cell r="I36">
            <v>0</v>
          </cell>
          <cell r="J36">
            <v>0</v>
          </cell>
          <cell r="K36">
            <v>0</v>
          </cell>
          <cell r="L36">
            <v>126387</v>
          </cell>
          <cell r="M36">
            <v>349778</v>
          </cell>
          <cell r="N36">
            <v>0</v>
          </cell>
          <cell r="O36">
            <v>190029</v>
          </cell>
          <cell r="P36">
            <v>0</v>
          </cell>
          <cell r="Q36">
            <v>57628</v>
          </cell>
          <cell r="R36">
            <v>723822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248649</v>
          </cell>
          <cell r="X36">
            <v>0</v>
          </cell>
          <cell r="Y36">
            <v>248649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-32376</v>
          </cell>
          <cell r="F37">
            <v>-20009</v>
          </cell>
          <cell r="G37">
            <v>-5772</v>
          </cell>
          <cell r="H37">
            <v>-58157</v>
          </cell>
          <cell r="I37">
            <v>0</v>
          </cell>
          <cell r="J37">
            <v>0</v>
          </cell>
          <cell r="K37">
            <v>0</v>
          </cell>
          <cell r="L37">
            <v>-126385</v>
          </cell>
          <cell r="M37">
            <v>-349779</v>
          </cell>
          <cell r="N37">
            <v>0</v>
          </cell>
          <cell r="O37">
            <v>-190029</v>
          </cell>
          <cell r="P37">
            <v>0</v>
          </cell>
          <cell r="Q37">
            <v>-57628</v>
          </cell>
          <cell r="R37">
            <v>-723821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-248649</v>
          </cell>
          <cell r="X37">
            <v>0</v>
          </cell>
          <cell r="Y37">
            <v>-248649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78</v>
          </cell>
          <cell r="D38">
            <v>83930</v>
          </cell>
          <cell r="E38">
            <v>368086</v>
          </cell>
          <cell r="F38">
            <v>20869</v>
          </cell>
          <cell r="G38">
            <v>27490</v>
          </cell>
          <cell r="H38">
            <v>500453</v>
          </cell>
          <cell r="I38">
            <v>10038</v>
          </cell>
          <cell r="J38">
            <v>412005</v>
          </cell>
          <cell r="K38">
            <v>422043</v>
          </cell>
          <cell r="L38">
            <v>392155</v>
          </cell>
          <cell r="M38">
            <v>1207536</v>
          </cell>
          <cell r="N38">
            <v>30527</v>
          </cell>
          <cell r="O38">
            <v>236639</v>
          </cell>
          <cell r="P38">
            <v>36724</v>
          </cell>
          <cell r="Q38">
            <v>144728</v>
          </cell>
          <cell r="R38">
            <v>2048309</v>
          </cell>
          <cell r="S38">
            <v>16876</v>
          </cell>
          <cell r="T38">
            <v>418309</v>
          </cell>
          <cell r="U38">
            <v>109870</v>
          </cell>
          <cell r="V38">
            <v>545055</v>
          </cell>
          <cell r="W38">
            <v>488031</v>
          </cell>
          <cell r="X38">
            <v>47164</v>
          </cell>
          <cell r="Y38">
            <v>535195</v>
          </cell>
          <cell r="Z38">
            <v>0</v>
          </cell>
          <cell r="AA38">
            <v>87786</v>
          </cell>
          <cell r="AB38">
            <v>0</v>
          </cell>
          <cell r="AC38">
            <v>15466</v>
          </cell>
          <cell r="AD38">
            <v>4581</v>
          </cell>
          <cell r="AE38">
            <v>0</v>
          </cell>
          <cell r="AF38">
            <v>107833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16836</v>
          </cell>
          <cell r="C3">
            <v>143602</v>
          </cell>
          <cell r="D3">
            <v>0</v>
          </cell>
          <cell r="E3">
            <v>160438</v>
          </cell>
          <cell r="F3">
            <v>188</v>
          </cell>
          <cell r="G3">
            <v>8724</v>
          </cell>
          <cell r="H3">
            <v>8912</v>
          </cell>
          <cell r="I3">
            <v>46</v>
          </cell>
          <cell r="J3">
            <v>46</v>
          </cell>
          <cell r="K3">
            <v>20751</v>
          </cell>
          <cell r="L3">
            <v>8514</v>
          </cell>
          <cell r="M3">
            <v>16507</v>
          </cell>
          <cell r="N3">
            <v>45772</v>
          </cell>
        </row>
      </sheetData>
      <sheetData sheetId="2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0</v>
          </cell>
          <cell r="D3">
            <v>70056</v>
          </cell>
          <cell r="E3">
            <v>388236</v>
          </cell>
          <cell r="F3">
            <v>8176</v>
          </cell>
          <cell r="G3">
            <v>27447</v>
          </cell>
          <cell r="H3">
            <v>493915</v>
          </cell>
          <cell r="I3">
            <v>13357</v>
          </cell>
          <cell r="J3">
            <v>113125</v>
          </cell>
          <cell r="K3">
            <v>126482</v>
          </cell>
          <cell r="L3">
            <v>202321</v>
          </cell>
          <cell r="M3">
            <v>1276441</v>
          </cell>
          <cell r="N3">
            <v>0</v>
          </cell>
          <cell r="O3">
            <v>227017</v>
          </cell>
          <cell r="P3">
            <v>121838</v>
          </cell>
          <cell r="Q3">
            <v>123675</v>
          </cell>
          <cell r="R3">
            <v>1951292</v>
          </cell>
          <cell r="S3">
            <v>15112</v>
          </cell>
          <cell r="T3">
            <v>100242</v>
          </cell>
          <cell r="U3">
            <v>154656</v>
          </cell>
          <cell r="V3">
            <v>270010</v>
          </cell>
          <cell r="W3">
            <v>418356</v>
          </cell>
          <cell r="X3">
            <v>40415</v>
          </cell>
          <cell r="Y3">
            <v>458771</v>
          </cell>
          <cell r="Z3">
            <v>0</v>
          </cell>
          <cell r="AA3">
            <v>71545</v>
          </cell>
          <cell r="AB3">
            <v>0</v>
          </cell>
          <cell r="AC3">
            <v>13066</v>
          </cell>
          <cell r="AD3">
            <v>6629</v>
          </cell>
          <cell r="AE3">
            <v>0</v>
          </cell>
          <cell r="AF3">
            <v>91240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186883</v>
          </cell>
          <cell r="F4">
            <v>0</v>
          </cell>
          <cell r="G4">
            <v>2331</v>
          </cell>
          <cell r="H4">
            <v>189214</v>
          </cell>
          <cell r="I4">
            <v>0</v>
          </cell>
          <cell r="J4">
            <v>0</v>
          </cell>
          <cell r="K4">
            <v>0</v>
          </cell>
          <cell r="L4">
            <v>50108</v>
          </cell>
          <cell r="M4">
            <v>833738</v>
          </cell>
          <cell r="N4">
            <v>0</v>
          </cell>
          <cell r="O4">
            <v>205505</v>
          </cell>
          <cell r="P4">
            <v>3508</v>
          </cell>
          <cell r="Q4">
            <v>49688</v>
          </cell>
          <cell r="R4">
            <v>1142547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71600</v>
          </cell>
          <cell r="X4">
            <v>0</v>
          </cell>
          <cell r="Y4">
            <v>71600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-186883</v>
          </cell>
          <cell r="F5">
            <v>0</v>
          </cell>
          <cell r="G5">
            <v>-2331</v>
          </cell>
          <cell r="H5">
            <v>-189214</v>
          </cell>
          <cell r="I5">
            <v>0</v>
          </cell>
          <cell r="J5">
            <v>0</v>
          </cell>
          <cell r="K5">
            <v>0</v>
          </cell>
          <cell r="L5">
            <v>-50108</v>
          </cell>
          <cell r="M5">
            <v>-833738</v>
          </cell>
          <cell r="N5">
            <v>0</v>
          </cell>
          <cell r="O5">
            <v>-205506</v>
          </cell>
          <cell r="P5">
            <v>-3508</v>
          </cell>
          <cell r="Q5">
            <v>-49687</v>
          </cell>
          <cell r="R5">
            <v>-1142547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-71600</v>
          </cell>
          <cell r="X5">
            <v>0</v>
          </cell>
          <cell r="Y5">
            <v>-71600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0</v>
          </cell>
          <cell r="D6">
            <v>70056</v>
          </cell>
          <cell r="E6">
            <v>388236</v>
          </cell>
          <cell r="F6">
            <v>8176</v>
          </cell>
          <cell r="G6">
            <v>27447</v>
          </cell>
          <cell r="H6">
            <v>493915</v>
          </cell>
          <cell r="I6">
            <v>13357</v>
          </cell>
          <cell r="J6">
            <v>113125</v>
          </cell>
          <cell r="K6">
            <v>126482</v>
          </cell>
          <cell r="L6">
            <v>202321</v>
          </cell>
          <cell r="M6">
            <v>1276441</v>
          </cell>
          <cell r="N6">
            <v>0</v>
          </cell>
          <cell r="O6">
            <v>227016</v>
          </cell>
          <cell r="P6">
            <v>121838</v>
          </cell>
          <cell r="Q6">
            <v>123676</v>
          </cell>
          <cell r="R6">
            <v>1951292</v>
          </cell>
          <cell r="S6">
            <v>15112</v>
          </cell>
          <cell r="T6">
            <v>100242</v>
          </cell>
          <cell r="U6">
            <v>154656</v>
          </cell>
          <cell r="V6">
            <v>270010</v>
          </cell>
          <cell r="W6">
            <v>418356</v>
          </cell>
          <cell r="X6">
            <v>40415</v>
          </cell>
          <cell r="Y6">
            <v>458771</v>
          </cell>
          <cell r="Z6">
            <v>0</v>
          </cell>
          <cell r="AA6">
            <v>71545</v>
          </cell>
          <cell r="AB6">
            <v>0</v>
          </cell>
          <cell r="AC6">
            <v>13066</v>
          </cell>
          <cell r="AD6">
            <v>6629</v>
          </cell>
          <cell r="AE6">
            <v>0</v>
          </cell>
          <cell r="AF6">
            <v>91240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5665</v>
          </cell>
          <cell r="E7">
            <v>30802</v>
          </cell>
          <cell r="F7">
            <v>0</v>
          </cell>
          <cell r="G7">
            <v>13446</v>
          </cell>
          <cell r="H7">
            <v>49913</v>
          </cell>
          <cell r="I7">
            <v>0</v>
          </cell>
          <cell r="J7">
            <v>91351</v>
          </cell>
          <cell r="K7">
            <v>91351</v>
          </cell>
          <cell r="L7">
            <v>63645</v>
          </cell>
          <cell r="M7">
            <v>53402</v>
          </cell>
          <cell r="N7">
            <v>0</v>
          </cell>
          <cell r="O7">
            <v>0</v>
          </cell>
          <cell r="P7">
            <v>27199</v>
          </cell>
          <cell r="Q7">
            <v>0</v>
          </cell>
          <cell r="R7">
            <v>144246</v>
          </cell>
          <cell r="S7">
            <v>0</v>
          </cell>
          <cell r="T7">
            <v>67132</v>
          </cell>
          <cell r="U7">
            <v>66146</v>
          </cell>
          <cell r="V7">
            <v>133278</v>
          </cell>
          <cell r="W7">
            <v>598253</v>
          </cell>
          <cell r="X7">
            <v>0</v>
          </cell>
          <cell r="Y7">
            <v>598253</v>
          </cell>
          <cell r="Z7">
            <v>0</v>
          </cell>
          <cell r="AA7">
            <v>0</v>
          </cell>
          <cell r="AB7">
            <v>427</v>
          </cell>
          <cell r="AC7">
            <v>6358</v>
          </cell>
          <cell r="AD7">
            <v>0</v>
          </cell>
          <cell r="AE7">
            <v>0</v>
          </cell>
          <cell r="AF7">
            <v>6785</v>
          </cell>
        </row>
        <row r="8">
          <cell r="B8" t="str">
            <v>Køb fra lagringspligtig 2.b-c.</v>
          </cell>
          <cell r="C8">
            <v>0</v>
          </cell>
          <cell r="D8">
            <v>12928</v>
          </cell>
          <cell r="E8">
            <v>88776</v>
          </cell>
          <cell r="F8">
            <v>16231</v>
          </cell>
          <cell r="G8">
            <v>4031</v>
          </cell>
          <cell r="H8">
            <v>121966</v>
          </cell>
          <cell r="I8">
            <v>2148</v>
          </cell>
          <cell r="J8">
            <v>54396</v>
          </cell>
          <cell r="K8">
            <v>56544</v>
          </cell>
          <cell r="L8">
            <v>58011</v>
          </cell>
          <cell r="M8">
            <v>153413</v>
          </cell>
          <cell r="N8">
            <v>0</v>
          </cell>
          <cell r="O8">
            <v>111668</v>
          </cell>
          <cell r="P8">
            <v>2219</v>
          </cell>
          <cell r="Q8">
            <v>8755</v>
          </cell>
          <cell r="R8">
            <v>334066</v>
          </cell>
          <cell r="S8">
            <v>5740</v>
          </cell>
          <cell r="T8">
            <v>3315</v>
          </cell>
          <cell r="U8">
            <v>4774</v>
          </cell>
          <cell r="V8">
            <v>13829</v>
          </cell>
          <cell r="W8">
            <v>878129</v>
          </cell>
          <cell r="X8">
            <v>8244</v>
          </cell>
          <cell r="Y8">
            <v>886373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4717</v>
          </cell>
          <cell r="AE8">
            <v>0</v>
          </cell>
          <cell r="AF8">
            <v>4717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8306</v>
          </cell>
          <cell r="F9">
            <v>0</v>
          </cell>
          <cell r="G9">
            <v>2665</v>
          </cell>
          <cell r="H9">
            <v>10971</v>
          </cell>
          <cell r="I9">
            <v>0</v>
          </cell>
          <cell r="J9">
            <v>0</v>
          </cell>
          <cell r="K9">
            <v>0</v>
          </cell>
          <cell r="L9">
            <v>29210</v>
          </cell>
          <cell r="M9">
            <v>86553</v>
          </cell>
          <cell r="N9">
            <v>0</v>
          </cell>
          <cell r="O9">
            <v>20026</v>
          </cell>
          <cell r="P9">
            <v>1186</v>
          </cell>
          <cell r="Q9">
            <v>21306</v>
          </cell>
          <cell r="R9">
            <v>158281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62885</v>
          </cell>
          <cell r="X9">
            <v>0</v>
          </cell>
          <cell r="Y9">
            <v>62885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117</v>
          </cell>
          <cell r="M10">
            <v>50891</v>
          </cell>
          <cell r="N10">
            <v>0</v>
          </cell>
          <cell r="O10">
            <v>0</v>
          </cell>
          <cell r="P10">
            <v>9171</v>
          </cell>
          <cell r="Q10">
            <v>49</v>
          </cell>
          <cell r="R10">
            <v>60228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1088</v>
          </cell>
          <cell r="Y10">
            <v>1088</v>
          </cell>
          <cell r="Z10">
            <v>532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532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3693</v>
          </cell>
          <cell r="G11">
            <v>213</v>
          </cell>
          <cell r="H11">
            <v>3906</v>
          </cell>
          <cell r="I11">
            <v>0</v>
          </cell>
          <cell r="J11">
            <v>0</v>
          </cell>
          <cell r="K11">
            <v>0</v>
          </cell>
          <cell r="L11">
            <v>4242</v>
          </cell>
          <cell r="M11">
            <v>5425</v>
          </cell>
          <cell r="N11">
            <v>0</v>
          </cell>
          <cell r="O11">
            <v>5939</v>
          </cell>
          <cell r="P11">
            <v>43</v>
          </cell>
          <cell r="Q11">
            <v>0</v>
          </cell>
          <cell r="R11">
            <v>15649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921</v>
          </cell>
          <cell r="AD11">
            <v>0</v>
          </cell>
          <cell r="AE11">
            <v>0</v>
          </cell>
          <cell r="AF11">
            <v>921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63362</v>
          </cell>
          <cell r="E13">
            <v>178167</v>
          </cell>
          <cell r="F13">
            <v>3228</v>
          </cell>
          <cell r="G13">
            <v>0</v>
          </cell>
          <cell r="H13">
            <v>244757</v>
          </cell>
          <cell r="I13">
            <v>0</v>
          </cell>
          <cell r="J13">
            <v>13406</v>
          </cell>
          <cell r="K13">
            <v>13406</v>
          </cell>
          <cell r="L13">
            <v>99125</v>
          </cell>
          <cell r="M13">
            <v>186875</v>
          </cell>
          <cell r="N13">
            <v>0</v>
          </cell>
          <cell r="O13">
            <v>154701</v>
          </cell>
          <cell r="P13">
            <v>5530</v>
          </cell>
          <cell r="Q13">
            <v>2210</v>
          </cell>
          <cell r="R13">
            <v>448441</v>
          </cell>
          <cell r="S13">
            <v>5740</v>
          </cell>
          <cell r="T13">
            <v>0</v>
          </cell>
          <cell r="U13">
            <v>110904</v>
          </cell>
          <cell r="V13">
            <v>116644</v>
          </cell>
          <cell r="W13">
            <v>302174</v>
          </cell>
          <cell r="X13">
            <v>5453</v>
          </cell>
          <cell r="Y13">
            <v>307627</v>
          </cell>
          <cell r="Z13">
            <v>29469</v>
          </cell>
          <cell r="AA13">
            <v>0</v>
          </cell>
          <cell r="AB13">
            <v>0</v>
          </cell>
          <cell r="AC13">
            <v>0</v>
          </cell>
          <cell r="AD13">
            <v>3517</v>
          </cell>
          <cell r="AE13">
            <v>0</v>
          </cell>
          <cell r="AF13">
            <v>32986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4302</v>
          </cell>
          <cell r="F14">
            <v>139964</v>
          </cell>
          <cell r="G14">
            <v>5430</v>
          </cell>
          <cell r="H14">
            <v>149696</v>
          </cell>
          <cell r="I14">
            <v>0</v>
          </cell>
          <cell r="J14">
            <v>11</v>
          </cell>
          <cell r="K14">
            <v>11</v>
          </cell>
          <cell r="L14">
            <v>43957</v>
          </cell>
          <cell r="M14">
            <v>26029</v>
          </cell>
          <cell r="N14">
            <v>0</v>
          </cell>
          <cell r="O14">
            <v>163495</v>
          </cell>
          <cell r="P14">
            <v>0</v>
          </cell>
          <cell r="Q14">
            <v>2876</v>
          </cell>
          <cell r="R14">
            <v>236357</v>
          </cell>
          <cell r="S14">
            <v>0</v>
          </cell>
          <cell r="T14">
            <v>0</v>
          </cell>
          <cell r="U14">
            <v>10398</v>
          </cell>
          <cell r="V14">
            <v>10398</v>
          </cell>
          <cell r="W14">
            <v>490</v>
          </cell>
          <cell r="X14">
            <v>0</v>
          </cell>
          <cell r="Y14">
            <v>490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3433</v>
          </cell>
          <cell r="AE14">
            <v>0</v>
          </cell>
          <cell r="AF14">
            <v>3433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480</v>
          </cell>
          <cell r="F16">
            <v>0</v>
          </cell>
          <cell r="G16">
            <v>748</v>
          </cell>
          <cell r="H16">
            <v>1228</v>
          </cell>
          <cell r="I16">
            <v>0</v>
          </cell>
          <cell r="J16">
            <v>65</v>
          </cell>
          <cell r="K16">
            <v>65</v>
          </cell>
          <cell r="L16">
            <v>282</v>
          </cell>
          <cell r="M16">
            <v>1067</v>
          </cell>
          <cell r="N16">
            <v>0</v>
          </cell>
          <cell r="O16">
            <v>1004</v>
          </cell>
          <cell r="P16">
            <v>14</v>
          </cell>
          <cell r="Q16">
            <v>148</v>
          </cell>
          <cell r="R16">
            <v>2515</v>
          </cell>
          <cell r="S16">
            <v>0</v>
          </cell>
          <cell r="T16">
            <v>5</v>
          </cell>
          <cell r="U16">
            <v>283</v>
          </cell>
          <cell r="V16">
            <v>288</v>
          </cell>
          <cell r="W16">
            <v>5592</v>
          </cell>
          <cell r="X16">
            <v>1</v>
          </cell>
          <cell r="Y16">
            <v>5593</v>
          </cell>
          <cell r="Z16">
            <v>0</v>
          </cell>
          <cell r="AA16">
            <v>0</v>
          </cell>
          <cell r="AB16">
            <v>303</v>
          </cell>
          <cell r="AC16">
            <v>0</v>
          </cell>
          <cell r="AD16">
            <v>464</v>
          </cell>
          <cell r="AE16">
            <v>0</v>
          </cell>
          <cell r="AF16">
            <v>767</v>
          </cell>
        </row>
        <row r="17">
          <cell r="B17" t="str">
            <v>I alt Tilgang</v>
          </cell>
          <cell r="C17">
            <v>0</v>
          </cell>
          <cell r="D17">
            <v>81955</v>
          </cell>
          <cell r="E17">
            <v>310833</v>
          </cell>
          <cell r="F17">
            <v>163116</v>
          </cell>
          <cell r="G17">
            <v>26533</v>
          </cell>
          <cell r="H17">
            <v>582437</v>
          </cell>
          <cell r="I17">
            <v>2148</v>
          </cell>
          <cell r="J17">
            <v>159229</v>
          </cell>
          <cell r="K17">
            <v>161377</v>
          </cell>
          <cell r="L17">
            <v>298589</v>
          </cell>
          <cell r="M17">
            <v>563655</v>
          </cell>
          <cell r="N17">
            <v>0</v>
          </cell>
          <cell r="O17">
            <v>456833</v>
          </cell>
          <cell r="P17">
            <v>45362</v>
          </cell>
          <cell r="Q17">
            <v>35344</v>
          </cell>
          <cell r="R17">
            <v>1399783</v>
          </cell>
          <cell r="S17">
            <v>11480</v>
          </cell>
          <cell r="T17">
            <v>70452</v>
          </cell>
          <cell r="U17">
            <v>192505</v>
          </cell>
          <cell r="V17">
            <v>274437</v>
          </cell>
          <cell r="W17">
            <v>1847523</v>
          </cell>
          <cell r="X17">
            <v>14786</v>
          </cell>
          <cell r="Y17">
            <v>1862309</v>
          </cell>
          <cell r="Z17">
            <v>30001</v>
          </cell>
          <cell r="AA17">
            <v>0</v>
          </cell>
          <cell r="AB17">
            <v>730</v>
          </cell>
          <cell r="AC17">
            <v>7279</v>
          </cell>
          <cell r="AD17">
            <v>12131</v>
          </cell>
          <cell r="AE17">
            <v>0</v>
          </cell>
          <cell r="AF17">
            <v>50141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68611</v>
          </cell>
          <cell r="E18">
            <v>63633</v>
          </cell>
          <cell r="F18">
            <v>0</v>
          </cell>
          <cell r="G18">
            <v>0</v>
          </cell>
          <cell r="H18">
            <v>132244</v>
          </cell>
          <cell r="I18">
            <v>0</v>
          </cell>
          <cell r="J18">
            <v>154</v>
          </cell>
          <cell r="K18">
            <v>154</v>
          </cell>
          <cell r="L18">
            <v>30901</v>
          </cell>
          <cell r="M18">
            <v>121593</v>
          </cell>
          <cell r="N18">
            <v>0</v>
          </cell>
          <cell r="O18">
            <v>0</v>
          </cell>
          <cell r="P18">
            <v>5709</v>
          </cell>
          <cell r="Q18">
            <v>46</v>
          </cell>
          <cell r="R18">
            <v>158249</v>
          </cell>
          <cell r="S18">
            <v>0</v>
          </cell>
          <cell r="T18">
            <v>97231</v>
          </cell>
          <cell r="U18">
            <v>91654</v>
          </cell>
          <cell r="V18">
            <v>188885</v>
          </cell>
          <cell r="W18">
            <v>62948</v>
          </cell>
          <cell r="X18">
            <v>9689</v>
          </cell>
          <cell r="Y18">
            <v>72637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56</v>
          </cell>
          <cell r="AE18">
            <v>0</v>
          </cell>
          <cell r="AF18">
            <v>56</v>
          </cell>
        </row>
        <row r="19">
          <cell r="B19" t="str">
            <v>Salg til lagringspligtig 3.b-c.</v>
          </cell>
          <cell r="C19">
            <v>0</v>
          </cell>
          <cell r="D19">
            <v>12928</v>
          </cell>
          <cell r="E19">
            <v>88783</v>
          </cell>
          <cell r="F19">
            <v>16231</v>
          </cell>
          <cell r="G19">
            <v>4031</v>
          </cell>
          <cell r="H19">
            <v>121973</v>
          </cell>
          <cell r="I19">
            <v>2148</v>
          </cell>
          <cell r="J19">
            <v>54396</v>
          </cell>
          <cell r="K19">
            <v>56544</v>
          </cell>
          <cell r="L19">
            <v>58007</v>
          </cell>
          <cell r="M19">
            <v>204161</v>
          </cell>
          <cell r="N19">
            <v>0</v>
          </cell>
          <cell r="O19">
            <v>111668</v>
          </cell>
          <cell r="P19">
            <v>2017</v>
          </cell>
          <cell r="Q19">
            <v>8755</v>
          </cell>
          <cell r="R19">
            <v>384608</v>
          </cell>
          <cell r="S19">
            <v>5740</v>
          </cell>
          <cell r="T19">
            <v>3315</v>
          </cell>
          <cell r="U19">
            <v>4774</v>
          </cell>
          <cell r="V19">
            <v>13829</v>
          </cell>
          <cell r="W19">
            <v>878129</v>
          </cell>
          <cell r="X19">
            <v>8244</v>
          </cell>
          <cell r="Y19">
            <v>886373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4716</v>
          </cell>
          <cell r="AE19">
            <v>0</v>
          </cell>
          <cell r="AF19">
            <v>4716</v>
          </cell>
        </row>
        <row r="20">
          <cell r="B20" t="str">
            <v>Udlån til lagringspligtig 3.i-j.</v>
          </cell>
          <cell r="C20">
            <v>0</v>
          </cell>
          <cell r="D20">
            <v>0</v>
          </cell>
          <cell r="E20">
            <v>8306</v>
          </cell>
          <cell r="F20">
            <v>0</v>
          </cell>
          <cell r="G20">
            <v>2665</v>
          </cell>
          <cell r="H20">
            <v>10971</v>
          </cell>
          <cell r="I20">
            <v>0</v>
          </cell>
          <cell r="J20">
            <v>0</v>
          </cell>
          <cell r="K20">
            <v>0</v>
          </cell>
          <cell r="L20">
            <v>29211</v>
          </cell>
          <cell r="M20">
            <v>86551</v>
          </cell>
          <cell r="N20">
            <v>0</v>
          </cell>
          <cell r="O20">
            <v>20027</v>
          </cell>
          <cell r="P20">
            <v>1186</v>
          </cell>
          <cell r="Q20">
            <v>21306</v>
          </cell>
          <cell r="R20">
            <v>158281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62885</v>
          </cell>
          <cell r="X20">
            <v>0</v>
          </cell>
          <cell r="Y20">
            <v>62885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28724</v>
          </cell>
          <cell r="M21">
            <v>32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28756</v>
          </cell>
          <cell r="S21">
            <v>0</v>
          </cell>
          <cell r="T21">
            <v>4451</v>
          </cell>
          <cell r="U21">
            <v>6243</v>
          </cell>
          <cell r="V21">
            <v>10694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17</v>
          </cell>
          <cell r="K22">
            <v>17</v>
          </cell>
          <cell r="L22">
            <v>103</v>
          </cell>
          <cell r="M22">
            <v>71</v>
          </cell>
          <cell r="N22">
            <v>0</v>
          </cell>
          <cell r="O22">
            <v>68</v>
          </cell>
          <cell r="P22">
            <v>0</v>
          </cell>
          <cell r="Q22">
            <v>0</v>
          </cell>
          <cell r="R22">
            <v>242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15</v>
          </cell>
          <cell r="AE22">
            <v>0</v>
          </cell>
          <cell r="AF22">
            <v>15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30348</v>
          </cell>
          <cell r="K23">
            <v>30348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2865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2865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0</v>
          </cell>
          <cell r="D25">
            <v>0</v>
          </cell>
          <cell r="E25">
            <v>5064</v>
          </cell>
          <cell r="F25">
            <v>141295</v>
          </cell>
          <cell r="G25">
            <v>763</v>
          </cell>
          <cell r="H25">
            <v>147122</v>
          </cell>
          <cell r="I25">
            <v>0</v>
          </cell>
          <cell r="J25">
            <v>40761</v>
          </cell>
          <cell r="K25">
            <v>40761</v>
          </cell>
          <cell r="L25">
            <v>83908</v>
          </cell>
          <cell r="M25">
            <v>60580</v>
          </cell>
          <cell r="N25">
            <v>0</v>
          </cell>
          <cell r="O25">
            <v>251272</v>
          </cell>
          <cell r="P25">
            <v>2033</v>
          </cell>
          <cell r="Q25">
            <v>6663</v>
          </cell>
          <cell r="R25">
            <v>404456</v>
          </cell>
          <cell r="S25">
            <v>0</v>
          </cell>
          <cell r="T25">
            <v>0</v>
          </cell>
          <cell r="U25">
            <v>10180</v>
          </cell>
          <cell r="V25">
            <v>10180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11</v>
          </cell>
          <cell r="AB25">
            <v>730</v>
          </cell>
          <cell r="AC25">
            <v>6053</v>
          </cell>
          <cell r="AD25">
            <v>5029</v>
          </cell>
          <cell r="AE25">
            <v>0</v>
          </cell>
          <cell r="AF25">
            <v>11823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1963</v>
          </cell>
          <cell r="M26">
            <v>50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2013</v>
          </cell>
          <cell r="S26">
            <v>0</v>
          </cell>
          <cell r="T26">
            <v>0</v>
          </cell>
          <cell r="U26">
            <v>2308</v>
          </cell>
          <cell r="V26">
            <v>2308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16985</v>
          </cell>
          <cell r="AB26">
            <v>0</v>
          </cell>
          <cell r="AC26">
            <v>2892</v>
          </cell>
          <cell r="AD26">
            <v>9</v>
          </cell>
          <cell r="AE26">
            <v>0</v>
          </cell>
          <cell r="AF26">
            <v>19886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406</v>
          </cell>
          <cell r="V27">
            <v>406</v>
          </cell>
          <cell r="W27">
            <v>0</v>
          </cell>
          <cell r="X27">
            <v>0</v>
          </cell>
          <cell r="Y27">
            <v>0</v>
          </cell>
          <cell r="Z27">
            <v>30001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30001</v>
          </cell>
        </row>
        <row r="28">
          <cell r="B28" t="str">
            <v>Anvendt til produktion 3.n</v>
          </cell>
          <cell r="C28">
            <v>0</v>
          </cell>
          <cell r="D28">
            <v>3788</v>
          </cell>
          <cell r="E28">
            <v>0</v>
          </cell>
          <cell r="F28">
            <v>0</v>
          </cell>
          <cell r="G28">
            <v>3</v>
          </cell>
          <cell r="H28">
            <v>3791</v>
          </cell>
          <cell r="I28">
            <v>2148</v>
          </cell>
          <cell r="J28">
            <v>0</v>
          </cell>
          <cell r="K28">
            <v>2148</v>
          </cell>
          <cell r="L28">
            <v>1770</v>
          </cell>
          <cell r="M28">
            <v>46999</v>
          </cell>
          <cell r="N28">
            <v>0</v>
          </cell>
          <cell r="O28">
            <v>1002</v>
          </cell>
          <cell r="P28">
            <v>10390</v>
          </cell>
          <cell r="Q28">
            <v>16770</v>
          </cell>
          <cell r="R28">
            <v>76931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648413</v>
          </cell>
          <cell r="X28">
            <v>400</v>
          </cell>
          <cell r="Y28">
            <v>648813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507</v>
          </cell>
          <cell r="AE28">
            <v>0</v>
          </cell>
          <cell r="AF28">
            <v>507</v>
          </cell>
        </row>
        <row r="29">
          <cell r="B29" t="str">
            <v>Anvendt til blanding 3.o.</v>
          </cell>
          <cell r="C29">
            <v>0</v>
          </cell>
          <cell r="D29">
            <v>139</v>
          </cell>
          <cell r="E29">
            <v>126991</v>
          </cell>
          <cell r="F29">
            <v>3620</v>
          </cell>
          <cell r="G29">
            <v>21102</v>
          </cell>
          <cell r="H29">
            <v>151852</v>
          </cell>
          <cell r="I29">
            <v>0</v>
          </cell>
          <cell r="J29">
            <v>11</v>
          </cell>
          <cell r="K29">
            <v>11</v>
          </cell>
          <cell r="L29">
            <v>32662</v>
          </cell>
          <cell r="M29">
            <v>134762</v>
          </cell>
          <cell r="N29">
            <v>0</v>
          </cell>
          <cell r="O29">
            <v>62599</v>
          </cell>
          <cell r="P29">
            <v>6172</v>
          </cell>
          <cell r="Q29">
            <v>2872</v>
          </cell>
          <cell r="R29">
            <v>239067</v>
          </cell>
          <cell r="S29">
            <v>0</v>
          </cell>
          <cell r="T29">
            <v>3498</v>
          </cell>
          <cell r="U29">
            <v>0</v>
          </cell>
          <cell r="V29">
            <v>3498</v>
          </cell>
          <cell r="W29">
            <v>0</v>
          </cell>
          <cell r="X29">
            <v>4488</v>
          </cell>
          <cell r="Y29">
            <v>4488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3433</v>
          </cell>
          <cell r="AE29">
            <v>0</v>
          </cell>
          <cell r="AF29">
            <v>3433</v>
          </cell>
        </row>
        <row r="30">
          <cell r="B30" t="str">
            <v>Genanvendt til produktion 3.p.</v>
          </cell>
          <cell r="C30">
            <v>0</v>
          </cell>
          <cell r="D30">
            <v>6</v>
          </cell>
          <cell r="E30">
            <v>259</v>
          </cell>
          <cell r="F30">
            <v>634</v>
          </cell>
          <cell r="G30">
            <v>0</v>
          </cell>
          <cell r="H30">
            <v>899</v>
          </cell>
          <cell r="I30">
            <v>0</v>
          </cell>
          <cell r="J30">
            <v>955</v>
          </cell>
          <cell r="K30">
            <v>955</v>
          </cell>
          <cell r="L30">
            <v>0</v>
          </cell>
          <cell r="M30">
            <v>816</v>
          </cell>
          <cell r="N30">
            <v>0</v>
          </cell>
          <cell r="O30">
            <v>0</v>
          </cell>
          <cell r="P30">
            <v>195</v>
          </cell>
          <cell r="Q30">
            <v>0</v>
          </cell>
          <cell r="R30">
            <v>1011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1</v>
          </cell>
          <cell r="E31">
            <v>1112</v>
          </cell>
          <cell r="F31">
            <v>145</v>
          </cell>
          <cell r="G31">
            <v>341</v>
          </cell>
          <cell r="H31">
            <v>1599</v>
          </cell>
          <cell r="I31">
            <v>0</v>
          </cell>
          <cell r="J31">
            <v>169</v>
          </cell>
          <cell r="K31">
            <v>169</v>
          </cell>
          <cell r="L31">
            <v>93</v>
          </cell>
          <cell r="M31">
            <v>2704</v>
          </cell>
          <cell r="N31">
            <v>0</v>
          </cell>
          <cell r="O31">
            <v>381</v>
          </cell>
          <cell r="P31">
            <v>13</v>
          </cell>
          <cell r="Q31">
            <v>2</v>
          </cell>
          <cell r="R31">
            <v>3193</v>
          </cell>
          <cell r="S31">
            <v>0</v>
          </cell>
          <cell r="T31">
            <v>63</v>
          </cell>
          <cell r="U31">
            <v>47</v>
          </cell>
          <cell r="V31">
            <v>110</v>
          </cell>
          <cell r="W31">
            <v>273</v>
          </cell>
          <cell r="X31">
            <v>3</v>
          </cell>
          <cell r="Y31">
            <v>276</v>
          </cell>
          <cell r="Z31">
            <v>0</v>
          </cell>
          <cell r="AA31">
            <v>0</v>
          </cell>
          <cell r="AB31">
            <v>0</v>
          </cell>
          <cell r="AC31">
            <v>33</v>
          </cell>
          <cell r="AD31">
            <v>33</v>
          </cell>
          <cell r="AE31">
            <v>0</v>
          </cell>
          <cell r="AF31">
            <v>66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0</v>
          </cell>
          <cell r="D33">
            <v>85473</v>
          </cell>
          <cell r="E33">
            <v>294148</v>
          </cell>
          <cell r="F33">
            <v>161925</v>
          </cell>
          <cell r="G33">
            <v>28905</v>
          </cell>
          <cell r="H33">
            <v>570451</v>
          </cell>
          <cell r="I33">
            <v>4296</v>
          </cell>
          <cell r="J33">
            <v>126811</v>
          </cell>
          <cell r="K33">
            <v>131107</v>
          </cell>
          <cell r="L33">
            <v>270207</v>
          </cell>
          <cell r="M33">
            <v>658319</v>
          </cell>
          <cell r="N33">
            <v>0</v>
          </cell>
          <cell r="O33">
            <v>447017</v>
          </cell>
          <cell r="P33">
            <v>27715</v>
          </cell>
          <cell r="Q33">
            <v>56414</v>
          </cell>
          <cell r="R33">
            <v>1459672</v>
          </cell>
          <cell r="S33">
            <v>5740</v>
          </cell>
          <cell r="T33">
            <v>108558</v>
          </cell>
          <cell r="U33">
            <v>115612</v>
          </cell>
          <cell r="V33">
            <v>229910</v>
          </cell>
          <cell r="W33">
            <v>1652648</v>
          </cell>
          <cell r="X33">
            <v>22824</v>
          </cell>
          <cell r="Y33">
            <v>1675472</v>
          </cell>
          <cell r="Z33">
            <v>30001</v>
          </cell>
          <cell r="AA33">
            <v>16996</v>
          </cell>
          <cell r="AB33">
            <v>730</v>
          </cell>
          <cell r="AC33">
            <v>8978</v>
          </cell>
          <cell r="AD33">
            <v>13798</v>
          </cell>
          <cell r="AE33">
            <v>0</v>
          </cell>
          <cell r="AF33">
            <v>70503</v>
          </cell>
        </row>
        <row r="34">
          <cell r="A34" t="str">
            <v>FYSISK BEHOLDNING ULTIMO</v>
          </cell>
          <cell r="C34">
            <v>0</v>
          </cell>
          <cell r="D34">
            <v>66538</v>
          </cell>
          <cell r="E34">
            <v>404921</v>
          </cell>
          <cell r="F34">
            <v>9367</v>
          </cell>
          <cell r="G34">
            <v>25075</v>
          </cell>
          <cell r="H34">
            <v>505901</v>
          </cell>
          <cell r="I34">
            <v>11209</v>
          </cell>
          <cell r="J34">
            <v>145543</v>
          </cell>
          <cell r="K34">
            <v>156752</v>
          </cell>
          <cell r="L34">
            <v>230703</v>
          </cell>
          <cell r="M34">
            <v>1181777</v>
          </cell>
          <cell r="N34">
            <v>0</v>
          </cell>
          <cell r="O34">
            <v>236833</v>
          </cell>
          <cell r="P34">
            <v>139485</v>
          </cell>
          <cell r="Q34">
            <v>102605</v>
          </cell>
          <cell r="R34">
            <v>1891403</v>
          </cell>
          <cell r="S34">
            <v>20852</v>
          </cell>
          <cell r="T34">
            <v>62136</v>
          </cell>
          <cell r="U34">
            <v>231549</v>
          </cell>
          <cell r="V34">
            <v>314537</v>
          </cell>
          <cell r="W34">
            <v>613231</v>
          </cell>
          <cell r="X34">
            <v>32377</v>
          </cell>
          <cell r="Y34">
            <v>645608</v>
          </cell>
          <cell r="Z34">
            <v>0</v>
          </cell>
          <cell r="AA34">
            <v>54549</v>
          </cell>
          <cell r="AB34">
            <v>0</v>
          </cell>
          <cell r="AC34">
            <v>11367</v>
          </cell>
          <cell r="AD34">
            <v>4962</v>
          </cell>
          <cell r="AE34">
            <v>0</v>
          </cell>
          <cell r="AF34">
            <v>70878</v>
          </cell>
        </row>
        <row r="35">
          <cell r="A35" t="str">
            <v>TILGODEHAVENDE ULTIMO</v>
          </cell>
          <cell r="C35">
            <v>0</v>
          </cell>
          <cell r="D35">
            <v>0</v>
          </cell>
          <cell r="E35">
            <v>184414</v>
          </cell>
          <cell r="F35">
            <v>0</v>
          </cell>
          <cell r="G35">
            <v>1744</v>
          </cell>
          <cell r="H35">
            <v>186158</v>
          </cell>
          <cell r="I35">
            <v>0</v>
          </cell>
          <cell r="J35">
            <v>0</v>
          </cell>
          <cell r="K35">
            <v>0</v>
          </cell>
          <cell r="L35">
            <v>78708</v>
          </cell>
          <cell r="M35">
            <v>926244</v>
          </cell>
          <cell r="N35">
            <v>0</v>
          </cell>
          <cell r="O35">
            <v>225176</v>
          </cell>
          <cell r="P35">
            <v>515</v>
          </cell>
          <cell r="Q35">
            <v>28382</v>
          </cell>
          <cell r="R35">
            <v>1259025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59044</v>
          </cell>
          <cell r="X35">
            <v>0</v>
          </cell>
          <cell r="Y35">
            <v>59044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C36">
            <v>0</v>
          </cell>
          <cell r="D36">
            <v>0</v>
          </cell>
          <cell r="E36">
            <v>-184414</v>
          </cell>
          <cell r="F36">
            <v>0</v>
          </cell>
          <cell r="G36">
            <v>-1744</v>
          </cell>
          <cell r="H36">
            <v>-186158</v>
          </cell>
          <cell r="I36">
            <v>0</v>
          </cell>
          <cell r="J36">
            <v>0</v>
          </cell>
          <cell r="K36">
            <v>0</v>
          </cell>
          <cell r="L36">
            <v>-78708</v>
          </cell>
          <cell r="M36">
            <v>-926244</v>
          </cell>
          <cell r="N36">
            <v>0</v>
          </cell>
          <cell r="O36">
            <v>-225166</v>
          </cell>
          <cell r="P36">
            <v>-515</v>
          </cell>
          <cell r="Q36">
            <v>-28382</v>
          </cell>
          <cell r="R36">
            <v>-1259015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-59044</v>
          </cell>
          <cell r="X36">
            <v>0</v>
          </cell>
          <cell r="Y36">
            <v>-59044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C37">
            <v>0</v>
          </cell>
          <cell r="D37">
            <v>66538</v>
          </cell>
          <cell r="E37">
            <v>404921</v>
          </cell>
          <cell r="F37">
            <v>9367</v>
          </cell>
          <cell r="G37">
            <v>25075</v>
          </cell>
          <cell r="H37">
            <v>505901</v>
          </cell>
          <cell r="I37">
            <v>11209</v>
          </cell>
          <cell r="J37">
            <v>145543</v>
          </cell>
          <cell r="K37">
            <v>156752</v>
          </cell>
          <cell r="L37">
            <v>230703</v>
          </cell>
          <cell r="M37">
            <v>1181777</v>
          </cell>
          <cell r="N37">
            <v>0</v>
          </cell>
          <cell r="O37">
            <v>236843</v>
          </cell>
          <cell r="P37">
            <v>139485</v>
          </cell>
          <cell r="Q37">
            <v>102605</v>
          </cell>
          <cell r="R37">
            <v>1891413</v>
          </cell>
          <cell r="S37">
            <v>20852</v>
          </cell>
          <cell r="T37">
            <v>62136</v>
          </cell>
          <cell r="U37">
            <v>231549</v>
          </cell>
          <cell r="V37">
            <v>314537</v>
          </cell>
          <cell r="W37">
            <v>613231</v>
          </cell>
          <cell r="X37">
            <v>32377</v>
          </cell>
          <cell r="Y37">
            <v>645608</v>
          </cell>
          <cell r="Z37">
            <v>0</v>
          </cell>
          <cell r="AA37">
            <v>54549</v>
          </cell>
          <cell r="AB37">
            <v>0</v>
          </cell>
          <cell r="AC37">
            <v>11367</v>
          </cell>
          <cell r="AD37">
            <v>4962</v>
          </cell>
          <cell r="AE37">
            <v>0</v>
          </cell>
          <cell r="AF37">
            <v>70878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6063</v>
          </cell>
          <cell r="C3">
            <v>221</v>
          </cell>
          <cell r="D3">
            <v>138459</v>
          </cell>
          <cell r="E3">
            <v>3899</v>
          </cell>
          <cell r="F3">
            <v>148642</v>
          </cell>
          <cell r="G3">
            <v>261</v>
          </cell>
          <cell r="H3">
            <v>20532</v>
          </cell>
          <cell r="I3">
            <v>20793</v>
          </cell>
          <cell r="J3">
            <v>12</v>
          </cell>
          <cell r="K3">
            <v>12</v>
          </cell>
          <cell r="L3">
            <v>36103</v>
          </cell>
          <cell r="M3">
            <v>4403</v>
          </cell>
          <cell r="N3">
            <v>19083</v>
          </cell>
          <cell r="O3">
            <v>59589</v>
          </cell>
        </row>
      </sheetData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9367</v>
          </cell>
          <cell r="D3">
            <v>404921</v>
          </cell>
          <cell r="E3">
            <v>25075</v>
          </cell>
          <cell r="F3">
            <v>0</v>
          </cell>
          <cell r="G3">
            <v>66538</v>
          </cell>
          <cell r="H3">
            <v>505901</v>
          </cell>
          <cell r="I3">
            <v>145543</v>
          </cell>
          <cell r="J3">
            <v>11209</v>
          </cell>
          <cell r="K3">
            <v>156752</v>
          </cell>
          <cell r="L3">
            <v>1181777</v>
          </cell>
          <cell r="M3">
            <v>236833</v>
          </cell>
          <cell r="N3">
            <v>139485</v>
          </cell>
          <cell r="O3">
            <v>230703</v>
          </cell>
          <cell r="P3">
            <v>0</v>
          </cell>
          <cell r="Q3">
            <v>102605</v>
          </cell>
          <cell r="R3">
            <v>1891403</v>
          </cell>
          <cell r="S3">
            <v>231549</v>
          </cell>
          <cell r="T3">
            <v>62136</v>
          </cell>
          <cell r="U3">
            <v>20852</v>
          </cell>
          <cell r="V3">
            <v>314537</v>
          </cell>
          <cell r="W3">
            <v>613231</v>
          </cell>
          <cell r="X3">
            <v>32377</v>
          </cell>
          <cell r="Y3">
            <v>645608</v>
          </cell>
          <cell r="Z3">
            <v>0</v>
          </cell>
          <cell r="AA3">
            <v>4962</v>
          </cell>
          <cell r="AB3">
            <v>0</v>
          </cell>
          <cell r="AC3">
            <v>11367</v>
          </cell>
          <cell r="AD3">
            <v>54549</v>
          </cell>
          <cell r="AE3">
            <v>0</v>
          </cell>
          <cell r="AF3">
            <v>70878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184414</v>
          </cell>
          <cell r="E4">
            <v>1744</v>
          </cell>
          <cell r="F4">
            <v>0</v>
          </cell>
          <cell r="G4">
            <v>0</v>
          </cell>
          <cell r="H4">
            <v>186158</v>
          </cell>
          <cell r="I4">
            <v>0</v>
          </cell>
          <cell r="J4">
            <v>0</v>
          </cell>
          <cell r="K4">
            <v>0</v>
          </cell>
          <cell r="L4">
            <v>926244</v>
          </cell>
          <cell r="M4">
            <v>225176</v>
          </cell>
          <cell r="N4">
            <v>515</v>
          </cell>
          <cell r="O4">
            <v>78708</v>
          </cell>
          <cell r="P4">
            <v>0</v>
          </cell>
          <cell r="Q4">
            <v>28382</v>
          </cell>
          <cell r="R4">
            <v>1259025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59044</v>
          </cell>
          <cell r="X4">
            <v>0</v>
          </cell>
          <cell r="Y4">
            <v>59044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-184414</v>
          </cell>
          <cell r="E5">
            <v>-1744</v>
          </cell>
          <cell r="F5">
            <v>0</v>
          </cell>
          <cell r="G5">
            <v>0</v>
          </cell>
          <cell r="H5">
            <v>-186158</v>
          </cell>
          <cell r="I5">
            <v>0</v>
          </cell>
          <cell r="J5">
            <v>0</v>
          </cell>
          <cell r="K5">
            <v>0</v>
          </cell>
          <cell r="L5">
            <v>-926244</v>
          </cell>
          <cell r="M5">
            <v>-225166</v>
          </cell>
          <cell r="N5">
            <v>-515</v>
          </cell>
          <cell r="O5">
            <v>-78708</v>
          </cell>
          <cell r="P5">
            <v>0</v>
          </cell>
          <cell r="Q5">
            <v>-28382</v>
          </cell>
          <cell r="R5">
            <v>-1259015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-59044</v>
          </cell>
          <cell r="X5">
            <v>0</v>
          </cell>
          <cell r="Y5">
            <v>-59044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9367</v>
          </cell>
          <cell r="D6">
            <v>404921</v>
          </cell>
          <cell r="E6">
            <v>25075</v>
          </cell>
          <cell r="F6">
            <v>0</v>
          </cell>
          <cell r="G6">
            <v>66538</v>
          </cell>
          <cell r="H6">
            <v>505901</v>
          </cell>
          <cell r="I6">
            <v>145543</v>
          </cell>
          <cell r="J6">
            <v>11209</v>
          </cell>
          <cell r="K6">
            <v>156752</v>
          </cell>
          <cell r="L6">
            <v>1181777</v>
          </cell>
          <cell r="M6">
            <v>236843</v>
          </cell>
          <cell r="N6">
            <v>139485</v>
          </cell>
          <cell r="O6">
            <v>230703</v>
          </cell>
          <cell r="P6">
            <v>0</v>
          </cell>
          <cell r="Q6">
            <v>102605</v>
          </cell>
          <cell r="R6">
            <v>1891413</v>
          </cell>
          <cell r="S6">
            <v>231549</v>
          </cell>
          <cell r="T6">
            <v>62136</v>
          </cell>
          <cell r="U6">
            <v>20852</v>
          </cell>
          <cell r="V6">
            <v>314537</v>
          </cell>
          <cell r="W6">
            <v>613231</v>
          </cell>
          <cell r="X6">
            <v>32377</v>
          </cell>
          <cell r="Y6">
            <v>645608</v>
          </cell>
          <cell r="Z6">
            <v>0</v>
          </cell>
          <cell r="AA6">
            <v>4962</v>
          </cell>
          <cell r="AB6">
            <v>0</v>
          </cell>
          <cell r="AC6">
            <v>11367</v>
          </cell>
          <cell r="AD6">
            <v>54549</v>
          </cell>
          <cell r="AE6">
            <v>0</v>
          </cell>
          <cell r="AF6">
            <v>70878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29974</v>
          </cell>
          <cell r="E7">
            <v>21464</v>
          </cell>
          <cell r="F7">
            <v>30</v>
          </cell>
          <cell r="G7">
            <v>0</v>
          </cell>
          <cell r="H7">
            <v>51468</v>
          </cell>
          <cell r="I7">
            <v>62690</v>
          </cell>
          <cell r="J7">
            <v>0</v>
          </cell>
          <cell r="K7">
            <v>62690</v>
          </cell>
          <cell r="L7">
            <v>90530</v>
          </cell>
          <cell r="M7">
            <v>0</v>
          </cell>
          <cell r="N7">
            <v>30785</v>
          </cell>
          <cell r="O7">
            <v>35806</v>
          </cell>
          <cell r="P7">
            <v>0</v>
          </cell>
          <cell r="Q7">
            <v>17344</v>
          </cell>
          <cell r="R7">
            <v>174465</v>
          </cell>
          <cell r="S7">
            <v>179066</v>
          </cell>
          <cell r="T7">
            <v>38992</v>
          </cell>
          <cell r="U7">
            <v>0</v>
          </cell>
          <cell r="V7">
            <v>218058</v>
          </cell>
          <cell r="W7">
            <v>250976</v>
          </cell>
          <cell r="X7">
            <v>0</v>
          </cell>
          <cell r="Y7">
            <v>250976</v>
          </cell>
          <cell r="Z7">
            <v>0</v>
          </cell>
          <cell r="AA7">
            <v>1904</v>
          </cell>
          <cell r="AB7">
            <v>0</v>
          </cell>
          <cell r="AC7">
            <v>1735</v>
          </cell>
          <cell r="AD7">
            <v>58127</v>
          </cell>
          <cell r="AE7">
            <v>183</v>
          </cell>
          <cell r="AF7">
            <v>61949</v>
          </cell>
        </row>
        <row r="8">
          <cell r="B8" t="str">
            <v>Køb fra lagringspligtig 2.b-c.</v>
          </cell>
          <cell r="C8">
            <v>13613</v>
          </cell>
          <cell r="D8">
            <v>133394</v>
          </cell>
          <cell r="E8">
            <v>11983</v>
          </cell>
          <cell r="F8">
            <v>0</v>
          </cell>
          <cell r="G8">
            <v>66704</v>
          </cell>
          <cell r="H8">
            <v>225694</v>
          </cell>
          <cell r="I8">
            <v>61647</v>
          </cell>
          <cell r="J8">
            <v>273</v>
          </cell>
          <cell r="K8">
            <v>61920</v>
          </cell>
          <cell r="L8">
            <v>304281</v>
          </cell>
          <cell r="M8">
            <v>262056</v>
          </cell>
          <cell r="N8">
            <v>7193</v>
          </cell>
          <cell r="O8">
            <v>122295</v>
          </cell>
          <cell r="P8">
            <v>0</v>
          </cell>
          <cell r="Q8">
            <v>66139</v>
          </cell>
          <cell r="R8">
            <v>761964</v>
          </cell>
          <cell r="S8">
            <v>36149</v>
          </cell>
          <cell r="T8">
            <v>0</v>
          </cell>
          <cell r="U8">
            <v>7844</v>
          </cell>
          <cell r="V8">
            <v>43993</v>
          </cell>
          <cell r="W8">
            <v>942905</v>
          </cell>
          <cell r="X8">
            <v>11812</v>
          </cell>
          <cell r="Y8">
            <v>954717</v>
          </cell>
          <cell r="Z8">
            <v>0</v>
          </cell>
          <cell r="AA8">
            <v>4651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4651</v>
          </cell>
        </row>
        <row r="9">
          <cell r="B9" t="str">
            <v>Lån fra lagringpligtig 2.f-g.</v>
          </cell>
          <cell r="C9">
            <v>0</v>
          </cell>
          <cell r="D9">
            <v>22128</v>
          </cell>
          <cell r="E9">
            <v>3244</v>
          </cell>
          <cell r="F9">
            <v>0</v>
          </cell>
          <cell r="G9">
            <v>0</v>
          </cell>
          <cell r="H9">
            <v>25372</v>
          </cell>
          <cell r="I9">
            <v>0</v>
          </cell>
          <cell r="J9">
            <v>0</v>
          </cell>
          <cell r="K9">
            <v>0</v>
          </cell>
          <cell r="L9">
            <v>460492</v>
          </cell>
          <cell r="M9">
            <v>288744</v>
          </cell>
          <cell r="N9">
            <v>465</v>
          </cell>
          <cell r="O9">
            <v>156703</v>
          </cell>
          <cell r="P9">
            <v>0</v>
          </cell>
          <cell r="Q9">
            <v>76095</v>
          </cell>
          <cell r="R9">
            <v>982499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60710</v>
          </cell>
          <cell r="X9">
            <v>0</v>
          </cell>
          <cell r="Y9">
            <v>60710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16290</v>
          </cell>
          <cell r="M10">
            <v>0</v>
          </cell>
          <cell r="N10">
            <v>7312</v>
          </cell>
          <cell r="O10">
            <v>231</v>
          </cell>
          <cell r="P10">
            <v>0</v>
          </cell>
          <cell r="Q10">
            <v>161</v>
          </cell>
          <cell r="R10">
            <v>23994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3298</v>
          </cell>
          <cell r="D11">
            <v>0</v>
          </cell>
          <cell r="E11">
            <v>131</v>
          </cell>
          <cell r="F11">
            <v>0</v>
          </cell>
          <cell r="G11">
            <v>0</v>
          </cell>
          <cell r="H11">
            <v>3429</v>
          </cell>
          <cell r="I11">
            <v>0</v>
          </cell>
          <cell r="J11">
            <v>0</v>
          </cell>
          <cell r="K11">
            <v>0</v>
          </cell>
          <cell r="L11">
            <v>3561</v>
          </cell>
          <cell r="M11">
            <v>6263</v>
          </cell>
          <cell r="N11">
            <v>43</v>
          </cell>
          <cell r="O11">
            <v>6268</v>
          </cell>
          <cell r="P11">
            <v>0</v>
          </cell>
          <cell r="Q11">
            <v>0</v>
          </cell>
          <cell r="R11">
            <v>16135</v>
          </cell>
          <cell r="S11">
            <v>0</v>
          </cell>
          <cell r="T11">
            <v>1277</v>
          </cell>
          <cell r="U11">
            <v>0</v>
          </cell>
          <cell r="V11">
            <v>1277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526</v>
          </cell>
          <cell r="AC11">
            <v>458</v>
          </cell>
          <cell r="AD11">
            <v>0</v>
          </cell>
          <cell r="AE11">
            <v>0</v>
          </cell>
          <cell r="AF11">
            <v>984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2709</v>
          </cell>
          <cell r="D13">
            <v>146177</v>
          </cell>
          <cell r="E13">
            <v>0</v>
          </cell>
          <cell r="F13">
            <v>0</v>
          </cell>
          <cell r="G13">
            <v>116211</v>
          </cell>
          <cell r="H13">
            <v>265097</v>
          </cell>
          <cell r="I13">
            <v>15707</v>
          </cell>
          <cell r="J13">
            <v>0</v>
          </cell>
          <cell r="K13">
            <v>15707</v>
          </cell>
          <cell r="L13">
            <v>93117</v>
          </cell>
          <cell r="M13">
            <v>164382</v>
          </cell>
          <cell r="N13">
            <v>5515</v>
          </cell>
          <cell r="O13">
            <v>95156</v>
          </cell>
          <cell r="P13">
            <v>0</v>
          </cell>
          <cell r="Q13">
            <v>2426</v>
          </cell>
          <cell r="R13">
            <v>360596</v>
          </cell>
          <cell r="S13">
            <v>124068</v>
          </cell>
          <cell r="T13">
            <v>0</v>
          </cell>
          <cell r="U13">
            <v>0</v>
          </cell>
          <cell r="V13">
            <v>124068</v>
          </cell>
          <cell r="W13">
            <v>274827</v>
          </cell>
          <cell r="X13">
            <v>8291</v>
          </cell>
          <cell r="Y13">
            <v>283118</v>
          </cell>
          <cell r="Z13">
            <v>0</v>
          </cell>
          <cell r="AA13">
            <v>6803</v>
          </cell>
          <cell r="AB13">
            <v>28925</v>
          </cell>
          <cell r="AC13">
            <v>0</v>
          </cell>
          <cell r="AD13">
            <v>0</v>
          </cell>
          <cell r="AE13">
            <v>0</v>
          </cell>
          <cell r="AF13">
            <v>35728</v>
          </cell>
        </row>
        <row r="14">
          <cell r="B14" t="str">
            <v>Tilgang ved blanding 2.j.</v>
          </cell>
          <cell r="C14">
            <v>130091</v>
          </cell>
          <cell r="D14">
            <v>3236</v>
          </cell>
          <cell r="E14">
            <v>5045</v>
          </cell>
          <cell r="F14">
            <v>0</v>
          </cell>
          <cell r="G14">
            <v>0</v>
          </cell>
          <cell r="H14">
            <v>138372</v>
          </cell>
          <cell r="I14">
            <v>7</v>
          </cell>
          <cell r="J14">
            <v>0</v>
          </cell>
          <cell r="K14">
            <v>7</v>
          </cell>
          <cell r="L14">
            <v>121980</v>
          </cell>
          <cell r="M14">
            <v>204915</v>
          </cell>
          <cell r="N14">
            <v>0</v>
          </cell>
          <cell r="O14">
            <v>24535</v>
          </cell>
          <cell r="P14">
            <v>0</v>
          </cell>
          <cell r="Q14">
            <v>2533</v>
          </cell>
          <cell r="R14">
            <v>353963</v>
          </cell>
          <cell r="S14">
            <v>755</v>
          </cell>
          <cell r="T14">
            <v>26517</v>
          </cell>
          <cell r="U14">
            <v>0</v>
          </cell>
          <cell r="V14">
            <v>27272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1716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1716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92</v>
          </cell>
          <cell r="D16">
            <v>35</v>
          </cell>
          <cell r="E16">
            <v>0</v>
          </cell>
          <cell r="F16">
            <v>0</v>
          </cell>
          <cell r="G16">
            <v>1</v>
          </cell>
          <cell r="H16">
            <v>128</v>
          </cell>
          <cell r="I16">
            <v>185</v>
          </cell>
          <cell r="J16">
            <v>0</v>
          </cell>
          <cell r="K16">
            <v>185</v>
          </cell>
          <cell r="L16">
            <v>114</v>
          </cell>
          <cell r="M16">
            <v>224</v>
          </cell>
          <cell r="N16">
            <v>6</v>
          </cell>
          <cell r="O16">
            <v>176</v>
          </cell>
          <cell r="P16">
            <v>0</v>
          </cell>
          <cell r="Q16">
            <v>1</v>
          </cell>
          <cell r="R16">
            <v>521</v>
          </cell>
          <cell r="S16">
            <v>36</v>
          </cell>
          <cell r="T16">
            <v>77</v>
          </cell>
          <cell r="U16">
            <v>0</v>
          </cell>
          <cell r="V16">
            <v>113</v>
          </cell>
          <cell r="W16">
            <v>5714</v>
          </cell>
          <cell r="X16">
            <v>0</v>
          </cell>
          <cell r="Y16">
            <v>5714</v>
          </cell>
          <cell r="Z16">
            <v>0</v>
          </cell>
          <cell r="AA16">
            <v>44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44</v>
          </cell>
        </row>
        <row r="17">
          <cell r="B17" t="str">
            <v>I alt Tilgang</v>
          </cell>
          <cell r="C17">
            <v>149803</v>
          </cell>
          <cell r="D17">
            <v>334944</v>
          </cell>
          <cell r="E17">
            <v>41867</v>
          </cell>
          <cell r="F17">
            <v>30</v>
          </cell>
          <cell r="G17">
            <v>182916</v>
          </cell>
          <cell r="H17">
            <v>709560</v>
          </cell>
          <cell r="I17">
            <v>140236</v>
          </cell>
          <cell r="J17">
            <v>273</v>
          </cell>
          <cell r="K17">
            <v>140509</v>
          </cell>
          <cell r="L17">
            <v>1090365</v>
          </cell>
          <cell r="M17">
            <v>926584</v>
          </cell>
          <cell r="N17">
            <v>51319</v>
          </cell>
          <cell r="O17">
            <v>441170</v>
          </cell>
          <cell r="P17">
            <v>0</v>
          </cell>
          <cell r="Q17">
            <v>164699</v>
          </cell>
          <cell r="R17">
            <v>2674137</v>
          </cell>
          <cell r="S17">
            <v>340074</v>
          </cell>
          <cell r="T17">
            <v>66863</v>
          </cell>
          <cell r="U17">
            <v>7844</v>
          </cell>
          <cell r="V17">
            <v>414781</v>
          </cell>
          <cell r="W17">
            <v>1535132</v>
          </cell>
          <cell r="X17">
            <v>20103</v>
          </cell>
          <cell r="Y17">
            <v>1555235</v>
          </cell>
          <cell r="Z17">
            <v>0</v>
          </cell>
          <cell r="AA17">
            <v>15118</v>
          </cell>
          <cell r="AB17">
            <v>29451</v>
          </cell>
          <cell r="AC17">
            <v>2193</v>
          </cell>
          <cell r="AD17">
            <v>58127</v>
          </cell>
          <cell r="AE17">
            <v>183</v>
          </cell>
          <cell r="AF17">
            <v>105072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35371</v>
          </cell>
          <cell r="E18">
            <v>0</v>
          </cell>
          <cell r="F18">
            <v>0</v>
          </cell>
          <cell r="G18">
            <v>89798</v>
          </cell>
          <cell r="H18">
            <v>125169</v>
          </cell>
          <cell r="I18">
            <v>49</v>
          </cell>
          <cell r="J18">
            <v>0</v>
          </cell>
          <cell r="K18">
            <v>49</v>
          </cell>
          <cell r="L18">
            <v>56698</v>
          </cell>
          <cell r="M18">
            <v>0</v>
          </cell>
          <cell r="N18">
            <v>13815</v>
          </cell>
          <cell r="O18">
            <v>23234</v>
          </cell>
          <cell r="P18">
            <v>0</v>
          </cell>
          <cell r="Q18">
            <v>0</v>
          </cell>
          <cell r="R18">
            <v>93747</v>
          </cell>
          <cell r="S18">
            <v>294858</v>
          </cell>
          <cell r="T18">
            <v>60096</v>
          </cell>
          <cell r="U18">
            <v>0</v>
          </cell>
          <cell r="V18">
            <v>354954</v>
          </cell>
          <cell r="W18">
            <v>170777</v>
          </cell>
          <cell r="X18">
            <v>6425</v>
          </cell>
          <cell r="Y18">
            <v>177202</v>
          </cell>
          <cell r="Z18">
            <v>0</v>
          </cell>
          <cell r="AA18">
            <v>2817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2817</v>
          </cell>
        </row>
        <row r="19">
          <cell r="B19" t="str">
            <v>Salg til lagringspligtig 3.b-c.</v>
          </cell>
          <cell r="C19">
            <v>13613</v>
          </cell>
          <cell r="D19">
            <v>133394</v>
          </cell>
          <cell r="E19">
            <v>11983</v>
          </cell>
          <cell r="F19">
            <v>0</v>
          </cell>
          <cell r="G19">
            <v>66704</v>
          </cell>
          <cell r="H19">
            <v>225694</v>
          </cell>
          <cell r="I19">
            <v>61658</v>
          </cell>
          <cell r="J19">
            <v>273</v>
          </cell>
          <cell r="K19">
            <v>61931</v>
          </cell>
          <cell r="L19">
            <v>320398</v>
          </cell>
          <cell r="M19">
            <v>262056</v>
          </cell>
          <cell r="N19">
            <v>7193</v>
          </cell>
          <cell r="O19">
            <v>122230</v>
          </cell>
          <cell r="P19">
            <v>0</v>
          </cell>
          <cell r="Q19">
            <v>66139</v>
          </cell>
          <cell r="R19">
            <v>778016</v>
          </cell>
          <cell r="S19">
            <v>36149</v>
          </cell>
          <cell r="T19">
            <v>0</v>
          </cell>
          <cell r="U19">
            <v>7844</v>
          </cell>
          <cell r="V19">
            <v>43993</v>
          </cell>
          <cell r="W19">
            <v>942905</v>
          </cell>
          <cell r="X19">
            <v>11812</v>
          </cell>
          <cell r="Y19">
            <v>954717</v>
          </cell>
          <cell r="Z19">
            <v>0</v>
          </cell>
          <cell r="AA19">
            <v>4651</v>
          </cell>
          <cell r="AB19">
            <v>0</v>
          </cell>
          <cell r="AC19">
            <v>13</v>
          </cell>
          <cell r="AD19">
            <v>0</v>
          </cell>
          <cell r="AE19">
            <v>0</v>
          </cell>
          <cell r="AF19">
            <v>4664</v>
          </cell>
        </row>
        <row r="20">
          <cell r="B20" t="str">
            <v>Udlån til lagringspligtig 3.i-j.</v>
          </cell>
          <cell r="C20">
            <v>0</v>
          </cell>
          <cell r="D20">
            <v>22128</v>
          </cell>
          <cell r="E20">
            <v>3244</v>
          </cell>
          <cell r="F20">
            <v>0</v>
          </cell>
          <cell r="G20">
            <v>0</v>
          </cell>
          <cell r="H20">
            <v>25372</v>
          </cell>
          <cell r="I20">
            <v>0</v>
          </cell>
          <cell r="J20">
            <v>0</v>
          </cell>
          <cell r="K20">
            <v>0</v>
          </cell>
          <cell r="L20">
            <v>460492</v>
          </cell>
          <cell r="M20">
            <v>288733</v>
          </cell>
          <cell r="N20">
            <v>465</v>
          </cell>
          <cell r="O20">
            <v>156703</v>
          </cell>
          <cell r="P20">
            <v>0</v>
          </cell>
          <cell r="Q20">
            <v>76095</v>
          </cell>
          <cell r="R20">
            <v>982488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60710</v>
          </cell>
          <cell r="X20">
            <v>0</v>
          </cell>
          <cell r="Y20">
            <v>60710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28373</v>
          </cell>
          <cell r="P21">
            <v>0</v>
          </cell>
          <cell r="Q21">
            <v>0</v>
          </cell>
          <cell r="R21">
            <v>28373</v>
          </cell>
          <cell r="S21">
            <v>6368</v>
          </cell>
          <cell r="T21">
            <v>4944</v>
          </cell>
          <cell r="U21">
            <v>0</v>
          </cell>
          <cell r="V21">
            <v>11312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61</v>
          </cell>
          <cell r="N22">
            <v>0</v>
          </cell>
          <cell r="O22">
            <v>146</v>
          </cell>
          <cell r="P22">
            <v>0</v>
          </cell>
          <cell r="Q22">
            <v>0</v>
          </cell>
          <cell r="R22">
            <v>207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31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31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19184</v>
          </cell>
          <cell r="J23">
            <v>0</v>
          </cell>
          <cell r="K23">
            <v>19184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3553</v>
          </cell>
          <cell r="P24">
            <v>0</v>
          </cell>
          <cell r="Q24">
            <v>0</v>
          </cell>
          <cell r="R24">
            <v>3553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129235</v>
          </cell>
          <cell r="D25">
            <v>0</v>
          </cell>
          <cell r="E25">
            <v>131</v>
          </cell>
          <cell r="F25">
            <v>30</v>
          </cell>
          <cell r="G25">
            <v>0</v>
          </cell>
          <cell r="H25">
            <v>129396</v>
          </cell>
          <cell r="I25">
            <v>34984</v>
          </cell>
          <cell r="J25">
            <v>0</v>
          </cell>
          <cell r="K25">
            <v>34984</v>
          </cell>
          <cell r="L25">
            <v>43444</v>
          </cell>
          <cell r="M25">
            <v>242369</v>
          </cell>
          <cell r="N25">
            <v>1682</v>
          </cell>
          <cell r="O25">
            <v>66376</v>
          </cell>
          <cell r="P25">
            <v>0</v>
          </cell>
          <cell r="Q25">
            <v>6020</v>
          </cell>
          <cell r="R25">
            <v>359891</v>
          </cell>
          <cell r="S25">
            <v>168</v>
          </cell>
          <cell r="T25">
            <v>0</v>
          </cell>
          <cell r="U25">
            <v>0</v>
          </cell>
          <cell r="V25">
            <v>168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4621</v>
          </cell>
          <cell r="AB25">
            <v>0</v>
          </cell>
          <cell r="AC25">
            <v>2834</v>
          </cell>
          <cell r="AD25">
            <v>27829</v>
          </cell>
          <cell r="AE25">
            <v>12</v>
          </cell>
          <cell r="AF25">
            <v>35296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950</v>
          </cell>
          <cell r="M26">
            <v>0</v>
          </cell>
          <cell r="N26">
            <v>0</v>
          </cell>
          <cell r="O26">
            <v>75</v>
          </cell>
          <cell r="P26">
            <v>0</v>
          </cell>
          <cell r="Q26">
            <v>0</v>
          </cell>
          <cell r="R26">
            <v>1025</v>
          </cell>
          <cell r="S26">
            <v>1285</v>
          </cell>
          <cell r="T26">
            <v>0</v>
          </cell>
          <cell r="U26">
            <v>0</v>
          </cell>
          <cell r="V26">
            <v>1285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8</v>
          </cell>
          <cell r="AB26">
            <v>0</v>
          </cell>
          <cell r="AC26">
            <v>715</v>
          </cell>
          <cell r="AD26">
            <v>16246</v>
          </cell>
          <cell r="AE26">
            <v>0</v>
          </cell>
          <cell r="AF26">
            <v>16969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1105</v>
          </cell>
          <cell r="T27">
            <v>0</v>
          </cell>
          <cell r="U27">
            <v>0</v>
          </cell>
          <cell r="V27">
            <v>1105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29451</v>
          </cell>
          <cell r="AC27">
            <v>0</v>
          </cell>
          <cell r="AD27">
            <v>0</v>
          </cell>
          <cell r="AE27">
            <v>0</v>
          </cell>
          <cell r="AF27">
            <v>29451</v>
          </cell>
        </row>
        <row r="28">
          <cell r="B28" t="str">
            <v>Anvendt til produktion 3.n</v>
          </cell>
          <cell r="C28">
            <v>0</v>
          </cell>
          <cell r="D28">
            <v>17132</v>
          </cell>
          <cell r="E28">
            <v>8</v>
          </cell>
          <cell r="F28">
            <v>0</v>
          </cell>
          <cell r="G28">
            <v>121</v>
          </cell>
          <cell r="H28">
            <v>17261</v>
          </cell>
          <cell r="I28">
            <v>0</v>
          </cell>
          <cell r="J28">
            <v>273</v>
          </cell>
          <cell r="K28">
            <v>273</v>
          </cell>
          <cell r="L28">
            <v>0</v>
          </cell>
          <cell r="M28">
            <v>0</v>
          </cell>
          <cell r="N28">
            <v>7179</v>
          </cell>
          <cell r="O28">
            <v>0</v>
          </cell>
          <cell r="P28">
            <v>0</v>
          </cell>
          <cell r="Q28">
            <v>5898</v>
          </cell>
          <cell r="R28">
            <v>13077</v>
          </cell>
          <cell r="S28">
            <v>0</v>
          </cell>
          <cell r="T28">
            <v>0</v>
          </cell>
          <cell r="U28">
            <v>7844</v>
          </cell>
          <cell r="V28">
            <v>7844</v>
          </cell>
          <cell r="W28">
            <v>643699</v>
          </cell>
          <cell r="X28">
            <v>0</v>
          </cell>
          <cell r="Y28">
            <v>643699</v>
          </cell>
          <cell r="Z28">
            <v>0</v>
          </cell>
          <cell r="AA28">
            <v>289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289</v>
          </cell>
        </row>
        <row r="29">
          <cell r="B29" t="str">
            <v>Anvendt til blanding 3.o.</v>
          </cell>
          <cell r="C29">
            <v>2941</v>
          </cell>
          <cell r="D29">
            <v>119133</v>
          </cell>
          <cell r="E29">
            <v>19790</v>
          </cell>
          <cell r="F29">
            <v>0</v>
          </cell>
          <cell r="G29">
            <v>0</v>
          </cell>
          <cell r="H29">
            <v>141864</v>
          </cell>
          <cell r="I29">
            <v>7</v>
          </cell>
          <cell r="J29">
            <v>0</v>
          </cell>
          <cell r="K29">
            <v>7</v>
          </cell>
          <cell r="L29">
            <v>120204</v>
          </cell>
          <cell r="M29">
            <v>156404</v>
          </cell>
          <cell r="N29">
            <v>8341</v>
          </cell>
          <cell r="O29">
            <v>64445</v>
          </cell>
          <cell r="P29">
            <v>0</v>
          </cell>
          <cell r="Q29">
            <v>2505</v>
          </cell>
          <cell r="R29">
            <v>351899</v>
          </cell>
          <cell r="S29">
            <v>26176</v>
          </cell>
          <cell r="T29">
            <v>0</v>
          </cell>
          <cell r="U29">
            <v>0</v>
          </cell>
          <cell r="V29">
            <v>26176</v>
          </cell>
          <cell r="W29">
            <v>338</v>
          </cell>
          <cell r="X29">
            <v>0</v>
          </cell>
          <cell r="Y29">
            <v>338</v>
          </cell>
          <cell r="Z29">
            <v>0</v>
          </cell>
          <cell r="AA29">
            <v>1716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1716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132</v>
          </cell>
          <cell r="D31">
            <v>1261</v>
          </cell>
          <cell r="E31">
            <v>76</v>
          </cell>
          <cell r="F31">
            <v>0</v>
          </cell>
          <cell r="G31">
            <v>230</v>
          </cell>
          <cell r="H31">
            <v>1699</v>
          </cell>
          <cell r="I31">
            <v>415</v>
          </cell>
          <cell r="J31">
            <v>0</v>
          </cell>
          <cell r="K31">
            <v>415</v>
          </cell>
          <cell r="L31">
            <v>887</v>
          </cell>
          <cell r="M31">
            <v>308</v>
          </cell>
          <cell r="N31">
            <v>636</v>
          </cell>
          <cell r="O31">
            <v>92</v>
          </cell>
          <cell r="P31">
            <v>0</v>
          </cell>
          <cell r="Q31">
            <v>61</v>
          </cell>
          <cell r="R31">
            <v>1984</v>
          </cell>
          <cell r="S31">
            <v>217</v>
          </cell>
          <cell r="T31">
            <v>5</v>
          </cell>
          <cell r="U31">
            <v>1</v>
          </cell>
          <cell r="V31">
            <v>223</v>
          </cell>
          <cell r="W31">
            <v>3144</v>
          </cell>
          <cell r="X31">
            <v>1</v>
          </cell>
          <cell r="Y31">
            <v>3145</v>
          </cell>
          <cell r="Z31">
            <v>0</v>
          </cell>
          <cell r="AA31">
            <v>166</v>
          </cell>
          <cell r="AB31">
            <v>0</v>
          </cell>
          <cell r="AC31">
            <v>36</v>
          </cell>
          <cell r="AD31">
            <v>0</v>
          </cell>
          <cell r="AE31">
            <v>171</v>
          </cell>
          <cell r="AF31">
            <v>373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145921</v>
          </cell>
          <cell r="D33">
            <v>328419</v>
          </cell>
          <cell r="E33">
            <v>35232</v>
          </cell>
          <cell r="F33">
            <v>30</v>
          </cell>
          <cell r="G33">
            <v>156853</v>
          </cell>
          <cell r="H33">
            <v>666455</v>
          </cell>
          <cell r="I33">
            <v>116297</v>
          </cell>
          <cell r="J33">
            <v>546</v>
          </cell>
          <cell r="K33">
            <v>116843</v>
          </cell>
          <cell r="L33">
            <v>1003073</v>
          </cell>
          <cell r="M33">
            <v>949931</v>
          </cell>
          <cell r="N33">
            <v>39311</v>
          </cell>
          <cell r="O33">
            <v>465227</v>
          </cell>
          <cell r="P33">
            <v>0</v>
          </cell>
          <cell r="Q33">
            <v>156718</v>
          </cell>
          <cell r="R33">
            <v>2614260</v>
          </cell>
          <cell r="S33">
            <v>366326</v>
          </cell>
          <cell r="T33">
            <v>65045</v>
          </cell>
          <cell r="U33">
            <v>15689</v>
          </cell>
          <cell r="V33">
            <v>447060</v>
          </cell>
          <cell r="W33">
            <v>1821573</v>
          </cell>
          <cell r="X33">
            <v>18238</v>
          </cell>
          <cell r="Y33">
            <v>1839811</v>
          </cell>
          <cell r="Z33">
            <v>0</v>
          </cell>
          <cell r="AA33">
            <v>14299</v>
          </cell>
          <cell r="AB33">
            <v>29451</v>
          </cell>
          <cell r="AC33">
            <v>3598</v>
          </cell>
          <cell r="AD33">
            <v>44075</v>
          </cell>
          <cell r="AE33">
            <v>183</v>
          </cell>
          <cell r="AF33">
            <v>91606</v>
          </cell>
        </row>
        <row r="34">
          <cell r="A34" t="str">
            <v>FYSISK BEHOLDNING ULTIMO</v>
          </cell>
          <cell r="B34" t="str">
            <v/>
          </cell>
          <cell r="C34">
            <v>13249</v>
          </cell>
          <cell r="D34">
            <v>405474</v>
          </cell>
          <cell r="E34">
            <v>31710</v>
          </cell>
          <cell r="F34">
            <v>0</v>
          </cell>
          <cell r="G34">
            <v>92601</v>
          </cell>
          <cell r="H34">
            <v>543034</v>
          </cell>
          <cell r="I34">
            <v>169482</v>
          </cell>
          <cell r="J34">
            <v>10936</v>
          </cell>
          <cell r="K34">
            <v>180418</v>
          </cell>
          <cell r="L34">
            <v>1271780</v>
          </cell>
          <cell r="M34">
            <v>213486</v>
          </cell>
          <cell r="N34">
            <v>151493</v>
          </cell>
          <cell r="O34">
            <v>206971</v>
          </cell>
          <cell r="P34">
            <v>0</v>
          </cell>
          <cell r="Q34">
            <v>119637</v>
          </cell>
          <cell r="R34">
            <v>1963367</v>
          </cell>
          <cell r="S34">
            <v>205297</v>
          </cell>
          <cell r="T34">
            <v>63954</v>
          </cell>
          <cell r="U34">
            <v>13007</v>
          </cell>
          <cell r="V34">
            <v>282258</v>
          </cell>
          <cell r="W34">
            <v>326790</v>
          </cell>
          <cell r="X34">
            <v>34242</v>
          </cell>
          <cell r="Y34">
            <v>361032</v>
          </cell>
          <cell r="Z34">
            <v>0</v>
          </cell>
          <cell r="AA34">
            <v>5781</v>
          </cell>
          <cell r="AB34">
            <v>0</v>
          </cell>
          <cell r="AC34">
            <v>9962</v>
          </cell>
          <cell r="AD34">
            <v>68601</v>
          </cell>
          <cell r="AE34">
            <v>0</v>
          </cell>
          <cell r="AF34">
            <v>84344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185960</v>
          </cell>
          <cell r="E35">
            <v>4478</v>
          </cell>
          <cell r="F35">
            <v>0</v>
          </cell>
          <cell r="G35">
            <v>0</v>
          </cell>
          <cell r="H35">
            <v>190438</v>
          </cell>
          <cell r="I35">
            <v>0</v>
          </cell>
          <cell r="J35">
            <v>0</v>
          </cell>
          <cell r="K35">
            <v>0</v>
          </cell>
          <cell r="L35">
            <v>876987</v>
          </cell>
          <cell r="M35">
            <v>180411</v>
          </cell>
          <cell r="N35">
            <v>1221</v>
          </cell>
          <cell r="O35">
            <v>75165</v>
          </cell>
          <cell r="P35">
            <v>0</v>
          </cell>
          <cell r="Q35">
            <v>9051</v>
          </cell>
          <cell r="R35">
            <v>1142835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89892</v>
          </cell>
          <cell r="X35">
            <v>0</v>
          </cell>
          <cell r="Y35">
            <v>89892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-185959</v>
          </cell>
          <cell r="E36">
            <v>-4478</v>
          </cell>
          <cell r="F36">
            <v>0</v>
          </cell>
          <cell r="G36">
            <v>0</v>
          </cell>
          <cell r="H36">
            <v>-190437</v>
          </cell>
          <cell r="I36">
            <v>0</v>
          </cell>
          <cell r="J36">
            <v>0</v>
          </cell>
          <cell r="K36">
            <v>0</v>
          </cell>
          <cell r="L36">
            <v>-876987</v>
          </cell>
          <cell r="M36">
            <v>-180411</v>
          </cell>
          <cell r="N36">
            <v>-1220</v>
          </cell>
          <cell r="O36">
            <v>-75165</v>
          </cell>
          <cell r="P36">
            <v>0</v>
          </cell>
          <cell r="Q36">
            <v>-9051</v>
          </cell>
          <cell r="R36">
            <v>-1142834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-89892</v>
          </cell>
          <cell r="X36">
            <v>0</v>
          </cell>
          <cell r="Y36">
            <v>-89892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13249</v>
          </cell>
          <cell r="D37">
            <v>405475</v>
          </cell>
          <cell r="E37">
            <v>31710</v>
          </cell>
          <cell r="F37">
            <v>0</v>
          </cell>
          <cell r="G37">
            <v>92601</v>
          </cell>
          <cell r="H37">
            <v>543035</v>
          </cell>
          <cell r="I37">
            <v>169482</v>
          </cell>
          <cell r="J37">
            <v>10936</v>
          </cell>
          <cell r="K37">
            <v>180418</v>
          </cell>
          <cell r="L37">
            <v>1271780</v>
          </cell>
          <cell r="M37">
            <v>213486</v>
          </cell>
          <cell r="N37">
            <v>151494</v>
          </cell>
          <cell r="O37">
            <v>206971</v>
          </cell>
          <cell r="P37">
            <v>0</v>
          </cell>
          <cell r="Q37">
            <v>119637</v>
          </cell>
          <cell r="R37">
            <v>1963368</v>
          </cell>
          <cell r="S37">
            <v>205297</v>
          </cell>
          <cell r="T37">
            <v>63954</v>
          </cell>
          <cell r="U37">
            <v>13007</v>
          </cell>
          <cell r="V37">
            <v>282258</v>
          </cell>
          <cell r="W37">
            <v>326790</v>
          </cell>
          <cell r="X37">
            <v>34242</v>
          </cell>
          <cell r="Y37">
            <v>361032</v>
          </cell>
          <cell r="Z37">
            <v>0</v>
          </cell>
          <cell r="AA37">
            <v>5781</v>
          </cell>
          <cell r="AB37">
            <v>0</v>
          </cell>
          <cell r="AC37">
            <v>9962</v>
          </cell>
          <cell r="AD37">
            <v>68601</v>
          </cell>
          <cell r="AE37">
            <v>0</v>
          </cell>
          <cell r="AF37">
            <v>84344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4767</v>
          </cell>
          <cell r="C3">
            <v>187</v>
          </cell>
          <cell r="D3">
            <v>121045</v>
          </cell>
          <cell r="E3">
            <v>3236</v>
          </cell>
          <cell r="F3">
            <v>129235</v>
          </cell>
          <cell r="G3">
            <v>1505</v>
          </cell>
          <cell r="H3">
            <v>17554</v>
          </cell>
          <cell r="I3">
            <v>19059</v>
          </cell>
          <cell r="J3">
            <v>7</v>
          </cell>
          <cell r="K3">
            <v>7</v>
          </cell>
          <cell r="L3">
            <v>37563</v>
          </cell>
          <cell r="M3">
            <v>0</v>
          </cell>
          <cell r="N3">
            <v>32441</v>
          </cell>
          <cell r="O3">
            <v>70004</v>
          </cell>
        </row>
      </sheetData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13249</v>
          </cell>
          <cell r="D3">
            <v>405474</v>
          </cell>
          <cell r="E3">
            <v>31710</v>
          </cell>
          <cell r="F3">
            <v>0</v>
          </cell>
          <cell r="G3">
            <v>92601</v>
          </cell>
          <cell r="H3">
            <v>543034</v>
          </cell>
          <cell r="I3">
            <v>169482</v>
          </cell>
          <cell r="J3">
            <v>10936</v>
          </cell>
          <cell r="K3">
            <v>180418</v>
          </cell>
          <cell r="L3">
            <v>1271780</v>
          </cell>
          <cell r="M3">
            <v>213486</v>
          </cell>
          <cell r="N3">
            <v>151493</v>
          </cell>
          <cell r="O3">
            <v>206971</v>
          </cell>
          <cell r="P3">
            <v>0</v>
          </cell>
          <cell r="Q3">
            <v>119637</v>
          </cell>
          <cell r="R3">
            <v>1963367</v>
          </cell>
          <cell r="S3">
            <v>205297</v>
          </cell>
          <cell r="T3">
            <v>63954</v>
          </cell>
          <cell r="U3">
            <v>13007</v>
          </cell>
          <cell r="V3">
            <v>282258</v>
          </cell>
          <cell r="W3">
            <v>326790</v>
          </cell>
          <cell r="X3">
            <v>34242</v>
          </cell>
          <cell r="Y3">
            <v>361032</v>
          </cell>
          <cell r="Z3">
            <v>0</v>
          </cell>
          <cell r="AA3">
            <v>5781</v>
          </cell>
          <cell r="AB3">
            <v>0</v>
          </cell>
          <cell r="AC3">
            <v>9962</v>
          </cell>
          <cell r="AD3">
            <v>68601</v>
          </cell>
          <cell r="AE3">
            <v>0</v>
          </cell>
          <cell r="AF3">
            <v>84344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185960</v>
          </cell>
          <cell r="E4">
            <v>4478</v>
          </cell>
          <cell r="F4">
            <v>0</v>
          </cell>
          <cell r="G4">
            <v>0</v>
          </cell>
          <cell r="H4">
            <v>190438</v>
          </cell>
          <cell r="I4">
            <v>0</v>
          </cell>
          <cell r="J4">
            <v>0</v>
          </cell>
          <cell r="K4">
            <v>0</v>
          </cell>
          <cell r="L4">
            <v>876987</v>
          </cell>
          <cell r="M4">
            <v>180411</v>
          </cell>
          <cell r="N4">
            <v>1221</v>
          </cell>
          <cell r="O4">
            <v>75165</v>
          </cell>
          <cell r="P4">
            <v>0</v>
          </cell>
          <cell r="Q4">
            <v>9051</v>
          </cell>
          <cell r="R4">
            <v>1142835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89892</v>
          </cell>
          <cell r="X4">
            <v>0</v>
          </cell>
          <cell r="Y4">
            <v>89892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-185959</v>
          </cell>
          <cell r="E5">
            <v>-4478</v>
          </cell>
          <cell r="F5">
            <v>0</v>
          </cell>
          <cell r="G5">
            <v>0</v>
          </cell>
          <cell r="H5">
            <v>-190437</v>
          </cell>
          <cell r="I5">
            <v>0</v>
          </cell>
          <cell r="J5">
            <v>0</v>
          </cell>
          <cell r="K5">
            <v>0</v>
          </cell>
          <cell r="L5">
            <v>-876987</v>
          </cell>
          <cell r="M5">
            <v>-180411</v>
          </cell>
          <cell r="N5">
            <v>-1220</v>
          </cell>
          <cell r="O5">
            <v>-75165</v>
          </cell>
          <cell r="P5">
            <v>0</v>
          </cell>
          <cell r="Q5">
            <v>-9051</v>
          </cell>
          <cell r="R5">
            <v>-1142834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-89892</v>
          </cell>
          <cell r="X5">
            <v>0</v>
          </cell>
          <cell r="Y5">
            <v>-89892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13249</v>
          </cell>
          <cell r="D6">
            <v>405475</v>
          </cell>
          <cell r="E6">
            <v>31710</v>
          </cell>
          <cell r="F6">
            <v>0</v>
          </cell>
          <cell r="G6">
            <v>92601</v>
          </cell>
          <cell r="H6">
            <v>543035</v>
          </cell>
          <cell r="I6">
            <v>169482</v>
          </cell>
          <cell r="J6">
            <v>10936</v>
          </cell>
          <cell r="K6">
            <v>180418</v>
          </cell>
          <cell r="L6">
            <v>1271780</v>
          </cell>
          <cell r="M6">
            <v>213486</v>
          </cell>
          <cell r="N6">
            <v>151494</v>
          </cell>
          <cell r="O6">
            <v>206971</v>
          </cell>
          <cell r="P6">
            <v>0</v>
          </cell>
          <cell r="Q6">
            <v>119637</v>
          </cell>
          <cell r="R6">
            <v>1963368</v>
          </cell>
          <cell r="S6">
            <v>205297</v>
          </cell>
          <cell r="T6">
            <v>63954</v>
          </cell>
          <cell r="U6">
            <v>13007</v>
          </cell>
          <cell r="V6">
            <v>282258</v>
          </cell>
          <cell r="W6">
            <v>326790</v>
          </cell>
          <cell r="X6">
            <v>34242</v>
          </cell>
          <cell r="Y6">
            <v>361032</v>
          </cell>
          <cell r="Z6">
            <v>0</v>
          </cell>
          <cell r="AA6">
            <v>5781</v>
          </cell>
          <cell r="AB6">
            <v>0</v>
          </cell>
          <cell r="AC6">
            <v>9962</v>
          </cell>
          <cell r="AD6">
            <v>68601</v>
          </cell>
          <cell r="AE6">
            <v>0</v>
          </cell>
          <cell r="AF6">
            <v>84344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8770</v>
          </cell>
          <cell r="E7">
            <v>8711</v>
          </cell>
          <cell r="F7">
            <v>0</v>
          </cell>
          <cell r="G7">
            <v>6299</v>
          </cell>
          <cell r="H7">
            <v>23780</v>
          </cell>
          <cell r="I7">
            <v>0</v>
          </cell>
          <cell r="J7">
            <v>0</v>
          </cell>
          <cell r="K7">
            <v>0</v>
          </cell>
          <cell r="L7">
            <v>54625</v>
          </cell>
          <cell r="M7">
            <v>0</v>
          </cell>
          <cell r="N7">
            <v>16288</v>
          </cell>
          <cell r="O7">
            <v>37736</v>
          </cell>
          <cell r="P7">
            <v>0</v>
          </cell>
          <cell r="Q7">
            <v>0</v>
          </cell>
          <cell r="R7">
            <v>108649</v>
          </cell>
          <cell r="S7">
            <v>87208</v>
          </cell>
          <cell r="T7">
            <v>3329</v>
          </cell>
          <cell r="U7">
            <v>0</v>
          </cell>
          <cell r="V7">
            <v>90537</v>
          </cell>
          <cell r="W7">
            <v>505698</v>
          </cell>
          <cell r="X7">
            <v>0</v>
          </cell>
          <cell r="Y7">
            <v>505698</v>
          </cell>
          <cell r="Z7">
            <v>0</v>
          </cell>
          <cell r="AA7">
            <v>1616</v>
          </cell>
          <cell r="AB7">
            <v>0</v>
          </cell>
          <cell r="AC7">
            <v>9903</v>
          </cell>
          <cell r="AD7">
            <v>0</v>
          </cell>
          <cell r="AE7">
            <v>816</v>
          </cell>
          <cell r="AF7">
            <v>12335</v>
          </cell>
        </row>
        <row r="8">
          <cell r="B8" t="str">
            <v>Køb fra lagringspligtig 2.b-c.</v>
          </cell>
          <cell r="C8">
            <v>17717</v>
          </cell>
          <cell r="D8">
            <v>88706</v>
          </cell>
          <cell r="E8">
            <v>5900</v>
          </cell>
          <cell r="F8">
            <v>0</v>
          </cell>
          <cell r="G8">
            <v>35687</v>
          </cell>
          <cell r="H8">
            <v>148010</v>
          </cell>
          <cell r="I8">
            <v>51250</v>
          </cell>
          <cell r="J8">
            <v>3080</v>
          </cell>
          <cell r="K8">
            <v>54330</v>
          </cell>
          <cell r="L8">
            <v>137527</v>
          </cell>
          <cell r="M8">
            <v>138630</v>
          </cell>
          <cell r="N8">
            <v>2615</v>
          </cell>
          <cell r="O8">
            <v>58021</v>
          </cell>
          <cell r="P8">
            <v>0</v>
          </cell>
          <cell r="Q8">
            <v>14275</v>
          </cell>
          <cell r="R8">
            <v>351068</v>
          </cell>
          <cell r="S8">
            <v>17409</v>
          </cell>
          <cell r="T8">
            <v>0</v>
          </cell>
          <cell r="U8">
            <v>2475</v>
          </cell>
          <cell r="V8">
            <v>19884</v>
          </cell>
          <cell r="W8">
            <v>704649</v>
          </cell>
          <cell r="X8">
            <v>4657</v>
          </cell>
          <cell r="Y8">
            <v>709306</v>
          </cell>
          <cell r="Z8">
            <v>0</v>
          </cell>
          <cell r="AA8">
            <v>5745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5745</v>
          </cell>
        </row>
        <row r="9">
          <cell r="B9" t="str">
            <v>Lån fra lagringpligtig 2.f-g.</v>
          </cell>
          <cell r="C9">
            <v>0</v>
          </cell>
          <cell r="D9">
            <v>6408</v>
          </cell>
          <cell r="E9">
            <v>2465</v>
          </cell>
          <cell r="F9">
            <v>0</v>
          </cell>
          <cell r="G9">
            <v>0</v>
          </cell>
          <cell r="H9">
            <v>8873</v>
          </cell>
          <cell r="I9">
            <v>0</v>
          </cell>
          <cell r="J9">
            <v>0</v>
          </cell>
          <cell r="K9">
            <v>0</v>
          </cell>
          <cell r="L9">
            <v>52886</v>
          </cell>
          <cell r="M9">
            <v>32108</v>
          </cell>
          <cell r="N9">
            <v>334</v>
          </cell>
          <cell r="O9">
            <v>15233</v>
          </cell>
          <cell r="P9">
            <v>0</v>
          </cell>
          <cell r="Q9">
            <v>9051</v>
          </cell>
          <cell r="R9">
            <v>109612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40168</v>
          </cell>
          <cell r="X9">
            <v>0</v>
          </cell>
          <cell r="Y9">
            <v>40168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89379</v>
          </cell>
          <cell r="M10">
            <v>0</v>
          </cell>
          <cell r="N10">
            <v>4767</v>
          </cell>
          <cell r="O10">
            <v>0</v>
          </cell>
          <cell r="P10">
            <v>0</v>
          </cell>
          <cell r="Q10">
            <v>48</v>
          </cell>
          <cell r="R10">
            <v>94194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3459</v>
          </cell>
          <cell r="D11">
            <v>0</v>
          </cell>
          <cell r="E11">
            <v>141</v>
          </cell>
          <cell r="F11">
            <v>0</v>
          </cell>
          <cell r="G11">
            <v>0</v>
          </cell>
          <cell r="H11">
            <v>3600</v>
          </cell>
          <cell r="I11">
            <v>48</v>
          </cell>
          <cell r="J11">
            <v>0</v>
          </cell>
          <cell r="K11">
            <v>48</v>
          </cell>
          <cell r="L11">
            <v>3738</v>
          </cell>
          <cell r="M11">
            <v>5720</v>
          </cell>
          <cell r="N11">
            <v>2316</v>
          </cell>
          <cell r="O11">
            <v>7219</v>
          </cell>
          <cell r="P11">
            <v>0</v>
          </cell>
          <cell r="Q11">
            <v>532</v>
          </cell>
          <cell r="R11">
            <v>19525</v>
          </cell>
          <cell r="S11">
            <v>263</v>
          </cell>
          <cell r="T11">
            <v>0</v>
          </cell>
          <cell r="U11">
            <v>0</v>
          </cell>
          <cell r="V11">
            <v>263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78</v>
          </cell>
          <cell r="AB11">
            <v>500</v>
          </cell>
          <cell r="AC11">
            <v>443</v>
          </cell>
          <cell r="AD11">
            <v>0</v>
          </cell>
          <cell r="AE11">
            <v>1</v>
          </cell>
          <cell r="AF11">
            <v>1022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6203</v>
          </cell>
          <cell r="D13">
            <v>142192</v>
          </cell>
          <cell r="E13">
            <v>0</v>
          </cell>
          <cell r="F13">
            <v>0</v>
          </cell>
          <cell r="G13">
            <v>65924</v>
          </cell>
          <cell r="H13">
            <v>214319</v>
          </cell>
          <cell r="I13">
            <v>18507</v>
          </cell>
          <cell r="J13">
            <v>0</v>
          </cell>
          <cell r="K13">
            <v>18507</v>
          </cell>
          <cell r="L13">
            <v>148802</v>
          </cell>
          <cell r="M13">
            <v>124156</v>
          </cell>
          <cell r="N13">
            <v>5351</v>
          </cell>
          <cell r="O13">
            <v>60039</v>
          </cell>
          <cell r="P13">
            <v>0</v>
          </cell>
          <cell r="Q13">
            <v>8480</v>
          </cell>
          <cell r="R13">
            <v>346828</v>
          </cell>
          <cell r="S13">
            <v>105514</v>
          </cell>
          <cell r="T13">
            <v>0</v>
          </cell>
          <cell r="U13">
            <v>2475</v>
          </cell>
          <cell r="V13">
            <v>107989</v>
          </cell>
          <cell r="W13">
            <v>260871</v>
          </cell>
          <cell r="X13">
            <v>8002</v>
          </cell>
          <cell r="Y13">
            <v>268873</v>
          </cell>
          <cell r="Z13">
            <v>0</v>
          </cell>
          <cell r="AA13">
            <v>7074</v>
          </cell>
          <cell r="AB13">
            <v>26604</v>
          </cell>
          <cell r="AC13">
            <v>0</v>
          </cell>
          <cell r="AD13">
            <v>0</v>
          </cell>
          <cell r="AE13">
            <v>0</v>
          </cell>
          <cell r="AF13">
            <v>33678</v>
          </cell>
        </row>
        <row r="14">
          <cell r="B14" t="str">
            <v>Tilgang ved blanding 2.j.</v>
          </cell>
          <cell r="C14">
            <v>125516</v>
          </cell>
          <cell r="D14">
            <v>5380</v>
          </cell>
          <cell r="E14">
            <v>4477</v>
          </cell>
          <cell r="F14">
            <v>0</v>
          </cell>
          <cell r="G14">
            <v>0</v>
          </cell>
          <cell r="H14">
            <v>135373</v>
          </cell>
          <cell r="I14">
            <v>17</v>
          </cell>
          <cell r="J14">
            <v>0</v>
          </cell>
          <cell r="K14">
            <v>17</v>
          </cell>
          <cell r="L14">
            <v>28845</v>
          </cell>
          <cell r="M14">
            <v>149806</v>
          </cell>
          <cell r="N14">
            <v>1</v>
          </cell>
          <cell r="O14">
            <v>30276</v>
          </cell>
          <cell r="P14">
            <v>0</v>
          </cell>
          <cell r="Q14">
            <v>2590</v>
          </cell>
          <cell r="R14">
            <v>211518</v>
          </cell>
          <cell r="S14">
            <v>304</v>
          </cell>
          <cell r="T14">
            <v>0</v>
          </cell>
          <cell r="U14">
            <v>0</v>
          </cell>
          <cell r="V14">
            <v>304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1795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1795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321</v>
          </cell>
          <cell r="E16">
            <v>28</v>
          </cell>
          <cell r="F16">
            <v>0</v>
          </cell>
          <cell r="G16">
            <v>2</v>
          </cell>
          <cell r="H16">
            <v>351</v>
          </cell>
          <cell r="I16">
            <v>19</v>
          </cell>
          <cell r="J16">
            <v>0</v>
          </cell>
          <cell r="K16">
            <v>19</v>
          </cell>
          <cell r="L16">
            <v>181</v>
          </cell>
          <cell r="M16">
            <v>166</v>
          </cell>
          <cell r="N16">
            <v>27</v>
          </cell>
          <cell r="O16">
            <v>122</v>
          </cell>
          <cell r="P16">
            <v>0</v>
          </cell>
          <cell r="Q16">
            <v>60</v>
          </cell>
          <cell r="R16">
            <v>556</v>
          </cell>
          <cell r="S16">
            <v>840</v>
          </cell>
          <cell r="T16">
            <v>4</v>
          </cell>
          <cell r="U16">
            <v>1</v>
          </cell>
          <cell r="V16">
            <v>845</v>
          </cell>
          <cell r="W16">
            <v>4164</v>
          </cell>
          <cell r="X16">
            <v>2</v>
          </cell>
          <cell r="Y16">
            <v>4166</v>
          </cell>
          <cell r="Z16">
            <v>0</v>
          </cell>
          <cell r="AA16">
            <v>44</v>
          </cell>
          <cell r="AB16">
            <v>0</v>
          </cell>
          <cell r="AC16">
            <v>24</v>
          </cell>
          <cell r="AD16">
            <v>0</v>
          </cell>
          <cell r="AE16">
            <v>0</v>
          </cell>
          <cell r="AF16">
            <v>68</v>
          </cell>
        </row>
        <row r="17">
          <cell r="B17" t="str">
            <v>I alt Tilgang</v>
          </cell>
          <cell r="C17">
            <v>152895</v>
          </cell>
          <cell r="D17">
            <v>251777</v>
          </cell>
          <cell r="E17">
            <v>21722</v>
          </cell>
          <cell r="F17">
            <v>0</v>
          </cell>
          <cell r="G17">
            <v>107912</v>
          </cell>
          <cell r="H17">
            <v>534306</v>
          </cell>
          <cell r="I17">
            <v>69841</v>
          </cell>
          <cell r="J17">
            <v>3080</v>
          </cell>
          <cell r="K17">
            <v>72921</v>
          </cell>
          <cell r="L17">
            <v>515983</v>
          </cell>
          <cell r="M17">
            <v>450586</v>
          </cell>
          <cell r="N17">
            <v>31699</v>
          </cell>
          <cell r="O17">
            <v>208646</v>
          </cell>
          <cell r="P17">
            <v>0</v>
          </cell>
          <cell r="Q17">
            <v>35036</v>
          </cell>
          <cell r="R17">
            <v>1241950</v>
          </cell>
          <cell r="S17">
            <v>211538</v>
          </cell>
          <cell r="T17">
            <v>3333</v>
          </cell>
          <cell r="U17">
            <v>4951</v>
          </cell>
          <cell r="V17">
            <v>219822</v>
          </cell>
          <cell r="W17">
            <v>1515550</v>
          </cell>
          <cell r="X17">
            <v>12661</v>
          </cell>
          <cell r="Y17">
            <v>1528211</v>
          </cell>
          <cell r="Z17">
            <v>0</v>
          </cell>
          <cell r="AA17">
            <v>16352</v>
          </cell>
          <cell r="AB17">
            <v>27104</v>
          </cell>
          <cell r="AC17">
            <v>10370</v>
          </cell>
          <cell r="AD17">
            <v>0</v>
          </cell>
          <cell r="AE17">
            <v>817</v>
          </cell>
          <cell r="AF17">
            <v>54643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74931</v>
          </cell>
          <cell r="E18">
            <v>0</v>
          </cell>
          <cell r="F18">
            <v>0</v>
          </cell>
          <cell r="G18">
            <v>70676</v>
          </cell>
          <cell r="H18">
            <v>145607</v>
          </cell>
          <cell r="I18">
            <v>49</v>
          </cell>
          <cell r="J18">
            <v>0</v>
          </cell>
          <cell r="K18">
            <v>49</v>
          </cell>
          <cell r="L18">
            <v>134319</v>
          </cell>
          <cell r="M18">
            <v>0</v>
          </cell>
          <cell r="N18">
            <v>5142</v>
          </cell>
          <cell r="O18">
            <v>27436</v>
          </cell>
          <cell r="P18">
            <v>0</v>
          </cell>
          <cell r="Q18">
            <v>0</v>
          </cell>
          <cell r="R18">
            <v>166897</v>
          </cell>
          <cell r="S18">
            <v>268119</v>
          </cell>
          <cell r="T18">
            <v>0</v>
          </cell>
          <cell r="U18">
            <v>0</v>
          </cell>
          <cell r="V18">
            <v>268119</v>
          </cell>
          <cell r="W18">
            <v>0</v>
          </cell>
          <cell r="X18">
            <v>3085</v>
          </cell>
          <cell r="Y18">
            <v>3085</v>
          </cell>
          <cell r="Z18">
            <v>0</v>
          </cell>
          <cell r="AA18">
            <v>1285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1285</v>
          </cell>
        </row>
        <row r="19">
          <cell r="B19" t="str">
            <v>Salg til lagringspligtig 3.b-c.</v>
          </cell>
          <cell r="C19">
            <v>17717</v>
          </cell>
          <cell r="D19">
            <v>88706</v>
          </cell>
          <cell r="E19">
            <v>5900</v>
          </cell>
          <cell r="F19">
            <v>0</v>
          </cell>
          <cell r="G19">
            <v>35687</v>
          </cell>
          <cell r="H19">
            <v>148010</v>
          </cell>
          <cell r="I19">
            <v>51274</v>
          </cell>
          <cell r="J19">
            <v>3080</v>
          </cell>
          <cell r="K19">
            <v>54354</v>
          </cell>
          <cell r="L19">
            <v>226560</v>
          </cell>
          <cell r="M19">
            <v>138638</v>
          </cell>
          <cell r="N19">
            <v>2615</v>
          </cell>
          <cell r="O19">
            <v>57823</v>
          </cell>
          <cell r="P19">
            <v>0</v>
          </cell>
          <cell r="Q19">
            <v>14275</v>
          </cell>
          <cell r="R19">
            <v>439911</v>
          </cell>
          <cell r="S19">
            <v>17409</v>
          </cell>
          <cell r="T19">
            <v>0</v>
          </cell>
          <cell r="U19">
            <v>2475</v>
          </cell>
          <cell r="V19">
            <v>19884</v>
          </cell>
          <cell r="W19">
            <v>704649</v>
          </cell>
          <cell r="X19">
            <v>4657</v>
          </cell>
          <cell r="Y19">
            <v>709306</v>
          </cell>
          <cell r="Z19">
            <v>0</v>
          </cell>
          <cell r="AA19">
            <v>5745</v>
          </cell>
          <cell r="AB19">
            <v>0</v>
          </cell>
          <cell r="AC19">
            <v>36</v>
          </cell>
          <cell r="AD19">
            <v>0</v>
          </cell>
          <cell r="AE19">
            <v>0</v>
          </cell>
          <cell r="AF19">
            <v>5781</v>
          </cell>
        </row>
        <row r="20">
          <cell r="B20" t="str">
            <v>Udlån til lagringspligtig 3.i-j.</v>
          </cell>
          <cell r="C20">
            <v>0</v>
          </cell>
          <cell r="D20">
            <v>6408</v>
          </cell>
          <cell r="E20">
            <v>2465</v>
          </cell>
          <cell r="F20">
            <v>0</v>
          </cell>
          <cell r="G20">
            <v>0</v>
          </cell>
          <cell r="H20">
            <v>8873</v>
          </cell>
          <cell r="I20">
            <v>0</v>
          </cell>
          <cell r="J20">
            <v>0</v>
          </cell>
          <cell r="K20">
            <v>0</v>
          </cell>
          <cell r="L20">
            <v>52886</v>
          </cell>
          <cell r="M20">
            <v>32109</v>
          </cell>
          <cell r="N20">
            <v>334</v>
          </cell>
          <cell r="O20">
            <v>15234</v>
          </cell>
          <cell r="P20">
            <v>0</v>
          </cell>
          <cell r="Q20">
            <v>9051</v>
          </cell>
          <cell r="R20">
            <v>109614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40168</v>
          </cell>
          <cell r="X20">
            <v>0</v>
          </cell>
          <cell r="Y20">
            <v>40168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602</v>
          </cell>
          <cell r="M21">
            <v>0</v>
          </cell>
          <cell r="N21">
            <v>0</v>
          </cell>
          <cell r="O21">
            <v>26202</v>
          </cell>
          <cell r="P21">
            <v>0</v>
          </cell>
          <cell r="Q21">
            <v>0</v>
          </cell>
          <cell r="R21">
            <v>26804</v>
          </cell>
          <cell r="S21">
            <v>10400</v>
          </cell>
          <cell r="T21">
            <v>2595</v>
          </cell>
          <cell r="U21">
            <v>0</v>
          </cell>
          <cell r="V21">
            <v>12995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75</v>
          </cell>
          <cell r="N22">
            <v>0</v>
          </cell>
          <cell r="O22">
            <v>111</v>
          </cell>
          <cell r="P22">
            <v>0</v>
          </cell>
          <cell r="Q22">
            <v>0</v>
          </cell>
          <cell r="R22">
            <v>186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19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19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21313</v>
          </cell>
          <cell r="J23">
            <v>0</v>
          </cell>
          <cell r="K23">
            <v>21313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2233</v>
          </cell>
          <cell r="P24">
            <v>0</v>
          </cell>
          <cell r="Q24">
            <v>0</v>
          </cell>
          <cell r="R24">
            <v>2233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133485</v>
          </cell>
          <cell r="D25">
            <v>0</v>
          </cell>
          <cell r="E25">
            <v>141</v>
          </cell>
          <cell r="F25">
            <v>0</v>
          </cell>
          <cell r="G25">
            <v>0</v>
          </cell>
          <cell r="H25">
            <v>133626</v>
          </cell>
          <cell r="I25">
            <v>29971</v>
          </cell>
          <cell r="J25">
            <v>0</v>
          </cell>
          <cell r="K25">
            <v>29971</v>
          </cell>
          <cell r="L25">
            <v>54927</v>
          </cell>
          <cell r="M25">
            <v>233522</v>
          </cell>
          <cell r="N25">
            <v>1622</v>
          </cell>
          <cell r="O25">
            <v>55787</v>
          </cell>
          <cell r="P25">
            <v>0</v>
          </cell>
          <cell r="Q25">
            <v>6084</v>
          </cell>
          <cell r="R25">
            <v>351942</v>
          </cell>
          <cell r="S25">
            <v>171</v>
          </cell>
          <cell r="T25">
            <v>0</v>
          </cell>
          <cell r="U25">
            <v>0</v>
          </cell>
          <cell r="V25">
            <v>171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4412</v>
          </cell>
          <cell r="AB25">
            <v>0</v>
          </cell>
          <cell r="AC25">
            <v>4107</v>
          </cell>
          <cell r="AD25">
            <v>27</v>
          </cell>
          <cell r="AE25">
            <v>35</v>
          </cell>
          <cell r="AF25">
            <v>8581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816</v>
          </cell>
          <cell r="M26">
            <v>0</v>
          </cell>
          <cell r="N26">
            <v>0</v>
          </cell>
          <cell r="O26">
            <v>22</v>
          </cell>
          <cell r="P26">
            <v>0</v>
          </cell>
          <cell r="Q26">
            <v>0</v>
          </cell>
          <cell r="R26">
            <v>838</v>
          </cell>
          <cell r="S26">
            <v>1001</v>
          </cell>
          <cell r="T26">
            <v>0</v>
          </cell>
          <cell r="U26">
            <v>0</v>
          </cell>
          <cell r="V26">
            <v>1001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6</v>
          </cell>
          <cell r="AB26">
            <v>0</v>
          </cell>
          <cell r="AC26">
            <v>1104</v>
          </cell>
          <cell r="AD26">
            <v>12791</v>
          </cell>
          <cell r="AE26">
            <v>0</v>
          </cell>
          <cell r="AF26">
            <v>13901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924</v>
          </cell>
          <cell r="T27">
            <v>0</v>
          </cell>
          <cell r="U27">
            <v>0</v>
          </cell>
          <cell r="V27">
            <v>924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27104</v>
          </cell>
          <cell r="AC27">
            <v>0</v>
          </cell>
          <cell r="AD27">
            <v>0</v>
          </cell>
          <cell r="AE27">
            <v>0</v>
          </cell>
          <cell r="AF27">
            <v>27104</v>
          </cell>
        </row>
        <row r="28">
          <cell r="B28" t="str">
            <v>Anvendt til produktion 3.n</v>
          </cell>
          <cell r="C28">
            <v>0</v>
          </cell>
          <cell r="D28">
            <v>9057</v>
          </cell>
          <cell r="E28">
            <v>4</v>
          </cell>
          <cell r="F28">
            <v>0</v>
          </cell>
          <cell r="G28">
            <v>7740</v>
          </cell>
          <cell r="H28">
            <v>16801</v>
          </cell>
          <cell r="I28">
            <v>0</v>
          </cell>
          <cell r="J28">
            <v>3080</v>
          </cell>
          <cell r="K28">
            <v>3080</v>
          </cell>
          <cell r="L28">
            <v>0</v>
          </cell>
          <cell r="M28">
            <v>0</v>
          </cell>
          <cell r="N28">
            <v>3561</v>
          </cell>
          <cell r="O28">
            <v>524</v>
          </cell>
          <cell r="P28">
            <v>0</v>
          </cell>
          <cell r="Q28">
            <v>9937</v>
          </cell>
          <cell r="R28">
            <v>14022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583228</v>
          </cell>
          <cell r="X28">
            <v>363</v>
          </cell>
          <cell r="Y28">
            <v>583591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2938</v>
          </cell>
          <cell r="D29">
            <v>115838</v>
          </cell>
          <cell r="E29">
            <v>17519</v>
          </cell>
          <cell r="F29">
            <v>0</v>
          </cell>
          <cell r="G29">
            <v>0</v>
          </cell>
          <cell r="H29">
            <v>136295</v>
          </cell>
          <cell r="I29">
            <v>14</v>
          </cell>
          <cell r="J29">
            <v>0</v>
          </cell>
          <cell r="K29">
            <v>14</v>
          </cell>
          <cell r="L29">
            <v>130173</v>
          </cell>
          <cell r="M29">
            <v>53944</v>
          </cell>
          <cell r="N29">
            <v>12227</v>
          </cell>
          <cell r="O29">
            <v>13415</v>
          </cell>
          <cell r="P29">
            <v>0</v>
          </cell>
          <cell r="Q29">
            <v>2605</v>
          </cell>
          <cell r="R29">
            <v>212364</v>
          </cell>
          <cell r="S29">
            <v>624</v>
          </cell>
          <cell r="T29">
            <v>308</v>
          </cell>
          <cell r="U29">
            <v>0</v>
          </cell>
          <cell r="V29">
            <v>932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1795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1795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126</v>
          </cell>
          <cell r="D31">
            <v>510</v>
          </cell>
          <cell r="E31">
            <v>226</v>
          </cell>
          <cell r="F31">
            <v>0</v>
          </cell>
          <cell r="G31">
            <v>42</v>
          </cell>
          <cell r="H31">
            <v>904</v>
          </cell>
          <cell r="I31">
            <v>272</v>
          </cell>
          <cell r="J31">
            <v>0</v>
          </cell>
          <cell r="K31">
            <v>272</v>
          </cell>
          <cell r="L31">
            <v>769</v>
          </cell>
          <cell r="M31">
            <v>1175</v>
          </cell>
          <cell r="N31">
            <v>309</v>
          </cell>
          <cell r="O31">
            <v>398</v>
          </cell>
          <cell r="P31">
            <v>0</v>
          </cell>
          <cell r="Q31">
            <v>2</v>
          </cell>
          <cell r="R31">
            <v>2653</v>
          </cell>
          <cell r="S31">
            <v>35</v>
          </cell>
          <cell r="T31">
            <v>25</v>
          </cell>
          <cell r="U31">
            <v>0</v>
          </cell>
          <cell r="V31">
            <v>60</v>
          </cell>
          <cell r="W31">
            <v>1</v>
          </cell>
          <cell r="X31">
            <v>0</v>
          </cell>
          <cell r="Y31">
            <v>1</v>
          </cell>
          <cell r="Z31">
            <v>0</v>
          </cell>
          <cell r="AA31">
            <v>3</v>
          </cell>
          <cell r="AB31">
            <v>0</v>
          </cell>
          <cell r="AC31">
            <v>6</v>
          </cell>
          <cell r="AD31">
            <v>0</v>
          </cell>
          <cell r="AE31">
            <v>782</v>
          </cell>
          <cell r="AF31">
            <v>791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154266</v>
          </cell>
          <cell r="D33">
            <v>295450</v>
          </cell>
          <cell r="E33">
            <v>26255</v>
          </cell>
          <cell r="F33">
            <v>0</v>
          </cell>
          <cell r="G33">
            <v>114145</v>
          </cell>
          <cell r="H33">
            <v>590116</v>
          </cell>
          <cell r="I33">
            <v>102893</v>
          </cell>
          <cell r="J33">
            <v>6160</v>
          </cell>
          <cell r="K33">
            <v>109053</v>
          </cell>
          <cell r="L33">
            <v>601052</v>
          </cell>
          <cell r="M33">
            <v>459463</v>
          </cell>
          <cell r="N33">
            <v>25810</v>
          </cell>
          <cell r="O33">
            <v>199185</v>
          </cell>
          <cell r="P33">
            <v>0</v>
          </cell>
          <cell r="Q33">
            <v>41954</v>
          </cell>
          <cell r="R33">
            <v>1327464</v>
          </cell>
          <cell r="S33">
            <v>298683</v>
          </cell>
          <cell r="T33">
            <v>2928</v>
          </cell>
          <cell r="U33">
            <v>2475</v>
          </cell>
          <cell r="V33">
            <v>304086</v>
          </cell>
          <cell r="W33">
            <v>1328046</v>
          </cell>
          <cell r="X33">
            <v>8105</v>
          </cell>
          <cell r="Y33">
            <v>1336151</v>
          </cell>
          <cell r="Z33">
            <v>0</v>
          </cell>
          <cell r="AA33">
            <v>13265</v>
          </cell>
          <cell r="AB33">
            <v>27104</v>
          </cell>
          <cell r="AC33">
            <v>5253</v>
          </cell>
          <cell r="AD33">
            <v>12818</v>
          </cell>
          <cell r="AE33">
            <v>817</v>
          </cell>
          <cell r="AF33">
            <v>59257</v>
          </cell>
        </row>
        <row r="34">
          <cell r="A34" t="str">
            <v>FYSISK BEHOLDNING ULTIMO</v>
          </cell>
          <cell r="B34" t="str">
            <v/>
          </cell>
          <cell r="C34">
            <v>11878</v>
          </cell>
          <cell r="D34">
            <v>361801</v>
          </cell>
          <cell r="E34">
            <v>27177</v>
          </cell>
          <cell r="F34">
            <v>0</v>
          </cell>
          <cell r="G34">
            <v>86368</v>
          </cell>
          <cell r="H34">
            <v>487224</v>
          </cell>
          <cell r="I34">
            <v>136430</v>
          </cell>
          <cell r="J34">
            <v>7856</v>
          </cell>
          <cell r="K34">
            <v>144286</v>
          </cell>
          <cell r="L34">
            <v>1186711</v>
          </cell>
          <cell r="M34">
            <v>204609</v>
          </cell>
          <cell r="N34">
            <v>157382</v>
          </cell>
          <cell r="O34">
            <v>216432</v>
          </cell>
          <cell r="P34">
            <v>0</v>
          </cell>
          <cell r="Q34">
            <v>112719</v>
          </cell>
          <cell r="R34">
            <v>1877853</v>
          </cell>
          <cell r="S34">
            <v>118152</v>
          </cell>
          <cell r="T34">
            <v>64359</v>
          </cell>
          <cell r="U34">
            <v>15483</v>
          </cell>
          <cell r="V34">
            <v>197994</v>
          </cell>
          <cell r="W34">
            <v>514294</v>
          </cell>
          <cell r="X34">
            <v>38798</v>
          </cell>
          <cell r="Y34">
            <v>553092</v>
          </cell>
          <cell r="Z34">
            <v>0</v>
          </cell>
          <cell r="AA34">
            <v>8868</v>
          </cell>
          <cell r="AB34">
            <v>0</v>
          </cell>
          <cell r="AC34">
            <v>15079</v>
          </cell>
          <cell r="AD34">
            <v>55783</v>
          </cell>
          <cell r="AE34">
            <v>0</v>
          </cell>
          <cell r="AF34">
            <v>79730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185503</v>
          </cell>
          <cell r="E35">
            <v>2355</v>
          </cell>
          <cell r="F35">
            <v>0</v>
          </cell>
          <cell r="G35">
            <v>0</v>
          </cell>
          <cell r="H35">
            <v>187858</v>
          </cell>
          <cell r="I35">
            <v>0</v>
          </cell>
          <cell r="J35">
            <v>0</v>
          </cell>
          <cell r="K35">
            <v>0</v>
          </cell>
          <cell r="L35">
            <v>834253</v>
          </cell>
          <cell r="M35">
            <v>148301</v>
          </cell>
          <cell r="N35">
            <v>1798</v>
          </cell>
          <cell r="O35">
            <v>59929</v>
          </cell>
          <cell r="P35">
            <v>0</v>
          </cell>
          <cell r="Q35">
            <v>0</v>
          </cell>
          <cell r="R35">
            <v>1044281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101061</v>
          </cell>
          <cell r="X35">
            <v>0</v>
          </cell>
          <cell r="Y35">
            <v>101061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-185502</v>
          </cell>
          <cell r="E36">
            <v>-2355</v>
          </cell>
          <cell r="F36">
            <v>0</v>
          </cell>
          <cell r="G36">
            <v>0</v>
          </cell>
          <cell r="H36">
            <v>-187857</v>
          </cell>
          <cell r="I36">
            <v>0</v>
          </cell>
          <cell r="J36">
            <v>0</v>
          </cell>
          <cell r="K36">
            <v>0</v>
          </cell>
          <cell r="L36">
            <v>-834253</v>
          </cell>
          <cell r="M36">
            <v>-148302</v>
          </cell>
          <cell r="N36">
            <v>-1797</v>
          </cell>
          <cell r="O36">
            <v>-59931</v>
          </cell>
          <cell r="P36">
            <v>0</v>
          </cell>
          <cell r="Q36">
            <v>0</v>
          </cell>
          <cell r="R36">
            <v>-1044283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-101061</v>
          </cell>
          <cell r="X36">
            <v>0</v>
          </cell>
          <cell r="Y36">
            <v>-101061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11878</v>
          </cell>
          <cell r="D37">
            <v>361802</v>
          </cell>
          <cell r="E37">
            <v>27177</v>
          </cell>
          <cell r="F37">
            <v>0</v>
          </cell>
          <cell r="G37">
            <v>86368</v>
          </cell>
          <cell r="H37">
            <v>487225</v>
          </cell>
          <cell r="I37">
            <v>136430</v>
          </cell>
          <cell r="J37">
            <v>7856</v>
          </cell>
          <cell r="K37">
            <v>144286</v>
          </cell>
          <cell r="L37">
            <v>1186711</v>
          </cell>
          <cell r="M37">
            <v>204608</v>
          </cell>
          <cell r="N37">
            <v>157383</v>
          </cell>
          <cell r="O37">
            <v>216430</v>
          </cell>
          <cell r="P37">
            <v>0</v>
          </cell>
          <cell r="Q37">
            <v>112719</v>
          </cell>
          <cell r="R37">
            <v>1877851</v>
          </cell>
          <cell r="S37">
            <v>118152</v>
          </cell>
          <cell r="T37">
            <v>64359</v>
          </cell>
          <cell r="U37">
            <v>15483</v>
          </cell>
          <cell r="V37">
            <v>197994</v>
          </cell>
          <cell r="W37">
            <v>514294</v>
          </cell>
          <cell r="X37">
            <v>38798</v>
          </cell>
          <cell r="Y37">
            <v>553092</v>
          </cell>
          <cell r="Z37">
            <v>0</v>
          </cell>
          <cell r="AA37">
            <v>8868</v>
          </cell>
          <cell r="AB37">
            <v>0</v>
          </cell>
          <cell r="AC37">
            <v>15079</v>
          </cell>
          <cell r="AD37">
            <v>55783</v>
          </cell>
          <cell r="AE37">
            <v>0</v>
          </cell>
          <cell r="AF37">
            <v>79730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4848</v>
          </cell>
          <cell r="C3">
            <v>193</v>
          </cell>
          <cell r="D3">
            <v>125789</v>
          </cell>
          <cell r="E3">
            <v>2655</v>
          </cell>
          <cell r="F3">
            <v>133485</v>
          </cell>
          <cell r="G3">
            <v>2102</v>
          </cell>
          <cell r="H3">
            <v>17690</v>
          </cell>
          <cell r="I3">
            <v>19792</v>
          </cell>
          <cell r="J3">
            <v>60</v>
          </cell>
          <cell r="K3">
            <v>60</v>
          </cell>
          <cell r="L3">
            <v>26048</v>
          </cell>
          <cell r="M3">
            <v>0</v>
          </cell>
          <cell r="N3">
            <v>31994</v>
          </cell>
          <cell r="O3">
            <v>58042</v>
          </cell>
        </row>
      </sheetData>
      <sheetData sheetId="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11878</v>
          </cell>
          <cell r="D3">
            <v>361801</v>
          </cell>
          <cell r="E3">
            <v>27177</v>
          </cell>
          <cell r="F3">
            <v>0</v>
          </cell>
          <cell r="G3">
            <v>86368</v>
          </cell>
          <cell r="H3">
            <v>487224</v>
          </cell>
          <cell r="I3">
            <v>136430</v>
          </cell>
          <cell r="J3">
            <v>7856</v>
          </cell>
          <cell r="K3">
            <v>144286</v>
          </cell>
          <cell r="L3">
            <v>1186711</v>
          </cell>
          <cell r="M3">
            <v>204609</v>
          </cell>
          <cell r="N3">
            <v>157382</v>
          </cell>
          <cell r="O3">
            <v>216432</v>
          </cell>
          <cell r="P3">
            <v>0</v>
          </cell>
          <cell r="Q3">
            <v>112719</v>
          </cell>
          <cell r="R3">
            <v>1877853</v>
          </cell>
          <cell r="S3">
            <v>118152</v>
          </cell>
          <cell r="T3">
            <v>64359</v>
          </cell>
          <cell r="U3">
            <v>15483</v>
          </cell>
          <cell r="V3">
            <v>197994</v>
          </cell>
          <cell r="W3">
            <v>514294</v>
          </cell>
          <cell r="X3">
            <v>38798</v>
          </cell>
          <cell r="Y3">
            <v>553092</v>
          </cell>
          <cell r="Z3">
            <v>0</v>
          </cell>
          <cell r="AA3">
            <v>8868</v>
          </cell>
          <cell r="AB3">
            <v>0</v>
          </cell>
          <cell r="AC3">
            <v>15079</v>
          </cell>
          <cell r="AD3">
            <v>55783</v>
          </cell>
          <cell r="AE3">
            <v>0</v>
          </cell>
          <cell r="AF3">
            <v>79730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185503</v>
          </cell>
          <cell r="E4">
            <v>2355</v>
          </cell>
          <cell r="F4">
            <v>0</v>
          </cell>
          <cell r="G4">
            <v>0</v>
          </cell>
          <cell r="H4">
            <v>187858</v>
          </cell>
          <cell r="I4">
            <v>0</v>
          </cell>
          <cell r="J4">
            <v>0</v>
          </cell>
          <cell r="K4">
            <v>0</v>
          </cell>
          <cell r="L4">
            <v>834253</v>
          </cell>
          <cell r="M4">
            <v>148301</v>
          </cell>
          <cell r="N4">
            <v>1798</v>
          </cell>
          <cell r="O4">
            <v>59929</v>
          </cell>
          <cell r="P4">
            <v>0</v>
          </cell>
          <cell r="Q4">
            <v>0</v>
          </cell>
          <cell r="R4">
            <v>1044281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101061</v>
          </cell>
          <cell r="X4">
            <v>0</v>
          </cell>
          <cell r="Y4">
            <v>101061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-185502</v>
          </cell>
          <cell r="E5">
            <v>-2355</v>
          </cell>
          <cell r="F5">
            <v>0</v>
          </cell>
          <cell r="G5">
            <v>0</v>
          </cell>
          <cell r="H5">
            <v>-187857</v>
          </cell>
          <cell r="I5">
            <v>0</v>
          </cell>
          <cell r="J5">
            <v>0</v>
          </cell>
          <cell r="K5">
            <v>0</v>
          </cell>
          <cell r="L5">
            <v>-834253</v>
          </cell>
          <cell r="M5">
            <v>-148302</v>
          </cell>
          <cell r="N5">
            <v>-1797</v>
          </cell>
          <cell r="O5">
            <v>-59931</v>
          </cell>
          <cell r="P5">
            <v>0</v>
          </cell>
          <cell r="Q5">
            <v>0</v>
          </cell>
          <cell r="R5">
            <v>-1044283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-101061</v>
          </cell>
          <cell r="X5">
            <v>0</v>
          </cell>
          <cell r="Y5">
            <v>-101061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11878</v>
          </cell>
          <cell r="D6">
            <v>361802</v>
          </cell>
          <cell r="E6">
            <v>27177</v>
          </cell>
          <cell r="F6">
            <v>0</v>
          </cell>
          <cell r="G6">
            <v>86368</v>
          </cell>
          <cell r="H6">
            <v>487225</v>
          </cell>
          <cell r="I6">
            <v>136430</v>
          </cell>
          <cell r="J6">
            <v>7856</v>
          </cell>
          <cell r="K6">
            <v>144286</v>
          </cell>
          <cell r="L6">
            <v>1186711</v>
          </cell>
          <cell r="M6">
            <v>204608</v>
          </cell>
          <cell r="N6">
            <v>157383</v>
          </cell>
          <cell r="O6">
            <v>216430</v>
          </cell>
          <cell r="P6">
            <v>0</v>
          </cell>
          <cell r="Q6">
            <v>112719</v>
          </cell>
          <cell r="R6">
            <v>1877851</v>
          </cell>
          <cell r="S6">
            <v>118152</v>
          </cell>
          <cell r="T6">
            <v>64359</v>
          </cell>
          <cell r="U6">
            <v>15483</v>
          </cell>
          <cell r="V6">
            <v>197994</v>
          </cell>
          <cell r="W6">
            <v>514294</v>
          </cell>
          <cell r="X6">
            <v>38798</v>
          </cell>
          <cell r="Y6">
            <v>553092</v>
          </cell>
          <cell r="Z6">
            <v>0</v>
          </cell>
          <cell r="AA6">
            <v>8868</v>
          </cell>
          <cell r="AB6">
            <v>0</v>
          </cell>
          <cell r="AC6">
            <v>15079</v>
          </cell>
          <cell r="AD6">
            <v>55783</v>
          </cell>
          <cell r="AE6">
            <v>0</v>
          </cell>
          <cell r="AF6">
            <v>79730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42732</v>
          </cell>
          <cell r="E7">
            <v>15989</v>
          </cell>
          <cell r="F7">
            <v>31</v>
          </cell>
          <cell r="G7">
            <v>0</v>
          </cell>
          <cell r="H7">
            <v>58752</v>
          </cell>
          <cell r="I7">
            <v>56882</v>
          </cell>
          <cell r="J7">
            <v>0</v>
          </cell>
          <cell r="K7">
            <v>56882</v>
          </cell>
          <cell r="L7">
            <v>113172</v>
          </cell>
          <cell r="M7">
            <v>0</v>
          </cell>
          <cell r="N7">
            <v>5003</v>
          </cell>
          <cell r="O7">
            <v>26559</v>
          </cell>
          <cell r="P7">
            <v>0</v>
          </cell>
          <cell r="Q7">
            <v>17407</v>
          </cell>
          <cell r="R7">
            <v>162141</v>
          </cell>
          <cell r="S7">
            <v>268893</v>
          </cell>
          <cell r="T7">
            <v>68331</v>
          </cell>
          <cell r="U7">
            <v>0</v>
          </cell>
          <cell r="V7">
            <v>337224</v>
          </cell>
          <cell r="W7">
            <v>280807</v>
          </cell>
          <cell r="X7">
            <v>0</v>
          </cell>
          <cell r="Y7">
            <v>280807</v>
          </cell>
          <cell r="Z7">
            <v>0</v>
          </cell>
          <cell r="AA7">
            <v>3213</v>
          </cell>
          <cell r="AB7">
            <v>0</v>
          </cell>
          <cell r="AC7">
            <v>9367</v>
          </cell>
          <cell r="AD7">
            <v>20000</v>
          </cell>
          <cell r="AE7">
            <v>71</v>
          </cell>
          <cell r="AF7">
            <v>32651</v>
          </cell>
        </row>
        <row r="8">
          <cell r="B8" t="str">
            <v>Køb fra lagringspligtig 2.b-c.</v>
          </cell>
          <cell r="C8">
            <v>18696</v>
          </cell>
          <cell r="D8">
            <v>104255</v>
          </cell>
          <cell r="E8">
            <v>5302</v>
          </cell>
          <cell r="F8">
            <v>0</v>
          </cell>
          <cell r="G8">
            <v>40598</v>
          </cell>
          <cell r="H8">
            <v>168851</v>
          </cell>
          <cell r="I8">
            <v>77960</v>
          </cell>
          <cell r="J8">
            <v>951</v>
          </cell>
          <cell r="K8">
            <v>78911</v>
          </cell>
          <cell r="L8">
            <v>211822</v>
          </cell>
          <cell r="M8">
            <v>152890</v>
          </cell>
          <cell r="N8">
            <v>3946</v>
          </cell>
          <cell r="O8">
            <v>87936</v>
          </cell>
          <cell r="P8">
            <v>0</v>
          </cell>
          <cell r="Q8">
            <v>31552</v>
          </cell>
          <cell r="R8">
            <v>488146</v>
          </cell>
          <cell r="S8">
            <v>14906</v>
          </cell>
          <cell r="T8">
            <v>0</v>
          </cell>
          <cell r="U8">
            <v>14484</v>
          </cell>
          <cell r="V8">
            <v>29390</v>
          </cell>
          <cell r="W8">
            <v>702732</v>
          </cell>
          <cell r="X8">
            <v>23918</v>
          </cell>
          <cell r="Y8">
            <v>726650</v>
          </cell>
          <cell r="Z8">
            <v>0</v>
          </cell>
          <cell r="AA8">
            <v>5248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5248</v>
          </cell>
        </row>
        <row r="9">
          <cell r="B9" t="str">
            <v>Lån fra lagringpligtig 2.f-g.</v>
          </cell>
          <cell r="C9">
            <v>0</v>
          </cell>
          <cell r="D9">
            <v>4542</v>
          </cell>
          <cell r="E9">
            <v>247</v>
          </cell>
          <cell r="F9">
            <v>0</v>
          </cell>
          <cell r="G9">
            <v>0</v>
          </cell>
          <cell r="H9">
            <v>4789</v>
          </cell>
          <cell r="I9">
            <v>0</v>
          </cell>
          <cell r="J9">
            <v>0</v>
          </cell>
          <cell r="K9">
            <v>0</v>
          </cell>
          <cell r="L9">
            <v>56705</v>
          </cell>
          <cell r="M9">
            <v>49554</v>
          </cell>
          <cell r="N9">
            <v>239</v>
          </cell>
          <cell r="O9">
            <v>16330</v>
          </cell>
          <cell r="P9">
            <v>0</v>
          </cell>
          <cell r="Q9">
            <v>9754</v>
          </cell>
          <cell r="R9">
            <v>132582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114420</v>
          </cell>
          <cell r="X9">
            <v>0</v>
          </cell>
          <cell r="Y9">
            <v>114420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39525</v>
          </cell>
          <cell r="M10">
            <v>0</v>
          </cell>
          <cell r="N10">
            <v>7328</v>
          </cell>
          <cell r="O10">
            <v>237</v>
          </cell>
          <cell r="P10">
            <v>0</v>
          </cell>
          <cell r="Q10">
            <v>47</v>
          </cell>
          <cell r="R10">
            <v>47137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449</v>
          </cell>
          <cell r="AC10">
            <v>0</v>
          </cell>
          <cell r="AD10">
            <v>0</v>
          </cell>
          <cell r="AE10">
            <v>0</v>
          </cell>
          <cell r="AF10">
            <v>449</v>
          </cell>
        </row>
        <row r="11">
          <cell r="B11" t="str">
            <v>Køb fra andre 2e</v>
          </cell>
          <cell r="C11">
            <v>4204</v>
          </cell>
          <cell r="D11">
            <v>0</v>
          </cell>
          <cell r="E11">
            <v>166</v>
          </cell>
          <cell r="F11">
            <v>0</v>
          </cell>
          <cell r="G11">
            <v>0</v>
          </cell>
          <cell r="H11">
            <v>4370</v>
          </cell>
          <cell r="I11">
            <v>48</v>
          </cell>
          <cell r="J11">
            <v>0</v>
          </cell>
          <cell r="K11">
            <v>48</v>
          </cell>
          <cell r="L11">
            <v>7580</v>
          </cell>
          <cell r="M11">
            <v>7342</v>
          </cell>
          <cell r="N11">
            <v>0</v>
          </cell>
          <cell r="O11">
            <v>6602</v>
          </cell>
          <cell r="P11">
            <v>0</v>
          </cell>
          <cell r="Q11">
            <v>0</v>
          </cell>
          <cell r="R11">
            <v>21524</v>
          </cell>
          <cell r="S11">
            <v>227</v>
          </cell>
          <cell r="T11">
            <v>0</v>
          </cell>
          <cell r="U11">
            <v>0</v>
          </cell>
          <cell r="V11">
            <v>227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1426</v>
          </cell>
          <cell r="AB11">
            <v>0</v>
          </cell>
          <cell r="AC11">
            <v>4472</v>
          </cell>
          <cell r="AD11">
            <v>0</v>
          </cell>
          <cell r="AE11">
            <v>1</v>
          </cell>
          <cell r="AF11">
            <v>5899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1086</v>
          </cell>
          <cell r="D13">
            <v>122876</v>
          </cell>
          <cell r="E13">
            <v>0</v>
          </cell>
          <cell r="F13">
            <v>0</v>
          </cell>
          <cell r="G13">
            <v>89620</v>
          </cell>
          <cell r="H13">
            <v>213582</v>
          </cell>
          <cell r="I13">
            <v>31</v>
          </cell>
          <cell r="J13">
            <v>6432</v>
          </cell>
          <cell r="K13">
            <v>6463</v>
          </cell>
          <cell r="L13">
            <v>125650</v>
          </cell>
          <cell r="M13">
            <v>116768</v>
          </cell>
          <cell r="N13">
            <v>4848</v>
          </cell>
          <cell r="O13">
            <v>14104</v>
          </cell>
          <cell r="P13">
            <v>0</v>
          </cell>
          <cell r="Q13">
            <v>0</v>
          </cell>
          <cell r="R13">
            <v>261370</v>
          </cell>
          <cell r="S13">
            <v>101978</v>
          </cell>
          <cell r="T13">
            <v>0</v>
          </cell>
          <cell r="U13">
            <v>0</v>
          </cell>
          <cell r="V13">
            <v>101978</v>
          </cell>
          <cell r="W13">
            <v>292568</v>
          </cell>
          <cell r="X13">
            <v>22564</v>
          </cell>
          <cell r="Y13">
            <v>315132</v>
          </cell>
          <cell r="Z13">
            <v>0</v>
          </cell>
          <cell r="AA13">
            <v>5510</v>
          </cell>
          <cell r="AB13">
            <v>19025</v>
          </cell>
          <cell r="AC13">
            <v>0</v>
          </cell>
          <cell r="AD13">
            <v>0</v>
          </cell>
          <cell r="AE13">
            <v>0</v>
          </cell>
          <cell r="AF13">
            <v>24535</v>
          </cell>
        </row>
        <row r="14">
          <cell r="B14" t="str">
            <v>Tilgang ved blanding 2.j.</v>
          </cell>
          <cell r="C14">
            <v>149280</v>
          </cell>
          <cell r="D14">
            <v>8312</v>
          </cell>
          <cell r="E14">
            <v>5024</v>
          </cell>
          <cell r="F14">
            <v>0</v>
          </cell>
          <cell r="G14">
            <v>0</v>
          </cell>
          <cell r="H14">
            <v>162616</v>
          </cell>
          <cell r="I14">
            <v>17</v>
          </cell>
          <cell r="J14">
            <v>0</v>
          </cell>
          <cell r="K14">
            <v>17</v>
          </cell>
          <cell r="L14">
            <v>34616</v>
          </cell>
          <cell r="M14">
            <v>225936</v>
          </cell>
          <cell r="N14">
            <v>0</v>
          </cell>
          <cell r="O14">
            <v>27679</v>
          </cell>
          <cell r="P14">
            <v>0</v>
          </cell>
          <cell r="Q14">
            <v>3470</v>
          </cell>
          <cell r="R14">
            <v>291701</v>
          </cell>
          <cell r="S14">
            <v>82709</v>
          </cell>
          <cell r="T14">
            <v>0</v>
          </cell>
          <cell r="U14">
            <v>0</v>
          </cell>
          <cell r="V14">
            <v>82709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670</v>
          </cell>
          <cell r="E16">
            <v>85</v>
          </cell>
          <cell r="F16">
            <v>0</v>
          </cell>
          <cell r="G16">
            <v>1</v>
          </cell>
          <cell r="H16">
            <v>756</v>
          </cell>
          <cell r="I16">
            <v>26</v>
          </cell>
          <cell r="J16">
            <v>23</v>
          </cell>
          <cell r="K16">
            <v>49</v>
          </cell>
          <cell r="L16">
            <v>489</v>
          </cell>
          <cell r="M16">
            <v>94</v>
          </cell>
          <cell r="N16">
            <v>29</v>
          </cell>
          <cell r="O16">
            <v>785</v>
          </cell>
          <cell r="P16">
            <v>0</v>
          </cell>
          <cell r="Q16">
            <v>36</v>
          </cell>
          <cell r="R16">
            <v>1433</v>
          </cell>
          <cell r="S16">
            <v>159</v>
          </cell>
          <cell r="T16">
            <v>7</v>
          </cell>
          <cell r="U16">
            <v>0</v>
          </cell>
          <cell r="V16">
            <v>166</v>
          </cell>
          <cell r="W16">
            <v>7101</v>
          </cell>
          <cell r="X16">
            <v>1</v>
          </cell>
          <cell r="Y16">
            <v>7102</v>
          </cell>
          <cell r="Z16">
            <v>0</v>
          </cell>
          <cell r="AA16">
            <v>185</v>
          </cell>
          <cell r="AB16">
            <v>0</v>
          </cell>
          <cell r="AC16">
            <v>0</v>
          </cell>
          <cell r="AD16">
            <v>0</v>
          </cell>
          <cell r="AE16">
            <v>8</v>
          </cell>
          <cell r="AF16">
            <v>193</v>
          </cell>
        </row>
        <row r="17">
          <cell r="B17" t="str">
            <v>I alt Tilgang</v>
          </cell>
          <cell r="C17">
            <v>173266</v>
          </cell>
          <cell r="D17">
            <v>283387</v>
          </cell>
          <cell r="E17">
            <v>26813</v>
          </cell>
          <cell r="F17">
            <v>31</v>
          </cell>
          <cell r="G17">
            <v>130219</v>
          </cell>
          <cell r="H17">
            <v>613716</v>
          </cell>
          <cell r="I17">
            <v>134964</v>
          </cell>
          <cell r="J17">
            <v>7406</v>
          </cell>
          <cell r="K17">
            <v>142370</v>
          </cell>
          <cell r="L17">
            <v>589559</v>
          </cell>
          <cell r="M17">
            <v>552584</v>
          </cell>
          <cell r="N17">
            <v>21393</v>
          </cell>
          <cell r="O17">
            <v>180232</v>
          </cell>
          <cell r="P17">
            <v>0</v>
          </cell>
          <cell r="Q17">
            <v>62266</v>
          </cell>
          <cell r="R17">
            <v>1406034</v>
          </cell>
          <cell r="S17">
            <v>468872</v>
          </cell>
          <cell r="T17">
            <v>68338</v>
          </cell>
          <cell r="U17">
            <v>14484</v>
          </cell>
          <cell r="V17">
            <v>551694</v>
          </cell>
          <cell r="W17">
            <v>1397628</v>
          </cell>
          <cell r="X17">
            <v>46483</v>
          </cell>
          <cell r="Y17">
            <v>1444111</v>
          </cell>
          <cell r="Z17">
            <v>0</v>
          </cell>
          <cell r="AA17">
            <v>15582</v>
          </cell>
          <cell r="AB17">
            <v>19474</v>
          </cell>
          <cell r="AC17">
            <v>13839</v>
          </cell>
          <cell r="AD17">
            <v>20000</v>
          </cell>
          <cell r="AE17">
            <v>80</v>
          </cell>
          <cell r="AF17">
            <v>68975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31962</v>
          </cell>
          <cell r="E18">
            <v>0</v>
          </cell>
          <cell r="F18">
            <v>0</v>
          </cell>
          <cell r="G18">
            <v>66446</v>
          </cell>
          <cell r="H18">
            <v>98408</v>
          </cell>
          <cell r="I18">
            <v>0</v>
          </cell>
          <cell r="J18">
            <v>5504</v>
          </cell>
          <cell r="K18">
            <v>5504</v>
          </cell>
          <cell r="L18">
            <v>87409</v>
          </cell>
          <cell r="M18">
            <v>0</v>
          </cell>
          <cell r="N18">
            <v>20126</v>
          </cell>
          <cell r="O18">
            <v>41182</v>
          </cell>
          <cell r="P18">
            <v>0</v>
          </cell>
          <cell r="Q18">
            <v>0</v>
          </cell>
          <cell r="R18">
            <v>148717</v>
          </cell>
          <cell r="S18">
            <v>279017</v>
          </cell>
          <cell r="T18">
            <v>0</v>
          </cell>
          <cell r="U18">
            <v>0</v>
          </cell>
          <cell r="V18">
            <v>279017</v>
          </cell>
          <cell r="W18">
            <v>150541</v>
          </cell>
          <cell r="X18">
            <v>2424</v>
          </cell>
          <cell r="Y18">
            <v>152965</v>
          </cell>
          <cell r="Z18">
            <v>0</v>
          </cell>
          <cell r="AA18">
            <v>3969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3969</v>
          </cell>
        </row>
        <row r="19">
          <cell r="B19" t="str">
            <v>Salg til lagringspligtig 3.b-c.</v>
          </cell>
          <cell r="C19">
            <v>18696</v>
          </cell>
          <cell r="D19">
            <v>104255</v>
          </cell>
          <cell r="E19">
            <v>5302</v>
          </cell>
          <cell r="F19">
            <v>0</v>
          </cell>
          <cell r="G19">
            <v>40598</v>
          </cell>
          <cell r="H19">
            <v>168851</v>
          </cell>
          <cell r="I19">
            <v>77963</v>
          </cell>
          <cell r="J19">
            <v>951</v>
          </cell>
          <cell r="K19">
            <v>78914</v>
          </cell>
          <cell r="L19">
            <v>249343</v>
          </cell>
          <cell r="M19">
            <v>152897</v>
          </cell>
          <cell r="N19">
            <v>3946</v>
          </cell>
          <cell r="O19">
            <v>87445</v>
          </cell>
          <cell r="P19">
            <v>0</v>
          </cell>
          <cell r="Q19">
            <v>31552</v>
          </cell>
          <cell r="R19">
            <v>525183</v>
          </cell>
          <cell r="S19">
            <v>14906</v>
          </cell>
          <cell r="T19">
            <v>0</v>
          </cell>
          <cell r="U19">
            <v>14484</v>
          </cell>
          <cell r="V19">
            <v>29390</v>
          </cell>
          <cell r="W19">
            <v>702732</v>
          </cell>
          <cell r="X19">
            <v>23918</v>
          </cell>
          <cell r="Y19">
            <v>726650</v>
          </cell>
          <cell r="Z19">
            <v>0</v>
          </cell>
          <cell r="AA19">
            <v>5248</v>
          </cell>
          <cell r="AB19">
            <v>0</v>
          </cell>
          <cell r="AC19">
            <v>3606</v>
          </cell>
          <cell r="AD19">
            <v>0</v>
          </cell>
          <cell r="AE19">
            <v>0</v>
          </cell>
          <cell r="AF19">
            <v>8854</v>
          </cell>
        </row>
        <row r="20">
          <cell r="B20" t="str">
            <v>Udlån til lagringspligtig 3.i-j.</v>
          </cell>
          <cell r="C20">
            <v>0</v>
          </cell>
          <cell r="D20">
            <v>4542</v>
          </cell>
          <cell r="E20">
            <v>247</v>
          </cell>
          <cell r="F20">
            <v>0</v>
          </cell>
          <cell r="G20">
            <v>0</v>
          </cell>
          <cell r="H20">
            <v>4789</v>
          </cell>
          <cell r="I20">
            <v>0</v>
          </cell>
          <cell r="J20">
            <v>0</v>
          </cell>
          <cell r="K20">
            <v>0</v>
          </cell>
          <cell r="L20">
            <v>56706</v>
          </cell>
          <cell r="M20">
            <v>49554</v>
          </cell>
          <cell r="N20">
            <v>239</v>
          </cell>
          <cell r="O20">
            <v>16330</v>
          </cell>
          <cell r="P20">
            <v>0</v>
          </cell>
          <cell r="Q20">
            <v>9754</v>
          </cell>
          <cell r="R20">
            <v>132583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114420</v>
          </cell>
          <cell r="X20">
            <v>0</v>
          </cell>
          <cell r="Y20">
            <v>114420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714</v>
          </cell>
          <cell r="M21">
            <v>0</v>
          </cell>
          <cell r="N21">
            <v>0</v>
          </cell>
          <cell r="O21">
            <v>35117</v>
          </cell>
          <cell r="P21">
            <v>0</v>
          </cell>
          <cell r="Q21">
            <v>0</v>
          </cell>
          <cell r="R21">
            <v>35831</v>
          </cell>
          <cell r="S21">
            <v>12265</v>
          </cell>
          <cell r="T21">
            <v>1981</v>
          </cell>
          <cell r="U21">
            <v>0</v>
          </cell>
          <cell r="V21">
            <v>14246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92</v>
          </cell>
          <cell r="M22">
            <v>106</v>
          </cell>
          <cell r="N22">
            <v>0</v>
          </cell>
          <cell r="O22">
            <v>734</v>
          </cell>
          <cell r="P22">
            <v>0</v>
          </cell>
          <cell r="Q22">
            <v>0</v>
          </cell>
          <cell r="R22">
            <v>932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41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41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26887</v>
          </cell>
          <cell r="J23">
            <v>0</v>
          </cell>
          <cell r="K23">
            <v>26887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4032</v>
          </cell>
          <cell r="P24">
            <v>0</v>
          </cell>
          <cell r="Q24">
            <v>0</v>
          </cell>
          <cell r="R24">
            <v>4032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151485</v>
          </cell>
          <cell r="D25">
            <v>0</v>
          </cell>
          <cell r="E25">
            <v>166</v>
          </cell>
          <cell r="F25">
            <v>31</v>
          </cell>
          <cell r="G25">
            <v>0</v>
          </cell>
          <cell r="H25">
            <v>151682</v>
          </cell>
          <cell r="I25">
            <v>32663</v>
          </cell>
          <cell r="J25">
            <v>0</v>
          </cell>
          <cell r="K25">
            <v>32663</v>
          </cell>
          <cell r="L25">
            <v>96708</v>
          </cell>
          <cell r="M25">
            <v>281600</v>
          </cell>
          <cell r="N25">
            <v>2201</v>
          </cell>
          <cell r="O25">
            <v>73419</v>
          </cell>
          <cell r="P25">
            <v>0</v>
          </cell>
          <cell r="Q25">
            <v>3047</v>
          </cell>
          <cell r="R25">
            <v>456975</v>
          </cell>
          <cell r="S25">
            <v>2868</v>
          </cell>
          <cell r="T25">
            <v>0</v>
          </cell>
          <cell r="U25">
            <v>0</v>
          </cell>
          <cell r="V25">
            <v>2868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5695</v>
          </cell>
          <cell r="AB25">
            <v>0</v>
          </cell>
          <cell r="AC25">
            <v>8626</v>
          </cell>
          <cell r="AD25">
            <v>0</v>
          </cell>
          <cell r="AE25">
            <v>80</v>
          </cell>
          <cell r="AF25">
            <v>14401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963</v>
          </cell>
          <cell r="M26">
            <v>0</v>
          </cell>
          <cell r="N26">
            <v>0</v>
          </cell>
          <cell r="O26">
            <v>14</v>
          </cell>
          <cell r="P26">
            <v>0</v>
          </cell>
          <cell r="Q26">
            <v>0</v>
          </cell>
          <cell r="R26">
            <v>977</v>
          </cell>
          <cell r="S26">
            <v>2610</v>
          </cell>
          <cell r="T26">
            <v>0</v>
          </cell>
          <cell r="U26">
            <v>0</v>
          </cell>
          <cell r="V26">
            <v>2610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6</v>
          </cell>
          <cell r="AB26">
            <v>0</v>
          </cell>
          <cell r="AC26">
            <v>2226</v>
          </cell>
          <cell r="AD26">
            <v>16441</v>
          </cell>
          <cell r="AE26">
            <v>0</v>
          </cell>
          <cell r="AF26">
            <v>18673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19474</v>
          </cell>
          <cell r="AC27">
            <v>0</v>
          </cell>
          <cell r="AD27">
            <v>0</v>
          </cell>
          <cell r="AE27">
            <v>0</v>
          </cell>
          <cell r="AF27">
            <v>19474</v>
          </cell>
        </row>
        <row r="28">
          <cell r="B28" t="str">
            <v>Anvendt til produktion 3.n</v>
          </cell>
          <cell r="C28">
            <v>0</v>
          </cell>
          <cell r="D28">
            <v>0</v>
          </cell>
          <cell r="E28">
            <v>1</v>
          </cell>
          <cell r="F28">
            <v>0</v>
          </cell>
          <cell r="G28">
            <v>25516</v>
          </cell>
          <cell r="H28">
            <v>25517</v>
          </cell>
          <cell r="I28">
            <v>0</v>
          </cell>
          <cell r="J28">
            <v>0</v>
          </cell>
          <cell r="K28">
            <v>0</v>
          </cell>
          <cell r="L28">
            <v>3956</v>
          </cell>
          <cell r="M28">
            <v>0</v>
          </cell>
          <cell r="N28">
            <v>8232</v>
          </cell>
          <cell r="O28">
            <v>0</v>
          </cell>
          <cell r="P28">
            <v>0</v>
          </cell>
          <cell r="Q28">
            <v>9464</v>
          </cell>
          <cell r="R28">
            <v>21652</v>
          </cell>
          <cell r="S28">
            <v>0</v>
          </cell>
          <cell r="T28">
            <v>0</v>
          </cell>
          <cell r="U28">
            <v>14484</v>
          </cell>
          <cell r="V28">
            <v>14484</v>
          </cell>
          <cell r="W28">
            <v>473578</v>
          </cell>
          <cell r="X28">
            <v>0</v>
          </cell>
          <cell r="Y28">
            <v>473578</v>
          </cell>
          <cell r="Z28">
            <v>0</v>
          </cell>
          <cell r="AA28">
            <v>4498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4498</v>
          </cell>
        </row>
        <row r="29">
          <cell r="B29" t="str">
            <v>Anvendt til blanding 3.o.</v>
          </cell>
          <cell r="C29">
            <v>3885</v>
          </cell>
          <cell r="D29">
            <v>138763</v>
          </cell>
          <cell r="E29">
            <v>21886</v>
          </cell>
          <cell r="F29">
            <v>0</v>
          </cell>
          <cell r="G29">
            <v>16</v>
          </cell>
          <cell r="H29">
            <v>164550</v>
          </cell>
          <cell r="I29">
            <v>17</v>
          </cell>
          <cell r="J29">
            <v>0</v>
          </cell>
          <cell r="K29">
            <v>17</v>
          </cell>
          <cell r="L29">
            <v>208939</v>
          </cell>
          <cell r="M29">
            <v>58634</v>
          </cell>
          <cell r="N29">
            <v>7025</v>
          </cell>
          <cell r="O29">
            <v>9655</v>
          </cell>
          <cell r="P29">
            <v>0</v>
          </cell>
          <cell r="Q29">
            <v>5402</v>
          </cell>
          <cell r="R29">
            <v>289655</v>
          </cell>
          <cell r="S29">
            <v>418</v>
          </cell>
          <cell r="T29">
            <v>67000</v>
          </cell>
          <cell r="U29">
            <v>0</v>
          </cell>
          <cell r="V29">
            <v>67418</v>
          </cell>
          <cell r="W29">
            <v>0</v>
          </cell>
          <cell r="X29">
            <v>15213</v>
          </cell>
          <cell r="Y29">
            <v>15213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455</v>
          </cell>
          <cell r="D31">
            <v>874</v>
          </cell>
          <cell r="E31">
            <v>156</v>
          </cell>
          <cell r="F31">
            <v>0</v>
          </cell>
          <cell r="G31">
            <v>0</v>
          </cell>
          <cell r="H31">
            <v>1485</v>
          </cell>
          <cell r="I31">
            <v>159</v>
          </cell>
          <cell r="J31">
            <v>0</v>
          </cell>
          <cell r="K31">
            <v>159</v>
          </cell>
          <cell r="L31">
            <v>2112</v>
          </cell>
          <cell r="M31">
            <v>1239</v>
          </cell>
          <cell r="N31">
            <v>53</v>
          </cell>
          <cell r="O31">
            <v>1033</v>
          </cell>
          <cell r="P31">
            <v>0</v>
          </cell>
          <cell r="Q31">
            <v>1</v>
          </cell>
          <cell r="R31">
            <v>4438</v>
          </cell>
          <cell r="S31">
            <v>41</v>
          </cell>
          <cell r="T31">
            <v>11</v>
          </cell>
          <cell r="U31">
            <v>0</v>
          </cell>
          <cell r="V31">
            <v>52</v>
          </cell>
          <cell r="W31">
            <v>2682</v>
          </cell>
          <cell r="X31">
            <v>10</v>
          </cell>
          <cell r="Y31">
            <v>2692</v>
          </cell>
          <cell r="Z31">
            <v>0</v>
          </cell>
          <cell r="AA31">
            <v>196</v>
          </cell>
          <cell r="AB31">
            <v>0</v>
          </cell>
          <cell r="AC31">
            <v>79</v>
          </cell>
          <cell r="AD31">
            <v>1</v>
          </cell>
          <cell r="AE31">
            <v>0</v>
          </cell>
          <cell r="AF31">
            <v>276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174521</v>
          </cell>
          <cell r="D33">
            <v>280396</v>
          </cell>
          <cell r="E33">
            <v>27758</v>
          </cell>
          <cell r="F33">
            <v>31</v>
          </cell>
          <cell r="G33">
            <v>132576</v>
          </cell>
          <cell r="H33">
            <v>615282</v>
          </cell>
          <cell r="I33">
            <v>137689</v>
          </cell>
          <cell r="J33">
            <v>6455</v>
          </cell>
          <cell r="K33">
            <v>144144</v>
          </cell>
          <cell r="L33">
            <v>706943</v>
          </cell>
          <cell r="M33">
            <v>544030</v>
          </cell>
          <cell r="N33">
            <v>41822</v>
          </cell>
          <cell r="O33">
            <v>268961</v>
          </cell>
          <cell r="P33">
            <v>0</v>
          </cell>
          <cell r="Q33">
            <v>59220</v>
          </cell>
          <cell r="R33">
            <v>1620976</v>
          </cell>
          <cell r="S33">
            <v>312125</v>
          </cell>
          <cell r="T33">
            <v>68992</v>
          </cell>
          <cell r="U33">
            <v>28968</v>
          </cell>
          <cell r="V33">
            <v>410085</v>
          </cell>
          <cell r="W33">
            <v>1443953</v>
          </cell>
          <cell r="X33">
            <v>41565</v>
          </cell>
          <cell r="Y33">
            <v>1485518</v>
          </cell>
          <cell r="Z33">
            <v>0</v>
          </cell>
          <cell r="AA33">
            <v>19653</v>
          </cell>
          <cell r="AB33">
            <v>19474</v>
          </cell>
          <cell r="AC33">
            <v>14537</v>
          </cell>
          <cell r="AD33">
            <v>16442</v>
          </cell>
          <cell r="AE33">
            <v>80</v>
          </cell>
          <cell r="AF33">
            <v>70186</v>
          </cell>
        </row>
        <row r="34">
          <cell r="A34" t="str">
            <v>FYSISK BEHOLDNING ULTIMO</v>
          </cell>
          <cell r="B34" t="str">
            <v/>
          </cell>
          <cell r="C34">
            <v>10623</v>
          </cell>
          <cell r="D34">
            <v>364792</v>
          </cell>
          <cell r="E34">
            <v>26232</v>
          </cell>
          <cell r="F34">
            <v>0</v>
          </cell>
          <cell r="G34">
            <v>84011</v>
          </cell>
          <cell r="H34">
            <v>485658</v>
          </cell>
          <cell r="I34">
            <v>133705</v>
          </cell>
          <cell r="J34">
            <v>8807</v>
          </cell>
          <cell r="K34">
            <v>142512</v>
          </cell>
          <cell r="L34">
            <v>1069327</v>
          </cell>
          <cell r="M34">
            <v>213163</v>
          </cell>
          <cell r="N34">
            <v>136953</v>
          </cell>
          <cell r="O34">
            <v>127703</v>
          </cell>
          <cell r="P34">
            <v>0</v>
          </cell>
          <cell r="Q34">
            <v>115765</v>
          </cell>
          <cell r="R34">
            <v>1662911</v>
          </cell>
          <cell r="S34">
            <v>274899</v>
          </cell>
          <cell r="T34">
            <v>63705</v>
          </cell>
          <cell r="U34">
            <v>999</v>
          </cell>
          <cell r="V34">
            <v>339603</v>
          </cell>
          <cell r="W34">
            <v>467969</v>
          </cell>
          <cell r="X34">
            <v>43716</v>
          </cell>
          <cell r="Y34">
            <v>511685</v>
          </cell>
          <cell r="Z34">
            <v>0</v>
          </cell>
          <cell r="AA34">
            <v>4797</v>
          </cell>
          <cell r="AB34">
            <v>0</v>
          </cell>
          <cell r="AC34">
            <v>14381</v>
          </cell>
          <cell r="AD34">
            <v>59341</v>
          </cell>
          <cell r="AE34">
            <v>0</v>
          </cell>
          <cell r="AF34">
            <v>78519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185840</v>
          </cell>
          <cell r="E35">
            <v>2114</v>
          </cell>
          <cell r="F35">
            <v>0</v>
          </cell>
          <cell r="G35">
            <v>0</v>
          </cell>
          <cell r="H35">
            <v>187954</v>
          </cell>
          <cell r="I35">
            <v>0</v>
          </cell>
          <cell r="J35">
            <v>0</v>
          </cell>
          <cell r="K35">
            <v>0</v>
          </cell>
          <cell r="L35">
            <v>897991</v>
          </cell>
          <cell r="M35">
            <v>197827</v>
          </cell>
          <cell r="N35">
            <v>2318</v>
          </cell>
          <cell r="O35">
            <v>46006</v>
          </cell>
          <cell r="P35">
            <v>0</v>
          </cell>
          <cell r="Q35">
            <v>9754</v>
          </cell>
          <cell r="R35">
            <v>1153896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49051</v>
          </cell>
          <cell r="X35">
            <v>0</v>
          </cell>
          <cell r="Y35">
            <v>49051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-185840</v>
          </cell>
          <cell r="E36">
            <v>-2113</v>
          </cell>
          <cell r="F36">
            <v>0</v>
          </cell>
          <cell r="G36">
            <v>0</v>
          </cell>
          <cell r="H36">
            <v>-187953</v>
          </cell>
          <cell r="I36">
            <v>0</v>
          </cell>
          <cell r="J36">
            <v>0</v>
          </cell>
          <cell r="K36">
            <v>0</v>
          </cell>
          <cell r="L36">
            <v>-897990</v>
          </cell>
          <cell r="M36">
            <v>-197828</v>
          </cell>
          <cell r="N36">
            <v>-2318</v>
          </cell>
          <cell r="O36">
            <v>-46006</v>
          </cell>
          <cell r="P36">
            <v>0</v>
          </cell>
          <cell r="Q36">
            <v>-9754</v>
          </cell>
          <cell r="R36">
            <v>-1153896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-49051</v>
          </cell>
          <cell r="X36">
            <v>0</v>
          </cell>
          <cell r="Y36">
            <v>-49051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10623</v>
          </cell>
          <cell r="D37">
            <v>364792</v>
          </cell>
          <cell r="E37">
            <v>26233</v>
          </cell>
          <cell r="F37">
            <v>0</v>
          </cell>
          <cell r="G37">
            <v>84011</v>
          </cell>
          <cell r="H37">
            <v>485659</v>
          </cell>
          <cell r="I37">
            <v>133705</v>
          </cell>
          <cell r="J37">
            <v>8807</v>
          </cell>
          <cell r="K37">
            <v>142512</v>
          </cell>
          <cell r="L37">
            <v>1069328</v>
          </cell>
          <cell r="M37">
            <v>213162</v>
          </cell>
          <cell r="N37">
            <v>136953</v>
          </cell>
          <cell r="O37">
            <v>127703</v>
          </cell>
          <cell r="P37">
            <v>0</v>
          </cell>
          <cell r="Q37">
            <v>115765</v>
          </cell>
          <cell r="R37">
            <v>1662911</v>
          </cell>
          <cell r="S37">
            <v>274899</v>
          </cell>
          <cell r="T37">
            <v>63705</v>
          </cell>
          <cell r="U37">
            <v>999</v>
          </cell>
          <cell r="V37">
            <v>339603</v>
          </cell>
          <cell r="W37">
            <v>467969</v>
          </cell>
          <cell r="X37">
            <v>43716</v>
          </cell>
          <cell r="Y37">
            <v>511685</v>
          </cell>
          <cell r="Z37">
            <v>0</v>
          </cell>
          <cell r="AA37">
            <v>4797</v>
          </cell>
          <cell r="AB37">
            <v>0</v>
          </cell>
          <cell r="AC37">
            <v>14381</v>
          </cell>
          <cell r="AD37">
            <v>59341</v>
          </cell>
          <cell r="AE37">
            <v>0</v>
          </cell>
          <cell r="AF37">
            <v>78519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5212</v>
          </cell>
          <cell r="C3">
            <v>205</v>
          </cell>
          <cell r="D3">
            <v>143018</v>
          </cell>
          <cell r="E3">
            <v>3050</v>
          </cell>
          <cell r="F3">
            <v>151485</v>
          </cell>
          <cell r="G3">
            <v>1661</v>
          </cell>
          <cell r="H3">
            <v>55500</v>
          </cell>
          <cell r="I3">
            <v>57161</v>
          </cell>
          <cell r="J3">
            <v>60</v>
          </cell>
          <cell r="K3">
            <v>60</v>
          </cell>
          <cell r="L3">
            <v>35074</v>
          </cell>
          <cell r="M3">
            <v>0</v>
          </cell>
          <cell r="N3">
            <v>42391</v>
          </cell>
          <cell r="O3">
            <v>77465</v>
          </cell>
        </row>
      </sheetData>
      <sheetData sheetId="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10623</v>
          </cell>
          <cell r="D3">
            <v>364792</v>
          </cell>
          <cell r="E3">
            <v>26232</v>
          </cell>
          <cell r="F3">
            <v>0</v>
          </cell>
          <cell r="G3">
            <v>84011</v>
          </cell>
          <cell r="H3">
            <v>485658</v>
          </cell>
          <cell r="I3">
            <v>133705</v>
          </cell>
          <cell r="J3">
            <v>8807</v>
          </cell>
          <cell r="K3">
            <v>142512</v>
          </cell>
          <cell r="L3">
            <v>1069327</v>
          </cell>
          <cell r="M3">
            <v>213163</v>
          </cell>
          <cell r="N3">
            <v>136953</v>
          </cell>
          <cell r="O3">
            <v>127703</v>
          </cell>
          <cell r="P3">
            <v>0</v>
          </cell>
          <cell r="Q3">
            <v>115765</v>
          </cell>
          <cell r="R3">
            <v>1662911</v>
          </cell>
          <cell r="S3">
            <v>274899</v>
          </cell>
          <cell r="T3">
            <v>63705</v>
          </cell>
          <cell r="U3">
            <v>999</v>
          </cell>
          <cell r="V3">
            <v>339603</v>
          </cell>
          <cell r="W3">
            <v>467969</v>
          </cell>
          <cell r="X3">
            <v>43716</v>
          </cell>
          <cell r="Y3">
            <v>511685</v>
          </cell>
          <cell r="Z3">
            <v>0</v>
          </cell>
          <cell r="AA3">
            <v>4797</v>
          </cell>
          <cell r="AB3">
            <v>0</v>
          </cell>
          <cell r="AC3">
            <v>14381</v>
          </cell>
          <cell r="AD3">
            <v>59341</v>
          </cell>
          <cell r="AE3">
            <v>0</v>
          </cell>
          <cell r="AF3">
            <v>78519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185840</v>
          </cell>
          <cell r="E4">
            <v>2114</v>
          </cell>
          <cell r="F4">
            <v>0</v>
          </cell>
          <cell r="G4">
            <v>0</v>
          </cell>
          <cell r="H4">
            <v>187954</v>
          </cell>
          <cell r="I4">
            <v>0</v>
          </cell>
          <cell r="J4">
            <v>0</v>
          </cell>
          <cell r="K4">
            <v>0</v>
          </cell>
          <cell r="L4">
            <v>897991</v>
          </cell>
          <cell r="M4">
            <v>197827</v>
          </cell>
          <cell r="N4">
            <v>2318</v>
          </cell>
          <cell r="O4">
            <v>46006</v>
          </cell>
          <cell r="P4">
            <v>0</v>
          </cell>
          <cell r="Q4">
            <v>9754</v>
          </cell>
          <cell r="R4">
            <v>1153896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49051</v>
          </cell>
          <cell r="X4">
            <v>0</v>
          </cell>
          <cell r="Y4">
            <v>49051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-185840</v>
          </cell>
          <cell r="E5">
            <v>-2113</v>
          </cell>
          <cell r="F5">
            <v>0</v>
          </cell>
          <cell r="G5">
            <v>0</v>
          </cell>
          <cell r="H5">
            <v>-187953</v>
          </cell>
          <cell r="I5">
            <v>0</v>
          </cell>
          <cell r="J5">
            <v>0</v>
          </cell>
          <cell r="K5">
            <v>0</v>
          </cell>
          <cell r="L5">
            <v>-897990</v>
          </cell>
          <cell r="M5">
            <v>-197828</v>
          </cell>
          <cell r="N5">
            <v>-2318</v>
          </cell>
          <cell r="O5">
            <v>-46006</v>
          </cell>
          <cell r="P5">
            <v>0</v>
          </cell>
          <cell r="Q5">
            <v>-9754</v>
          </cell>
          <cell r="R5">
            <v>-1153896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-49051</v>
          </cell>
          <cell r="X5">
            <v>0</v>
          </cell>
          <cell r="Y5">
            <v>-49051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10623</v>
          </cell>
          <cell r="D6">
            <v>364792</v>
          </cell>
          <cell r="E6">
            <v>26233</v>
          </cell>
          <cell r="F6">
            <v>0</v>
          </cell>
          <cell r="G6">
            <v>84011</v>
          </cell>
          <cell r="H6">
            <v>485659</v>
          </cell>
          <cell r="I6">
            <v>133705</v>
          </cell>
          <cell r="J6">
            <v>8807</v>
          </cell>
          <cell r="K6">
            <v>142512</v>
          </cell>
          <cell r="L6">
            <v>1069328</v>
          </cell>
          <cell r="M6">
            <v>213162</v>
          </cell>
          <cell r="N6">
            <v>136953</v>
          </cell>
          <cell r="O6">
            <v>127703</v>
          </cell>
          <cell r="P6">
            <v>0</v>
          </cell>
          <cell r="Q6">
            <v>115765</v>
          </cell>
          <cell r="R6">
            <v>1662911</v>
          </cell>
          <cell r="S6">
            <v>274899</v>
          </cell>
          <cell r="T6">
            <v>63705</v>
          </cell>
          <cell r="U6">
            <v>999</v>
          </cell>
          <cell r="V6">
            <v>339603</v>
          </cell>
          <cell r="W6">
            <v>467969</v>
          </cell>
          <cell r="X6">
            <v>43716</v>
          </cell>
          <cell r="Y6">
            <v>511685</v>
          </cell>
          <cell r="Z6">
            <v>0</v>
          </cell>
          <cell r="AA6">
            <v>4797</v>
          </cell>
          <cell r="AB6">
            <v>0</v>
          </cell>
          <cell r="AC6">
            <v>14381</v>
          </cell>
          <cell r="AD6">
            <v>59341</v>
          </cell>
          <cell r="AE6">
            <v>0</v>
          </cell>
          <cell r="AF6">
            <v>78519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35669</v>
          </cell>
          <cell r="E7">
            <v>17225</v>
          </cell>
          <cell r="F7">
            <v>0</v>
          </cell>
          <cell r="G7">
            <v>6982</v>
          </cell>
          <cell r="H7">
            <v>59876</v>
          </cell>
          <cell r="I7">
            <v>51907</v>
          </cell>
          <cell r="J7">
            <v>0</v>
          </cell>
          <cell r="K7">
            <v>51907</v>
          </cell>
          <cell r="L7">
            <v>142719</v>
          </cell>
          <cell r="M7">
            <v>0</v>
          </cell>
          <cell r="N7">
            <v>14111</v>
          </cell>
          <cell r="O7">
            <v>116875</v>
          </cell>
          <cell r="P7">
            <v>0</v>
          </cell>
          <cell r="Q7">
            <v>21324</v>
          </cell>
          <cell r="R7">
            <v>295029</v>
          </cell>
          <cell r="S7">
            <v>143387</v>
          </cell>
          <cell r="T7">
            <v>32587</v>
          </cell>
          <cell r="U7">
            <v>0</v>
          </cell>
          <cell r="V7">
            <v>175974</v>
          </cell>
          <cell r="W7">
            <v>444036</v>
          </cell>
          <cell r="X7">
            <v>0</v>
          </cell>
          <cell r="Y7">
            <v>444036</v>
          </cell>
          <cell r="Z7">
            <v>0</v>
          </cell>
          <cell r="AA7">
            <v>1613</v>
          </cell>
          <cell r="AB7">
            <v>0</v>
          </cell>
          <cell r="AC7">
            <v>12001</v>
          </cell>
          <cell r="AD7">
            <v>31600</v>
          </cell>
          <cell r="AE7">
            <v>54</v>
          </cell>
          <cell r="AF7">
            <v>45268</v>
          </cell>
        </row>
        <row r="8">
          <cell r="B8" t="str">
            <v>Køb fra lagringspligtig 2.b-c.</v>
          </cell>
          <cell r="C8">
            <v>12157</v>
          </cell>
          <cell r="D8">
            <v>86183</v>
          </cell>
          <cell r="E8">
            <v>4119</v>
          </cell>
          <cell r="F8">
            <v>0</v>
          </cell>
          <cell r="G8">
            <v>4875</v>
          </cell>
          <cell r="H8">
            <v>107334</v>
          </cell>
          <cell r="I8">
            <v>39159</v>
          </cell>
          <cell r="J8">
            <v>5972</v>
          </cell>
          <cell r="K8">
            <v>45131</v>
          </cell>
          <cell r="L8">
            <v>129511</v>
          </cell>
          <cell r="M8">
            <v>92716</v>
          </cell>
          <cell r="N8">
            <v>4616</v>
          </cell>
          <cell r="O8">
            <v>61755</v>
          </cell>
          <cell r="P8">
            <v>0</v>
          </cell>
          <cell r="Q8">
            <v>45983</v>
          </cell>
          <cell r="R8">
            <v>334581</v>
          </cell>
          <cell r="S8">
            <v>34599</v>
          </cell>
          <cell r="T8">
            <v>17575</v>
          </cell>
          <cell r="U8">
            <v>11773</v>
          </cell>
          <cell r="V8">
            <v>63947</v>
          </cell>
          <cell r="W8">
            <v>810626</v>
          </cell>
          <cell r="X8">
            <v>2138</v>
          </cell>
          <cell r="Y8">
            <v>812764</v>
          </cell>
          <cell r="Z8">
            <v>0</v>
          </cell>
          <cell r="AA8">
            <v>4355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4355</v>
          </cell>
        </row>
        <row r="9">
          <cell r="B9" t="str">
            <v>Lån fra lagringpligtig 2.f-g.</v>
          </cell>
          <cell r="C9">
            <v>0</v>
          </cell>
          <cell r="D9">
            <v>2238</v>
          </cell>
          <cell r="E9">
            <v>570</v>
          </cell>
          <cell r="F9">
            <v>0</v>
          </cell>
          <cell r="G9">
            <v>0</v>
          </cell>
          <cell r="H9">
            <v>2808</v>
          </cell>
          <cell r="I9">
            <v>0</v>
          </cell>
          <cell r="J9">
            <v>0</v>
          </cell>
          <cell r="K9">
            <v>0</v>
          </cell>
          <cell r="L9">
            <v>12728</v>
          </cell>
          <cell r="M9">
            <v>29888</v>
          </cell>
          <cell r="N9">
            <v>402</v>
          </cell>
          <cell r="O9">
            <v>8576</v>
          </cell>
          <cell r="P9">
            <v>0</v>
          </cell>
          <cell r="Q9">
            <v>25859</v>
          </cell>
          <cell r="R9">
            <v>77453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137318</v>
          </cell>
          <cell r="X9">
            <v>0</v>
          </cell>
          <cell r="Y9">
            <v>137318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26227</v>
          </cell>
          <cell r="M10">
            <v>0</v>
          </cell>
          <cell r="N10">
            <v>5489</v>
          </cell>
          <cell r="O10">
            <v>299</v>
          </cell>
          <cell r="P10">
            <v>0</v>
          </cell>
          <cell r="Q10">
            <v>78</v>
          </cell>
          <cell r="R10">
            <v>32093</v>
          </cell>
          <cell r="S10">
            <v>656</v>
          </cell>
          <cell r="T10">
            <v>0</v>
          </cell>
          <cell r="U10">
            <v>0</v>
          </cell>
          <cell r="V10">
            <v>656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361</v>
          </cell>
          <cell r="AC10">
            <v>0</v>
          </cell>
          <cell r="AD10">
            <v>0</v>
          </cell>
          <cell r="AE10">
            <v>0</v>
          </cell>
          <cell r="AF10">
            <v>361</v>
          </cell>
        </row>
        <row r="11">
          <cell r="B11" t="str">
            <v>Køb fra andre 2e</v>
          </cell>
          <cell r="C11">
            <v>4066</v>
          </cell>
          <cell r="D11">
            <v>0</v>
          </cell>
          <cell r="E11">
            <v>159</v>
          </cell>
          <cell r="F11">
            <v>0</v>
          </cell>
          <cell r="G11">
            <v>0</v>
          </cell>
          <cell r="H11">
            <v>4225</v>
          </cell>
          <cell r="I11">
            <v>161</v>
          </cell>
          <cell r="J11">
            <v>0</v>
          </cell>
          <cell r="K11">
            <v>161</v>
          </cell>
          <cell r="L11">
            <v>6324</v>
          </cell>
          <cell r="M11">
            <v>5926</v>
          </cell>
          <cell r="N11">
            <v>38</v>
          </cell>
          <cell r="O11">
            <v>5420</v>
          </cell>
          <cell r="P11">
            <v>0</v>
          </cell>
          <cell r="Q11">
            <v>0</v>
          </cell>
          <cell r="R11">
            <v>17708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1066</v>
          </cell>
          <cell r="AB11">
            <v>0</v>
          </cell>
          <cell r="AC11">
            <v>1637</v>
          </cell>
          <cell r="AD11">
            <v>0</v>
          </cell>
          <cell r="AE11">
            <v>0</v>
          </cell>
          <cell r="AF11">
            <v>2703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162276</v>
          </cell>
          <cell r="E13">
            <v>2</v>
          </cell>
          <cell r="F13">
            <v>0</v>
          </cell>
          <cell r="G13">
            <v>81690</v>
          </cell>
          <cell r="H13">
            <v>243968</v>
          </cell>
          <cell r="I13">
            <v>22176</v>
          </cell>
          <cell r="J13">
            <v>5972</v>
          </cell>
          <cell r="K13">
            <v>28148</v>
          </cell>
          <cell r="L13">
            <v>185603</v>
          </cell>
          <cell r="M13">
            <v>121926</v>
          </cell>
          <cell r="N13">
            <v>5449</v>
          </cell>
          <cell r="O13">
            <v>90295</v>
          </cell>
          <cell r="P13">
            <v>0</v>
          </cell>
          <cell r="Q13">
            <v>16</v>
          </cell>
          <cell r="R13">
            <v>403289</v>
          </cell>
          <cell r="S13">
            <v>104178</v>
          </cell>
          <cell r="T13">
            <v>0</v>
          </cell>
          <cell r="U13">
            <v>11773</v>
          </cell>
          <cell r="V13">
            <v>115951</v>
          </cell>
          <cell r="W13">
            <v>285751</v>
          </cell>
          <cell r="X13">
            <v>2830</v>
          </cell>
          <cell r="Y13">
            <v>288581</v>
          </cell>
          <cell r="Z13">
            <v>0</v>
          </cell>
          <cell r="AA13">
            <v>9113</v>
          </cell>
          <cell r="AB13">
            <v>27908</v>
          </cell>
          <cell r="AC13">
            <v>0</v>
          </cell>
          <cell r="AD13">
            <v>0</v>
          </cell>
          <cell r="AE13">
            <v>0</v>
          </cell>
          <cell r="AF13">
            <v>37021</v>
          </cell>
        </row>
        <row r="14">
          <cell r="B14" t="str">
            <v>Tilgang ved blanding 2.j.</v>
          </cell>
          <cell r="C14">
            <v>143759</v>
          </cell>
          <cell r="D14">
            <v>3114</v>
          </cell>
          <cell r="E14">
            <v>7240</v>
          </cell>
          <cell r="F14">
            <v>0</v>
          </cell>
          <cell r="G14">
            <v>0</v>
          </cell>
          <cell r="H14">
            <v>154113</v>
          </cell>
          <cell r="I14">
            <v>8</v>
          </cell>
          <cell r="J14">
            <v>0</v>
          </cell>
          <cell r="K14">
            <v>8</v>
          </cell>
          <cell r="L14">
            <v>44854</v>
          </cell>
          <cell r="M14">
            <v>159984</v>
          </cell>
          <cell r="N14">
            <v>1</v>
          </cell>
          <cell r="O14">
            <v>21231</v>
          </cell>
          <cell r="P14">
            <v>0</v>
          </cell>
          <cell r="Q14">
            <v>1751</v>
          </cell>
          <cell r="R14">
            <v>227821</v>
          </cell>
          <cell r="S14">
            <v>0</v>
          </cell>
          <cell r="T14">
            <v>14720</v>
          </cell>
          <cell r="U14">
            <v>0</v>
          </cell>
          <cell r="V14">
            <v>14720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1250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1250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7</v>
          </cell>
          <cell r="D16">
            <v>857</v>
          </cell>
          <cell r="E16">
            <v>60</v>
          </cell>
          <cell r="F16">
            <v>0</v>
          </cell>
          <cell r="G16">
            <v>445</v>
          </cell>
          <cell r="H16">
            <v>1369</v>
          </cell>
          <cell r="I16">
            <v>229</v>
          </cell>
          <cell r="J16">
            <v>2</v>
          </cell>
          <cell r="K16">
            <v>231</v>
          </cell>
          <cell r="L16">
            <v>341</v>
          </cell>
          <cell r="M16">
            <v>309</v>
          </cell>
          <cell r="N16">
            <v>88</v>
          </cell>
          <cell r="O16">
            <v>189</v>
          </cell>
          <cell r="P16">
            <v>0</v>
          </cell>
          <cell r="Q16">
            <v>0</v>
          </cell>
          <cell r="R16">
            <v>927</v>
          </cell>
          <cell r="S16">
            <v>857</v>
          </cell>
          <cell r="T16">
            <v>0</v>
          </cell>
          <cell r="U16">
            <v>0</v>
          </cell>
          <cell r="V16">
            <v>857</v>
          </cell>
          <cell r="W16">
            <v>5340</v>
          </cell>
          <cell r="X16">
            <v>1</v>
          </cell>
          <cell r="Y16">
            <v>5341</v>
          </cell>
          <cell r="Z16">
            <v>0</v>
          </cell>
          <cell r="AA16">
            <v>56</v>
          </cell>
          <cell r="AB16">
            <v>0</v>
          </cell>
          <cell r="AC16">
            <v>168</v>
          </cell>
          <cell r="AD16">
            <v>0</v>
          </cell>
          <cell r="AE16">
            <v>0</v>
          </cell>
          <cell r="AF16">
            <v>224</v>
          </cell>
        </row>
        <row r="17">
          <cell r="B17" t="str">
            <v>I alt Tilgang</v>
          </cell>
          <cell r="C17">
            <v>159989</v>
          </cell>
          <cell r="D17">
            <v>290337</v>
          </cell>
          <cell r="E17">
            <v>29375</v>
          </cell>
          <cell r="F17">
            <v>0</v>
          </cell>
          <cell r="G17">
            <v>93992</v>
          </cell>
          <cell r="H17">
            <v>573693</v>
          </cell>
          <cell r="I17">
            <v>113640</v>
          </cell>
          <cell r="J17">
            <v>11946</v>
          </cell>
          <cell r="K17">
            <v>125586</v>
          </cell>
          <cell r="L17">
            <v>548307</v>
          </cell>
          <cell r="M17">
            <v>410749</v>
          </cell>
          <cell r="N17">
            <v>30194</v>
          </cell>
          <cell r="O17">
            <v>304640</v>
          </cell>
          <cell r="P17">
            <v>0</v>
          </cell>
          <cell r="Q17">
            <v>95011</v>
          </cell>
          <cell r="R17">
            <v>1388901</v>
          </cell>
          <cell r="S17">
            <v>283677</v>
          </cell>
          <cell r="T17">
            <v>64882</v>
          </cell>
          <cell r="U17">
            <v>23546</v>
          </cell>
          <cell r="V17">
            <v>372105</v>
          </cell>
          <cell r="W17">
            <v>1683071</v>
          </cell>
          <cell r="X17">
            <v>4969</v>
          </cell>
          <cell r="Y17">
            <v>1688040</v>
          </cell>
          <cell r="Z17">
            <v>0</v>
          </cell>
          <cell r="AA17">
            <v>17453</v>
          </cell>
          <cell r="AB17">
            <v>28269</v>
          </cell>
          <cell r="AC17">
            <v>13806</v>
          </cell>
          <cell r="AD17">
            <v>31600</v>
          </cell>
          <cell r="AE17">
            <v>54</v>
          </cell>
          <cell r="AF17">
            <v>91182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36890</v>
          </cell>
          <cell r="E18">
            <v>0</v>
          </cell>
          <cell r="F18">
            <v>0</v>
          </cell>
          <cell r="G18">
            <v>73946</v>
          </cell>
          <cell r="H18">
            <v>110836</v>
          </cell>
          <cell r="I18">
            <v>0</v>
          </cell>
          <cell r="J18">
            <v>0</v>
          </cell>
          <cell r="K18">
            <v>0</v>
          </cell>
          <cell r="L18">
            <v>101706</v>
          </cell>
          <cell r="M18">
            <v>0</v>
          </cell>
          <cell r="N18">
            <v>10763</v>
          </cell>
          <cell r="O18">
            <v>77528</v>
          </cell>
          <cell r="P18">
            <v>0</v>
          </cell>
          <cell r="Q18">
            <v>7972</v>
          </cell>
          <cell r="R18">
            <v>197969</v>
          </cell>
          <cell r="S18">
            <v>200472</v>
          </cell>
          <cell r="T18">
            <v>17575</v>
          </cell>
          <cell r="U18">
            <v>0</v>
          </cell>
          <cell r="V18">
            <v>218047</v>
          </cell>
          <cell r="W18">
            <v>33783</v>
          </cell>
          <cell r="X18">
            <v>0</v>
          </cell>
          <cell r="Y18">
            <v>33783</v>
          </cell>
          <cell r="Z18">
            <v>0</v>
          </cell>
          <cell r="AA18">
            <v>4836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4836</v>
          </cell>
        </row>
        <row r="19">
          <cell r="B19" t="str">
            <v>Salg til lagringspligtig 3.b-c.</v>
          </cell>
          <cell r="C19">
            <v>12155</v>
          </cell>
          <cell r="D19">
            <v>86183</v>
          </cell>
          <cell r="E19">
            <v>4119</v>
          </cell>
          <cell r="F19">
            <v>0</v>
          </cell>
          <cell r="G19">
            <v>4875</v>
          </cell>
          <cell r="H19">
            <v>107332</v>
          </cell>
          <cell r="I19">
            <v>39159</v>
          </cell>
          <cell r="J19">
            <v>5972</v>
          </cell>
          <cell r="K19">
            <v>45131</v>
          </cell>
          <cell r="L19">
            <v>153336</v>
          </cell>
          <cell r="M19">
            <v>92716</v>
          </cell>
          <cell r="N19">
            <v>6541</v>
          </cell>
          <cell r="O19">
            <v>61735</v>
          </cell>
          <cell r="P19">
            <v>0</v>
          </cell>
          <cell r="Q19">
            <v>45983</v>
          </cell>
          <cell r="R19">
            <v>360311</v>
          </cell>
          <cell r="S19">
            <v>34599</v>
          </cell>
          <cell r="T19">
            <v>17575</v>
          </cell>
          <cell r="U19">
            <v>11773</v>
          </cell>
          <cell r="V19">
            <v>63947</v>
          </cell>
          <cell r="W19">
            <v>810626</v>
          </cell>
          <cell r="X19">
            <v>2138</v>
          </cell>
          <cell r="Y19">
            <v>812764</v>
          </cell>
          <cell r="Z19">
            <v>0</v>
          </cell>
          <cell r="AA19">
            <v>4355</v>
          </cell>
          <cell r="AB19">
            <v>0</v>
          </cell>
          <cell r="AC19">
            <v>878</v>
          </cell>
          <cell r="AD19">
            <v>0</v>
          </cell>
          <cell r="AE19">
            <v>0</v>
          </cell>
          <cell r="AF19">
            <v>5233</v>
          </cell>
        </row>
        <row r="20">
          <cell r="B20" t="str">
            <v>Udlån til lagringspligtig 3.i-j.</v>
          </cell>
          <cell r="C20">
            <v>0</v>
          </cell>
          <cell r="D20">
            <v>2238</v>
          </cell>
          <cell r="E20">
            <v>570</v>
          </cell>
          <cell r="F20">
            <v>0</v>
          </cell>
          <cell r="G20">
            <v>0</v>
          </cell>
          <cell r="H20">
            <v>2808</v>
          </cell>
          <cell r="I20">
            <v>0</v>
          </cell>
          <cell r="J20">
            <v>0</v>
          </cell>
          <cell r="K20">
            <v>0</v>
          </cell>
          <cell r="L20">
            <v>12728</v>
          </cell>
          <cell r="M20">
            <v>29889</v>
          </cell>
          <cell r="N20">
            <v>402</v>
          </cell>
          <cell r="O20">
            <v>8576</v>
          </cell>
          <cell r="P20">
            <v>0</v>
          </cell>
          <cell r="Q20">
            <v>25859</v>
          </cell>
          <cell r="R20">
            <v>77454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137318</v>
          </cell>
          <cell r="X20">
            <v>0</v>
          </cell>
          <cell r="Y20">
            <v>137318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4336</v>
          </cell>
          <cell r="M21">
            <v>0</v>
          </cell>
          <cell r="N21">
            <v>0</v>
          </cell>
          <cell r="O21">
            <v>24879</v>
          </cell>
          <cell r="P21">
            <v>0</v>
          </cell>
          <cell r="Q21">
            <v>0</v>
          </cell>
          <cell r="R21">
            <v>29215</v>
          </cell>
          <cell r="S21">
            <v>11134</v>
          </cell>
          <cell r="T21">
            <v>2101</v>
          </cell>
          <cell r="U21">
            <v>0</v>
          </cell>
          <cell r="V21">
            <v>13235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38</v>
          </cell>
          <cell r="N22">
            <v>0</v>
          </cell>
          <cell r="O22">
            <v>591</v>
          </cell>
          <cell r="P22">
            <v>0</v>
          </cell>
          <cell r="Q22">
            <v>0</v>
          </cell>
          <cell r="R22">
            <v>629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28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28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24605</v>
          </cell>
          <cell r="J23">
            <v>0</v>
          </cell>
          <cell r="K23">
            <v>24605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2486</v>
          </cell>
          <cell r="P24">
            <v>0</v>
          </cell>
          <cell r="Q24">
            <v>0</v>
          </cell>
          <cell r="R24">
            <v>2486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148905</v>
          </cell>
          <cell r="D25">
            <v>0</v>
          </cell>
          <cell r="E25">
            <v>159</v>
          </cell>
          <cell r="F25">
            <v>0</v>
          </cell>
          <cell r="G25">
            <v>0</v>
          </cell>
          <cell r="H25">
            <v>149064</v>
          </cell>
          <cell r="I25">
            <v>59878</v>
          </cell>
          <cell r="J25">
            <v>0</v>
          </cell>
          <cell r="K25">
            <v>59878</v>
          </cell>
          <cell r="L25">
            <v>70323</v>
          </cell>
          <cell r="M25">
            <v>253044</v>
          </cell>
          <cell r="N25">
            <v>2133</v>
          </cell>
          <cell r="O25">
            <v>46537</v>
          </cell>
          <cell r="P25">
            <v>0</v>
          </cell>
          <cell r="Q25">
            <v>2766</v>
          </cell>
          <cell r="R25">
            <v>374803</v>
          </cell>
          <cell r="S25">
            <v>11332</v>
          </cell>
          <cell r="T25">
            <v>0</v>
          </cell>
          <cell r="U25">
            <v>0</v>
          </cell>
          <cell r="V25">
            <v>11332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5459</v>
          </cell>
          <cell r="AB25">
            <v>0</v>
          </cell>
          <cell r="AC25">
            <v>9910</v>
          </cell>
          <cell r="AD25">
            <v>0</v>
          </cell>
          <cell r="AE25">
            <v>51</v>
          </cell>
          <cell r="AF25">
            <v>15420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465</v>
          </cell>
          <cell r="M26">
            <v>0</v>
          </cell>
          <cell r="N26">
            <v>0</v>
          </cell>
          <cell r="O26">
            <v>195</v>
          </cell>
          <cell r="P26">
            <v>0</v>
          </cell>
          <cell r="Q26">
            <v>0</v>
          </cell>
          <cell r="R26">
            <v>660</v>
          </cell>
          <cell r="S26">
            <v>1207</v>
          </cell>
          <cell r="T26">
            <v>0</v>
          </cell>
          <cell r="U26">
            <v>0</v>
          </cell>
          <cell r="V26">
            <v>1207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5</v>
          </cell>
          <cell r="AB26">
            <v>0</v>
          </cell>
          <cell r="AC26">
            <v>3300</v>
          </cell>
          <cell r="AD26">
            <v>19116</v>
          </cell>
          <cell r="AE26">
            <v>0</v>
          </cell>
          <cell r="AF26">
            <v>22421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570</v>
          </cell>
          <cell r="T27">
            <v>0</v>
          </cell>
          <cell r="U27">
            <v>0</v>
          </cell>
          <cell r="V27">
            <v>570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28268</v>
          </cell>
          <cell r="AC27">
            <v>0</v>
          </cell>
          <cell r="AD27">
            <v>0</v>
          </cell>
          <cell r="AE27">
            <v>0</v>
          </cell>
          <cell r="AF27">
            <v>28268</v>
          </cell>
        </row>
        <row r="28">
          <cell r="B28" t="str">
            <v>Anvendt til produktion 3.n</v>
          </cell>
          <cell r="C28">
            <v>0</v>
          </cell>
          <cell r="D28">
            <v>13093</v>
          </cell>
          <cell r="E28">
            <v>0</v>
          </cell>
          <cell r="F28">
            <v>0</v>
          </cell>
          <cell r="G28">
            <v>4908</v>
          </cell>
          <cell r="H28">
            <v>18001</v>
          </cell>
          <cell r="I28">
            <v>0</v>
          </cell>
          <cell r="J28">
            <v>0</v>
          </cell>
          <cell r="K28">
            <v>0</v>
          </cell>
          <cell r="L28">
            <v>650</v>
          </cell>
          <cell r="M28">
            <v>14161</v>
          </cell>
          <cell r="N28">
            <v>6612</v>
          </cell>
          <cell r="O28">
            <v>0</v>
          </cell>
          <cell r="P28">
            <v>0</v>
          </cell>
          <cell r="Q28">
            <v>26784</v>
          </cell>
          <cell r="R28">
            <v>48207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637241</v>
          </cell>
          <cell r="X28">
            <v>1665</v>
          </cell>
          <cell r="Y28">
            <v>638906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3081</v>
          </cell>
          <cell r="D29">
            <v>127847</v>
          </cell>
          <cell r="E29">
            <v>23354</v>
          </cell>
          <cell r="F29">
            <v>0</v>
          </cell>
          <cell r="G29">
            <v>590</v>
          </cell>
          <cell r="H29">
            <v>154872</v>
          </cell>
          <cell r="I29">
            <v>8</v>
          </cell>
          <cell r="J29">
            <v>0</v>
          </cell>
          <cell r="K29">
            <v>8</v>
          </cell>
          <cell r="L29">
            <v>158843</v>
          </cell>
          <cell r="M29">
            <v>46192</v>
          </cell>
          <cell r="N29">
            <v>7219</v>
          </cell>
          <cell r="O29">
            <v>13803</v>
          </cell>
          <cell r="P29">
            <v>0</v>
          </cell>
          <cell r="Q29">
            <v>2125</v>
          </cell>
          <cell r="R29">
            <v>228182</v>
          </cell>
          <cell r="S29">
            <v>14589</v>
          </cell>
          <cell r="T29">
            <v>0</v>
          </cell>
          <cell r="U29">
            <v>0</v>
          </cell>
          <cell r="V29">
            <v>14589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1250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1250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113</v>
          </cell>
          <cell r="D31">
            <v>526</v>
          </cell>
          <cell r="E31">
            <v>277</v>
          </cell>
          <cell r="F31">
            <v>0</v>
          </cell>
          <cell r="G31">
            <v>1</v>
          </cell>
          <cell r="H31">
            <v>917</v>
          </cell>
          <cell r="I31">
            <v>1338</v>
          </cell>
          <cell r="J31">
            <v>1</v>
          </cell>
          <cell r="K31">
            <v>1339</v>
          </cell>
          <cell r="L31">
            <v>1229</v>
          </cell>
          <cell r="M31">
            <v>111</v>
          </cell>
          <cell r="N31">
            <v>31</v>
          </cell>
          <cell r="O31">
            <v>339</v>
          </cell>
          <cell r="P31">
            <v>0</v>
          </cell>
          <cell r="Q31">
            <v>1701</v>
          </cell>
          <cell r="R31">
            <v>3411</v>
          </cell>
          <cell r="S31">
            <v>944</v>
          </cell>
          <cell r="T31">
            <v>3</v>
          </cell>
          <cell r="U31">
            <v>0</v>
          </cell>
          <cell r="V31">
            <v>947</v>
          </cell>
          <cell r="W31">
            <v>9</v>
          </cell>
          <cell r="X31">
            <v>0</v>
          </cell>
          <cell r="Y31">
            <v>9</v>
          </cell>
          <cell r="Z31">
            <v>0</v>
          </cell>
          <cell r="AA31">
            <v>318</v>
          </cell>
          <cell r="AB31">
            <v>1</v>
          </cell>
          <cell r="AC31">
            <v>2</v>
          </cell>
          <cell r="AD31">
            <v>0</v>
          </cell>
          <cell r="AE31">
            <v>3</v>
          </cell>
          <cell r="AF31">
            <v>324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164254</v>
          </cell>
          <cell r="D33">
            <v>266777</v>
          </cell>
          <cell r="E33">
            <v>28479</v>
          </cell>
          <cell r="F33">
            <v>0</v>
          </cell>
          <cell r="G33">
            <v>84320</v>
          </cell>
          <cell r="H33">
            <v>543830</v>
          </cell>
          <cell r="I33">
            <v>124988</v>
          </cell>
          <cell r="J33">
            <v>5973</v>
          </cell>
          <cell r="K33">
            <v>130961</v>
          </cell>
          <cell r="L33">
            <v>503616</v>
          </cell>
          <cell r="M33">
            <v>436151</v>
          </cell>
          <cell r="N33">
            <v>33701</v>
          </cell>
          <cell r="O33">
            <v>236669</v>
          </cell>
          <cell r="P33">
            <v>0</v>
          </cell>
          <cell r="Q33">
            <v>113190</v>
          </cell>
          <cell r="R33">
            <v>1323327</v>
          </cell>
          <cell r="S33">
            <v>274847</v>
          </cell>
          <cell r="T33">
            <v>37254</v>
          </cell>
          <cell r="U33">
            <v>11773</v>
          </cell>
          <cell r="V33">
            <v>323874</v>
          </cell>
          <cell r="W33">
            <v>1618977</v>
          </cell>
          <cell r="X33">
            <v>3803</v>
          </cell>
          <cell r="Y33">
            <v>1622780</v>
          </cell>
          <cell r="Z33">
            <v>0</v>
          </cell>
          <cell r="AA33">
            <v>16251</v>
          </cell>
          <cell r="AB33">
            <v>28269</v>
          </cell>
          <cell r="AC33">
            <v>14090</v>
          </cell>
          <cell r="AD33">
            <v>19116</v>
          </cell>
          <cell r="AE33">
            <v>54</v>
          </cell>
          <cell r="AF33">
            <v>77780</v>
          </cell>
        </row>
        <row r="34">
          <cell r="A34" t="str">
            <v>FYSISK BEHOLDNING ULTIMO</v>
          </cell>
          <cell r="B34" t="str">
            <v/>
          </cell>
          <cell r="C34">
            <v>6358</v>
          </cell>
          <cell r="D34">
            <v>388352</v>
          </cell>
          <cell r="E34">
            <v>27128</v>
          </cell>
          <cell r="F34">
            <v>0</v>
          </cell>
          <cell r="G34">
            <v>93683</v>
          </cell>
          <cell r="H34">
            <v>515521</v>
          </cell>
          <cell r="I34">
            <v>122357</v>
          </cell>
          <cell r="J34">
            <v>14780</v>
          </cell>
          <cell r="K34">
            <v>137137</v>
          </cell>
          <cell r="L34">
            <v>1114011</v>
          </cell>
          <cell r="M34">
            <v>187761</v>
          </cell>
          <cell r="N34">
            <v>133446</v>
          </cell>
          <cell r="O34">
            <v>195675</v>
          </cell>
          <cell r="P34">
            <v>0</v>
          </cell>
          <cell r="Q34">
            <v>97586</v>
          </cell>
          <cell r="R34">
            <v>1728479</v>
          </cell>
          <cell r="S34">
            <v>281026</v>
          </cell>
          <cell r="T34">
            <v>91333</v>
          </cell>
          <cell r="U34">
            <v>12772</v>
          </cell>
          <cell r="V34">
            <v>385131</v>
          </cell>
          <cell r="W34">
            <v>532063</v>
          </cell>
          <cell r="X34">
            <v>44882</v>
          </cell>
          <cell r="Y34">
            <v>576945</v>
          </cell>
          <cell r="Z34">
            <v>0</v>
          </cell>
          <cell r="AA34">
            <v>5999</v>
          </cell>
          <cell r="AB34">
            <v>0</v>
          </cell>
          <cell r="AC34">
            <v>14097</v>
          </cell>
          <cell r="AD34">
            <v>71825</v>
          </cell>
          <cell r="AE34">
            <v>0</v>
          </cell>
          <cell r="AF34">
            <v>91921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189955</v>
          </cell>
          <cell r="E35">
            <v>2094</v>
          </cell>
          <cell r="F35">
            <v>0</v>
          </cell>
          <cell r="G35">
            <v>0</v>
          </cell>
          <cell r="H35">
            <v>192049</v>
          </cell>
          <cell r="I35">
            <v>0</v>
          </cell>
          <cell r="J35">
            <v>0</v>
          </cell>
          <cell r="K35">
            <v>0</v>
          </cell>
          <cell r="L35">
            <v>903343</v>
          </cell>
          <cell r="M35">
            <v>176050</v>
          </cell>
          <cell r="N35">
            <v>2838</v>
          </cell>
          <cell r="O35">
            <v>52168</v>
          </cell>
          <cell r="P35">
            <v>0</v>
          </cell>
          <cell r="Q35">
            <v>16105</v>
          </cell>
          <cell r="R35">
            <v>1150504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144189</v>
          </cell>
          <cell r="X35">
            <v>0</v>
          </cell>
          <cell r="Y35">
            <v>144189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-189956</v>
          </cell>
          <cell r="E36">
            <v>-2093</v>
          </cell>
          <cell r="F36">
            <v>0</v>
          </cell>
          <cell r="G36">
            <v>0</v>
          </cell>
          <cell r="H36">
            <v>-192049</v>
          </cell>
          <cell r="I36">
            <v>0</v>
          </cell>
          <cell r="J36">
            <v>0</v>
          </cell>
          <cell r="K36">
            <v>0</v>
          </cell>
          <cell r="L36">
            <v>-903344</v>
          </cell>
          <cell r="M36">
            <v>-176050</v>
          </cell>
          <cell r="N36">
            <v>-2838</v>
          </cell>
          <cell r="O36">
            <v>-52167</v>
          </cell>
          <cell r="P36">
            <v>0</v>
          </cell>
          <cell r="Q36">
            <v>-16105</v>
          </cell>
          <cell r="R36">
            <v>-1150504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-144189</v>
          </cell>
          <cell r="X36">
            <v>0</v>
          </cell>
          <cell r="Y36">
            <v>-144189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6358</v>
          </cell>
          <cell r="D37">
            <v>388351</v>
          </cell>
          <cell r="E37">
            <v>27129</v>
          </cell>
          <cell r="F37">
            <v>0</v>
          </cell>
          <cell r="G37">
            <v>93683</v>
          </cell>
          <cell r="H37">
            <v>515521</v>
          </cell>
          <cell r="I37">
            <v>122357</v>
          </cell>
          <cell r="J37">
            <v>14780</v>
          </cell>
          <cell r="K37">
            <v>137137</v>
          </cell>
          <cell r="L37">
            <v>1114010</v>
          </cell>
          <cell r="M37">
            <v>187761</v>
          </cell>
          <cell r="N37">
            <v>133446</v>
          </cell>
          <cell r="O37">
            <v>195676</v>
          </cell>
          <cell r="P37">
            <v>0</v>
          </cell>
          <cell r="Q37">
            <v>97586</v>
          </cell>
          <cell r="R37">
            <v>1728479</v>
          </cell>
          <cell r="S37">
            <v>281026</v>
          </cell>
          <cell r="T37">
            <v>91333</v>
          </cell>
          <cell r="U37">
            <v>12772</v>
          </cell>
          <cell r="V37">
            <v>385131</v>
          </cell>
          <cell r="W37">
            <v>532063</v>
          </cell>
          <cell r="X37">
            <v>44882</v>
          </cell>
          <cell r="Y37">
            <v>576945</v>
          </cell>
          <cell r="Z37">
            <v>0</v>
          </cell>
          <cell r="AA37">
            <v>5999</v>
          </cell>
          <cell r="AB37">
            <v>0</v>
          </cell>
          <cell r="AC37">
            <v>14097</v>
          </cell>
          <cell r="AD37">
            <v>71825</v>
          </cell>
          <cell r="AE37">
            <v>0</v>
          </cell>
          <cell r="AF37">
            <v>91921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5846</v>
          </cell>
          <cell r="C3">
            <v>138</v>
          </cell>
          <cell r="D3">
            <v>139959</v>
          </cell>
          <cell r="E3">
            <v>2962</v>
          </cell>
          <cell r="F3">
            <v>148905</v>
          </cell>
          <cell r="G3">
            <v>1743</v>
          </cell>
          <cell r="H3">
            <v>39733</v>
          </cell>
          <cell r="I3">
            <v>41476</v>
          </cell>
          <cell r="J3">
            <v>8</v>
          </cell>
          <cell r="K3">
            <v>8</v>
          </cell>
          <cell r="L3">
            <v>31789</v>
          </cell>
          <cell r="M3">
            <v>0</v>
          </cell>
          <cell r="N3">
            <v>17429</v>
          </cell>
          <cell r="O3">
            <v>49218</v>
          </cell>
        </row>
      </sheetData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Kompatibilitetsrapport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6358</v>
          </cell>
          <cell r="D3">
            <v>388352</v>
          </cell>
          <cell r="E3">
            <v>27128</v>
          </cell>
          <cell r="F3">
            <v>0</v>
          </cell>
          <cell r="G3">
            <v>93683</v>
          </cell>
          <cell r="H3">
            <v>515521</v>
          </cell>
          <cell r="I3">
            <v>122357</v>
          </cell>
          <cell r="J3">
            <v>14780</v>
          </cell>
          <cell r="K3">
            <v>137137</v>
          </cell>
          <cell r="L3">
            <v>1114011</v>
          </cell>
          <cell r="M3">
            <v>187761</v>
          </cell>
          <cell r="N3">
            <v>133446</v>
          </cell>
          <cell r="O3">
            <v>195675</v>
          </cell>
          <cell r="P3">
            <v>0</v>
          </cell>
          <cell r="Q3">
            <v>97586</v>
          </cell>
          <cell r="R3">
            <v>1728479</v>
          </cell>
          <cell r="S3">
            <v>281026</v>
          </cell>
          <cell r="T3">
            <v>91333</v>
          </cell>
          <cell r="U3">
            <v>12772</v>
          </cell>
          <cell r="V3">
            <v>385131</v>
          </cell>
          <cell r="W3">
            <v>532063</v>
          </cell>
          <cell r="X3">
            <v>44882</v>
          </cell>
          <cell r="Y3">
            <v>576945</v>
          </cell>
          <cell r="Z3">
            <v>0</v>
          </cell>
          <cell r="AA3">
            <v>5999</v>
          </cell>
          <cell r="AB3">
            <v>0</v>
          </cell>
          <cell r="AC3">
            <v>14097</v>
          </cell>
          <cell r="AD3">
            <v>71825</v>
          </cell>
          <cell r="AE3">
            <v>0</v>
          </cell>
          <cell r="AF3">
            <v>91921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189955</v>
          </cell>
          <cell r="E4">
            <v>2094</v>
          </cell>
          <cell r="F4">
            <v>0</v>
          </cell>
          <cell r="G4">
            <v>0</v>
          </cell>
          <cell r="H4">
            <v>192049</v>
          </cell>
          <cell r="I4">
            <v>0</v>
          </cell>
          <cell r="J4">
            <v>0</v>
          </cell>
          <cell r="K4">
            <v>0</v>
          </cell>
          <cell r="L4">
            <v>903343</v>
          </cell>
          <cell r="M4">
            <v>176050</v>
          </cell>
          <cell r="N4">
            <v>2838</v>
          </cell>
          <cell r="O4">
            <v>52168</v>
          </cell>
          <cell r="P4">
            <v>0</v>
          </cell>
          <cell r="Q4">
            <v>16105</v>
          </cell>
          <cell r="R4">
            <v>1150504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144189</v>
          </cell>
          <cell r="X4">
            <v>0</v>
          </cell>
          <cell r="Y4">
            <v>144189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-189956</v>
          </cell>
          <cell r="E5">
            <v>-2093</v>
          </cell>
          <cell r="F5">
            <v>0</v>
          </cell>
          <cell r="G5">
            <v>0</v>
          </cell>
          <cell r="H5">
            <v>-192049</v>
          </cell>
          <cell r="I5">
            <v>0</v>
          </cell>
          <cell r="J5">
            <v>0</v>
          </cell>
          <cell r="K5">
            <v>0</v>
          </cell>
          <cell r="L5">
            <v>-903344</v>
          </cell>
          <cell r="M5">
            <v>-176050</v>
          </cell>
          <cell r="N5">
            <v>-2838</v>
          </cell>
          <cell r="O5">
            <v>-52167</v>
          </cell>
          <cell r="P5">
            <v>0</v>
          </cell>
          <cell r="Q5">
            <v>-16105</v>
          </cell>
          <cell r="R5">
            <v>-1150504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-144189</v>
          </cell>
          <cell r="X5">
            <v>0</v>
          </cell>
          <cell r="Y5">
            <v>-144189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6358</v>
          </cell>
          <cell r="D6">
            <v>388351</v>
          </cell>
          <cell r="E6">
            <v>27129</v>
          </cell>
          <cell r="F6">
            <v>0</v>
          </cell>
          <cell r="G6">
            <v>93683</v>
          </cell>
          <cell r="H6">
            <v>515521</v>
          </cell>
          <cell r="I6">
            <v>122357</v>
          </cell>
          <cell r="J6">
            <v>14780</v>
          </cell>
          <cell r="K6">
            <v>137137</v>
          </cell>
          <cell r="L6">
            <v>1114010</v>
          </cell>
          <cell r="M6">
            <v>187761</v>
          </cell>
          <cell r="N6">
            <v>133446</v>
          </cell>
          <cell r="O6">
            <v>195676</v>
          </cell>
          <cell r="P6">
            <v>0</v>
          </cell>
          <cell r="Q6">
            <v>97586</v>
          </cell>
          <cell r="R6">
            <v>1728479</v>
          </cell>
          <cell r="S6">
            <v>281026</v>
          </cell>
          <cell r="T6">
            <v>91333</v>
          </cell>
          <cell r="U6">
            <v>12772</v>
          </cell>
          <cell r="V6">
            <v>385131</v>
          </cell>
          <cell r="W6">
            <v>532063</v>
          </cell>
          <cell r="X6">
            <v>44882</v>
          </cell>
          <cell r="Y6">
            <v>576945</v>
          </cell>
          <cell r="Z6">
            <v>0</v>
          </cell>
          <cell r="AA6">
            <v>5999</v>
          </cell>
          <cell r="AB6">
            <v>0</v>
          </cell>
          <cell r="AC6">
            <v>14097</v>
          </cell>
          <cell r="AD6">
            <v>71825</v>
          </cell>
          <cell r="AE6">
            <v>0</v>
          </cell>
          <cell r="AF6">
            <v>91921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43256</v>
          </cell>
          <cell r="E7">
            <v>20844</v>
          </cell>
          <cell r="F7">
            <v>28</v>
          </cell>
          <cell r="G7">
            <v>0</v>
          </cell>
          <cell r="H7">
            <v>64128</v>
          </cell>
          <cell r="I7">
            <v>48828</v>
          </cell>
          <cell r="J7">
            <v>0</v>
          </cell>
          <cell r="K7">
            <v>48828</v>
          </cell>
          <cell r="L7">
            <v>46735</v>
          </cell>
          <cell r="M7">
            <v>0</v>
          </cell>
          <cell r="N7">
            <v>12148</v>
          </cell>
          <cell r="O7">
            <v>111024</v>
          </cell>
          <cell r="P7">
            <v>0</v>
          </cell>
          <cell r="Q7">
            <v>0</v>
          </cell>
          <cell r="R7">
            <v>169907</v>
          </cell>
          <cell r="S7">
            <v>156114</v>
          </cell>
          <cell r="T7">
            <v>3302</v>
          </cell>
          <cell r="U7">
            <v>0</v>
          </cell>
          <cell r="V7">
            <v>159416</v>
          </cell>
          <cell r="W7">
            <v>463210</v>
          </cell>
          <cell r="X7">
            <v>0</v>
          </cell>
          <cell r="Y7">
            <v>463210</v>
          </cell>
          <cell r="Z7">
            <v>0</v>
          </cell>
          <cell r="AA7">
            <v>3228</v>
          </cell>
          <cell r="AB7">
            <v>0</v>
          </cell>
          <cell r="AC7">
            <v>17658</v>
          </cell>
          <cell r="AD7">
            <v>44119</v>
          </cell>
          <cell r="AE7">
            <v>52</v>
          </cell>
          <cell r="AF7">
            <v>65057</v>
          </cell>
        </row>
        <row r="8">
          <cell r="B8" t="str">
            <v>Køb fra lagringspligtig 2.b-c.</v>
          </cell>
          <cell r="C8">
            <v>20778</v>
          </cell>
          <cell r="D8">
            <v>71664</v>
          </cell>
          <cell r="E8">
            <v>7584</v>
          </cell>
          <cell r="F8">
            <v>0</v>
          </cell>
          <cell r="G8">
            <v>5942</v>
          </cell>
          <cell r="H8">
            <v>105968</v>
          </cell>
          <cell r="I8">
            <v>53741</v>
          </cell>
          <cell r="J8">
            <v>136</v>
          </cell>
          <cell r="K8">
            <v>53877</v>
          </cell>
          <cell r="L8">
            <v>176266</v>
          </cell>
          <cell r="M8">
            <v>118757</v>
          </cell>
          <cell r="N8">
            <v>5209</v>
          </cell>
          <cell r="O8">
            <v>68417</v>
          </cell>
          <cell r="P8">
            <v>0</v>
          </cell>
          <cell r="Q8">
            <v>19330</v>
          </cell>
          <cell r="R8">
            <v>387979</v>
          </cell>
          <cell r="S8">
            <v>26947</v>
          </cell>
          <cell r="T8">
            <v>0</v>
          </cell>
          <cell r="U8">
            <v>7033</v>
          </cell>
          <cell r="V8">
            <v>33980</v>
          </cell>
          <cell r="W8">
            <v>910825</v>
          </cell>
          <cell r="X8">
            <v>10345</v>
          </cell>
          <cell r="Y8">
            <v>921170</v>
          </cell>
          <cell r="Z8">
            <v>0</v>
          </cell>
          <cell r="AA8">
            <v>4666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4666</v>
          </cell>
        </row>
        <row r="9">
          <cell r="B9" t="str">
            <v>Lån fra lagringpligtig 2.f-g.</v>
          </cell>
          <cell r="C9">
            <v>0</v>
          </cell>
          <cell r="D9">
            <v>7919</v>
          </cell>
          <cell r="E9">
            <v>422</v>
          </cell>
          <cell r="F9">
            <v>0</v>
          </cell>
          <cell r="G9">
            <v>0</v>
          </cell>
          <cell r="H9">
            <v>8341</v>
          </cell>
          <cell r="I9">
            <v>0</v>
          </cell>
          <cell r="J9">
            <v>0</v>
          </cell>
          <cell r="K9">
            <v>0</v>
          </cell>
          <cell r="L9">
            <v>38426</v>
          </cell>
          <cell r="M9">
            <v>23698</v>
          </cell>
          <cell r="N9">
            <v>321</v>
          </cell>
          <cell r="O9">
            <v>43790</v>
          </cell>
          <cell r="P9">
            <v>0</v>
          </cell>
          <cell r="Q9">
            <v>8566</v>
          </cell>
          <cell r="R9">
            <v>114801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101253</v>
          </cell>
          <cell r="X9">
            <v>0</v>
          </cell>
          <cell r="Y9">
            <v>101253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3042</v>
          </cell>
          <cell r="M10">
            <v>0</v>
          </cell>
          <cell r="N10">
            <v>5845</v>
          </cell>
          <cell r="O10">
            <v>39</v>
          </cell>
          <cell r="P10">
            <v>0</v>
          </cell>
          <cell r="Q10">
            <v>91</v>
          </cell>
          <cell r="R10">
            <v>9017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299</v>
          </cell>
          <cell r="AC10">
            <v>0</v>
          </cell>
          <cell r="AD10">
            <v>0</v>
          </cell>
          <cell r="AE10">
            <v>0</v>
          </cell>
          <cell r="AF10">
            <v>299</v>
          </cell>
        </row>
        <row r="11">
          <cell r="B11" t="str">
            <v>Køb fra andre 2e</v>
          </cell>
          <cell r="C11">
            <v>4426</v>
          </cell>
          <cell r="D11">
            <v>0</v>
          </cell>
          <cell r="E11">
            <v>170</v>
          </cell>
          <cell r="F11">
            <v>0</v>
          </cell>
          <cell r="G11">
            <v>0</v>
          </cell>
          <cell r="H11">
            <v>4596</v>
          </cell>
          <cell r="I11">
            <v>0</v>
          </cell>
          <cell r="J11">
            <v>0</v>
          </cell>
          <cell r="K11">
            <v>0</v>
          </cell>
          <cell r="L11">
            <v>6077</v>
          </cell>
          <cell r="M11">
            <v>6502</v>
          </cell>
          <cell r="N11">
            <v>43</v>
          </cell>
          <cell r="O11">
            <v>5330</v>
          </cell>
          <cell r="P11">
            <v>0</v>
          </cell>
          <cell r="Q11">
            <v>0</v>
          </cell>
          <cell r="R11">
            <v>17952</v>
          </cell>
          <cell r="S11">
            <v>1501</v>
          </cell>
          <cell r="T11">
            <v>852</v>
          </cell>
          <cell r="U11">
            <v>0</v>
          </cell>
          <cell r="V11">
            <v>2353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675</v>
          </cell>
          <cell r="AB11">
            <v>0</v>
          </cell>
          <cell r="AC11">
            <v>1539</v>
          </cell>
          <cell r="AD11">
            <v>0</v>
          </cell>
          <cell r="AE11">
            <v>0</v>
          </cell>
          <cell r="AF11">
            <v>2214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13275</v>
          </cell>
          <cell r="D13">
            <v>126506</v>
          </cell>
          <cell r="E13">
            <v>4</v>
          </cell>
          <cell r="F13">
            <v>0</v>
          </cell>
          <cell r="G13">
            <v>140561</v>
          </cell>
          <cell r="H13">
            <v>280346</v>
          </cell>
          <cell r="I13">
            <v>22426</v>
          </cell>
          <cell r="J13">
            <v>8064</v>
          </cell>
          <cell r="K13">
            <v>30490</v>
          </cell>
          <cell r="L13">
            <v>239129</v>
          </cell>
          <cell r="M13">
            <v>129394</v>
          </cell>
          <cell r="N13">
            <v>5730</v>
          </cell>
          <cell r="O13">
            <v>93089</v>
          </cell>
          <cell r="P13">
            <v>0</v>
          </cell>
          <cell r="Q13">
            <v>3131</v>
          </cell>
          <cell r="R13">
            <v>470473</v>
          </cell>
          <cell r="S13">
            <v>118529</v>
          </cell>
          <cell r="T13">
            <v>0</v>
          </cell>
          <cell r="U13">
            <v>7033</v>
          </cell>
          <cell r="V13">
            <v>125562</v>
          </cell>
          <cell r="W13">
            <v>262095</v>
          </cell>
          <cell r="X13">
            <v>1431</v>
          </cell>
          <cell r="Y13">
            <v>263526</v>
          </cell>
          <cell r="Z13">
            <v>0</v>
          </cell>
          <cell r="AA13">
            <v>10988</v>
          </cell>
          <cell r="AB13">
            <v>29452</v>
          </cell>
          <cell r="AC13">
            <v>0</v>
          </cell>
          <cell r="AD13">
            <v>0</v>
          </cell>
          <cell r="AE13">
            <v>0</v>
          </cell>
          <cell r="AF13">
            <v>40440</v>
          </cell>
        </row>
        <row r="14">
          <cell r="B14" t="str">
            <v>Tilgang ved blanding 2.j.</v>
          </cell>
          <cell r="C14">
            <v>145023</v>
          </cell>
          <cell r="D14">
            <v>8887</v>
          </cell>
          <cell r="E14">
            <v>7508</v>
          </cell>
          <cell r="F14">
            <v>0</v>
          </cell>
          <cell r="G14">
            <v>0</v>
          </cell>
          <cell r="H14">
            <v>161418</v>
          </cell>
          <cell r="I14">
            <v>15</v>
          </cell>
          <cell r="J14">
            <v>0</v>
          </cell>
          <cell r="K14">
            <v>15</v>
          </cell>
          <cell r="L14">
            <v>30932</v>
          </cell>
          <cell r="M14">
            <v>175969</v>
          </cell>
          <cell r="N14">
            <v>0</v>
          </cell>
          <cell r="O14">
            <v>17074</v>
          </cell>
          <cell r="P14">
            <v>0</v>
          </cell>
          <cell r="Q14">
            <v>2955</v>
          </cell>
          <cell r="R14">
            <v>226930</v>
          </cell>
          <cell r="S14">
            <v>34</v>
          </cell>
          <cell r="T14">
            <v>7531</v>
          </cell>
          <cell r="U14">
            <v>0</v>
          </cell>
          <cell r="V14">
            <v>7565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2481</v>
          </cell>
          <cell r="AB14">
            <v>0</v>
          </cell>
          <cell r="AC14">
            <v>5</v>
          </cell>
          <cell r="AD14">
            <v>0</v>
          </cell>
          <cell r="AE14">
            <v>0</v>
          </cell>
          <cell r="AF14">
            <v>2486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313</v>
          </cell>
          <cell r="D16">
            <v>271</v>
          </cell>
          <cell r="E16">
            <v>0</v>
          </cell>
          <cell r="F16">
            <v>0</v>
          </cell>
          <cell r="G16">
            <v>0</v>
          </cell>
          <cell r="H16">
            <v>584</v>
          </cell>
          <cell r="I16">
            <v>81</v>
          </cell>
          <cell r="J16">
            <v>1</v>
          </cell>
          <cell r="K16">
            <v>82</v>
          </cell>
          <cell r="L16">
            <v>1192</v>
          </cell>
          <cell r="M16">
            <v>322</v>
          </cell>
          <cell r="N16">
            <v>139</v>
          </cell>
          <cell r="O16">
            <v>474</v>
          </cell>
          <cell r="P16">
            <v>0</v>
          </cell>
          <cell r="Q16">
            <v>1118</v>
          </cell>
          <cell r="R16">
            <v>3245</v>
          </cell>
          <cell r="S16">
            <v>19</v>
          </cell>
          <cell r="T16">
            <v>0</v>
          </cell>
          <cell r="U16">
            <v>0</v>
          </cell>
          <cell r="V16">
            <v>19</v>
          </cell>
          <cell r="W16">
            <v>6380</v>
          </cell>
          <cell r="X16">
            <v>0</v>
          </cell>
          <cell r="Y16">
            <v>6380</v>
          </cell>
          <cell r="Z16">
            <v>0</v>
          </cell>
          <cell r="AA16">
            <v>151</v>
          </cell>
          <cell r="AB16">
            <v>0</v>
          </cell>
          <cell r="AC16">
            <v>41</v>
          </cell>
          <cell r="AD16">
            <v>0</v>
          </cell>
          <cell r="AE16">
            <v>0</v>
          </cell>
          <cell r="AF16">
            <v>192</v>
          </cell>
        </row>
        <row r="17">
          <cell r="B17" t="str">
            <v>I alt Tilgang</v>
          </cell>
          <cell r="C17">
            <v>183815</v>
          </cell>
          <cell r="D17">
            <v>258503</v>
          </cell>
          <cell r="E17">
            <v>36532</v>
          </cell>
          <cell r="F17">
            <v>28</v>
          </cell>
          <cell r="G17">
            <v>146503</v>
          </cell>
          <cell r="H17">
            <v>625381</v>
          </cell>
          <cell r="I17">
            <v>125091</v>
          </cell>
          <cell r="J17">
            <v>8201</v>
          </cell>
          <cell r="K17">
            <v>133292</v>
          </cell>
          <cell r="L17">
            <v>541799</v>
          </cell>
          <cell r="M17">
            <v>454642</v>
          </cell>
          <cell r="N17">
            <v>29435</v>
          </cell>
          <cell r="O17">
            <v>339237</v>
          </cell>
          <cell r="P17">
            <v>0</v>
          </cell>
          <cell r="Q17">
            <v>35191</v>
          </cell>
          <cell r="R17">
            <v>1400304</v>
          </cell>
          <cell r="S17">
            <v>303144</v>
          </cell>
          <cell r="T17">
            <v>11685</v>
          </cell>
          <cell r="U17">
            <v>14066</v>
          </cell>
          <cell r="V17">
            <v>328895</v>
          </cell>
          <cell r="W17">
            <v>1743763</v>
          </cell>
          <cell r="X17">
            <v>11776</v>
          </cell>
          <cell r="Y17">
            <v>1755539</v>
          </cell>
          <cell r="Z17">
            <v>0</v>
          </cell>
          <cell r="AA17">
            <v>22189</v>
          </cell>
          <cell r="AB17">
            <v>29751</v>
          </cell>
          <cell r="AC17">
            <v>19243</v>
          </cell>
          <cell r="AD17">
            <v>44119</v>
          </cell>
          <cell r="AE17">
            <v>52</v>
          </cell>
          <cell r="AF17">
            <v>115354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22656</v>
          </cell>
          <cell r="E18">
            <v>0</v>
          </cell>
          <cell r="F18">
            <v>0</v>
          </cell>
          <cell r="G18">
            <v>121100</v>
          </cell>
          <cell r="H18">
            <v>143756</v>
          </cell>
          <cell r="I18">
            <v>0</v>
          </cell>
          <cell r="J18">
            <v>7893</v>
          </cell>
          <cell r="K18">
            <v>7893</v>
          </cell>
          <cell r="L18">
            <v>132769</v>
          </cell>
          <cell r="M18">
            <v>0</v>
          </cell>
          <cell r="N18">
            <v>21148</v>
          </cell>
          <cell r="O18">
            <v>95487</v>
          </cell>
          <cell r="P18">
            <v>0</v>
          </cell>
          <cell r="Q18">
            <v>7436</v>
          </cell>
          <cell r="R18">
            <v>256840</v>
          </cell>
          <cell r="S18">
            <v>278932</v>
          </cell>
          <cell r="T18">
            <v>0</v>
          </cell>
          <cell r="U18">
            <v>0</v>
          </cell>
          <cell r="V18">
            <v>278932</v>
          </cell>
          <cell r="W18">
            <v>28622</v>
          </cell>
          <cell r="X18">
            <v>5987</v>
          </cell>
          <cell r="Y18">
            <v>34609</v>
          </cell>
          <cell r="Z18">
            <v>0</v>
          </cell>
          <cell r="AA18">
            <v>7745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7745</v>
          </cell>
        </row>
        <row r="19">
          <cell r="B19" t="str">
            <v>Salg til lagringspligtig 3.b-c.</v>
          </cell>
          <cell r="C19">
            <v>20778</v>
          </cell>
          <cell r="D19">
            <v>71664</v>
          </cell>
          <cell r="E19">
            <v>7584</v>
          </cell>
          <cell r="F19">
            <v>0</v>
          </cell>
          <cell r="G19">
            <v>5942</v>
          </cell>
          <cell r="H19">
            <v>105968</v>
          </cell>
          <cell r="I19">
            <v>53741</v>
          </cell>
          <cell r="J19">
            <v>136</v>
          </cell>
          <cell r="K19">
            <v>53877</v>
          </cell>
          <cell r="L19">
            <v>176267</v>
          </cell>
          <cell r="M19">
            <v>118757</v>
          </cell>
          <cell r="N19">
            <v>8280</v>
          </cell>
          <cell r="O19">
            <v>67071</v>
          </cell>
          <cell r="P19">
            <v>0</v>
          </cell>
          <cell r="Q19">
            <v>19330</v>
          </cell>
          <cell r="R19">
            <v>389705</v>
          </cell>
          <cell r="S19">
            <v>26947</v>
          </cell>
          <cell r="T19">
            <v>0</v>
          </cell>
          <cell r="U19">
            <v>7033</v>
          </cell>
          <cell r="V19">
            <v>33980</v>
          </cell>
          <cell r="W19">
            <v>910825</v>
          </cell>
          <cell r="X19">
            <v>10345</v>
          </cell>
          <cell r="Y19">
            <v>921170</v>
          </cell>
          <cell r="Z19">
            <v>0</v>
          </cell>
          <cell r="AA19">
            <v>4666</v>
          </cell>
          <cell r="AB19">
            <v>0</v>
          </cell>
          <cell r="AC19">
            <v>829</v>
          </cell>
          <cell r="AD19">
            <v>0</v>
          </cell>
          <cell r="AE19">
            <v>0</v>
          </cell>
          <cell r="AF19">
            <v>5495</v>
          </cell>
        </row>
        <row r="20">
          <cell r="B20" t="str">
            <v>Udlån til lagringspligtig 3.i-j.</v>
          </cell>
          <cell r="C20">
            <v>0</v>
          </cell>
          <cell r="D20">
            <v>7919</v>
          </cell>
          <cell r="E20">
            <v>422</v>
          </cell>
          <cell r="F20">
            <v>0</v>
          </cell>
          <cell r="G20">
            <v>0</v>
          </cell>
          <cell r="H20">
            <v>8341</v>
          </cell>
          <cell r="I20">
            <v>0</v>
          </cell>
          <cell r="J20">
            <v>0</v>
          </cell>
          <cell r="K20">
            <v>0</v>
          </cell>
          <cell r="L20">
            <v>38426</v>
          </cell>
          <cell r="M20">
            <v>23698</v>
          </cell>
          <cell r="N20">
            <v>321</v>
          </cell>
          <cell r="O20">
            <v>43790</v>
          </cell>
          <cell r="P20">
            <v>0</v>
          </cell>
          <cell r="Q20">
            <v>8566</v>
          </cell>
          <cell r="R20">
            <v>114801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101253</v>
          </cell>
          <cell r="X20">
            <v>0</v>
          </cell>
          <cell r="Y20">
            <v>101253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5881</v>
          </cell>
          <cell r="M21">
            <v>0</v>
          </cell>
          <cell r="N21">
            <v>0</v>
          </cell>
          <cell r="O21">
            <v>29199</v>
          </cell>
          <cell r="P21">
            <v>0</v>
          </cell>
          <cell r="Q21">
            <v>60</v>
          </cell>
          <cell r="R21">
            <v>35140</v>
          </cell>
          <cell r="S21">
            <v>16414</v>
          </cell>
          <cell r="T21">
            <v>1604</v>
          </cell>
          <cell r="U21">
            <v>0</v>
          </cell>
          <cell r="V21">
            <v>18018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30</v>
          </cell>
          <cell r="M22">
            <v>99</v>
          </cell>
          <cell r="N22">
            <v>0</v>
          </cell>
          <cell r="O22">
            <v>192</v>
          </cell>
          <cell r="P22">
            <v>0</v>
          </cell>
          <cell r="Q22">
            <v>0</v>
          </cell>
          <cell r="R22">
            <v>321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18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18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33977</v>
          </cell>
          <cell r="J23">
            <v>0</v>
          </cell>
          <cell r="K23">
            <v>33977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3453</v>
          </cell>
          <cell r="P24">
            <v>0</v>
          </cell>
          <cell r="Q24">
            <v>0</v>
          </cell>
          <cell r="R24">
            <v>3453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157844</v>
          </cell>
          <cell r="D25">
            <v>0</v>
          </cell>
          <cell r="E25">
            <v>170</v>
          </cell>
          <cell r="F25">
            <v>28</v>
          </cell>
          <cell r="G25">
            <v>0</v>
          </cell>
          <cell r="H25">
            <v>158042</v>
          </cell>
          <cell r="I25">
            <v>44953</v>
          </cell>
          <cell r="J25">
            <v>0</v>
          </cell>
          <cell r="K25">
            <v>44953</v>
          </cell>
          <cell r="L25">
            <v>63167</v>
          </cell>
          <cell r="M25">
            <v>266904</v>
          </cell>
          <cell r="N25">
            <v>2091</v>
          </cell>
          <cell r="O25">
            <v>40710</v>
          </cell>
          <cell r="P25">
            <v>0</v>
          </cell>
          <cell r="Q25">
            <v>6432</v>
          </cell>
          <cell r="R25">
            <v>379304</v>
          </cell>
          <cell r="S25">
            <v>1761</v>
          </cell>
          <cell r="T25">
            <v>852</v>
          </cell>
          <cell r="U25">
            <v>0</v>
          </cell>
          <cell r="V25">
            <v>2613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6527</v>
          </cell>
          <cell r="AB25">
            <v>0</v>
          </cell>
          <cell r="AC25">
            <v>14986</v>
          </cell>
          <cell r="AD25">
            <v>10</v>
          </cell>
          <cell r="AE25">
            <v>36</v>
          </cell>
          <cell r="AF25">
            <v>21559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643</v>
          </cell>
          <cell r="M26">
            <v>0</v>
          </cell>
          <cell r="N26">
            <v>0</v>
          </cell>
          <cell r="O26">
            <v>1005</v>
          </cell>
          <cell r="P26">
            <v>0</v>
          </cell>
          <cell r="Q26">
            <v>0</v>
          </cell>
          <cell r="R26">
            <v>1648</v>
          </cell>
          <cell r="S26">
            <v>1942</v>
          </cell>
          <cell r="T26">
            <v>0</v>
          </cell>
          <cell r="U26">
            <v>0</v>
          </cell>
          <cell r="V26">
            <v>1942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4</v>
          </cell>
          <cell r="AB26">
            <v>0</v>
          </cell>
          <cell r="AC26">
            <v>5409</v>
          </cell>
          <cell r="AD26">
            <v>15916</v>
          </cell>
          <cell r="AE26">
            <v>0</v>
          </cell>
          <cell r="AF26">
            <v>21329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374</v>
          </cell>
          <cell r="T27">
            <v>0</v>
          </cell>
          <cell r="U27">
            <v>0</v>
          </cell>
          <cell r="V27">
            <v>374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29751</v>
          </cell>
          <cell r="AC27">
            <v>0</v>
          </cell>
          <cell r="AD27">
            <v>0</v>
          </cell>
          <cell r="AE27">
            <v>0</v>
          </cell>
          <cell r="AF27">
            <v>29751</v>
          </cell>
        </row>
        <row r="28">
          <cell r="B28" t="str">
            <v>Anvendt til produktion 3.n</v>
          </cell>
          <cell r="C28">
            <v>0</v>
          </cell>
          <cell r="D28">
            <v>23995</v>
          </cell>
          <cell r="E28">
            <v>0</v>
          </cell>
          <cell r="F28">
            <v>0</v>
          </cell>
          <cell r="G28">
            <v>13105</v>
          </cell>
          <cell r="H28">
            <v>37100</v>
          </cell>
          <cell r="I28">
            <v>0</v>
          </cell>
          <cell r="J28">
            <v>0</v>
          </cell>
          <cell r="K28">
            <v>0</v>
          </cell>
          <cell r="L28">
            <v>54515</v>
          </cell>
          <cell r="M28">
            <v>0</v>
          </cell>
          <cell r="N28">
            <v>8170</v>
          </cell>
          <cell r="O28">
            <v>0</v>
          </cell>
          <cell r="P28">
            <v>0</v>
          </cell>
          <cell r="Q28">
            <v>18454</v>
          </cell>
          <cell r="R28">
            <v>81139</v>
          </cell>
          <cell r="S28">
            <v>10955</v>
          </cell>
          <cell r="T28">
            <v>0</v>
          </cell>
          <cell r="U28">
            <v>0</v>
          </cell>
          <cell r="V28">
            <v>10955</v>
          </cell>
          <cell r="W28">
            <v>681834</v>
          </cell>
          <cell r="X28">
            <v>5501</v>
          </cell>
          <cell r="Y28">
            <v>687335</v>
          </cell>
          <cell r="Z28">
            <v>0</v>
          </cell>
          <cell r="AA28">
            <v>12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12</v>
          </cell>
        </row>
        <row r="29">
          <cell r="B29" t="str">
            <v>Anvendt til blanding 3.o.</v>
          </cell>
          <cell r="C29">
            <v>3911</v>
          </cell>
          <cell r="D29">
            <v>134390</v>
          </cell>
          <cell r="E29">
            <v>24189</v>
          </cell>
          <cell r="F29">
            <v>0</v>
          </cell>
          <cell r="G29">
            <v>0</v>
          </cell>
          <cell r="H29">
            <v>162490</v>
          </cell>
          <cell r="I29">
            <v>15</v>
          </cell>
          <cell r="J29">
            <v>0</v>
          </cell>
          <cell r="K29">
            <v>15</v>
          </cell>
          <cell r="L29">
            <v>164697</v>
          </cell>
          <cell r="M29">
            <v>33218</v>
          </cell>
          <cell r="N29">
            <v>7512</v>
          </cell>
          <cell r="O29">
            <v>18727</v>
          </cell>
          <cell r="P29">
            <v>0</v>
          </cell>
          <cell r="Q29">
            <v>2984</v>
          </cell>
          <cell r="R29">
            <v>227138</v>
          </cell>
          <cell r="S29">
            <v>7531</v>
          </cell>
          <cell r="T29">
            <v>0</v>
          </cell>
          <cell r="U29">
            <v>0</v>
          </cell>
          <cell r="V29">
            <v>7531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2481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2481</v>
          </cell>
        </row>
        <row r="30">
          <cell r="B30" t="str">
            <v>Genanvendt til produktion 3.p.</v>
          </cell>
          <cell r="C30">
            <v>8</v>
          </cell>
          <cell r="D30">
            <v>159</v>
          </cell>
          <cell r="E30">
            <v>7</v>
          </cell>
          <cell r="F30">
            <v>0</v>
          </cell>
          <cell r="G30">
            <v>70</v>
          </cell>
          <cell r="H30">
            <v>244</v>
          </cell>
          <cell r="I30">
            <v>540</v>
          </cell>
          <cell r="J30">
            <v>35</v>
          </cell>
          <cell r="K30">
            <v>575</v>
          </cell>
          <cell r="L30">
            <v>984</v>
          </cell>
          <cell r="M30">
            <v>113</v>
          </cell>
          <cell r="N30">
            <v>2</v>
          </cell>
          <cell r="O30">
            <v>1285</v>
          </cell>
          <cell r="P30">
            <v>0</v>
          </cell>
          <cell r="Q30">
            <v>75</v>
          </cell>
          <cell r="R30">
            <v>2459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12</v>
          </cell>
          <cell r="X30">
            <v>0</v>
          </cell>
          <cell r="Y30">
            <v>12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716</v>
          </cell>
          <cell r="E31">
            <v>361</v>
          </cell>
          <cell r="F31">
            <v>0</v>
          </cell>
          <cell r="G31">
            <v>1</v>
          </cell>
          <cell r="H31">
            <v>1078</v>
          </cell>
          <cell r="I31">
            <v>207</v>
          </cell>
          <cell r="J31">
            <v>1</v>
          </cell>
          <cell r="K31">
            <v>208</v>
          </cell>
          <cell r="L31">
            <v>1791</v>
          </cell>
          <cell r="M31">
            <v>153</v>
          </cell>
          <cell r="N31">
            <v>51</v>
          </cell>
          <cell r="O31">
            <v>207</v>
          </cell>
          <cell r="P31">
            <v>0</v>
          </cell>
          <cell r="Q31">
            <v>7</v>
          </cell>
          <cell r="R31">
            <v>2209</v>
          </cell>
          <cell r="S31">
            <v>132</v>
          </cell>
          <cell r="T31">
            <v>6</v>
          </cell>
          <cell r="U31">
            <v>0</v>
          </cell>
          <cell r="V31">
            <v>138</v>
          </cell>
          <cell r="W31">
            <v>918</v>
          </cell>
          <cell r="X31">
            <v>1</v>
          </cell>
          <cell r="Y31">
            <v>919</v>
          </cell>
          <cell r="Z31">
            <v>0</v>
          </cell>
          <cell r="AA31">
            <v>2</v>
          </cell>
          <cell r="AB31">
            <v>0</v>
          </cell>
          <cell r="AC31">
            <v>0</v>
          </cell>
          <cell r="AD31">
            <v>0</v>
          </cell>
          <cell r="AE31">
            <v>16</v>
          </cell>
          <cell r="AF31">
            <v>18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182541</v>
          </cell>
          <cell r="D33">
            <v>261499</v>
          </cell>
          <cell r="E33">
            <v>32733</v>
          </cell>
          <cell r="F33">
            <v>28</v>
          </cell>
          <cell r="G33">
            <v>140218</v>
          </cell>
          <cell r="H33">
            <v>617019</v>
          </cell>
          <cell r="I33">
            <v>133433</v>
          </cell>
          <cell r="J33">
            <v>8065</v>
          </cell>
          <cell r="K33">
            <v>141498</v>
          </cell>
          <cell r="L33">
            <v>639170</v>
          </cell>
          <cell r="M33">
            <v>442942</v>
          </cell>
          <cell r="N33">
            <v>47575</v>
          </cell>
          <cell r="O33">
            <v>301126</v>
          </cell>
          <cell r="P33">
            <v>0</v>
          </cell>
          <cell r="Q33">
            <v>63344</v>
          </cell>
          <cell r="R33">
            <v>1494157</v>
          </cell>
          <cell r="S33">
            <v>344988</v>
          </cell>
          <cell r="T33">
            <v>2462</v>
          </cell>
          <cell r="U33">
            <v>7033</v>
          </cell>
          <cell r="V33">
            <v>354483</v>
          </cell>
          <cell r="W33">
            <v>1723464</v>
          </cell>
          <cell r="X33">
            <v>21834</v>
          </cell>
          <cell r="Y33">
            <v>1745298</v>
          </cell>
          <cell r="Z33">
            <v>0</v>
          </cell>
          <cell r="AA33">
            <v>21455</v>
          </cell>
          <cell r="AB33">
            <v>29751</v>
          </cell>
          <cell r="AC33">
            <v>21224</v>
          </cell>
          <cell r="AD33">
            <v>15926</v>
          </cell>
          <cell r="AE33">
            <v>52</v>
          </cell>
          <cell r="AF33">
            <v>88408</v>
          </cell>
        </row>
        <row r="34">
          <cell r="A34" t="str">
            <v>FYSISK BEHOLDNING ULTIMO</v>
          </cell>
          <cell r="B34" t="str">
            <v/>
          </cell>
          <cell r="C34">
            <v>7632</v>
          </cell>
          <cell r="D34">
            <v>385356</v>
          </cell>
          <cell r="E34">
            <v>30927</v>
          </cell>
          <cell r="F34">
            <v>0</v>
          </cell>
          <cell r="G34">
            <v>99968</v>
          </cell>
          <cell r="H34">
            <v>523883</v>
          </cell>
          <cell r="I34">
            <v>114015</v>
          </cell>
          <cell r="J34">
            <v>14916</v>
          </cell>
          <cell r="K34">
            <v>128931</v>
          </cell>
          <cell r="L34">
            <v>1016640</v>
          </cell>
          <cell r="M34">
            <v>199461</v>
          </cell>
          <cell r="N34">
            <v>115306</v>
          </cell>
          <cell r="O34">
            <v>233786</v>
          </cell>
          <cell r="P34">
            <v>0</v>
          </cell>
          <cell r="Q34">
            <v>69433</v>
          </cell>
          <cell r="R34">
            <v>1634626</v>
          </cell>
          <cell r="S34">
            <v>239182</v>
          </cell>
          <cell r="T34">
            <v>100556</v>
          </cell>
          <cell r="U34">
            <v>19805</v>
          </cell>
          <cell r="V34">
            <v>359543</v>
          </cell>
          <cell r="W34">
            <v>552362</v>
          </cell>
          <cell r="X34">
            <v>34824</v>
          </cell>
          <cell r="Y34">
            <v>587186</v>
          </cell>
          <cell r="Z34">
            <v>0</v>
          </cell>
          <cell r="AA34">
            <v>6733</v>
          </cell>
          <cell r="AB34">
            <v>0</v>
          </cell>
          <cell r="AC34">
            <v>12116</v>
          </cell>
          <cell r="AD34">
            <v>100018</v>
          </cell>
          <cell r="AE34">
            <v>0</v>
          </cell>
          <cell r="AF34">
            <v>118867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199217</v>
          </cell>
          <cell r="E35">
            <v>1671</v>
          </cell>
          <cell r="F35">
            <v>0</v>
          </cell>
          <cell r="G35">
            <v>0</v>
          </cell>
          <cell r="H35">
            <v>200888</v>
          </cell>
          <cell r="I35">
            <v>0</v>
          </cell>
          <cell r="J35">
            <v>0</v>
          </cell>
          <cell r="K35">
            <v>0</v>
          </cell>
          <cell r="L35">
            <v>945752</v>
          </cell>
          <cell r="M35">
            <v>181483</v>
          </cell>
          <cell r="N35">
            <v>3297</v>
          </cell>
          <cell r="O35">
            <v>94948</v>
          </cell>
          <cell r="P35">
            <v>0</v>
          </cell>
          <cell r="Q35">
            <v>7539</v>
          </cell>
          <cell r="R35">
            <v>1233019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139817</v>
          </cell>
          <cell r="X35">
            <v>0</v>
          </cell>
          <cell r="Y35">
            <v>139817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-199217</v>
          </cell>
          <cell r="E36">
            <v>-1671</v>
          </cell>
          <cell r="F36">
            <v>0</v>
          </cell>
          <cell r="G36">
            <v>0</v>
          </cell>
          <cell r="H36">
            <v>-200888</v>
          </cell>
          <cell r="I36">
            <v>0</v>
          </cell>
          <cell r="J36">
            <v>0</v>
          </cell>
          <cell r="K36">
            <v>0</v>
          </cell>
          <cell r="L36">
            <v>-945752</v>
          </cell>
          <cell r="M36">
            <v>-181483</v>
          </cell>
          <cell r="N36">
            <v>-3297</v>
          </cell>
          <cell r="O36">
            <v>-94949</v>
          </cell>
          <cell r="P36">
            <v>0</v>
          </cell>
          <cell r="Q36">
            <v>-7539</v>
          </cell>
          <cell r="R36">
            <v>-1233020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-139816</v>
          </cell>
          <cell r="X36">
            <v>0</v>
          </cell>
          <cell r="Y36">
            <v>-139816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7632</v>
          </cell>
          <cell r="D37">
            <v>385356</v>
          </cell>
          <cell r="E37">
            <v>30927</v>
          </cell>
          <cell r="F37">
            <v>0</v>
          </cell>
          <cell r="G37">
            <v>99968</v>
          </cell>
          <cell r="H37">
            <v>523883</v>
          </cell>
          <cell r="I37">
            <v>114015</v>
          </cell>
          <cell r="J37">
            <v>14916</v>
          </cell>
          <cell r="K37">
            <v>128931</v>
          </cell>
          <cell r="L37">
            <v>1016640</v>
          </cell>
          <cell r="M37">
            <v>199461</v>
          </cell>
          <cell r="N37">
            <v>115306</v>
          </cell>
          <cell r="O37">
            <v>233785</v>
          </cell>
          <cell r="P37">
            <v>0</v>
          </cell>
          <cell r="Q37">
            <v>69433</v>
          </cell>
          <cell r="R37">
            <v>1634625</v>
          </cell>
          <cell r="S37">
            <v>239182</v>
          </cell>
          <cell r="T37">
            <v>100556</v>
          </cell>
          <cell r="U37">
            <v>19805</v>
          </cell>
          <cell r="V37">
            <v>359543</v>
          </cell>
          <cell r="W37">
            <v>552363</v>
          </cell>
          <cell r="X37">
            <v>34824</v>
          </cell>
          <cell r="Y37">
            <v>587187</v>
          </cell>
          <cell r="Z37">
            <v>0</v>
          </cell>
          <cell r="AA37">
            <v>6733</v>
          </cell>
          <cell r="AB37">
            <v>0</v>
          </cell>
          <cell r="AC37">
            <v>12116</v>
          </cell>
          <cell r="AD37">
            <v>100018</v>
          </cell>
          <cell r="AE37">
            <v>0</v>
          </cell>
          <cell r="AF37">
            <v>118867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6541</v>
          </cell>
          <cell r="C3">
            <v>142</v>
          </cell>
          <cell r="D3">
            <v>147519</v>
          </cell>
          <cell r="E3">
            <v>3642</v>
          </cell>
          <cell r="F3">
            <v>157844</v>
          </cell>
          <cell r="G3">
            <v>1869</v>
          </cell>
          <cell r="H3">
            <v>25566</v>
          </cell>
          <cell r="I3">
            <v>27435</v>
          </cell>
          <cell r="J3">
            <v>10</v>
          </cell>
          <cell r="K3">
            <v>10</v>
          </cell>
          <cell r="L3">
            <v>34089</v>
          </cell>
          <cell r="M3">
            <v>0</v>
          </cell>
          <cell r="N3">
            <v>11079</v>
          </cell>
          <cell r="O3">
            <v>45168</v>
          </cell>
        </row>
      </sheetData>
      <sheetData sheetId="2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Kompatibilitetsrapport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7632</v>
          </cell>
          <cell r="D3">
            <v>385356</v>
          </cell>
          <cell r="E3">
            <v>30927</v>
          </cell>
          <cell r="F3">
            <v>0</v>
          </cell>
          <cell r="G3">
            <v>99968</v>
          </cell>
          <cell r="H3">
            <v>523883</v>
          </cell>
          <cell r="I3">
            <v>114015</v>
          </cell>
          <cell r="J3">
            <v>14916</v>
          </cell>
          <cell r="K3">
            <v>128931</v>
          </cell>
          <cell r="L3">
            <v>1016640</v>
          </cell>
          <cell r="M3">
            <v>199461</v>
          </cell>
          <cell r="N3">
            <v>115306</v>
          </cell>
          <cell r="O3">
            <v>233786</v>
          </cell>
          <cell r="P3">
            <v>0</v>
          </cell>
          <cell r="Q3">
            <v>69433</v>
          </cell>
          <cell r="R3">
            <v>1634626</v>
          </cell>
          <cell r="S3">
            <v>239182</v>
          </cell>
          <cell r="T3">
            <v>100556</v>
          </cell>
          <cell r="U3">
            <v>19805</v>
          </cell>
          <cell r="V3">
            <v>359543</v>
          </cell>
          <cell r="W3">
            <v>552362</v>
          </cell>
          <cell r="X3">
            <v>34824</v>
          </cell>
          <cell r="Y3">
            <v>587186</v>
          </cell>
          <cell r="Z3">
            <v>0</v>
          </cell>
          <cell r="AA3">
            <v>6733</v>
          </cell>
          <cell r="AB3">
            <v>0</v>
          </cell>
          <cell r="AC3">
            <v>12116</v>
          </cell>
          <cell r="AD3">
            <v>100018</v>
          </cell>
          <cell r="AE3">
            <v>0</v>
          </cell>
          <cell r="AF3">
            <v>118867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199217</v>
          </cell>
          <cell r="E4">
            <v>1671</v>
          </cell>
          <cell r="F4">
            <v>0</v>
          </cell>
          <cell r="G4">
            <v>0</v>
          </cell>
          <cell r="H4">
            <v>200888</v>
          </cell>
          <cell r="I4">
            <v>0</v>
          </cell>
          <cell r="J4">
            <v>0</v>
          </cell>
          <cell r="K4">
            <v>0</v>
          </cell>
          <cell r="L4">
            <v>945752</v>
          </cell>
          <cell r="M4">
            <v>181483</v>
          </cell>
          <cell r="N4">
            <v>3297</v>
          </cell>
          <cell r="O4">
            <v>94948</v>
          </cell>
          <cell r="P4">
            <v>0</v>
          </cell>
          <cell r="Q4">
            <v>7539</v>
          </cell>
          <cell r="R4">
            <v>1233019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139817</v>
          </cell>
          <cell r="X4">
            <v>0</v>
          </cell>
          <cell r="Y4">
            <v>139817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-199217</v>
          </cell>
          <cell r="E5">
            <v>-1671</v>
          </cell>
          <cell r="F5">
            <v>0</v>
          </cell>
          <cell r="G5">
            <v>0</v>
          </cell>
          <cell r="H5">
            <v>-200888</v>
          </cell>
          <cell r="I5">
            <v>0</v>
          </cell>
          <cell r="J5">
            <v>0</v>
          </cell>
          <cell r="K5">
            <v>0</v>
          </cell>
          <cell r="L5">
            <v>-945752</v>
          </cell>
          <cell r="M5">
            <v>-181483</v>
          </cell>
          <cell r="N5">
            <v>-3297</v>
          </cell>
          <cell r="O5">
            <v>-94949</v>
          </cell>
          <cell r="P5">
            <v>0</v>
          </cell>
          <cell r="Q5">
            <v>-7539</v>
          </cell>
          <cell r="R5">
            <v>-1233020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-139816</v>
          </cell>
          <cell r="X5">
            <v>0</v>
          </cell>
          <cell r="Y5">
            <v>-139816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7632</v>
          </cell>
          <cell r="D6">
            <v>385356</v>
          </cell>
          <cell r="E6">
            <v>30927</v>
          </cell>
          <cell r="F6">
            <v>0</v>
          </cell>
          <cell r="G6">
            <v>99968</v>
          </cell>
          <cell r="H6">
            <v>523883</v>
          </cell>
          <cell r="I6">
            <v>114015</v>
          </cell>
          <cell r="J6">
            <v>14916</v>
          </cell>
          <cell r="K6">
            <v>128931</v>
          </cell>
          <cell r="L6">
            <v>1016640</v>
          </cell>
          <cell r="M6">
            <v>199461</v>
          </cell>
          <cell r="N6">
            <v>115306</v>
          </cell>
          <cell r="O6">
            <v>233785</v>
          </cell>
          <cell r="P6">
            <v>0</v>
          </cell>
          <cell r="Q6">
            <v>69433</v>
          </cell>
          <cell r="R6">
            <v>1634625</v>
          </cell>
          <cell r="S6">
            <v>239182</v>
          </cell>
          <cell r="T6">
            <v>100556</v>
          </cell>
          <cell r="U6">
            <v>19805</v>
          </cell>
          <cell r="V6">
            <v>359543</v>
          </cell>
          <cell r="W6">
            <v>552363</v>
          </cell>
          <cell r="X6">
            <v>34824</v>
          </cell>
          <cell r="Y6">
            <v>587187</v>
          </cell>
          <cell r="Z6">
            <v>0</v>
          </cell>
          <cell r="AA6">
            <v>6733</v>
          </cell>
          <cell r="AB6">
            <v>0</v>
          </cell>
          <cell r="AC6">
            <v>12116</v>
          </cell>
          <cell r="AD6">
            <v>100018</v>
          </cell>
          <cell r="AE6">
            <v>0</v>
          </cell>
          <cell r="AF6">
            <v>118867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41392</v>
          </cell>
          <cell r="E7">
            <v>17017</v>
          </cell>
          <cell r="F7">
            <v>10</v>
          </cell>
          <cell r="G7">
            <v>4449</v>
          </cell>
          <cell r="H7">
            <v>62868</v>
          </cell>
          <cell r="I7">
            <v>112523</v>
          </cell>
          <cell r="J7">
            <v>0</v>
          </cell>
          <cell r="K7">
            <v>112523</v>
          </cell>
          <cell r="L7">
            <v>130588</v>
          </cell>
          <cell r="M7">
            <v>0</v>
          </cell>
          <cell r="N7">
            <v>13133</v>
          </cell>
          <cell r="O7">
            <v>49595</v>
          </cell>
          <cell r="P7">
            <v>0</v>
          </cell>
          <cell r="Q7">
            <v>17414</v>
          </cell>
          <cell r="R7">
            <v>210730</v>
          </cell>
          <cell r="S7">
            <v>161942</v>
          </cell>
          <cell r="T7">
            <v>0</v>
          </cell>
          <cell r="U7">
            <v>0</v>
          </cell>
          <cell r="V7">
            <v>161942</v>
          </cell>
          <cell r="W7">
            <v>378473</v>
          </cell>
          <cell r="X7">
            <v>15530</v>
          </cell>
          <cell r="Y7">
            <v>394003</v>
          </cell>
          <cell r="Z7">
            <v>0</v>
          </cell>
          <cell r="AA7">
            <v>1626</v>
          </cell>
          <cell r="AB7">
            <v>0</v>
          </cell>
          <cell r="AC7">
            <v>21658</v>
          </cell>
          <cell r="AD7">
            <v>0</v>
          </cell>
          <cell r="AE7">
            <v>64</v>
          </cell>
          <cell r="AF7">
            <v>23348</v>
          </cell>
        </row>
        <row r="8">
          <cell r="B8" t="str">
            <v>Køb fra lagringspligtig 2.b-c.</v>
          </cell>
          <cell r="C8">
            <v>16599</v>
          </cell>
          <cell r="D8">
            <v>83100</v>
          </cell>
          <cell r="E8">
            <v>6873</v>
          </cell>
          <cell r="F8">
            <v>0</v>
          </cell>
          <cell r="G8">
            <v>32500</v>
          </cell>
          <cell r="H8">
            <v>139072</v>
          </cell>
          <cell r="I8">
            <v>66842</v>
          </cell>
          <cell r="J8">
            <v>10225</v>
          </cell>
          <cell r="K8">
            <v>77067</v>
          </cell>
          <cell r="L8">
            <v>170430</v>
          </cell>
          <cell r="M8">
            <v>103993</v>
          </cell>
          <cell r="N8">
            <v>2454</v>
          </cell>
          <cell r="O8">
            <v>74600</v>
          </cell>
          <cell r="P8">
            <v>0</v>
          </cell>
          <cell r="Q8">
            <v>3084</v>
          </cell>
          <cell r="R8">
            <v>354561</v>
          </cell>
          <cell r="S8">
            <v>33198</v>
          </cell>
          <cell r="T8">
            <v>0</v>
          </cell>
          <cell r="U8">
            <v>7185</v>
          </cell>
          <cell r="V8">
            <v>40383</v>
          </cell>
          <cell r="W8">
            <v>1093753</v>
          </cell>
          <cell r="X8">
            <v>3798</v>
          </cell>
          <cell r="Y8">
            <v>1097551</v>
          </cell>
          <cell r="Z8">
            <v>0</v>
          </cell>
          <cell r="AA8">
            <v>4544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4544</v>
          </cell>
        </row>
        <row r="9">
          <cell r="B9" t="str">
            <v>Lån fra lagringpligtig 2.f-g.</v>
          </cell>
          <cell r="C9">
            <v>0</v>
          </cell>
          <cell r="D9">
            <v>13298</v>
          </cell>
          <cell r="E9">
            <v>299</v>
          </cell>
          <cell r="F9">
            <v>0</v>
          </cell>
          <cell r="G9">
            <v>0</v>
          </cell>
          <cell r="H9">
            <v>13597</v>
          </cell>
          <cell r="I9">
            <v>0</v>
          </cell>
          <cell r="J9">
            <v>0</v>
          </cell>
          <cell r="K9">
            <v>0</v>
          </cell>
          <cell r="L9">
            <v>62354</v>
          </cell>
          <cell r="M9">
            <v>32387</v>
          </cell>
          <cell r="N9">
            <v>2360</v>
          </cell>
          <cell r="O9">
            <v>35326</v>
          </cell>
          <cell r="P9">
            <v>0</v>
          </cell>
          <cell r="Q9">
            <v>5149</v>
          </cell>
          <cell r="R9">
            <v>137576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20440</v>
          </cell>
          <cell r="X9">
            <v>0</v>
          </cell>
          <cell r="Y9">
            <v>20440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4297</v>
          </cell>
          <cell r="M10">
            <v>0</v>
          </cell>
          <cell r="N10">
            <v>7356</v>
          </cell>
          <cell r="O10">
            <v>103</v>
          </cell>
          <cell r="P10">
            <v>0</v>
          </cell>
          <cell r="Q10">
            <v>66</v>
          </cell>
          <cell r="R10">
            <v>11822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206</v>
          </cell>
          <cell r="AC10">
            <v>0</v>
          </cell>
          <cell r="AD10">
            <v>0</v>
          </cell>
          <cell r="AE10">
            <v>0</v>
          </cell>
          <cell r="AF10">
            <v>206</v>
          </cell>
        </row>
        <row r="11">
          <cell r="B11" t="str">
            <v>Køb fra andre 2e</v>
          </cell>
          <cell r="C11">
            <v>4305</v>
          </cell>
          <cell r="D11">
            <v>0</v>
          </cell>
          <cell r="E11">
            <v>174</v>
          </cell>
          <cell r="F11">
            <v>0</v>
          </cell>
          <cell r="G11">
            <v>0</v>
          </cell>
          <cell r="H11">
            <v>4479</v>
          </cell>
          <cell r="I11">
            <v>0</v>
          </cell>
          <cell r="J11">
            <v>0</v>
          </cell>
          <cell r="K11">
            <v>0</v>
          </cell>
          <cell r="L11">
            <v>3662</v>
          </cell>
          <cell r="M11">
            <v>6696</v>
          </cell>
          <cell r="N11">
            <v>86</v>
          </cell>
          <cell r="O11">
            <v>5529</v>
          </cell>
          <cell r="P11">
            <v>0</v>
          </cell>
          <cell r="Q11">
            <v>0</v>
          </cell>
          <cell r="R11">
            <v>15973</v>
          </cell>
          <cell r="S11">
            <v>400</v>
          </cell>
          <cell r="T11">
            <v>0</v>
          </cell>
          <cell r="U11">
            <v>0</v>
          </cell>
          <cell r="V11">
            <v>400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840</v>
          </cell>
          <cell r="AB11">
            <v>0</v>
          </cell>
          <cell r="AC11">
            <v>2843</v>
          </cell>
          <cell r="AD11">
            <v>0</v>
          </cell>
          <cell r="AE11">
            <v>0</v>
          </cell>
          <cell r="AF11">
            <v>3683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10676</v>
          </cell>
          <cell r="D13">
            <v>113462</v>
          </cell>
          <cell r="E13">
            <v>42</v>
          </cell>
          <cell r="F13">
            <v>0</v>
          </cell>
          <cell r="G13">
            <v>93176</v>
          </cell>
          <cell r="H13">
            <v>217356</v>
          </cell>
          <cell r="I13">
            <v>18647</v>
          </cell>
          <cell r="J13">
            <v>4963</v>
          </cell>
          <cell r="K13">
            <v>23610</v>
          </cell>
          <cell r="L13">
            <v>217052</v>
          </cell>
          <cell r="M13">
            <v>145290</v>
          </cell>
          <cell r="N13">
            <v>5026</v>
          </cell>
          <cell r="O13">
            <v>36629</v>
          </cell>
          <cell r="P13">
            <v>0</v>
          </cell>
          <cell r="Q13">
            <v>9188</v>
          </cell>
          <cell r="R13">
            <v>413185</v>
          </cell>
          <cell r="S13">
            <v>129253</v>
          </cell>
          <cell r="T13">
            <v>0</v>
          </cell>
          <cell r="U13">
            <v>0</v>
          </cell>
          <cell r="V13">
            <v>129253</v>
          </cell>
          <cell r="W13">
            <v>263682</v>
          </cell>
          <cell r="X13">
            <v>5466</v>
          </cell>
          <cell r="Y13">
            <v>269148</v>
          </cell>
          <cell r="Z13">
            <v>0</v>
          </cell>
          <cell r="AA13">
            <v>11254</v>
          </cell>
          <cell r="AB13">
            <v>28412</v>
          </cell>
          <cell r="AC13">
            <v>0</v>
          </cell>
          <cell r="AD13">
            <v>0</v>
          </cell>
          <cell r="AE13">
            <v>0</v>
          </cell>
          <cell r="AF13">
            <v>39666</v>
          </cell>
        </row>
        <row r="14">
          <cell r="B14" t="str">
            <v>Tilgang ved blanding 2.j.</v>
          </cell>
          <cell r="C14">
            <v>141011</v>
          </cell>
          <cell r="D14">
            <v>11790</v>
          </cell>
          <cell r="E14">
            <v>5696</v>
          </cell>
          <cell r="F14">
            <v>0</v>
          </cell>
          <cell r="G14">
            <v>0</v>
          </cell>
          <cell r="H14">
            <v>158497</v>
          </cell>
          <cell r="I14">
            <v>15</v>
          </cell>
          <cell r="J14">
            <v>0</v>
          </cell>
          <cell r="K14">
            <v>15</v>
          </cell>
          <cell r="L14">
            <v>47586</v>
          </cell>
          <cell r="M14">
            <v>171122</v>
          </cell>
          <cell r="N14">
            <v>1</v>
          </cell>
          <cell r="O14">
            <v>12222</v>
          </cell>
          <cell r="P14">
            <v>0</v>
          </cell>
          <cell r="Q14">
            <v>3036</v>
          </cell>
          <cell r="R14">
            <v>233967</v>
          </cell>
          <cell r="S14">
            <v>95264</v>
          </cell>
          <cell r="T14">
            <v>0</v>
          </cell>
          <cell r="U14">
            <v>0</v>
          </cell>
          <cell r="V14">
            <v>95264</v>
          </cell>
          <cell r="W14">
            <v>0</v>
          </cell>
          <cell r="X14">
            <v>27</v>
          </cell>
          <cell r="Y14">
            <v>27</v>
          </cell>
          <cell r="Z14">
            <v>0</v>
          </cell>
          <cell r="AA14">
            <v>1881</v>
          </cell>
          <cell r="AB14">
            <v>0</v>
          </cell>
          <cell r="AC14">
            <v>8</v>
          </cell>
          <cell r="AD14">
            <v>0</v>
          </cell>
          <cell r="AE14">
            <v>0</v>
          </cell>
          <cell r="AF14">
            <v>1889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21</v>
          </cell>
          <cell r="D16">
            <v>450</v>
          </cell>
          <cell r="E16">
            <v>606</v>
          </cell>
          <cell r="F16">
            <v>0</v>
          </cell>
          <cell r="G16">
            <v>0</v>
          </cell>
          <cell r="H16">
            <v>1077</v>
          </cell>
          <cell r="I16">
            <v>5</v>
          </cell>
          <cell r="J16">
            <v>0</v>
          </cell>
          <cell r="K16">
            <v>5</v>
          </cell>
          <cell r="L16">
            <v>247</v>
          </cell>
          <cell r="M16">
            <v>259</v>
          </cell>
          <cell r="N16">
            <v>17</v>
          </cell>
          <cell r="O16">
            <v>423</v>
          </cell>
          <cell r="P16">
            <v>0</v>
          </cell>
          <cell r="Q16">
            <v>0</v>
          </cell>
          <cell r="R16">
            <v>946</v>
          </cell>
          <cell r="S16">
            <v>67</v>
          </cell>
          <cell r="T16">
            <v>730</v>
          </cell>
          <cell r="U16">
            <v>0</v>
          </cell>
          <cell r="V16">
            <v>797</v>
          </cell>
          <cell r="W16">
            <v>5844</v>
          </cell>
          <cell r="X16">
            <v>2</v>
          </cell>
          <cell r="Y16">
            <v>5846</v>
          </cell>
          <cell r="Z16">
            <v>0</v>
          </cell>
          <cell r="AA16">
            <v>288</v>
          </cell>
          <cell r="AB16">
            <v>0</v>
          </cell>
          <cell r="AC16">
            <v>0</v>
          </cell>
          <cell r="AD16">
            <v>0</v>
          </cell>
          <cell r="AE16">
            <v>284</v>
          </cell>
          <cell r="AF16">
            <v>572</v>
          </cell>
        </row>
        <row r="17">
          <cell r="B17" t="str">
            <v>I alt Tilgang</v>
          </cell>
          <cell r="C17">
            <v>172612</v>
          </cell>
          <cell r="D17">
            <v>263492</v>
          </cell>
          <cell r="E17">
            <v>30707</v>
          </cell>
          <cell r="F17">
            <v>10</v>
          </cell>
          <cell r="G17">
            <v>130125</v>
          </cell>
          <cell r="H17">
            <v>596946</v>
          </cell>
          <cell r="I17">
            <v>198032</v>
          </cell>
          <cell r="J17">
            <v>15188</v>
          </cell>
          <cell r="K17">
            <v>213220</v>
          </cell>
          <cell r="L17">
            <v>636216</v>
          </cell>
          <cell r="M17">
            <v>459747</v>
          </cell>
          <cell r="N17">
            <v>30433</v>
          </cell>
          <cell r="O17">
            <v>214427</v>
          </cell>
          <cell r="P17">
            <v>0</v>
          </cell>
          <cell r="Q17">
            <v>37937</v>
          </cell>
          <cell r="R17">
            <v>1378760</v>
          </cell>
          <cell r="S17">
            <v>420124</v>
          </cell>
          <cell r="T17">
            <v>730</v>
          </cell>
          <cell r="U17">
            <v>7185</v>
          </cell>
          <cell r="V17">
            <v>428039</v>
          </cell>
          <cell r="W17">
            <v>1762192</v>
          </cell>
          <cell r="X17">
            <v>24823</v>
          </cell>
          <cell r="Y17">
            <v>1787015</v>
          </cell>
          <cell r="Z17">
            <v>0</v>
          </cell>
          <cell r="AA17">
            <v>20433</v>
          </cell>
          <cell r="AB17">
            <v>28618</v>
          </cell>
          <cell r="AC17">
            <v>24509</v>
          </cell>
          <cell r="AD17">
            <v>0</v>
          </cell>
          <cell r="AE17">
            <v>348</v>
          </cell>
          <cell r="AF17">
            <v>73908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34972</v>
          </cell>
          <cell r="E18">
            <v>0</v>
          </cell>
          <cell r="F18">
            <v>0</v>
          </cell>
          <cell r="G18">
            <v>120459</v>
          </cell>
          <cell r="H18">
            <v>155431</v>
          </cell>
          <cell r="I18">
            <v>147</v>
          </cell>
          <cell r="J18">
            <v>15184</v>
          </cell>
          <cell r="K18">
            <v>15331</v>
          </cell>
          <cell r="L18">
            <v>79010</v>
          </cell>
          <cell r="M18">
            <v>0</v>
          </cell>
          <cell r="N18">
            <v>24329</v>
          </cell>
          <cell r="O18">
            <v>46183</v>
          </cell>
          <cell r="P18">
            <v>0</v>
          </cell>
          <cell r="Q18">
            <v>0</v>
          </cell>
          <cell r="R18">
            <v>149522</v>
          </cell>
          <cell r="S18">
            <v>231310</v>
          </cell>
          <cell r="T18">
            <v>686</v>
          </cell>
          <cell r="U18">
            <v>0</v>
          </cell>
          <cell r="V18">
            <v>231996</v>
          </cell>
          <cell r="W18">
            <v>33379</v>
          </cell>
          <cell r="X18">
            <v>6097</v>
          </cell>
          <cell r="Y18">
            <v>39476</v>
          </cell>
          <cell r="Z18">
            <v>0</v>
          </cell>
          <cell r="AA18">
            <v>8579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8579</v>
          </cell>
        </row>
        <row r="19">
          <cell r="B19" t="str">
            <v>Salg til lagringspligtig 3.b-c.</v>
          </cell>
          <cell r="C19">
            <v>16601</v>
          </cell>
          <cell r="D19">
            <v>83100</v>
          </cell>
          <cell r="E19">
            <v>6873</v>
          </cell>
          <cell r="F19">
            <v>0</v>
          </cell>
          <cell r="G19">
            <v>32500</v>
          </cell>
          <cell r="H19">
            <v>139074</v>
          </cell>
          <cell r="I19">
            <v>66842</v>
          </cell>
          <cell r="J19">
            <v>10225</v>
          </cell>
          <cell r="K19">
            <v>77067</v>
          </cell>
          <cell r="L19">
            <v>170431</v>
          </cell>
          <cell r="M19">
            <v>104002</v>
          </cell>
          <cell r="N19">
            <v>5553</v>
          </cell>
          <cell r="O19">
            <v>73015</v>
          </cell>
          <cell r="P19">
            <v>0</v>
          </cell>
          <cell r="Q19">
            <v>3084</v>
          </cell>
          <cell r="R19">
            <v>356085</v>
          </cell>
          <cell r="S19">
            <v>33198</v>
          </cell>
          <cell r="T19">
            <v>0</v>
          </cell>
          <cell r="U19">
            <v>7185</v>
          </cell>
          <cell r="V19">
            <v>40383</v>
          </cell>
          <cell r="W19">
            <v>1093753</v>
          </cell>
          <cell r="X19">
            <v>3798</v>
          </cell>
          <cell r="Y19">
            <v>1097551</v>
          </cell>
          <cell r="Z19">
            <v>0</v>
          </cell>
          <cell r="AA19">
            <v>4544</v>
          </cell>
          <cell r="AB19">
            <v>0</v>
          </cell>
          <cell r="AC19">
            <v>1322</v>
          </cell>
          <cell r="AD19">
            <v>0</v>
          </cell>
          <cell r="AE19">
            <v>0</v>
          </cell>
          <cell r="AF19">
            <v>5866</v>
          </cell>
        </row>
        <row r="20">
          <cell r="B20" t="str">
            <v>Udlån til lagringspligtig 3.i-j.</v>
          </cell>
          <cell r="C20">
            <v>0</v>
          </cell>
          <cell r="D20">
            <v>13298</v>
          </cell>
          <cell r="E20">
            <v>299</v>
          </cell>
          <cell r="F20">
            <v>0</v>
          </cell>
          <cell r="G20">
            <v>0</v>
          </cell>
          <cell r="H20">
            <v>13597</v>
          </cell>
          <cell r="I20">
            <v>0</v>
          </cell>
          <cell r="J20">
            <v>0</v>
          </cell>
          <cell r="K20">
            <v>0</v>
          </cell>
          <cell r="L20">
            <v>62354</v>
          </cell>
          <cell r="M20">
            <v>32388</v>
          </cell>
          <cell r="N20">
            <v>2360</v>
          </cell>
          <cell r="O20">
            <v>35326</v>
          </cell>
          <cell r="P20">
            <v>0</v>
          </cell>
          <cell r="Q20">
            <v>5149</v>
          </cell>
          <cell r="R20">
            <v>137577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20439</v>
          </cell>
          <cell r="X20">
            <v>0</v>
          </cell>
          <cell r="Y20">
            <v>20439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4317</v>
          </cell>
          <cell r="M21">
            <v>0</v>
          </cell>
          <cell r="N21">
            <v>0</v>
          </cell>
          <cell r="O21">
            <v>37410</v>
          </cell>
          <cell r="P21">
            <v>0</v>
          </cell>
          <cell r="Q21">
            <v>0</v>
          </cell>
          <cell r="R21">
            <v>41727</v>
          </cell>
          <cell r="S21">
            <v>13687</v>
          </cell>
          <cell r="T21">
            <v>1861</v>
          </cell>
          <cell r="U21">
            <v>0</v>
          </cell>
          <cell r="V21">
            <v>15548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10</v>
          </cell>
          <cell r="J22">
            <v>0</v>
          </cell>
          <cell r="K22">
            <v>10</v>
          </cell>
          <cell r="L22">
            <v>0</v>
          </cell>
          <cell r="M22">
            <v>105</v>
          </cell>
          <cell r="N22">
            <v>0</v>
          </cell>
          <cell r="O22">
            <v>224</v>
          </cell>
          <cell r="P22">
            <v>0</v>
          </cell>
          <cell r="Q22">
            <v>0</v>
          </cell>
          <cell r="R22">
            <v>329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21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38955</v>
          </cell>
          <cell r="J23">
            <v>0</v>
          </cell>
          <cell r="K23">
            <v>38955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4106</v>
          </cell>
          <cell r="P24">
            <v>0</v>
          </cell>
          <cell r="Q24">
            <v>0</v>
          </cell>
          <cell r="R24">
            <v>4106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152610</v>
          </cell>
          <cell r="D25">
            <v>0</v>
          </cell>
          <cell r="E25">
            <v>174</v>
          </cell>
          <cell r="F25">
            <v>10</v>
          </cell>
          <cell r="G25">
            <v>0</v>
          </cell>
          <cell r="H25">
            <v>152794</v>
          </cell>
          <cell r="I25">
            <v>48344</v>
          </cell>
          <cell r="J25">
            <v>0</v>
          </cell>
          <cell r="K25">
            <v>48344</v>
          </cell>
          <cell r="L25">
            <v>51716</v>
          </cell>
          <cell r="M25">
            <v>262421</v>
          </cell>
          <cell r="N25">
            <v>2187</v>
          </cell>
          <cell r="O25">
            <v>37631</v>
          </cell>
          <cell r="P25">
            <v>0</v>
          </cell>
          <cell r="Q25">
            <v>7080</v>
          </cell>
          <cell r="R25">
            <v>361035</v>
          </cell>
          <cell r="S25">
            <v>539</v>
          </cell>
          <cell r="T25">
            <v>0</v>
          </cell>
          <cell r="U25">
            <v>0</v>
          </cell>
          <cell r="V25">
            <v>539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6840</v>
          </cell>
          <cell r="AB25">
            <v>0</v>
          </cell>
          <cell r="AC25">
            <v>16525</v>
          </cell>
          <cell r="AD25">
            <v>0</v>
          </cell>
          <cell r="AE25">
            <v>348</v>
          </cell>
          <cell r="AF25">
            <v>23713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362</v>
          </cell>
          <cell r="M26">
            <v>0</v>
          </cell>
          <cell r="N26">
            <v>0</v>
          </cell>
          <cell r="O26">
            <v>121</v>
          </cell>
          <cell r="P26">
            <v>0</v>
          </cell>
          <cell r="Q26">
            <v>0</v>
          </cell>
          <cell r="R26">
            <v>483</v>
          </cell>
          <cell r="S26">
            <v>2188</v>
          </cell>
          <cell r="T26">
            <v>0</v>
          </cell>
          <cell r="U26">
            <v>0</v>
          </cell>
          <cell r="V26">
            <v>2188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4</v>
          </cell>
          <cell r="AB26">
            <v>0</v>
          </cell>
          <cell r="AC26">
            <v>5582</v>
          </cell>
          <cell r="AD26">
            <v>15457</v>
          </cell>
          <cell r="AE26">
            <v>0</v>
          </cell>
          <cell r="AF26">
            <v>21043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326</v>
          </cell>
          <cell r="T27">
            <v>0</v>
          </cell>
          <cell r="U27">
            <v>0</v>
          </cell>
          <cell r="V27">
            <v>326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28618</v>
          </cell>
          <cell r="AC27">
            <v>0</v>
          </cell>
          <cell r="AD27">
            <v>0</v>
          </cell>
          <cell r="AE27">
            <v>0</v>
          </cell>
          <cell r="AF27">
            <v>28618</v>
          </cell>
        </row>
        <row r="28">
          <cell r="B28" t="str">
            <v>Anvendt til produktion 3.n</v>
          </cell>
          <cell r="C28">
            <v>0</v>
          </cell>
          <cell r="D28">
            <v>3</v>
          </cell>
          <cell r="E28">
            <v>0</v>
          </cell>
          <cell r="F28">
            <v>0</v>
          </cell>
          <cell r="G28">
            <v>5444</v>
          </cell>
          <cell r="H28">
            <v>5447</v>
          </cell>
          <cell r="I28">
            <v>0</v>
          </cell>
          <cell r="J28">
            <v>0</v>
          </cell>
          <cell r="K28">
            <v>0</v>
          </cell>
          <cell r="L28">
            <v>3</v>
          </cell>
          <cell r="M28">
            <v>11189</v>
          </cell>
          <cell r="N28">
            <v>7812</v>
          </cell>
          <cell r="O28">
            <v>2717</v>
          </cell>
          <cell r="P28">
            <v>0</v>
          </cell>
          <cell r="Q28">
            <v>2982</v>
          </cell>
          <cell r="R28">
            <v>24703</v>
          </cell>
          <cell r="S28">
            <v>2932</v>
          </cell>
          <cell r="T28">
            <v>0</v>
          </cell>
          <cell r="U28">
            <v>7185</v>
          </cell>
          <cell r="V28">
            <v>10117</v>
          </cell>
          <cell r="W28">
            <v>661024</v>
          </cell>
          <cell r="X28">
            <v>3184</v>
          </cell>
          <cell r="Y28">
            <v>664208</v>
          </cell>
          <cell r="Z28">
            <v>0</v>
          </cell>
          <cell r="AA28">
            <v>804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804</v>
          </cell>
        </row>
        <row r="29">
          <cell r="B29" t="str">
            <v>Anvendt til blanding 3.o.</v>
          </cell>
          <cell r="C29">
            <v>3061</v>
          </cell>
          <cell r="D29">
            <v>129651</v>
          </cell>
          <cell r="E29">
            <v>27200</v>
          </cell>
          <cell r="F29">
            <v>0</v>
          </cell>
          <cell r="G29">
            <v>0</v>
          </cell>
          <cell r="H29">
            <v>159912</v>
          </cell>
          <cell r="I29">
            <v>15</v>
          </cell>
          <cell r="J29">
            <v>0</v>
          </cell>
          <cell r="K29">
            <v>15</v>
          </cell>
          <cell r="L29">
            <v>179995</v>
          </cell>
          <cell r="M29">
            <v>32324</v>
          </cell>
          <cell r="N29">
            <v>7187</v>
          </cell>
          <cell r="O29">
            <v>11473</v>
          </cell>
          <cell r="P29">
            <v>0</v>
          </cell>
          <cell r="Q29">
            <v>3015</v>
          </cell>
          <cell r="R29">
            <v>233994</v>
          </cell>
          <cell r="S29">
            <v>25</v>
          </cell>
          <cell r="T29">
            <v>95230</v>
          </cell>
          <cell r="U29">
            <v>0</v>
          </cell>
          <cell r="V29">
            <v>95255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1881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1881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6</v>
          </cell>
          <cell r="D31">
            <v>485</v>
          </cell>
          <cell r="E31">
            <v>866</v>
          </cell>
          <cell r="F31">
            <v>0</v>
          </cell>
          <cell r="G31">
            <v>117</v>
          </cell>
          <cell r="H31">
            <v>1474</v>
          </cell>
          <cell r="I31">
            <v>275</v>
          </cell>
          <cell r="J31">
            <v>4</v>
          </cell>
          <cell r="K31">
            <v>279</v>
          </cell>
          <cell r="L31">
            <v>2042</v>
          </cell>
          <cell r="M31">
            <v>168</v>
          </cell>
          <cell r="N31">
            <v>101</v>
          </cell>
          <cell r="O31">
            <v>246</v>
          </cell>
          <cell r="P31">
            <v>0</v>
          </cell>
          <cell r="Q31">
            <v>1945</v>
          </cell>
          <cell r="R31">
            <v>4502</v>
          </cell>
          <cell r="S31">
            <v>746</v>
          </cell>
          <cell r="T31">
            <v>0</v>
          </cell>
          <cell r="U31">
            <v>0</v>
          </cell>
          <cell r="V31">
            <v>746</v>
          </cell>
          <cell r="W31">
            <v>968</v>
          </cell>
          <cell r="X31">
            <v>0</v>
          </cell>
          <cell r="Y31">
            <v>968</v>
          </cell>
          <cell r="Z31">
            <v>0</v>
          </cell>
          <cell r="AA31">
            <v>0</v>
          </cell>
          <cell r="AB31">
            <v>0</v>
          </cell>
          <cell r="AC31">
            <v>235</v>
          </cell>
          <cell r="AD31">
            <v>0</v>
          </cell>
          <cell r="AE31">
            <v>0</v>
          </cell>
          <cell r="AF31">
            <v>235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172278</v>
          </cell>
          <cell r="D33">
            <v>261509</v>
          </cell>
          <cell r="E33">
            <v>35412</v>
          </cell>
          <cell r="F33">
            <v>10</v>
          </cell>
          <cell r="G33">
            <v>158520</v>
          </cell>
          <cell r="H33">
            <v>627729</v>
          </cell>
          <cell r="I33">
            <v>154588</v>
          </cell>
          <cell r="J33">
            <v>25413</v>
          </cell>
          <cell r="K33">
            <v>180001</v>
          </cell>
          <cell r="L33">
            <v>550230</v>
          </cell>
          <cell r="M33">
            <v>442597</v>
          </cell>
          <cell r="N33">
            <v>49529</v>
          </cell>
          <cell r="O33">
            <v>248452</v>
          </cell>
          <cell r="P33">
            <v>0</v>
          </cell>
          <cell r="Q33">
            <v>23255</v>
          </cell>
          <cell r="R33">
            <v>1314063</v>
          </cell>
          <cell r="S33">
            <v>284951</v>
          </cell>
          <cell r="T33">
            <v>97777</v>
          </cell>
          <cell r="U33">
            <v>14370</v>
          </cell>
          <cell r="V33">
            <v>397098</v>
          </cell>
          <cell r="W33">
            <v>1809563</v>
          </cell>
          <cell r="X33">
            <v>13079</v>
          </cell>
          <cell r="Y33">
            <v>1822642</v>
          </cell>
          <cell r="Z33">
            <v>0</v>
          </cell>
          <cell r="AA33">
            <v>22673</v>
          </cell>
          <cell r="AB33">
            <v>28618</v>
          </cell>
          <cell r="AC33">
            <v>23664</v>
          </cell>
          <cell r="AD33">
            <v>15457</v>
          </cell>
          <cell r="AE33">
            <v>348</v>
          </cell>
          <cell r="AF33">
            <v>90760</v>
          </cell>
        </row>
        <row r="34">
          <cell r="A34" t="str">
            <v>FYSISK BEHOLDNING ULTIMO</v>
          </cell>
          <cell r="B34" t="str">
            <v/>
          </cell>
          <cell r="C34">
            <v>7966</v>
          </cell>
          <cell r="D34">
            <v>387339</v>
          </cell>
          <cell r="E34">
            <v>26222</v>
          </cell>
          <cell r="F34">
            <v>0</v>
          </cell>
          <cell r="G34">
            <v>71573</v>
          </cell>
          <cell r="H34">
            <v>493100</v>
          </cell>
          <cell r="I34">
            <v>157459</v>
          </cell>
          <cell r="J34">
            <v>4691</v>
          </cell>
          <cell r="K34">
            <v>162150</v>
          </cell>
          <cell r="L34">
            <v>1102626</v>
          </cell>
          <cell r="M34">
            <v>216611</v>
          </cell>
          <cell r="N34">
            <v>96210</v>
          </cell>
          <cell r="O34">
            <v>199761</v>
          </cell>
          <cell r="P34">
            <v>0</v>
          </cell>
          <cell r="Q34">
            <v>84115</v>
          </cell>
          <cell r="R34">
            <v>1699323</v>
          </cell>
          <cell r="S34">
            <v>374355</v>
          </cell>
          <cell r="T34">
            <v>3509</v>
          </cell>
          <cell r="U34">
            <v>12620</v>
          </cell>
          <cell r="V34">
            <v>390484</v>
          </cell>
          <cell r="W34">
            <v>504991</v>
          </cell>
          <cell r="X34">
            <v>46568</v>
          </cell>
          <cell r="Y34">
            <v>551559</v>
          </cell>
          <cell r="Z34">
            <v>0</v>
          </cell>
          <cell r="AA34">
            <v>4493</v>
          </cell>
          <cell r="AB34">
            <v>0</v>
          </cell>
          <cell r="AC34">
            <v>12961</v>
          </cell>
          <cell r="AD34">
            <v>84213</v>
          </cell>
          <cell r="AE34">
            <v>0</v>
          </cell>
          <cell r="AF34">
            <v>101667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214286</v>
          </cell>
          <cell r="E35">
            <v>1970</v>
          </cell>
          <cell r="F35">
            <v>0</v>
          </cell>
          <cell r="G35">
            <v>0</v>
          </cell>
          <cell r="H35">
            <v>216256</v>
          </cell>
          <cell r="I35">
            <v>0</v>
          </cell>
          <cell r="J35">
            <v>0</v>
          </cell>
          <cell r="K35">
            <v>0</v>
          </cell>
          <cell r="L35">
            <v>934917</v>
          </cell>
          <cell r="M35">
            <v>190871</v>
          </cell>
          <cell r="N35">
            <v>1377</v>
          </cell>
          <cell r="O35">
            <v>68561</v>
          </cell>
          <cell r="P35">
            <v>0</v>
          </cell>
          <cell r="Q35">
            <v>2390</v>
          </cell>
          <cell r="R35">
            <v>1198116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148145</v>
          </cell>
          <cell r="X35">
            <v>0</v>
          </cell>
          <cell r="Y35">
            <v>148145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-214286</v>
          </cell>
          <cell r="E36">
            <v>-1970</v>
          </cell>
          <cell r="F36">
            <v>0</v>
          </cell>
          <cell r="G36">
            <v>0</v>
          </cell>
          <cell r="H36">
            <v>-216256</v>
          </cell>
          <cell r="I36">
            <v>0</v>
          </cell>
          <cell r="J36">
            <v>0</v>
          </cell>
          <cell r="K36">
            <v>0</v>
          </cell>
          <cell r="L36">
            <v>-934973</v>
          </cell>
          <cell r="M36">
            <v>-190871</v>
          </cell>
          <cell r="N36">
            <v>-1377</v>
          </cell>
          <cell r="O36">
            <v>-68562</v>
          </cell>
          <cell r="P36">
            <v>0</v>
          </cell>
          <cell r="Q36">
            <v>-2390</v>
          </cell>
          <cell r="R36">
            <v>-1198173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-148145</v>
          </cell>
          <cell r="X36">
            <v>0</v>
          </cell>
          <cell r="Y36">
            <v>-148145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7966</v>
          </cell>
          <cell r="D37">
            <v>387339</v>
          </cell>
          <cell r="E37">
            <v>26222</v>
          </cell>
          <cell r="F37">
            <v>0</v>
          </cell>
          <cell r="G37">
            <v>71573</v>
          </cell>
          <cell r="H37">
            <v>493100</v>
          </cell>
          <cell r="I37">
            <v>157459</v>
          </cell>
          <cell r="J37">
            <v>4691</v>
          </cell>
          <cell r="K37">
            <v>162150</v>
          </cell>
          <cell r="L37">
            <v>1102570</v>
          </cell>
          <cell r="M37">
            <v>216611</v>
          </cell>
          <cell r="N37">
            <v>96210</v>
          </cell>
          <cell r="O37">
            <v>199760</v>
          </cell>
          <cell r="P37">
            <v>0</v>
          </cell>
          <cell r="Q37">
            <v>84115</v>
          </cell>
          <cell r="R37">
            <v>1699266</v>
          </cell>
          <cell r="S37">
            <v>374355</v>
          </cell>
          <cell r="T37">
            <v>3509</v>
          </cell>
          <cell r="U37">
            <v>12620</v>
          </cell>
          <cell r="V37">
            <v>390484</v>
          </cell>
          <cell r="W37">
            <v>504991</v>
          </cell>
          <cell r="X37">
            <v>46568</v>
          </cell>
          <cell r="Y37">
            <v>551559</v>
          </cell>
          <cell r="Z37">
            <v>0</v>
          </cell>
          <cell r="AA37">
            <v>4493</v>
          </cell>
          <cell r="AB37">
            <v>0</v>
          </cell>
          <cell r="AC37">
            <v>12961</v>
          </cell>
          <cell r="AD37">
            <v>84213</v>
          </cell>
          <cell r="AE37">
            <v>0</v>
          </cell>
          <cell r="AF37">
            <v>101667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5761</v>
          </cell>
          <cell r="C3">
            <v>121</v>
          </cell>
          <cell r="D3">
            <v>143817</v>
          </cell>
          <cell r="E3">
            <v>2911</v>
          </cell>
          <cell r="F3">
            <v>152610</v>
          </cell>
          <cell r="G3">
            <v>612</v>
          </cell>
          <cell r="H3">
            <v>26216</v>
          </cell>
          <cell r="I3">
            <v>26828</v>
          </cell>
          <cell r="J3">
            <v>6</v>
          </cell>
          <cell r="K3">
            <v>6</v>
          </cell>
          <cell r="L3">
            <v>33347</v>
          </cell>
          <cell r="M3">
            <v>800</v>
          </cell>
          <cell r="N3">
            <v>7711</v>
          </cell>
          <cell r="O3">
            <v>41858</v>
          </cell>
        </row>
      </sheetData>
      <sheetData sheetId="2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Kompatibilitetsrapport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7966</v>
          </cell>
          <cell r="D3">
            <v>387339</v>
          </cell>
          <cell r="E3">
            <v>26222</v>
          </cell>
          <cell r="F3">
            <v>0</v>
          </cell>
          <cell r="G3">
            <v>71573</v>
          </cell>
          <cell r="H3">
            <v>493100</v>
          </cell>
          <cell r="I3">
            <v>157459</v>
          </cell>
          <cell r="J3">
            <v>4691</v>
          </cell>
          <cell r="K3">
            <v>162150</v>
          </cell>
          <cell r="L3">
            <v>1102626</v>
          </cell>
          <cell r="M3">
            <v>216611</v>
          </cell>
          <cell r="N3">
            <v>96210</v>
          </cell>
          <cell r="O3">
            <v>199761</v>
          </cell>
          <cell r="P3">
            <v>0</v>
          </cell>
          <cell r="Q3">
            <v>84115</v>
          </cell>
          <cell r="R3">
            <v>1699323</v>
          </cell>
          <cell r="S3">
            <v>374355</v>
          </cell>
          <cell r="T3">
            <v>3509</v>
          </cell>
          <cell r="U3">
            <v>12620</v>
          </cell>
          <cell r="V3">
            <v>390484</v>
          </cell>
          <cell r="W3">
            <v>504991</v>
          </cell>
          <cell r="X3">
            <v>46568</v>
          </cell>
          <cell r="Y3">
            <v>551559</v>
          </cell>
          <cell r="Z3">
            <v>0</v>
          </cell>
          <cell r="AA3">
            <v>4493</v>
          </cell>
          <cell r="AB3">
            <v>0</v>
          </cell>
          <cell r="AC3">
            <v>12961</v>
          </cell>
          <cell r="AD3">
            <v>84213</v>
          </cell>
          <cell r="AE3">
            <v>0</v>
          </cell>
          <cell r="AF3">
            <v>101667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214286</v>
          </cell>
          <cell r="E4">
            <v>1970</v>
          </cell>
          <cell r="F4">
            <v>0</v>
          </cell>
          <cell r="G4">
            <v>0</v>
          </cell>
          <cell r="H4">
            <v>216256</v>
          </cell>
          <cell r="I4">
            <v>0</v>
          </cell>
          <cell r="J4">
            <v>0</v>
          </cell>
          <cell r="K4">
            <v>0</v>
          </cell>
          <cell r="L4">
            <v>934917</v>
          </cell>
          <cell r="M4">
            <v>190871</v>
          </cell>
          <cell r="N4">
            <v>1377</v>
          </cell>
          <cell r="O4">
            <v>68561</v>
          </cell>
          <cell r="P4">
            <v>0</v>
          </cell>
          <cell r="Q4">
            <v>2390</v>
          </cell>
          <cell r="R4">
            <v>1198116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148145</v>
          </cell>
          <cell r="X4">
            <v>0</v>
          </cell>
          <cell r="Y4">
            <v>148145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-214286</v>
          </cell>
          <cell r="E5">
            <v>-1970</v>
          </cell>
          <cell r="F5">
            <v>0</v>
          </cell>
          <cell r="G5">
            <v>0</v>
          </cell>
          <cell r="H5">
            <v>-216256</v>
          </cell>
          <cell r="I5">
            <v>0</v>
          </cell>
          <cell r="J5">
            <v>0</v>
          </cell>
          <cell r="K5">
            <v>0</v>
          </cell>
          <cell r="L5">
            <v>-934973</v>
          </cell>
          <cell r="M5">
            <v>-190871</v>
          </cell>
          <cell r="N5">
            <v>-1377</v>
          </cell>
          <cell r="O5">
            <v>-68562</v>
          </cell>
          <cell r="P5">
            <v>0</v>
          </cell>
          <cell r="Q5">
            <v>-2390</v>
          </cell>
          <cell r="R5">
            <v>-1198173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-148145</v>
          </cell>
          <cell r="X5">
            <v>0</v>
          </cell>
          <cell r="Y5">
            <v>-148145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7966</v>
          </cell>
          <cell r="D6">
            <v>387339</v>
          </cell>
          <cell r="E6">
            <v>26222</v>
          </cell>
          <cell r="F6">
            <v>0</v>
          </cell>
          <cell r="G6">
            <v>71573</v>
          </cell>
          <cell r="H6">
            <v>493100</v>
          </cell>
          <cell r="I6">
            <v>157459</v>
          </cell>
          <cell r="J6">
            <v>4691</v>
          </cell>
          <cell r="K6">
            <v>162150</v>
          </cell>
          <cell r="L6">
            <v>1102570</v>
          </cell>
          <cell r="M6">
            <v>216611</v>
          </cell>
          <cell r="N6">
            <v>96210</v>
          </cell>
          <cell r="O6">
            <v>199760</v>
          </cell>
          <cell r="P6">
            <v>0</v>
          </cell>
          <cell r="Q6">
            <v>84115</v>
          </cell>
          <cell r="R6">
            <v>1699266</v>
          </cell>
          <cell r="S6">
            <v>374355</v>
          </cell>
          <cell r="T6">
            <v>3509</v>
          </cell>
          <cell r="U6">
            <v>12620</v>
          </cell>
          <cell r="V6">
            <v>390484</v>
          </cell>
          <cell r="W6">
            <v>504991</v>
          </cell>
          <cell r="X6">
            <v>46568</v>
          </cell>
          <cell r="Y6">
            <v>551559</v>
          </cell>
          <cell r="Z6">
            <v>0</v>
          </cell>
          <cell r="AA6">
            <v>4493</v>
          </cell>
          <cell r="AB6">
            <v>0</v>
          </cell>
          <cell r="AC6">
            <v>12961</v>
          </cell>
          <cell r="AD6">
            <v>84213</v>
          </cell>
          <cell r="AE6">
            <v>0</v>
          </cell>
          <cell r="AF6">
            <v>101667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27304</v>
          </cell>
          <cell r="E7">
            <v>19544</v>
          </cell>
          <cell r="F7">
            <v>21</v>
          </cell>
          <cell r="G7">
            <v>6197</v>
          </cell>
          <cell r="H7">
            <v>53066</v>
          </cell>
          <cell r="I7">
            <v>50273</v>
          </cell>
          <cell r="J7">
            <v>0</v>
          </cell>
          <cell r="K7">
            <v>50273</v>
          </cell>
          <cell r="L7">
            <v>53152</v>
          </cell>
          <cell r="M7">
            <v>0</v>
          </cell>
          <cell r="N7">
            <v>11352</v>
          </cell>
          <cell r="O7">
            <v>117661</v>
          </cell>
          <cell r="P7">
            <v>0</v>
          </cell>
          <cell r="Q7">
            <v>19303</v>
          </cell>
          <cell r="R7">
            <v>201468</v>
          </cell>
          <cell r="S7">
            <v>134121</v>
          </cell>
          <cell r="T7">
            <v>44510</v>
          </cell>
          <cell r="U7">
            <v>0</v>
          </cell>
          <cell r="V7">
            <v>178631</v>
          </cell>
          <cell r="W7">
            <v>365605</v>
          </cell>
          <cell r="X7">
            <v>0</v>
          </cell>
          <cell r="Y7">
            <v>365605</v>
          </cell>
          <cell r="Z7">
            <v>0</v>
          </cell>
          <cell r="AA7">
            <v>3227</v>
          </cell>
          <cell r="AB7">
            <v>0</v>
          </cell>
          <cell r="AC7">
            <v>12247</v>
          </cell>
          <cell r="AD7">
            <v>0</v>
          </cell>
          <cell r="AE7">
            <v>59</v>
          </cell>
          <cell r="AF7">
            <v>15533</v>
          </cell>
        </row>
        <row r="8">
          <cell r="B8" t="str">
            <v>Køb fra lagringspligtig 2.b-c.</v>
          </cell>
          <cell r="C8">
            <v>18509</v>
          </cell>
          <cell r="D8">
            <v>75044</v>
          </cell>
          <cell r="E8">
            <v>9441</v>
          </cell>
          <cell r="F8">
            <v>0</v>
          </cell>
          <cell r="G8">
            <v>10321</v>
          </cell>
          <cell r="H8">
            <v>113315</v>
          </cell>
          <cell r="I8">
            <v>45188</v>
          </cell>
          <cell r="J8">
            <v>4124</v>
          </cell>
          <cell r="K8">
            <v>49312</v>
          </cell>
          <cell r="L8">
            <v>177626</v>
          </cell>
          <cell r="M8">
            <v>101575</v>
          </cell>
          <cell r="N8">
            <v>4186</v>
          </cell>
          <cell r="O8">
            <v>101857</v>
          </cell>
          <cell r="P8">
            <v>0</v>
          </cell>
          <cell r="Q8">
            <v>28653</v>
          </cell>
          <cell r="R8">
            <v>413897</v>
          </cell>
          <cell r="S8">
            <v>10983</v>
          </cell>
          <cell r="T8">
            <v>0</v>
          </cell>
          <cell r="U8">
            <v>7452</v>
          </cell>
          <cell r="V8">
            <v>18435</v>
          </cell>
          <cell r="W8">
            <v>914917</v>
          </cell>
          <cell r="X8">
            <v>1107</v>
          </cell>
          <cell r="Y8">
            <v>916024</v>
          </cell>
          <cell r="Z8">
            <v>0</v>
          </cell>
          <cell r="AA8">
            <v>3490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3490</v>
          </cell>
        </row>
        <row r="9">
          <cell r="B9" t="str">
            <v>Lån fra lagringpligtig 2.f-g.</v>
          </cell>
          <cell r="C9">
            <v>0</v>
          </cell>
          <cell r="D9">
            <v>1588</v>
          </cell>
          <cell r="E9">
            <v>327</v>
          </cell>
          <cell r="F9">
            <v>0</v>
          </cell>
          <cell r="G9">
            <v>0</v>
          </cell>
          <cell r="H9">
            <v>1915</v>
          </cell>
          <cell r="I9">
            <v>0</v>
          </cell>
          <cell r="J9">
            <v>0</v>
          </cell>
          <cell r="K9">
            <v>0</v>
          </cell>
          <cell r="L9">
            <v>35389</v>
          </cell>
          <cell r="M9">
            <v>27788</v>
          </cell>
          <cell r="N9">
            <v>211</v>
          </cell>
          <cell r="O9">
            <v>31289</v>
          </cell>
          <cell r="P9">
            <v>0</v>
          </cell>
          <cell r="Q9">
            <v>2390</v>
          </cell>
          <cell r="R9">
            <v>97067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158740</v>
          </cell>
          <cell r="X9">
            <v>0</v>
          </cell>
          <cell r="Y9">
            <v>158740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2997</v>
          </cell>
          <cell r="M10">
            <v>0</v>
          </cell>
          <cell r="N10">
            <v>6563</v>
          </cell>
          <cell r="O10">
            <v>53</v>
          </cell>
          <cell r="P10">
            <v>0</v>
          </cell>
          <cell r="Q10">
            <v>65</v>
          </cell>
          <cell r="R10">
            <v>9678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598</v>
          </cell>
          <cell r="AC10">
            <v>0</v>
          </cell>
          <cell r="AD10">
            <v>0</v>
          </cell>
          <cell r="AE10">
            <v>0</v>
          </cell>
          <cell r="AF10">
            <v>598</v>
          </cell>
        </row>
        <row r="11">
          <cell r="B11" t="str">
            <v>Køb fra andre 2e</v>
          </cell>
          <cell r="C11">
            <v>4331</v>
          </cell>
          <cell r="D11">
            <v>0</v>
          </cell>
          <cell r="E11">
            <v>169</v>
          </cell>
          <cell r="F11">
            <v>0</v>
          </cell>
          <cell r="G11">
            <v>0</v>
          </cell>
          <cell r="H11">
            <v>4500</v>
          </cell>
          <cell r="I11">
            <v>0</v>
          </cell>
          <cell r="J11">
            <v>0</v>
          </cell>
          <cell r="K11">
            <v>0</v>
          </cell>
          <cell r="L11">
            <v>3258</v>
          </cell>
          <cell r="M11">
            <v>7360</v>
          </cell>
          <cell r="N11">
            <v>0</v>
          </cell>
          <cell r="O11">
            <v>6540</v>
          </cell>
          <cell r="P11">
            <v>0</v>
          </cell>
          <cell r="Q11">
            <v>0</v>
          </cell>
          <cell r="R11">
            <v>17158</v>
          </cell>
          <cell r="S11">
            <v>631</v>
          </cell>
          <cell r="T11">
            <v>400</v>
          </cell>
          <cell r="U11">
            <v>0</v>
          </cell>
          <cell r="V11">
            <v>1031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1337</v>
          </cell>
          <cell r="AB11">
            <v>0</v>
          </cell>
          <cell r="AC11">
            <v>1609</v>
          </cell>
          <cell r="AD11">
            <v>0</v>
          </cell>
          <cell r="AE11">
            <v>0</v>
          </cell>
          <cell r="AF11">
            <v>2946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12043</v>
          </cell>
          <cell r="D13">
            <v>156920</v>
          </cell>
          <cell r="E13">
            <v>106</v>
          </cell>
          <cell r="F13">
            <v>0</v>
          </cell>
          <cell r="G13">
            <v>77495</v>
          </cell>
          <cell r="H13">
            <v>246564</v>
          </cell>
          <cell r="I13">
            <v>15086</v>
          </cell>
          <cell r="J13">
            <v>4124</v>
          </cell>
          <cell r="K13">
            <v>19210</v>
          </cell>
          <cell r="L13">
            <v>233682</v>
          </cell>
          <cell r="M13">
            <v>85977</v>
          </cell>
          <cell r="N13">
            <v>5050</v>
          </cell>
          <cell r="O13">
            <v>81376</v>
          </cell>
          <cell r="P13">
            <v>0</v>
          </cell>
          <cell r="Q13">
            <v>0</v>
          </cell>
          <cell r="R13">
            <v>406085</v>
          </cell>
          <cell r="S13">
            <v>145916</v>
          </cell>
          <cell r="T13">
            <v>0</v>
          </cell>
          <cell r="U13">
            <v>0</v>
          </cell>
          <cell r="V13">
            <v>145916</v>
          </cell>
          <cell r="W13">
            <v>265603</v>
          </cell>
          <cell r="X13">
            <v>8599</v>
          </cell>
          <cell r="Y13">
            <v>274202</v>
          </cell>
          <cell r="Z13">
            <v>0</v>
          </cell>
          <cell r="AA13">
            <v>8648</v>
          </cell>
          <cell r="AB13">
            <v>28510</v>
          </cell>
          <cell r="AC13">
            <v>0</v>
          </cell>
          <cell r="AD13">
            <v>0</v>
          </cell>
          <cell r="AE13">
            <v>0</v>
          </cell>
          <cell r="AF13">
            <v>37158</v>
          </cell>
        </row>
        <row r="14">
          <cell r="B14" t="str">
            <v>Tilgang ved blanding 2.j.</v>
          </cell>
          <cell r="C14">
            <v>132632</v>
          </cell>
          <cell r="D14">
            <v>5642</v>
          </cell>
          <cell r="E14">
            <v>3369</v>
          </cell>
          <cell r="F14">
            <v>0</v>
          </cell>
          <cell r="G14">
            <v>77</v>
          </cell>
          <cell r="H14">
            <v>141720</v>
          </cell>
          <cell r="I14">
            <v>26</v>
          </cell>
          <cell r="J14">
            <v>0</v>
          </cell>
          <cell r="K14">
            <v>26</v>
          </cell>
          <cell r="L14">
            <v>42093</v>
          </cell>
          <cell r="M14">
            <v>154349</v>
          </cell>
          <cell r="N14">
            <v>0</v>
          </cell>
          <cell r="O14">
            <v>18155</v>
          </cell>
          <cell r="P14">
            <v>0</v>
          </cell>
          <cell r="Q14">
            <v>2525</v>
          </cell>
          <cell r="R14">
            <v>217122</v>
          </cell>
          <cell r="S14">
            <v>12071</v>
          </cell>
          <cell r="T14">
            <v>40565</v>
          </cell>
          <cell r="U14">
            <v>5759</v>
          </cell>
          <cell r="V14">
            <v>58395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1701</v>
          </cell>
          <cell r="AB14">
            <v>0</v>
          </cell>
          <cell r="AC14">
            <v>4</v>
          </cell>
          <cell r="AD14">
            <v>0</v>
          </cell>
          <cell r="AE14">
            <v>0</v>
          </cell>
          <cell r="AF14">
            <v>1705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180</v>
          </cell>
          <cell r="D16">
            <v>462</v>
          </cell>
          <cell r="E16">
            <v>378</v>
          </cell>
          <cell r="F16">
            <v>0</v>
          </cell>
          <cell r="G16">
            <v>1</v>
          </cell>
          <cell r="H16">
            <v>1021</v>
          </cell>
          <cell r="I16">
            <v>14</v>
          </cell>
          <cell r="J16">
            <v>0</v>
          </cell>
          <cell r="K16">
            <v>14</v>
          </cell>
          <cell r="L16">
            <v>845</v>
          </cell>
          <cell r="M16">
            <v>101</v>
          </cell>
          <cell r="N16">
            <v>58</v>
          </cell>
          <cell r="O16">
            <v>562</v>
          </cell>
          <cell r="P16">
            <v>0</v>
          </cell>
          <cell r="Q16">
            <v>59</v>
          </cell>
          <cell r="R16">
            <v>1625</v>
          </cell>
          <cell r="S16">
            <v>30</v>
          </cell>
          <cell r="T16">
            <v>0</v>
          </cell>
          <cell r="U16">
            <v>0</v>
          </cell>
          <cell r="V16">
            <v>30</v>
          </cell>
          <cell r="W16">
            <v>4855</v>
          </cell>
          <cell r="X16">
            <v>2</v>
          </cell>
          <cell r="Y16">
            <v>4857</v>
          </cell>
          <cell r="Z16">
            <v>0</v>
          </cell>
          <cell r="AA16">
            <v>98</v>
          </cell>
          <cell r="AB16">
            <v>0</v>
          </cell>
          <cell r="AC16">
            <v>236</v>
          </cell>
          <cell r="AD16">
            <v>0</v>
          </cell>
          <cell r="AE16">
            <v>5</v>
          </cell>
          <cell r="AF16">
            <v>339</v>
          </cell>
        </row>
        <row r="17">
          <cell r="B17" t="str">
            <v>I alt Tilgang</v>
          </cell>
          <cell r="C17">
            <v>167695</v>
          </cell>
          <cell r="D17">
            <v>266960</v>
          </cell>
          <cell r="E17">
            <v>33334</v>
          </cell>
          <cell r="F17">
            <v>21</v>
          </cell>
          <cell r="G17">
            <v>94091</v>
          </cell>
          <cell r="H17">
            <v>562101</v>
          </cell>
          <cell r="I17">
            <v>110587</v>
          </cell>
          <cell r="J17">
            <v>8248</v>
          </cell>
          <cell r="K17">
            <v>118835</v>
          </cell>
          <cell r="L17">
            <v>549042</v>
          </cell>
          <cell r="M17">
            <v>377150</v>
          </cell>
          <cell r="N17">
            <v>27420</v>
          </cell>
          <cell r="O17">
            <v>357493</v>
          </cell>
          <cell r="P17">
            <v>0</v>
          </cell>
          <cell r="Q17">
            <v>52995</v>
          </cell>
          <cell r="R17">
            <v>1364100</v>
          </cell>
          <cell r="S17">
            <v>303752</v>
          </cell>
          <cell r="T17">
            <v>85475</v>
          </cell>
          <cell r="U17">
            <v>13211</v>
          </cell>
          <cell r="V17">
            <v>402438</v>
          </cell>
          <cell r="W17">
            <v>1709720</v>
          </cell>
          <cell r="X17">
            <v>9708</v>
          </cell>
          <cell r="Y17">
            <v>1719428</v>
          </cell>
          <cell r="Z17">
            <v>0</v>
          </cell>
          <cell r="AA17">
            <v>18501</v>
          </cell>
          <cell r="AB17">
            <v>29108</v>
          </cell>
          <cell r="AC17">
            <v>14096</v>
          </cell>
          <cell r="AD17">
            <v>0</v>
          </cell>
          <cell r="AE17">
            <v>64</v>
          </cell>
          <cell r="AF17">
            <v>61769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63026</v>
          </cell>
          <cell r="E18">
            <v>0</v>
          </cell>
          <cell r="F18">
            <v>0</v>
          </cell>
          <cell r="G18">
            <v>80800</v>
          </cell>
          <cell r="H18">
            <v>143826</v>
          </cell>
          <cell r="I18">
            <v>0</v>
          </cell>
          <cell r="J18">
            <v>0</v>
          </cell>
          <cell r="K18">
            <v>0</v>
          </cell>
          <cell r="L18">
            <v>120238</v>
          </cell>
          <cell r="M18">
            <v>0</v>
          </cell>
          <cell r="N18">
            <v>7522</v>
          </cell>
          <cell r="O18">
            <v>51014</v>
          </cell>
          <cell r="P18">
            <v>0</v>
          </cell>
          <cell r="Q18">
            <v>0</v>
          </cell>
          <cell r="R18">
            <v>178774</v>
          </cell>
          <cell r="S18">
            <v>342652</v>
          </cell>
          <cell r="T18">
            <v>86496</v>
          </cell>
          <cell r="U18">
            <v>0</v>
          </cell>
          <cell r="V18">
            <v>429148</v>
          </cell>
          <cell r="W18">
            <v>33020</v>
          </cell>
          <cell r="X18">
            <v>5725</v>
          </cell>
          <cell r="Y18">
            <v>38745</v>
          </cell>
          <cell r="Z18">
            <v>0</v>
          </cell>
          <cell r="AA18">
            <v>5276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5276</v>
          </cell>
        </row>
        <row r="19">
          <cell r="B19" t="str">
            <v>Salg til lagringspligtig 3.b-c.</v>
          </cell>
          <cell r="C19">
            <v>18509</v>
          </cell>
          <cell r="D19">
            <v>75044</v>
          </cell>
          <cell r="E19">
            <v>9441</v>
          </cell>
          <cell r="F19">
            <v>0</v>
          </cell>
          <cell r="G19">
            <v>10321</v>
          </cell>
          <cell r="H19">
            <v>113315</v>
          </cell>
          <cell r="I19">
            <v>45187</v>
          </cell>
          <cell r="J19">
            <v>4124</v>
          </cell>
          <cell r="K19">
            <v>49311</v>
          </cell>
          <cell r="L19">
            <v>177626</v>
          </cell>
          <cell r="M19">
            <v>101574</v>
          </cell>
          <cell r="N19">
            <v>5194</v>
          </cell>
          <cell r="O19">
            <v>101779</v>
          </cell>
          <cell r="P19">
            <v>0</v>
          </cell>
          <cell r="Q19">
            <v>28653</v>
          </cell>
          <cell r="R19">
            <v>414826</v>
          </cell>
          <cell r="S19">
            <v>10983</v>
          </cell>
          <cell r="T19">
            <v>0</v>
          </cell>
          <cell r="U19">
            <v>7452</v>
          </cell>
          <cell r="V19">
            <v>18435</v>
          </cell>
          <cell r="W19">
            <v>914818</v>
          </cell>
          <cell r="X19">
            <v>1107</v>
          </cell>
          <cell r="Y19">
            <v>915925</v>
          </cell>
          <cell r="Z19">
            <v>0</v>
          </cell>
          <cell r="AA19">
            <v>3490</v>
          </cell>
          <cell r="AB19">
            <v>0</v>
          </cell>
          <cell r="AC19">
            <v>413</v>
          </cell>
          <cell r="AD19">
            <v>0</v>
          </cell>
          <cell r="AE19">
            <v>0</v>
          </cell>
          <cell r="AF19">
            <v>3903</v>
          </cell>
        </row>
        <row r="20">
          <cell r="B20" t="str">
            <v>Udlån til lagringspligtig 3.i-j.</v>
          </cell>
          <cell r="C20">
            <v>0</v>
          </cell>
          <cell r="D20">
            <v>1588</v>
          </cell>
          <cell r="E20">
            <v>327</v>
          </cell>
          <cell r="F20">
            <v>0</v>
          </cell>
          <cell r="G20">
            <v>0</v>
          </cell>
          <cell r="H20">
            <v>1915</v>
          </cell>
          <cell r="I20">
            <v>0</v>
          </cell>
          <cell r="J20">
            <v>0</v>
          </cell>
          <cell r="K20">
            <v>0</v>
          </cell>
          <cell r="L20">
            <v>35390</v>
          </cell>
          <cell r="M20">
            <v>27788</v>
          </cell>
          <cell r="N20">
            <v>211</v>
          </cell>
          <cell r="O20">
            <v>31290</v>
          </cell>
          <cell r="P20">
            <v>0</v>
          </cell>
          <cell r="Q20">
            <v>2390</v>
          </cell>
          <cell r="R20">
            <v>97069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158740</v>
          </cell>
          <cell r="X20">
            <v>0</v>
          </cell>
          <cell r="Y20">
            <v>158740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4206</v>
          </cell>
          <cell r="M21">
            <v>0</v>
          </cell>
          <cell r="N21">
            <v>0</v>
          </cell>
          <cell r="O21">
            <v>28432</v>
          </cell>
          <cell r="P21">
            <v>0</v>
          </cell>
          <cell r="Q21">
            <v>2</v>
          </cell>
          <cell r="R21">
            <v>32640</v>
          </cell>
          <cell r="S21">
            <v>15726</v>
          </cell>
          <cell r="T21">
            <v>929</v>
          </cell>
          <cell r="U21">
            <v>0</v>
          </cell>
          <cell r="V21">
            <v>16655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26</v>
          </cell>
          <cell r="J22">
            <v>0</v>
          </cell>
          <cell r="K22">
            <v>26</v>
          </cell>
          <cell r="L22">
            <v>352</v>
          </cell>
          <cell r="M22">
            <v>23</v>
          </cell>
          <cell r="N22">
            <v>0</v>
          </cell>
          <cell r="O22">
            <v>219</v>
          </cell>
          <cell r="P22">
            <v>0</v>
          </cell>
          <cell r="Q22">
            <v>0</v>
          </cell>
          <cell r="R22">
            <v>594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5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5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34876</v>
          </cell>
          <cell r="J23">
            <v>0</v>
          </cell>
          <cell r="K23">
            <v>34876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3949</v>
          </cell>
          <cell r="P24">
            <v>0</v>
          </cell>
          <cell r="Q24">
            <v>0</v>
          </cell>
          <cell r="R24">
            <v>3949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141742</v>
          </cell>
          <cell r="D25">
            <v>0</v>
          </cell>
          <cell r="E25">
            <v>169</v>
          </cell>
          <cell r="F25">
            <v>21</v>
          </cell>
          <cell r="G25">
            <v>0</v>
          </cell>
          <cell r="H25">
            <v>141932</v>
          </cell>
          <cell r="I25">
            <v>57462</v>
          </cell>
          <cell r="J25">
            <v>0</v>
          </cell>
          <cell r="K25">
            <v>57462</v>
          </cell>
          <cell r="L25">
            <v>51245</v>
          </cell>
          <cell r="M25">
            <v>229848</v>
          </cell>
          <cell r="N25">
            <v>1937</v>
          </cell>
          <cell r="O25">
            <v>39152</v>
          </cell>
          <cell r="P25">
            <v>0</v>
          </cell>
          <cell r="Q25">
            <v>6022</v>
          </cell>
          <cell r="R25">
            <v>328204</v>
          </cell>
          <cell r="S25">
            <v>3946</v>
          </cell>
          <cell r="T25">
            <v>400</v>
          </cell>
          <cell r="U25">
            <v>0</v>
          </cell>
          <cell r="V25">
            <v>4346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6086</v>
          </cell>
          <cell r="AB25">
            <v>0</v>
          </cell>
          <cell r="AC25">
            <v>8847</v>
          </cell>
          <cell r="AD25">
            <v>33</v>
          </cell>
          <cell r="AE25">
            <v>64</v>
          </cell>
          <cell r="AF25">
            <v>15030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427</v>
          </cell>
          <cell r="M26">
            <v>0</v>
          </cell>
          <cell r="N26">
            <v>0</v>
          </cell>
          <cell r="O26">
            <v>723</v>
          </cell>
          <cell r="P26">
            <v>0</v>
          </cell>
          <cell r="Q26">
            <v>0</v>
          </cell>
          <cell r="R26">
            <v>1150</v>
          </cell>
          <cell r="S26">
            <v>1698</v>
          </cell>
          <cell r="T26">
            <v>0</v>
          </cell>
          <cell r="U26">
            <v>0</v>
          </cell>
          <cell r="V26">
            <v>1698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</v>
          </cell>
          <cell r="AB26">
            <v>0</v>
          </cell>
          <cell r="AC26">
            <v>3131</v>
          </cell>
          <cell r="AD26">
            <v>21767</v>
          </cell>
          <cell r="AE26">
            <v>0</v>
          </cell>
          <cell r="AF26">
            <v>24900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388</v>
          </cell>
          <cell r="T27">
            <v>0</v>
          </cell>
          <cell r="U27">
            <v>0</v>
          </cell>
          <cell r="V27">
            <v>388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29108</v>
          </cell>
          <cell r="AC27">
            <v>0</v>
          </cell>
          <cell r="AD27">
            <v>0</v>
          </cell>
          <cell r="AE27">
            <v>0</v>
          </cell>
          <cell r="AF27">
            <v>29108</v>
          </cell>
        </row>
        <row r="28">
          <cell r="B28" t="str">
            <v>Anvendt til produktion 3.n</v>
          </cell>
          <cell r="C28">
            <v>0</v>
          </cell>
          <cell r="D28">
            <v>452</v>
          </cell>
          <cell r="E28">
            <v>0</v>
          </cell>
          <cell r="F28">
            <v>0</v>
          </cell>
          <cell r="G28">
            <v>12433</v>
          </cell>
          <cell r="H28">
            <v>12885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4744</v>
          </cell>
          <cell r="O28">
            <v>807</v>
          </cell>
          <cell r="P28">
            <v>0</v>
          </cell>
          <cell r="Q28">
            <v>25740</v>
          </cell>
          <cell r="R28">
            <v>31291</v>
          </cell>
          <cell r="S28">
            <v>1532</v>
          </cell>
          <cell r="T28">
            <v>0</v>
          </cell>
          <cell r="U28">
            <v>7452</v>
          </cell>
          <cell r="V28">
            <v>8984</v>
          </cell>
          <cell r="W28">
            <v>679329</v>
          </cell>
          <cell r="X28">
            <v>2451</v>
          </cell>
          <cell r="Y28">
            <v>681780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3784</v>
          </cell>
          <cell r="D29">
            <v>129520</v>
          </cell>
          <cell r="E29">
            <v>15947</v>
          </cell>
          <cell r="F29">
            <v>0</v>
          </cell>
          <cell r="G29">
            <v>0</v>
          </cell>
          <cell r="H29">
            <v>149251</v>
          </cell>
          <cell r="I29">
            <v>377</v>
          </cell>
          <cell r="J29">
            <v>0</v>
          </cell>
          <cell r="K29">
            <v>377</v>
          </cell>
          <cell r="L29">
            <v>171453</v>
          </cell>
          <cell r="M29">
            <v>27065</v>
          </cell>
          <cell r="N29">
            <v>6312</v>
          </cell>
          <cell r="O29">
            <v>8746</v>
          </cell>
          <cell r="P29">
            <v>0</v>
          </cell>
          <cell r="Q29">
            <v>2517</v>
          </cell>
          <cell r="R29">
            <v>216093</v>
          </cell>
          <cell r="S29">
            <v>40565</v>
          </cell>
          <cell r="T29">
            <v>0</v>
          </cell>
          <cell r="U29">
            <v>0</v>
          </cell>
          <cell r="V29">
            <v>40565</v>
          </cell>
          <cell r="W29">
            <v>0</v>
          </cell>
          <cell r="X29">
            <v>12293</v>
          </cell>
          <cell r="Y29">
            <v>12293</v>
          </cell>
          <cell r="Z29">
            <v>0</v>
          </cell>
          <cell r="AA29">
            <v>1701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1701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809</v>
          </cell>
          <cell r="D31">
            <v>940</v>
          </cell>
          <cell r="E31">
            <v>3</v>
          </cell>
          <cell r="F31">
            <v>0</v>
          </cell>
          <cell r="G31">
            <v>24</v>
          </cell>
          <cell r="H31">
            <v>1776</v>
          </cell>
          <cell r="I31">
            <v>17</v>
          </cell>
          <cell r="J31">
            <v>0</v>
          </cell>
          <cell r="K31">
            <v>17</v>
          </cell>
          <cell r="L31">
            <v>307</v>
          </cell>
          <cell r="M31">
            <v>690</v>
          </cell>
          <cell r="N31">
            <v>91</v>
          </cell>
          <cell r="O31">
            <v>608</v>
          </cell>
          <cell r="P31">
            <v>0</v>
          </cell>
          <cell r="Q31">
            <v>0</v>
          </cell>
          <cell r="R31">
            <v>1696</v>
          </cell>
          <cell r="S31">
            <v>99</v>
          </cell>
          <cell r="T31">
            <v>13</v>
          </cell>
          <cell r="U31">
            <v>0</v>
          </cell>
          <cell r="V31">
            <v>112</v>
          </cell>
          <cell r="W31">
            <v>103</v>
          </cell>
          <cell r="X31">
            <v>1</v>
          </cell>
          <cell r="Y31">
            <v>104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164844</v>
          </cell>
          <cell r="D33">
            <v>270570</v>
          </cell>
          <cell r="E33">
            <v>25887</v>
          </cell>
          <cell r="F33">
            <v>21</v>
          </cell>
          <cell r="G33">
            <v>103578</v>
          </cell>
          <cell r="H33">
            <v>564900</v>
          </cell>
          <cell r="I33">
            <v>137945</v>
          </cell>
          <cell r="J33">
            <v>4124</v>
          </cell>
          <cell r="K33">
            <v>142069</v>
          </cell>
          <cell r="L33">
            <v>561244</v>
          </cell>
          <cell r="M33">
            <v>386988</v>
          </cell>
          <cell r="N33">
            <v>26011</v>
          </cell>
          <cell r="O33">
            <v>266719</v>
          </cell>
          <cell r="P33">
            <v>0</v>
          </cell>
          <cell r="Q33">
            <v>65324</v>
          </cell>
          <cell r="R33">
            <v>1306286</v>
          </cell>
          <cell r="S33">
            <v>417589</v>
          </cell>
          <cell r="T33">
            <v>87838</v>
          </cell>
          <cell r="U33">
            <v>14904</v>
          </cell>
          <cell r="V33">
            <v>520331</v>
          </cell>
          <cell r="W33">
            <v>1786010</v>
          </cell>
          <cell r="X33">
            <v>21577</v>
          </cell>
          <cell r="Y33">
            <v>1807587</v>
          </cell>
          <cell r="Z33">
            <v>0</v>
          </cell>
          <cell r="AA33">
            <v>16560</v>
          </cell>
          <cell r="AB33">
            <v>29108</v>
          </cell>
          <cell r="AC33">
            <v>12391</v>
          </cell>
          <cell r="AD33">
            <v>21800</v>
          </cell>
          <cell r="AE33">
            <v>64</v>
          </cell>
          <cell r="AF33">
            <v>79923</v>
          </cell>
        </row>
        <row r="34">
          <cell r="A34" t="str">
            <v>FYSISK BEHOLDNING ULTIMO</v>
          </cell>
          <cell r="B34" t="str">
            <v/>
          </cell>
          <cell r="C34">
            <v>10817</v>
          </cell>
          <cell r="D34">
            <v>383729</v>
          </cell>
          <cell r="E34">
            <v>33669</v>
          </cell>
          <cell r="F34">
            <v>0</v>
          </cell>
          <cell r="G34">
            <v>62086</v>
          </cell>
          <cell r="H34">
            <v>490301</v>
          </cell>
          <cell r="I34">
            <v>130101</v>
          </cell>
          <cell r="J34">
            <v>8815</v>
          </cell>
          <cell r="K34">
            <v>138916</v>
          </cell>
          <cell r="L34">
            <v>1090424</v>
          </cell>
          <cell r="M34">
            <v>206773</v>
          </cell>
          <cell r="N34">
            <v>97619</v>
          </cell>
          <cell r="O34">
            <v>290535</v>
          </cell>
          <cell r="P34">
            <v>0</v>
          </cell>
          <cell r="Q34">
            <v>71786</v>
          </cell>
          <cell r="R34">
            <v>1757137</v>
          </cell>
          <cell r="S34">
            <v>260518</v>
          </cell>
          <cell r="T34">
            <v>1146</v>
          </cell>
          <cell r="U34">
            <v>10927</v>
          </cell>
          <cell r="V34">
            <v>272591</v>
          </cell>
          <cell r="W34">
            <v>428701</v>
          </cell>
          <cell r="X34">
            <v>34699</v>
          </cell>
          <cell r="Y34">
            <v>463400</v>
          </cell>
          <cell r="Z34">
            <v>0</v>
          </cell>
          <cell r="AA34">
            <v>6434</v>
          </cell>
          <cell r="AB34">
            <v>0</v>
          </cell>
          <cell r="AC34">
            <v>14666</v>
          </cell>
          <cell r="AD34">
            <v>62761</v>
          </cell>
          <cell r="AE34">
            <v>0</v>
          </cell>
          <cell r="AF34">
            <v>83861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217476</v>
          </cell>
          <cell r="E35">
            <v>2298</v>
          </cell>
          <cell r="F35">
            <v>0</v>
          </cell>
          <cell r="G35">
            <v>0</v>
          </cell>
          <cell r="H35">
            <v>219774</v>
          </cell>
          <cell r="I35">
            <v>0</v>
          </cell>
          <cell r="J35">
            <v>0</v>
          </cell>
          <cell r="K35">
            <v>0</v>
          </cell>
          <cell r="L35">
            <v>917674</v>
          </cell>
          <cell r="M35">
            <v>183931</v>
          </cell>
          <cell r="N35">
            <v>1855</v>
          </cell>
          <cell r="O35">
            <v>45527</v>
          </cell>
          <cell r="P35">
            <v>0</v>
          </cell>
          <cell r="Q35">
            <v>0</v>
          </cell>
          <cell r="R35">
            <v>1148987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281885</v>
          </cell>
          <cell r="X35">
            <v>0</v>
          </cell>
          <cell r="Y35">
            <v>281885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-217476</v>
          </cell>
          <cell r="E36">
            <v>-2298</v>
          </cell>
          <cell r="F36">
            <v>0</v>
          </cell>
          <cell r="G36">
            <v>0</v>
          </cell>
          <cell r="H36">
            <v>-219774</v>
          </cell>
          <cell r="I36">
            <v>0</v>
          </cell>
          <cell r="J36">
            <v>0</v>
          </cell>
          <cell r="K36">
            <v>0</v>
          </cell>
          <cell r="L36">
            <v>-917675</v>
          </cell>
          <cell r="M36">
            <v>-183932</v>
          </cell>
          <cell r="N36">
            <v>-1855</v>
          </cell>
          <cell r="O36">
            <v>-45529</v>
          </cell>
          <cell r="P36">
            <v>0</v>
          </cell>
          <cell r="Q36">
            <v>0</v>
          </cell>
          <cell r="R36">
            <v>-1148991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-281885</v>
          </cell>
          <cell r="X36">
            <v>0</v>
          </cell>
          <cell r="Y36">
            <v>-281885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10817</v>
          </cell>
          <cell r="D37">
            <v>383729</v>
          </cell>
          <cell r="E37">
            <v>33669</v>
          </cell>
          <cell r="F37">
            <v>0</v>
          </cell>
          <cell r="G37">
            <v>62086</v>
          </cell>
          <cell r="H37">
            <v>490301</v>
          </cell>
          <cell r="I37">
            <v>130101</v>
          </cell>
          <cell r="J37">
            <v>8815</v>
          </cell>
          <cell r="K37">
            <v>138916</v>
          </cell>
          <cell r="L37">
            <v>1090423</v>
          </cell>
          <cell r="M37">
            <v>206772</v>
          </cell>
          <cell r="N37">
            <v>97619</v>
          </cell>
          <cell r="O37">
            <v>290533</v>
          </cell>
          <cell r="P37">
            <v>0</v>
          </cell>
          <cell r="Q37">
            <v>71786</v>
          </cell>
          <cell r="R37">
            <v>1757133</v>
          </cell>
          <cell r="S37">
            <v>260518</v>
          </cell>
          <cell r="T37">
            <v>1146</v>
          </cell>
          <cell r="U37">
            <v>10927</v>
          </cell>
          <cell r="V37">
            <v>272591</v>
          </cell>
          <cell r="W37">
            <v>428701</v>
          </cell>
          <cell r="X37">
            <v>34699</v>
          </cell>
          <cell r="Y37">
            <v>463400</v>
          </cell>
          <cell r="Z37">
            <v>0</v>
          </cell>
          <cell r="AA37">
            <v>6434</v>
          </cell>
          <cell r="AB37">
            <v>0</v>
          </cell>
          <cell r="AC37">
            <v>14666</v>
          </cell>
          <cell r="AD37">
            <v>62761</v>
          </cell>
          <cell r="AE37">
            <v>0</v>
          </cell>
          <cell r="AF37">
            <v>83861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5665</v>
          </cell>
          <cell r="C3">
            <v>118</v>
          </cell>
          <cell r="D3">
            <v>132812</v>
          </cell>
          <cell r="E3">
            <v>3147</v>
          </cell>
          <cell r="F3">
            <v>141742</v>
          </cell>
          <cell r="G3">
            <v>118</v>
          </cell>
          <cell r="H3">
            <v>32588</v>
          </cell>
          <cell r="I3">
            <v>32706</v>
          </cell>
          <cell r="J3">
            <v>22</v>
          </cell>
          <cell r="K3">
            <v>22</v>
          </cell>
          <cell r="L3">
            <v>34438</v>
          </cell>
          <cell r="M3">
            <v>0</v>
          </cell>
          <cell r="N3">
            <v>9386</v>
          </cell>
          <cell r="O3">
            <v>43824</v>
          </cell>
        </row>
      </sheetData>
      <sheetData sheetId="2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10817</v>
          </cell>
          <cell r="D3">
            <v>383729</v>
          </cell>
          <cell r="E3">
            <v>33669</v>
          </cell>
          <cell r="F3">
            <v>0</v>
          </cell>
          <cell r="G3">
            <v>62086</v>
          </cell>
          <cell r="H3">
            <v>490301</v>
          </cell>
          <cell r="I3">
            <v>130101</v>
          </cell>
          <cell r="J3">
            <v>8815</v>
          </cell>
          <cell r="K3">
            <v>138916</v>
          </cell>
          <cell r="L3">
            <v>1090424</v>
          </cell>
          <cell r="M3">
            <v>206773</v>
          </cell>
          <cell r="N3">
            <v>97619</v>
          </cell>
          <cell r="O3">
            <v>290535</v>
          </cell>
          <cell r="P3">
            <v>0</v>
          </cell>
          <cell r="Q3">
            <v>71786</v>
          </cell>
          <cell r="R3">
            <v>1757137</v>
          </cell>
          <cell r="S3">
            <v>260518</v>
          </cell>
          <cell r="T3">
            <v>1146</v>
          </cell>
          <cell r="U3">
            <v>10927</v>
          </cell>
          <cell r="V3">
            <v>272591</v>
          </cell>
          <cell r="W3">
            <v>428701</v>
          </cell>
          <cell r="X3">
            <v>34699</v>
          </cell>
          <cell r="Y3">
            <v>463400</v>
          </cell>
          <cell r="Z3">
            <v>0</v>
          </cell>
          <cell r="AA3">
            <v>6434</v>
          </cell>
          <cell r="AB3">
            <v>0</v>
          </cell>
          <cell r="AC3">
            <v>14666</v>
          </cell>
          <cell r="AD3">
            <v>62761</v>
          </cell>
          <cell r="AE3">
            <v>0</v>
          </cell>
          <cell r="AF3">
            <v>83861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217476</v>
          </cell>
          <cell r="E4">
            <v>2298</v>
          </cell>
          <cell r="F4">
            <v>0</v>
          </cell>
          <cell r="G4">
            <v>0</v>
          </cell>
          <cell r="H4">
            <v>219774</v>
          </cell>
          <cell r="I4">
            <v>0</v>
          </cell>
          <cell r="J4">
            <v>0</v>
          </cell>
          <cell r="K4">
            <v>0</v>
          </cell>
          <cell r="L4">
            <v>917674</v>
          </cell>
          <cell r="M4">
            <v>183931</v>
          </cell>
          <cell r="N4">
            <v>1855</v>
          </cell>
          <cell r="O4">
            <v>45527</v>
          </cell>
          <cell r="P4">
            <v>0</v>
          </cell>
          <cell r="Q4">
            <v>0</v>
          </cell>
          <cell r="R4">
            <v>1148987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281885</v>
          </cell>
          <cell r="X4">
            <v>0</v>
          </cell>
          <cell r="Y4">
            <v>281885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-217476</v>
          </cell>
          <cell r="E5">
            <v>-2298</v>
          </cell>
          <cell r="F5">
            <v>0</v>
          </cell>
          <cell r="G5">
            <v>0</v>
          </cell>
          <cell r="H5">
            <v>-219774</v>
          </cell>
          <cell r="I5">
            <v>0</v>
          </cell>
          <cell r="J5">
            <v>0</v>
          </cell>
          <cell r="K5">
            <v>0</v>
          </cell>
          <cell r="L5">
            <v>-917675</v>
          </cell>
          <cell r="M5">
            <v>-183932</v>
          </cell>
          <cell r="N5">
            <v>-1855</v>
          </cell>
          <cell r="O5">
            <v>-45529</v>
          </cell>
          <cell r="P5">
            <v>0</v>
          </cell>
          <cell r="Q5">
            <v>0</v>
          </cell>
          <cell r="R5">
            <v>-1148991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-281885</v>
          </cell>
          <cell r="X5">
            <v>0</v>
          </cell>
          <cell r="Y5">
            <v>-281885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10817</v>
          </cell>
          <cell r="D6">
            <v>383729</v>
          </cell>
          <cell r="E6">
            <v>33669</v>
          </cell>
          <cell r="F6">
            <v>0</v>
          </cell>
          <cell r="G6">
            <v>62086</v>
          </cell>
          <cell r="H6">
            <v>490301</v>
          </cell>
          <cell r="I6">
            <v>130101</v>
          </cell>
          <cell r="J6">
            <v>8815</v>
          </cell>
          <cell r="K6">
            <v>138916</v>
          </cell>
          <cell r="L6">
            <v>1090423</v>
          </cell>
          <cell r="M6">
            <v>206772</v>
          </cell>
          <cell r="N6">
            <v>97619</v>
          </cell>
          <cell r="O6">
            <v>290533</v>
          </cell>
          <cell r="P6">
            <v>0</v>
          </cell>
          <cell r="Q6">
            <v>71786</v>
          </cell>
          <cell r="R6">
            <v>1757133</v>
          </cell>
          <cell r="S6">
            <v>260518</v>
          </cell>
          <cell r="T6">
            <v>1146</v>
          </cell>
          <cell r="U6">
            <v>10927</v>
          </cell>
          <cell r="V6">
            <v>272591</v>
          </cell>
          <cell r="W6">
            <v>428701</v>
          </cell>
          <cell r="X6">
            <v>34699</v>
          </cell>
          <cell r="Y6">
            <v>463400</v>
          </cell>
          <cell r="Z6">
            <v>0</v>
          </cell>
          <cell r="AA6">
            <v>6434</v>
          </cell>
          <cell r="AB6">
            <v>0</v>
          </cell>
          <cell r="AC6">
            <v>14666</v>
          </cell>
          <cell r="AD6">
            <v>62761</v>
          </cell>
          <cell r="AE6">
            <v>0</v>
          </cell>
          <cell r="AF6">
            <v>83861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16756</v>
          </cell>
          <cell r="E7">
            <v>11952</v>
          </cell>
          <cell r="F7">
            <v>54</v>
          </cell>
          <cell r="G7">
            <v>13249</v>
          </cell>
          <cell r="H7">
            <v>42011</v>
          </cell>
          <cell r="I7">
            <v>106879</v>
          </cell>
          <cell r="J7">
            <v>0</v>
          </cell>
          <cell r="K7">
            <v>106879</v>
          </cell>
          <cell r="L7">
            <v>81036</v>
          </cell>
          <cell r="M7">
            <v>0</v>
          </cell>
          <cell r="N7">
            <v>13060</v>
          </cell>
          <cell r="O7">
            <v>51019</v>
          </cell>
          <cell r="P7">
            <v>0</v>
          </cell>
          <cell r="Q7">
            <v>30432</v>
          </cell>
          <cell r="R7">
            <v>175547</v>
          </cell>
          <cell r="S7">
            <v>131883</v>
          </cell>
          <cell r="T7">
            <v>27372</v>
          </cell>
          <cell r="U7">
            <v>0</v>
          </cell>
          <cell r="V7">
            <v>159255</v>
          </cell>
          <cell r="W7">
            <v>375375</v>
          </cell>
          <cell r="X7">
            <v>0</v>
          </cell>
          <cell r="Y7">
            <v>375375</v>
          </cell>
          <cell r="Z7">
            <v>0</v>
          </cell>
          <cell r="AA7">
            <v>3073</v>
          </cell>
          <cell r="AB7">
            <v>0</v>
          </cell>
          <cell r="AC7">
            <v>20615</v>
          </cell>
          <cell r="AD7">
            <v>21716</v>
          </cell>
          <cell r="AE7">
            <v>30</v>
          </cell>
          <cell r="AF7">
            <v>45434</v>
          </cell>
        </row>
        <row r="8">
          <cell r="B8" t="str">
            <v>Køb fra lagringspligtig 2.b-c.</v>
          </cell>
          <cell r="C8">
            <v>17770</v>
          </cell>
          <cell r="D8">
            <v>78562</v>
          </cell>
          <cell r="E8">
            <v>12373</v>
          </cell>
          <cell r="F8">
            <v>0</v>
          </cell>
          <cell r="G8">
            <v>45736</v>
          </cell>
          <cell r="H8">
            <v>154441</v>
          </cell>
          <cell r="I8">
            <v>66145</v>
          </cell>
          <cell r="J8">
            <v>900</v>
          </cell>
          <cell r="K8">
            <v>67045</v>
          </cell>
          <cell r="L8">
            <v>154619</v>
          </cell>
          <cell r="M8">
            <v>92546</v>
          </cell>
          <cell r="N8">
            <v>7354</v>
          </cell>
          <cell r="O8">
            <v>36578</v>
          </cell>
          <cell r="P8">
            <v>0</v>
          </cell>
          <cell r="Q8">
            <v>19131</v>
          </cell>
          <cell r="R8">
            <v>310228</v>
          </cell>
          <cell r="S8">
            <v>4544</v>
          </cell>
          <cell r="T8">
            <v>0</v>
          </cell>
          <cell r="U8">
            <v>20251</v>
          </cell>
          <cell r="V8">
            <v>24795</v>
          </cell>
          <cell r="W8">
            <v>1061721</v>
          </cell>
          <cell r="X8">
            <v>3991</v>
          </cell>
          <cell r="Y8">
            <v>1065712</v>
          </cell>
          <cell r="Z8">
            <v>0</v>
          </cell>
          <cell r="AA8">
            <v>4472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4472</v>
          </cell>
        </row>
        <row r="9">
          <cell r="B9" t="str">
            <v>Lån fra lagringpligtig 2.f-g.</v>
          </cell>
          <cell r="C9">
            <v>0</v>
          </cell>
          <cell r="D9">
            <v>11105</v>
          </cell>
          <cell r="E9">
            <v>141</v>
          </cell>
          <cell r="F9">
            <v>0</v>
          </cell>
          <cell r="G9">
            <v>0</v>
          </cell>
          <cell r="H9">
            <v>11246</v>
          </cell>
          <cell r="I9">
            <v>0</v>
          </cell>
          <cell r="J9">
            <v>0</v>
          </cell>
          <cell r="K9">
            <v>0</v>
          </cell>
          <cell r="L9">
            <v>25322</v>
          </cell>
          <cell r="M9">
            <v>17383</v>
          </cell>
          <cell r="N9">
            <v>285</v>
          </cell>
          <cell r="O9">
            <v>6761</v>
          </cell>
          <cell r="P9">
            <v>0</v>
          </cell>
          <cell r="Q9">
            <v>0</v>
          </cell>
          <cell r="R9">
            <v>49751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43799</v>
          </cell>
          <cell r="X9">
            <v>0</v>
          </cell>
          <cell r="Y9">
            <v>43799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3282</v>
          </cell>
          <cell r="M10">
            <v>0</v>
          </cell>
          <cell r="N10">
            <v>5558</v>
          </cell>
          <cell r="O10">
            <v>124</v>
          </cell>
          <cell r="P10">
            <v>0</v>
          </cell>
          <cell r="Q10">
            <v>64</v>
          </cell>
          <cell r="R10">
            <v>9028</v>
          </cell>
          <cell r="S10">
            <v>99</v>
          </cell>
          <cell r="T10">
            <v>0</v>
          </cell>
          <cell r="U10">
            <v>0</v>
          </cell>
          <cell r="V10">
            <v>99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4731</v>
          </cell>
          <cell r="D11">
            <v>0</v>
          </cell>
          <cell r="E11">
            <v>181</v>
          </cell>
          <cell r="F11">
            <v>0</v>
          </cell>
          <cell r="G11">
            <v>0</v>
          </cell>
          <cell r="H11">
            <v>4912</v>
          </cell>
          <cell r="I11">
            <v>0</v>
          </cell>
          <cell r="J11">
            <v>0</v>
          </cell>
          <cell r="K11">
            <v>0</v>
          </cell>
          <cell r="L11">
            <v>8978</v>
          </cell>
          <cell r="M11">
            <v>7002</v>
          </cell>
          <cell r="N11">
            <v>42</v>
          </cell>
          <cell r="O11">
            <v>8798</v>
          </cell>
          <cell r="P11">
            <v>0</v>
          </cell>
          <cell r="Q11">
            <v>0</v>
          </cell>
          <cell r="R11">
            <v>24820</v>
          </cell>
          <cell r="S11">
            <v>450</v>
          </cell>
          <cell r="T11">
            <v>350</v>
          </cell>
          <cell r="U11">
            <v>0</v>
          </cell>
          <cell r="V11">
            <v>800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912</v>
          </cell>
          <cell r="AB11">
            <v>344</v>
          </cell>
          <cell r="AC11">
            <v>1742</v>
          </cell>
          <cell r="AD11">
            <v>0</v>
          </cell>
          <cell r="AE11">
            <v>0</v>
          </cell>
          <cell r="AF11">
            <v>2998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11730</v>
          </cell>
          <cell r="D13">
            <v>125606</v>
          </cell>
          <cell r="E13">
            <v>0</v>
          </cell>
          <cell r="F13">
            <v>0</v>
          </cell>
          <cell r="G13">
            <v>83696</v>
          </cell>
          <cell r="H13">
            <v>221032</v>
          </cell>
          <cell r="I13">
            <v>18484</v>
          </cell>
          <cell r="J13">
            <v>6281</v>
          </cell>
          <cell r="K13">
            <v>24765</v>
          </cell>
          <cell r="L13">
            <v>214625</v>
          </cell>
          <cell r="M13">
            <v>134488</v>
          </cell>
          <cell r="N13">
            <v>12713</v>
          </cell>
          <cell r="O13">
            <v>42866</v>
          </cell>
          <cell r="P13">
            <v>0</v>
          </cell>
          <cell r="Q13">
            <v>3403</v>
          </cell>
          <cell r="R13">
            <v>408095</v>
          </cell>
          <cell r="S13">
            <v>112940</v>
          </cell>
          <cell r="T13">
            <v>0</v>
          </cell>
          <cell r="U13">
            <v>20251</v>
          </cell>
          <cell r="V13">
            <v>133191</v>
          </cell>
          <cell r="W13">
            <v>268342</v>
          </cell>
          <cell r="X13">
            <v>7193</v>
          </cell>
          <cell r="Y13">
            <v>275535</v>
          </cell>
          <cell r="Z13">
            <v>0</v>
          </cell>
          <cell r="AA13">
            <v>11375</v>
          </cell>
          <cell r="AB13">
            <v>28606</v>
          </cell>
          <cell r="AC13">
            <v>0</v>
          </cell>
          <cell r="AD13">
            <v>0</v>
          </cell>
          <cell r="AE13">
            <v>0</v>
          </cell>
          <cell r="AF13">
            <v>39981</v>
          </cell>
        </row>
        <row r="14">
          <cell r="B14" t="str">
            <v>Tilgang ved blanding 2.j.</v>
          </cell>
          <cell r="C14">
            <v>144241</v>
          </cell>
          <cell r="D14">
            <v>4127</v>
          </cell>
          <cell r="E14">
            <v>4135</v>
          </cell>
          <cell r="F14">
            <v>0</v>
          </cell>
          <cell r="G14">
            <v>7828</v>
          </cell>
          <cell r="H14">
            <v>160331</v>
          </cell>
          <cell r="I14">
            <v>12</v>
          </cell>
          <cell r="J14">
            <v>0</v>
          </cell>
          <cell r="K14">
            <v>12</v>
          </cell>
          <cell r="L14">
            <v>60690</v>
          </cell>
          <cell r="M14">
            <v>164462</v>
          </cell>
          <cell r="N14">
            <v>5</v>
          </cell>
          <cell r="O14">
            <v>14220</v>
          </cell>
          <cell r="P14">
            <v>0</v>
          </cell>
          <cell r="Q14">
            <v>3184</v>
          </cell>
          <cell r="R14">
            <v>242561</v>
          </cell>
          <cell r="S14">
            <v>23017</v>
          </cell>
          <cell r="T14">
            <v>947</v>
          </cell>
          <cell r="U14">
            <v>0</v>
          </cell>
          <cell r="V14">
            <v>23964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1611</v>
          </cell>
          <cell r="AB14">
            <v>0</v>
          </cell>
          <cell r="AC14">
            <v>13</v>
          </cell>
          <cell r="AD14">
            <v>0</v>
          </cell>
          <cell r="AE14">
            <v>0</v>
          </cell>
          <cell r="AF14">
            <v>1624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501</v>
          </cell>
          <cell r="D16">
            <v>1292</v>
          </cell>
          <cell r="E16">
            <v>273</v>
          </cell>
          <cell r="F16">
            <v>0</v>
          </cell>
          <cell r="G16">
            <v>535</v>
          </cell>
          <cell r="H16">
            <v>2601</v>
          </cell>
          <cell r="I16">
            <v>54</v>
          </cell>
          <cell r="J16">
            <v>0</v>
          </cell>
          <cell r="K16">
            <v>54</v>
          </cell>
          <cell r="L16">
            <v>2817</v>
          </cell>
          <cell r="M16">
            <v>1976</v>
          </cell>
          <cell r="N16">
            <v>4</v>
          </cell>
          <cell r="O16">
            <v>158</v>
          </cell>
          <cell r="P16">
            <v>0</v>
          </cell>
          <cell r="Q16">
            <v>73</v>
          </cell>
          <cell r="R16">
            <v>5028</v>
          </cell>
          <cell r="S16">
            <v>990</v>
          </cell>
          <cell r="T16">
            <v>0</v>
          </cell>
          <cell r="U16">
            <v>0</v>
          </cell>
          <cell r="V16">
            <v>990</v>
          </cell>
          <cell r="W16">
            <v>5992</v>
          </cell>
          <cell r="X16">
            <v>10</v>
          </cell>
          <cell r="Y16">
            <v>6002</v>
          </cell>
          <cell r="Z16">
            <v>0</v>
          </cell>
          <cell r="AA16">
            <v>103</v>
          </cell>
          <cell r="AB16">
            <v>1</v>
          </cell>
          <cell r="AC16">
            <v>5</v>
          </cell>
          <cell r="AD16">
            <v>0</v>
          </cell>
          <cell r="AE16">
            <v>0</v>
          </cell>
          <cell r="AF16">
            <v>109</v>
          </cell>
        </row>
        <row r="17">
          <cell r="B17" t="str">
            <v>I alt Tilgang</v>
          </cell>
          <cell r="C17">
            <v>178973</v>
          </cell>
          <cell r="D17">
            <v>237448</v>
          </cell>
          <cell r="E17">
            <v>29055</v>
          </cell>
          <cell r="F17">
            <v>54</v>
          </cell>
          <cell r="G17">
            <v>151044</v>
          </cell>
          <cell r="H17">
            <v>596574</v>
          </cell>
          <cell r="I17">
            <v>191574</v>
          </cell>
          <cell r="J17">
            <v>7181</v>
          </cell>
          <cell r="K17">
            <v>198755</v>
          </cell>
          <cell r="L17">
            <v>551369</v>
          </cell>
          <cell r="M17">
            <v>417857</v>
          </cell>
          <cell r="N17">
            <v>39021</v>
          </cell>
          <cell r="O17">
            <v>160524</v>
          </cell>
          <cell r="P17">
            <v>0</v>
          </cell>
          <cell r="Q17">
            <v>56287</v>
          </cell>
          <cell r="R17">
            <v>1225058</v>
          </cell>
          <cell r="S17">
            <v>273923</v>
          </cell>
          <cell r="T17">
            <v>28669</v>
          </cell>
          <cell r="U17">
            <v>40502</v>
          </cell>
          <cell r="V17">
            <v>343094</v>
          </cell>
          <cell r="W17">
            <v>1755229</v>
          </cell>
          <cell r="X17">
            <v>11194</v>
          </cell>
          <cell r="Y17">
            <v>1766423</v>
          </cell>
          <cell r="Z17">
            <v>0</v>
          </cell>
          <cell r="AA17">
            <v>21546</v>
          </cell>
          <cell r="AB17">
            <v>28951</v>
          </cell>
          <cell r="AC17">
            <v>22375</v>
          </cell>
          <cell r="AD17">
            <v>21716</v>
          </cell>
          <cell r="AE17">
            <v>30</v>
          </cell>
          <cell r="AF17">
            <v>94618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24705</v>
          </cell>
          <cell r="E18">
            <v>0</v>
          </cell>
          <cell r="F18">
            <v>0</v>
          </cell>
          <cell r="G18">
            <v>58519</v>
          </cell>
          <cell r="H18">
            <v>83224</v>
          </cell>
          <cell r="I18">
            <v>244</v>
          </cell>
          <cell r="J18">
            <v>7181</v>
          </cell>
          <cell r="K18">
            <v>7425</v>
          </cell>
          <cell r="L18">
            <v>98635</v>
          </cell>
          <cell r="M18">
            <v>0</v>
          </cell>
          <cell r="N18">
            <v>32567</v>
          </cell>
          <cell r="O18">
            <v>75907</v>
          </cell>
          <cell r="P18">
            <v>0</v>
          </cell>
          <cell r="Q18">
            <v>0</v>
          </cell>
          <cell r="R18">
            <v>207109</v>
          </cell>
          <cell r="S18">
            <v>216602</v>
          </cell>
          <cell r="T18">
            <v>0</v>
          </cell>
          <cell r="U18">
            <v>0</v>
          </cell>
          <cell r="V18">
            <v>216602</v>
          </cell>
          <cell r="W18">
            <v>27475</v>
          </cell>
          <cell r="X18">
            <v>6041</v>
          </cell>
          <cell r="Y18">
            <v>33516</v>
          </cell>
          <cell r="Z18">
            <v>0</v>
          </cell>
          <cell r="AA18">
            <v>7938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7938</v>
          </cell>
        </row>
        <row r="19">
          <cell r="B19" t="str">
            <v>Salg til lagringspligtig 3.b-c.</v>
          </cell>
          <cell r="C19">
            <v>17770</v>
          </cell>
          <cell r="D19">
            <v>78702</v>
          </cell>
          <cell r="E19">
            <v>12373</v>
          </cell>
          <cell r="F19">
            <v>0</v>
          </cell>
          <cell r="G19">
            <v>45736</v>
          </cell>
          <cell r="H19">
            <v>154581</v>
          </cell>
          <cell r="I19">
            <v>66147</v>
          </cell>
          <cell r="J19">
            <v>900</v>
          </cell>
          <cell r="K19">
            <v>67047</v>
          </cell>
          <cell r="L19">
            <v>154620</v>
          </cell>
          <cell r="M19">
            <v>92546</v>
          </cell>
          <cell r="N19">
            <v>12263</v>
          </cell>
          <cell r="O19">
            <v>36550</v>
          </cell>
          <cell r="P19">
            <v>0</v>
          </cell>
          <cell r="Q19">
            <v>19131</v>
          </cell>
          <cell r="R19">
            <v>315110</v>
          </cell>
          <cell r="S19">
            <v>4544</v>
          </cell>
          <cell r="T19">
            <v>0</v>
          </cell>
          <cell r="U19">
            <v>20251</v>
          </cell>
          <cell r="V19">
            <v>24795</v>
          </cell>
          <cell r="W19">
            <v>1061722</v>
          </cell>
          <cell r="X19">
            <v>3991</v>
          </cell>
          <cell r="Y19">
            <v>1065713</v>
          </cell>
          <cell r="Z19">
            <v>0</v>
          </cell>
          <cell r="AA19">
            <v>4472</v>
          </cell>
          <cell r="AB19">
            <v>0</v>
          </cell>
          <cell r="AC19">
            <v>418</v>
          </cell>
          <cell r="AD19">
            <v>0</v>
          </cell>
          <cell r="AE19">
            <v>0</v>
          </cell>
          <cell r="AF19">
            <v>4890</v>
          </cell>
        </row>
        <row r="20">
          <cell r="B20" t="str">
            <v>Udlån til lagringspligtig 3.i-j.</v>
          </cell>
          <cell r="C20">
            <v>0</v>
          </cell>
          <cell r="D20">
            <v>11105</v>
          </cell>
          <cell r="E20">
            <v>141</v>
          </cell>
          <cell r="F20">
            <v>0</v>
          </cell>
          <cell r="G20">
            <v>0</v>
          </cell>
          <cell r="H20">
            <v>11246</v>
          </cell>
          <cell r="I20">
            <v>0</v>
          </cell>
          <cell r="J20">
            <v>0</v>
          </cell>
          <cell r="K20">
            <v>0</v>
          </cell>
          <cell r="L20">
            <v>25322</v>
          </cell>
          <cell r="M20">
            <v>17382</v>
          </cell>
          <cell r="N20">
            <v>285</v>
          </cell>
          <cell r="O20">
            <v>6761</v>
          </cell>
          <cell r="P20">
            <v>0</v>
          </cell>
          <cell r="Q20">
            <v>0</v>
          </cell>
          <cell r="R20">
            <v>49750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43799</v>
          </cell>
          <cell r="X20">
            <v>0</v>
          </cell>
          <cell r="Y20">
            <v>43799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4423</v>
          </cell>
          <cell r="M21">
            <v>0</v>
          </cell>
          <cell r="N21">
            <v>0</v>
          </cell>
          <cell r="O21">
            <v>39608</v>
          </cell>
          <cell r="P21">
            <v>0</v>
          </cell>
          <cell r="Q21">
            <v>0</v>
          </cell>
          <cell r="R21">
            <v>44031</v>
          </cell>
          <cell r="S21">
            <v>21118</v>
          </cell>
          <cell r="T21">
            <v>0</v>
          </cell>
          <cell r="U21">
            <v>0</v>
          </cell>
          <cell r="V21">
            <v>21118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78</v>
          </cell>
          <cell r="N22">
            <v>0</v>
          </cell>
          <cell r="O22">
            <v>368</v>
          </cell>
          <cell r="P22">
            <v>0</v>
          </cell>
          <cell r="Q22">
            <v>0</v>
          </cell>
          <cell r="R22">
            <v>446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4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39800</v>
          </cell>
          <cell r="J23">
            <v>0</v>
          </cell>
          <cell r="K23">
            <v>39800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2819</v>
          </cell>
          <cell r="P24">
            <v>0</v>
          </cell>
          <cell r="Q24">
            <v>0</v>
          </cell>
          <cell r="R24">
            <v>2819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160271</v>
          </cell>
          <cell r="D25">
            <v>0</v>
          </cell>
          <cell r="E25">
            <v>181</v>
          </cell>
          <cell r="F25">
            <v>54</v>
          </cell>
          <cell r="G25">
            <v>0</v>
          </cell>
          <cell r="H25">
            <v>160506</v>
          </cell>
          <cell r="I25">
            <v>64353</v>
          </cell>
          <cell r="J25">
            <v>0</v>
          </cell>
          <cell r="K25">
            <v>64353</v>
          </cell>
          <cell r="L25">
            <v>105488</v>
          </cell>
          <cell r="M25">
            <v>260664</v>
          </cell>
          <cell r="N25">
            <v>2392</v>
          </cell>
          <cell r="O25">
            <v>46362</v>
          </cell>
          <cell r="P25">
            <v>0</v>
          </cell>
          <cell r="Q25">
            <v>3246</v>
          </cell>
          <cell r="R25">
            <v>418152</v>
          </cell>
          <cell r="S25">
            <v>705</v>
          </cell>
          <cell r="T25">
            <v>350</v>
          </cell>
          <cell r="U25">
            <v>0</v>
          </cell>
          <cell r="V25">
            <v>1055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7499</v>
          </cell>
          <cell r="AB25">
            <v>0</v>
          </cell>
          <cell r="AC25">
            <v>16241</v>
          </cell>
          <cell r="AD25">
            <v>32</v>
          </cell>
          <cell r="AE25">
            <v>28</v>
          </cell>
          <cell r="AF25">
            <v>23800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3557</v>
          </cell>
          <cell r="M26">
            <v>0</v>
          </cell>
          <cell r="N26">
            <v>0</v>
          </cell>
          <cell r="O26">
            <v>1040</v>
          </cell>
          <cell r="P26">
            <v>0</v>
          </cell>
          <cell r="Q26">
            <v>0</v>
          </cell>
          <cell r="R26">
            <v>4597</v>
          </cell>
          <cell r="S26">
            <v>2601</v>
          </cell>
          <cell r="T26">
            <v>0</v>
          </cell>
          <cell r="U26">
            <v>0</v>
          </cell>
          <cell r="V26">
            <v>2601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</v>
          </cell>
          <cell r="AB26">
            <v>0</v>
          </cell>
          <cell r="AC26">
            <v>5094</v>
          </cell>
          <cell r="AD26">
            <v>16482</v>
          </cell>
          <cell r="AE26">
            <v>0</v>
          </cell>
          <cell r="AF26">
            <v>21578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36</v>
          </cell>
          <cell r="F27">
            <v>0</v>
          </cell>
          <cell r="G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189</v>
          </cell>
          <cell r="P27">
            <v>0</v>
          </cell>
          <cell r="Q27">
            <v>0</v>
          </cell>
          <cell r="R27">
            <v>189</v>
          </cell>
          <cell r="S27">
            <v>208</v>
          </cell>
          <cell r="T27">
            <v>0</v>
          </cell>
          <cell r="U27">
            <v>0</v>
          </cell>
          <cell r="V27">
            <v>208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28951</v>
          </cell>
          <cell r="AC27">
            <v>0</v>
          </cell>
          <cell r="AD27">
            <v>0</v>
          </cell>
          <cell r="AE27">
            <v>0</v>
          </cell>
          <cell r="AF27">
            <v>28951</v>
          </cell>
        </row>
        <row r="28">
          <cell r="B28" t="str">
            <v>Anvendt til produktion 3.n</v>
          </cell>
          <cell r="C28">
            <v>0</v>
          </cell>
          <cell r="D28">
            <v>2214</v>
          </cell>
          <cell r="E28">
            <v>0</v>
          </cell>
          <cell r="F28">
            <v>0</v>
          </cell>
          <cell r="G28">
            <v>1984</v>
          </cell>
          <cell r="H28">
            <v>4198</v>
          </cell>
          <cell r="I28">
            <v>0</v>
          </cell>
          <cell r="J28">
            <v>0</v>
          </cell>
          <cell r="K28">
            <v>0</v>
          </cell>
          <cell r="L28">
            <v>16595</v>
          </cell>
          <cell r="M28">
            <v>0</v>
          </cell>
          <cell r="N28">
            <v>8373</v>
          </cell>
          <cell r="O28">
            <v>442</v>
          </cell>
          <cell r="P28">
            <v>0</v>
          </cell>
          <cell r="Q28">
            <v>10742</v>
          </cell>
          <cell r="R28">
            <v>36152</v>
          </cell>
          <cell r="S28">
            <v>1388</v>
          </cell>
          <cell r="T28">
            <v>0</v>
          </cell>
          <cell r="U28">
            <v>0</v>
          </cell>
          <cell r="V28">
            <v>1388</v>
          </cell>
          <cell r="W28">
            <v>661014</v>
          </cell>
          <cell r="X28">
            <v>0</v>
          </cell>
          <cell r="Y28">
            <v>661014</v>
          </cell>
          <cell r="Z28">
            <v>0</v>
          </cell>
          <cell r="AA28">
            <v>1091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1091</v>
          </cell>
        </row>
        <row r="29">
          <cell r="B29" t="str">
            <v>Anvendt til blanding 3.o.</v>
          </cell>
          <cell r="C29">
            <v>2934</v>
          </cell>
          <cell r="D29">
            <v>132224</v>
          </cell>
          <cell r="E29">
            <v>21443</v>
          </cell>
          <cell r="F29">
            <v>0</v>
          </cell>
          <cell r="G29">
            <v>4001</v>
          </cell>
          <cell r="H29">
            <v>160602</v>
          </cell>
          <cell r="I29">
            <v>12</v>
          </cell>
          <cell r="J29">
            <v>0</v>
          </cell>
          <cell r="K29">
            <v>12</v>
          </cell>
          <cell r="L29">
            <v>193604</v>
          </cell>
          <cell r="M29">
            <v>26266</v>
          </cell>
          <cell r="N29">
            <v>7341</v>
          </cell>
          <cell r="O29">
            <v>12830</v>
          </cell>
          <cell r="P29">
            <v>0</v>
          </cell>
          <cell r="Q29">
            <v>3166</v>
          </cell>
          <cell r="R29">
            <v>243207</v>
          </cell>
          <cell r="S29">
            <v>0</v>
          </cell>
          <cell r="T29">
            <v>20024</v>
          </cell>
          <cell r="U29">
            <v>0</v>
          </cell>
          <cell r="V29">
            <v>20024</v>
          </cell>
          <cell r="W29">
            <v>0</v>
          </cell>
          <cell r="X29">
            <v>3177</v>
          </cell>
          <cell r="Y29">
            <v>3177</v>
          </cell>
          <cell r="Z29">
            <v>0</v>
          </cell>
          <cell r="AA29">
            <v>1612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1612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77</v>
          </cell>
          <cell r="D31">
            <v>16</v>
          </cell>
          <cell r="E31">
            <v>8</v>
          </cell>
          <cell r="F31">
            <v>0</v>
          </cell>
          <cell r="G31">
            <v>0</v>
          </cell>
          <cell r="H31">
            <v>101</v>
          </cell>
          <cell r="I31">
            <v>8</v>
          </cell>
          <cell r="J31">
            <v>0</v>
          </cell>
          <cell r="K31">
            <v>8</v>
          </cell>
          <cell r="L31">
            <v>574</v>
          </cell>
          <cell r="M31">
            <v>152</v>
          </cell>
          <cell r="N31">
            <v>33</v>
          </cell>
          <cell r="O31">
            <v>684</v>
          </cell>
          <cell r="P31">
            <v>0</v>
          </cell>
          <cell r="Q31">
            <v>0</v>
          </cell>
          <cell r="R31">
            <v>1443</v>
          </cell>
          <cell r="S31">
            <v>69</v>
          </cell>
          <cell r="T31">
            <v>12</v>
          </cell>
          <cell r="U31">
            <v>1</v>
          </cell>
          <cell r="V31">
            <v>82</v>
          </cell>
          <cell r="W31">
            <v>1</v>
          </cell>
          <cell r="X31">
            <v>99</v>
          </cell>
          <cell r="Y31">
            <v>100</v>
          </cell>
          <cell r="Z31">
            <v>0</v>
          </cell>
          <cell r="AA31">
            <v>26</v>
          </cell>
          <cell r="AB31">
            <v>0</v>
          </cell>
          <cell r="AC31">
            <v>35</v>
          </cell>
          <cell r="AD31">
            <v>0</v>
          </cell>
          <cell r="AE31">
            <v>2</v>
          </cell>
          <cell r="AF31">
            <v>63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181052</v>
          </cell>
          <cell r="D33">
            <v>248966</v>
          </cell>
          <cell r="E33">
            <v>34182</v>
          </cell>
          <cell r="F33">
            <v>54</v>
          </cell>
          <cell r="G33">
            <v>110240</v>
          </cell>
          <cell r="H33">
            <v>574494</v>
          </cell>
          <cell r="I33">
            <v>170564</v>
          </cell>
          <cell r="J33">
            <v>8081</v>
          </cell>
          <cell r="K33">
            <v>178645</v>
          </cell>
          <cell r="L33">
            <v>602818</v>
          </cell>
          <cell r="M33">
            <v>397088</v>
          </cell>
          <cell r="N33">
            <v>63254</v>
          </cell>
          <cell r="O33">
            <v>223560</v>
          </cell>
          <cell r="P33">
            <v>0</v>
          </cell>
          <cell r="Q33">
            <v>36285</v>
          </cell>
          <cell r="R33">
            <v>1323005</v>
          </cell>
          <cell r="S33">
            <v>247235</v>
          </cell>
          <cell r="T33">
            <v>20386</v>
          </cell>
          <cell r="U33">
            <v>20252</v>
          </cell>
          <cell r="V33">
            <v>287873</v>
          </cell>
          <cell r="W33">
            <v>1794011</v>
          </cell>
          <cell r="X33">
            <v>13308</v>
          </cell>
          <cell r="Y33">
            <v>1807319</v>
          </cell>
          <cell r="Z33">
            <v>0</v>
          </cell>
          <cell r="AA33">
            <v>22644</v>
          </cell>
          <cell r="AB33">
            <v>28951</v>
          </cell>
          <cell r="AC33">
            <v>21788</v>
          </cell>
          <cell r="AD33">
            <v>16514</v>
          </cell>
          <cell r="AE33">
            <v>30</v>
          </cell>
          <cell r="AF33">
            <v>89927</v>
          </cell>
        </row>
        <row r="34">
          <cell r="A34" t="str">
            <v>FYSISK BEHOLDNING ULTIMO</v>
          </cell>
          <cell r="B34" t="str">
            <v/>
          </cell>
          <cell r="C34">
            <v>8738</v>
          </cell>
          <cell r="D34">
            <v>372211</v>
          </cell>
          <cell r="E34">
            <v>28542</v>
          </cell>
          <cell r="F34">
            <v>0</v>
          </cell>
          <cell r="G34">
            <v>102890</v>
          </cell>
          <cell r="H34">
            <v>512381</v>
          </cell>
          <cell r="I34">
            <v>151111</v>
          </cell>
          <cell r="J34">
            <v>7915</v>
          </cell>
          <cell r="K34">
            <v>159026</v>
          </cell>
          <cell r="L34">
            <v>1038975</v>
          </cell>
          <cell r="M34">
            <v>227542</v>
          </cell>
          <cell r="N34">
            <v>73386</v>
          </cell>
          <cell r="O34">
            <v>227499</v>
          </cell>
          <cell r="P34">
            <v>0</v>
          </cell>
          <cell r="Q34">
            <v>91788</v>
          </cell>
          <cell r="R34">
            <v>1659190</v>
          </cell>
          <cell r="S34">
            <v>287206</v>
          </cell>
          <cell r="T34">
            <v>9429</v>
          </cell>
          <cell r="U34">
            <v>31177</v>
          </cell>
          <cell r="V34">
            <v>327812</v>
          </cell>
          <cell r="W34">
            <v>389919</v>
          </cell>
          <cell r="X34">
            <v>32585</v>
          </cell>
          <cell r="Y34">
            <v>422504</v>
          </cell>
          <cell r="Z34">
            <v>0</v>
          </cell>
          <cell r="AA34">
            <v>5336</v>
          </cell>
          <cell r="AB34">
            <v>0</v>
          </cell>
          <cell r="AC34">
            <v>15253</v>
          </cell>
          <cell r="AD34">
            <v>67963</v>
          </cell>
          <cell r="AE34">
            <v>0</v>
          </cell>
          <cell r="AF34">
            <v>88552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220791</v>
          </cell>
          <cell r="E35">
            <v>2167</v>
          </cell>
          <cell r="F35">
            <v>0</v>
          </cell>
          <cell r="G35">
            <v>0</v>
          </cell>
          <cell r="H35">
            <v>222958</v>
          </cell>
          <cell r="I35">
            <v>0</v>
          </cell>
          <cell r="J35">
            <v>0</v>
          </cell>
          <cell r="K35">
            <v>0</v>
          </cell>
          <cell r="L35">
            <v>935124</v>
          </cell>
          <cell r="M35">
            <v>195561</v>
          </cell>
          <cell r="N35">
            <v>2540</v>
          </cell>
          <cell r="O35">
            <v>41147</v>
          </cell>
          <cell r="P35">
            <v>0</v>
          </cell>
          <cell r="Q35">
            <v>0</v>
          </cell>
          <cell r="R35">
            <v>1174372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290299</v>
          </cell>
          <cell r="X35">
            <v>0</v>
          </cell>
          <cell r="Y35">
            <v>290299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-220791</v>
          </cell>
          <cell r="E36">
            <v>-2167</v>
          </cell>
          <cell r="F36">
            <v>0</v>
          </cell>
          <cell r="G36">
            <v>0</v>
          </cell>
          <cell r="H36">
            <v>-222958</v>
          </cell>
          <cell r="I36">
            <v>0</v>
          </cell>
          <cell r="J36">
            <v>0</v>
          </cell>
          <cell r="K36">
            <v>0</v>
          </cell>
          <cell r="L36">
            <v>-935124</v>
          </cell>
          <cell r="M36">
            <v>-195562</v>
          </cell>
          <cell r="N36">
            <v>-2540</v>
          </cell>
          <cell r="O36">
            <v>-41146</v>
          </cell>
          <cell r="P36">
            <v>0</v>
          </cell>
          <cell r="Q36">
            <v>0</v>
          </cell>
          <cell r="R36">
            <v>-1174372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-290299</v>
          </cell>
          <cell r="X36">
            <v>0</v>
          </cell>
          <cell r="Y36">
            <v>-290299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8738</v>
          </cell>
          <cell r="D37">
            <v>372211</v>
          </cell>
          <cell r="E37">
            <v>28542</v>
          </cell>
          <cell r="F37">
            <v>0</v>
          </cell>
          <cell r="G37">
            <v>102890</v>
          </cell>
          <cell r="H37">
            <v>512381</v>
          </cell>
          <cell r="I37">
            <v>151111</v>
          </cell>
          <cell r="J37">
            <v>7915</v>
          </cell>
          <cell r="K37">
            <v>159026</v>
          </cell>
          <cell r="L37">
            <v>1038975</v>
          </cell>
          <cell r="M37">
            <v>227541</v>
          </cell>
          <cell r="N37">
            <v>73386</v>
          </cell>
          <cell r="O37">
            <v>227500</v>
          </cell>
          <cell r="P37">
            <v>0</v>
          </cell>
          <cell r="Q37">
            <v>91788</v>
          </cell>
          <cell r="R37">
            <v>1659190</v>
          </cell>
          <cell r="S37">
            <v>287206</v>
          </cell>
          <cell r="T37">
            <v>9429</v>
          </cell>
          <cell r="U37">
            <v>31177</v>
          </cell>
          <cell r="V37">
            <v>327812</v>
          </cell>
          <cell r="W37">
            <v>389919</v>
          </cell>
          <cell r="X37">
            <v>32585</v>
          </cell>
          <cell r="Y37">
            <v>422504</v>
          </cell>
          <cell r="Z37">
            <v>0</v>
          </cell>
          <cell r="AA37">
            <v>5336</v>
          </cell>
          <cell r="AB37">
            <v>0</v>
          </cell>
          <cell r="AC37">
            <v>15253</v>
          </cell>
          <cell r="AD37">
            <v>67963</v>
          </cell>
          <cell r="AE37">
            <v>0</v>
          </cell>
          <cell r="AF37">
            <v>88552</v>
          </cell>
        </row>
        <row r="38">
          <cell r="C38">
            <v>8738</v>
          </cell>
          <cell r="D38">
            <v>372211</v>
          </cell>
          <cell r="E38">
            <v>28542</v>
          </cell>
          <cell r="F38">
            <v>0</v>
          </cell>
          <cell r="G38">
            <v>102890</v>
          </cell>
          <cell r="H38">
            <v>512381</v>
          </cell>
          <cell r="I38">
            <v>151111</v>
          </cell>
          <cell r="J38">
            <v>7915</v>
          </cell>
          <cell r="K38">
            <v>159026</v>
          </cell>
          <cell r="L38">
            <v>1038975</v>
          </cell>
          <cell r="M38">
            <v>227541</v>
          </cell>
          <cell r="N38">
            <v>73386</v>
          </cell>
          <cell r="O38">
            <v>227500</v>
          </cell>
          <cell r="P38">
            <v>0</v>
          </cell>
          <cell r="Q38">
            <v>91788</v>
          </cell>
          <cell r="R38">
            <v>1659190</v>
          </cell>
          <cell r="S38">
            <v>287206</v>
          </cell>
          <cell r="T38">
            <v>9429</v>
          </cell>
          <cell r="U38">
            <v>31177</v>
          </cell>
          <cell r="V38">
            <v>327812</v>
          </cell>
          <cell r="W38">
            <v>389919</v>
          </cell>
          <cell r="X38">
            <v>32585</v>
          </cell>
          <cell r="Y38">
            <v>422504</v>
          </cell>
          <cell r="Z38">
            <v>0</v>
          </cell>
          <cell r="AA38">
            <v>5336</v>
          </cell>
          <cell r="AB38">
            <v>0</v>
          </cell>
          <cell r="AC38">
            <v>15253</v>
          </cell>
          <cell r="AD38">
            <v>67963</v>
          </cell>
          <cell r="AE38">
            <v>0</v>
          </cell>
          <cell r="AF38">
            <v>88552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6275</v>
          </cell>
          <cell r="C3">
            <v>127</v>
          </cell>
          <cell r="D3">
            <v>150301</v>
          </cell>
          <cell r="E3">
            <v>3568</v>
          </cell>
          <cell r="F3">
            <v>160271</v>
          </cell>
          <cell r="G3">
            <v>955</v>
          </cell>
          <cell r="H3">
            <v>75090</v>
          </cell>
          <cell r="I3">
            <v>76045</v>
          </cell>
          <cell r="J3">
            <v>4</v>
          </cell>
          <cell r="K3">
            <v>4</v>
          </cell>
          <cell r="L3">
            <v>35988</v>
          </cell>
          <cell r="M3">
            <v>0</v>
          </cell>
          <cell r="N3">
            <v>14233</v>
          </cell>
          <cell r="O3">
            <v>50221</v>
          </cell>
        </row>
      </sheetData>
      <sheetData sheetId="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8738</v>
          </cell>
          <cell r="D3">
            <v>372211</v>
          </cell>
          <cell r="E3">
            <v>28542</v>
          </cell>
          <cell r="F3">
            <v>0</v>
          </cell>
          <cell r="G3">
            <v>102890</v>
          </cell>
          <cell r="H3">
            <v>512381</v>
          </cell>
          <cell r="I3">
            <v>151111</v>
          </cell>
          <cell r="J3">
            <v>7915</v>
          </cell>
          <cell r="K3">
            <v>159026</v>
          </cell>
          <cell r="L3">
            <v>1038975</v>
          </cell>
          <cell r="M3">
            <v>227542</v>
          </cell>
          <cell r="N3">
            <v>73386</v>
          </cell>
          <cell r="O3">
            <v>227499</v>
          </cell>
          <cell r="P3">
            <v>0</v>
          </cell>
          <cell r="Q3">
            <v>91788</v>
          </cell>
          <cell r="R3">
            <v>1659190</v>
          </cell>
          <cell r="S3">
            <v>287206</v>
          </cell>
          <cell r="T3">
            <v>9429</v>
          </cell>
          <cell r="U3">
            <v>31177</v>
          </cell>
          <cell r="V3">
            <v>327812</v>
          </cell>
          <cell r="W3">
            <v>389919</v>
          </cell>
          <cell r="X3">
            <v>32585</v>
          </cell>
          <cell r="Y3">
            <v>422504</v>
          </cell>
          <cell r="Z3">
            <v>0</v>
          </cell>
          <cell r="AA3">
            <v>5336</v>
          </cell>
          <cell r="AB3">
            <v>0</v>
          </cell>
          <cell r="AC3">
            <v>15253</v>
          </cell>
          <cell r="AD3">
            <v>67963</v>
          </cell>
          <cell r="AE3">
            <v>0</v>
          </cell>
          <cell r="AF3">
            <v>88552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220791</v>
          </cell>
          <cell r="E4">
            <v>2167</v>
          </cell>
          <cell r="F4">
            <v>0</v>
          </cell>
          <cell r="G4">
            <v>0</v>
          </cell>
          <cell r="H4">
            <v>222958</v>
          </cell>
          <cell r="I4">
            <v>0</v>
          </cell>
          <cell r="J4">
            <v>0</v>
          </cell>
          <cell r="K4">
            <v>0</v>
          </cell>
          <cell r="L4">
            <v>935124</v>
          </cell>
          <cell r="M4">
            <v>195561</v>
          </cell>
          <cell r="N4">
            <v>2540</v>
          </cell>
          <cell r="O4">
            <v>41147</v>
          </cell>
          <cell r="P4">
            <v>0</v>
          </cell>
          <cell r="Q4">
            <v>0</v>
          </cell>
          <cell r="R4">
            <v>1174372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290299</v>
          </cell>
          <cell r="X4">
            <v>0</v>
          </cell>
          <cell r="Y4">
            <v>290299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-220791</v>
          </cell>
          <cell r="E5">
            <v>-2167</v>
          </cell>
          <cell r="F5">
            <v>0</v>
          </cell>
          <cell r="G5">
            <v>0</v>
          </cell>
          <cell r="H5">
            <v>-222958</v>
          </cell>
          <cell r="I5">
            <v>0</v>
          </cell>
          <cell r="J5">
            <v>0</v>
          </cell>
          <cell r="K5">
            <v>0</v>
          </cell>
          <cell r="L5">
            <v>-935124</v>
          </cell>
          <cell r="M5">
            <v>-195562</v>
          </cell>
          <cell r="N5">
            <v>-2540</v>
          </cell>
          <cell r="O5">
            <v>-41146</v>
          </cell>
          <cell r="P5">
            <v>0</v>
          </cell>
          <cell r="Q5">
            <v>0</v>
          </cell>
          <cell r="R5">
            <v>-1174372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-290299</v>
          </cell>
          <cell r="X5">
            <v>0</v>
          </cell>
          <cell r="Y5">
            <v>-290299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8738</v>
          </cell>
          <cell r="D6">
            <v>372211</v>
          </cell>
          <cell r="E6">
            <v>28542</v>
          </cell>
          <cell r="F6">
            <v>0</v>
          </cell>
          <cell r="G6">
            <v>102890</v>
          </cell>
          <cell r="H6">
            <v>512381</v>
          </cell>
          <cell r="I6">
            <v>151111</v>
          </cell>
          <cell r="J6">
            <v>7915</v>
          </cell>
          <cell r="K6">
            <v>159026</v>
          </cell>
          <cell r="L6">
            <v>1038975</v>
          </cell>
          <cell r="M6">
            <v>227541</v>
          </cell>
          <cell r="N6">
            <v>73386</v>
          </cell>
          <cell r="O6">
            <v>227500</v>
          </cell>
          <cell r="P6">
            <v>0</v>
          </cell>
          <cell r="Q6">
            <v>91788</v>
          </cell>
          <cell r="R6">
            <v>1659190</v>
          </cell>
          <cell r="S6">
            <v>287206</v>
          </cell>
          <cell r="T6">
            <v>9429</v>
          </cell>
          <cell r="U6">
            <v>31177</v>
          </cell>
          <cell r="V6">
            <v>327812</v>
          </cell>
          <cell r="W6">
            <v>389919</v>
          </cell>
          <cell r="X6">
            <v>32585</v>
          </cell>
          <cell r="Y6">
            <v>422504</v>
          </cell>
          <cell r="Z6">
            <v>0</v>
          </cell>
          <cell r="AA6">
            <v>5336</v>
          </cell>
          <cell r="AB6">
            <v>0</v>
          </cell>
          <cell r="AC6">
            <v>15253</v>
          </cell>
          <cell r="AD6">
            <v>67963</v>
          </cell>
          <cell r="AE6">
            <v>0</v>
          </cell>
          <cell r="AF6">
            <v>88552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42566</v>
          </cell>
          <cell r="E7">
            <v>16201</v>
          </cell>
          <cell r="F7">
            <v>0</v>
          </cell>
          <cell r="G7">
            <v>13976</v>
          </cell>
          <cell r="H7">
            <v>72743</v>
          </cell>
          <cell r="I7">
            <v>82710</v>
          </cell>
          <cell r="J7">
            <v>0</v>
          </cell>
          <cell r="K7">
            <v>82710</v>
          </cell>
          <cell r="L7">
            <v>81277</v>
          </cell>
          <cell r="M7">
            <v>0</v>
          </cell>
          <cell r="N7">
            <v>33961</v>
          </cell>
          <cell r="O7">
            <v>87849</v>
          </cell>
          <cell r="P7">
            <v>0</v>
          </cell>
          <cell r="Q7">
            <v>10593</v>
          </cell>
          <cell r="R7">
            <v>213680</v>
          </cell>
          <cell r="S7">
            <v>231491</v>
          </cell>
          <cell r="T7">
            <v>55632</v>
          </cell>
          <cell r="U7">
            <v>0</v>
          </cell>
          <cell r="V7">
            <v>287123</v>
          </cell>
          <cell r="W7">
            <v>450302</v>
          </cell>
          <cell r="X7">
            <v>0</v>
          </cell>
          <cell r="Y7">
            <v>450302</v>
          </cell>
          <cell r="Z7">
            <v>0</v>
          </cell>
          <cell r="AA7">
            <v>3110</v>
          </cell>
          <cell r="AB7">
            <v>0</v>
          </cell>
          <cell r="AC7">
            <v>23797</v>
          </cell>
          <cell r="AD7">
            <v>0</v>
          </cell>
          <cell r="AE7">
            <v>20</v>
          </cell>
          <cell r="AF7">
            <v>26927</v>
          </cell>
        </row>
        <row r="8">
          <cell r="B8" t="str">
            <v>Køb fra lagringspligtig 2.b-c.</v>
          </cell>
          <cell r="C8">
            <v>15411</v>
          </cell>
          <cell r="D8">
            <v>76817</v>
          </cell>
          <cell r="E8">
            <v>8740</v>
          </cell>
          <cell r="F8">
            <v>0</v>
          </cell>
          <cell r="G8">
            <v>5116</v>
          </cell>
          <cell r="H8">
            <v>106084</v>
          </cell>
          <cell r="I8">
            <v>72296</v>
          </cell>
          <cell r="J8">
            <v>727</v>
          </cell>
          <cell r="K8">
            <v>73023</v>
          </cell>
          <cell r="L8">
            <v>214375</v>
          </cell>
          <cell r="M8">
            <v>115289</v>
          </cell>
          <cell r="N8">
            <v>1764</v>
          </cell>
          <cell r="O8">
            <v>52092</v>
          </cell>
          <cell r="P8">
            <v>0</v>
          </cell>
          <cell r="Q8">
            <v>22226</v>
          </cell>
          <cell r="R8">
            <v>405746</v>
          </cell>
          <cell r="S8">
            <v>31571</v>
          </cell>
          <cell r="T8">
            <v>0</v>
          </cell>
          <cell r="U8">
            <v>16767</v>
          </cell>
          <cell r="V8">
            <v>48338</v>
          </cell>
          <cell r="W8">
            <v>636526</v>
          </cell>
          <cell r="X8">
            <v>9027</v>
          </cell>
          <cell r="Y8">
            <v>645553</v>
          </cell>
          <cell r="Z8">
            <v>0</v>
          </cell>
          <cell r="AA8">
            <v>3210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3210</v>
          </cell>
        </row>
        <row r="9">
          <cell r="B9" t="str">
            <v>Lån fra lagringpligtig 2.f-g.</v>
          </cell>
          <cell r="C9">
            <v>0</v>
          </cell>
          <cell r="D9">
            <v>7331</v>
          </cell>
          <cell r="E9">
            <v>128</v>
          </cell>
          <cell r="F9">
            <v>0</v>
          </cell>
          <cell r="G9">
            <v>0</v>
          </cell>
          <cell r="H9">
            <v>7459</v>
          </cell>
          <cell r="I9">
            <v>0</v>
          </cell>
          <cell r="J9">
            <v>0</v>
          </cell>
          <cell r="K9">
            <v>0</v>
          </cell>
          <cell r="L9">
            <v>38224</v>
          </cell>
          <cell r="M9">
            <v>35624</v>
          </cell>
          <cell r="N9">
            <v>300</v>
          </cell>
          <cell r="O9">
            <v>1527</v>
          </cell>
          <cell r="P9">
            <v>0</v>
          </cell>
          <cell r="Q9">
            <v>10101</v>
          </cell>
          <cell r="R9">
            <v>85776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70497</v>
          </cell>
          <cell r="X9">
            <v>0</v>
          </cell>
          <cell r="Y9">
            <v>70497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4210</v>
          </cell>
          <cell r="M10">
            <v>0</v>
          </cell>
          <cell r="N10">
            <v>3190</v>
          </cell>
          <cell r="O10">
            <v>100</v>
          </cell>
          <cell r="P10">
            <v>0</v>
          </cell>
          <cell r="Q10">
            <v>77</v>
          </cell>
          <cell r="R10">
            <v>7577</v>
          </cell>
          <cell r="S10">
            <v>340</v>
          </cell>
          <cell r="T10">
            <v>0</v>
          </cell>
          <cell r="U10">
            <v>0</v>
          </cell>
          <cell r="V10">
            <v>340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156</v>
          </cell>
          <cell r="AC10">
            <v>0</v>
          </cell>
          <cell r="AD10">
            <v>0</v>
          </cell>
          <cell r="AE10">
            <v>0</v>
          </cell>
          <cell r="AF10">
            <v>156</v>
          </cell>
        </row>
        <row r="11">
          <cell r="B11" t="str">
            <v>Køb fra andre 2e</v>
          </cell>
          <cell r="C11">
            <v>4037</v>
          </cell>
          <cell r="D11">
            <v>0</v>
          </cell>
          <cell r="E11">
            <v>156</v>
          </cell>
          <cell r="F11">
            <v>0</v>
          </cell>
          <cell r="G11">
            <v>0</v>
          </cell>
          <cell r="H11">
            <v>4193</v>
          </cell>
          <cell r="I11">
            <v>0</v>
          </cell>
          <cell r="J11">
            <v>0</v>
          </cell>
          <cell r="K11">
            <v>0</v>
          </cell>
          <cell r="L11">
            <v>6628</v>
          </cell>
          <cell r="M11">
            <v>6441</v>
          </cell>
          <cell r="N11">
            <v>0</v>
          </cell>
          <cell r="O11">
            <v>5294</v>
          </cell>
          <cell r="P11">
            <v>0</v>
          </cell>
          <cell r="Q11">
            <v>0</v>
          </cell>
          <cell r="R11">
            <v>18363</v>
          </cell>
          <cell r="S11">
            <v>201</v>
          </cell>
          <cell r="T11">
            <v>554</v>
          </cell>
          <cell r="U11">
            <v>0</v>
          </cell>
          <cell r="V11">
            <v>755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1480</v>
          </cell>
          <cell r="AB11">
            <v>0</v>
          </cell>
          <cell r="AC11">
            <v>1943</v>
          </cell>
          <cell r="AD11">
            <v>0</v>
          </cell>
          <cell r="AE11">
            <v>0</v>
          </cell>
          <cell r="AF11">
            <v>3423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8043</v>
          </cell>
          <cell r="D13">
            <v>160701</v>
          </cell>
          <cell r="E13">
            <v>45</v>
          </cell>
          <cell r="F13">
            <v>0</v>
          </cell>
          <cell r="G13">
            <v>100699</v>
          </cell>
          <cell r="H13">
            <v>269488</v>
          </cell>
          <cell r="I13">
            <v>15364</v>
          </cell>
          <cell r="J13">
            <v>0</v>
          </cell>
          <cell r="K13">
            <v>15364</v>
          </cell>
          <cell r="L13">
            <v>235679</v>
          </cell>
          <cell r="M13">
            <v>126012</v>
          </cell>
          <cell r="N13">
            <v>8713</v>
          </cell>
          <cell r="O13">
            <v>52535</v>
          </cell>
          <cell r="P13">
            <v>0</v>
          </cell>
          <cell r="Q13">
            <v>17235</v>
          </cell>
          <cell r="R13">
            <v>440174</v>
          </cell>
          <cell r="S13">
            <v>161784</v>
          </cell>
          <cell r="T13">
            <v>0</v>
          </cell>
          <cell r="U13">
            <v>0</v>
          </cell>
          <cell r="V13">
            <v>161784</v>
          </cell>
          <cell r="W13">
            <v>231991</v>
          </cell>
          <cell r="X13">
            <v>2078</v>
          </cell>
          <cell r="Y13">
            <v>234069</v>
          </cell>
          <cell r="Z13">
            <v>0</v>
          </cell>
          <cell r="AA13">
            <v>5627</v>
          </cell>
          <cell r="AB13">
            <v>26696</v>
          </cell>
          <cell r="AC13">
            <v>0</v>
          </cell>
          <cell r="AD13">
            <v>0</v>
          </cell>
          <cell r="AE13">
            <v>0</v>
          </cell>
          <cell r="AF13">
            <v>32323</v>
          </cell>
        </row>
        <row r="14">
          <cell r="B14" t="str">
            <v>Tilgang ved blanding 2.j.</v>
          </cell>
          <cell r="C14">
            <v>138419</v>
          </cell>
          <cell r="D14">
            <v>6743</v>
          </cell>
          <cell r="E14">
            <v>4131</v>
          </cell>
          <cell r="F14">
            <v>0</v>
          </cell>
          <cell r="G14">
            <v>0</v>
          </cell>
          <cell r="H14">
            <v>149293</v>
          </cell>
          <cell r="I14">
            <v>0</v>
          </cell>
          <cell r="J14">
            <v>0</v>
          </cell>
          <cell r="K14">
            <v>0</v>
          </cell>
          <cell r="L14">
            <v>44954</v>
          </cell>
          <cell r="M14">
            <v>134021</v>
          </cell>
          <cell r="N14">
            <v>115</v>
          </cell>
          <cell r="O14">
            <v>10173</v>
          </cell>
          <cell r="P14">
            <v>0</v>
          </cell>
          <cell r="Q14">
            <v>20</v>
          </cell>
          <cell r="R14">
            <v>189283</v>
          </cell>
          <cell r="S14">
            <v>3916</v>
          </cell>
          <cell r="T14">
            <v>0</v>
          </cell>
          <cell r="U14">
            <v>0</v>
          </cell>
          <cell r="V14">
            <v>3916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0</v>
          </cell>
          <cell r="AC14">
            <v>2</v>
          </cell>
          <cell r="AD14">
            <v>0</v>
          </cell>
          <cell r="AE14">
            <v>0</v>
          </cell>
          <cell r="AF14">
            <v>3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56</v>
          </cell>
          <cell r="D16">
            <v>1184</v>
          </cell>
          <cell r="E16">
            <v>3</v>
          </cell>
          <cell r="F16">
            <v>0</v>
          </cell>
          <cell r="G16">
            <v>714</v>
          </cell>
          <cell r="H16">
            <v>1957</v>
          </cell>
          <cell r="I16">
            <v>53</v>
          </cell>
          <cell r="J16">
            <v>11</v>
          </cell>
          <cell r="K16">
            <v>64</v>
          </cell>
          <cell r="L16">
            <v>2724</v>
          </cell>
          <cell r="M16">
            <v>2315</v>
          </cell>
          <cell r="N16">
            <v>250</v>
          </cell>
          <cell r="O16">
            <v>3132</v>
          </cell>
          <cell r="P16">
            <v>0</v>
          </cell>
          <cell r="Q16">
            <v>761</v>
          </cell>
          <cell r="R16">
            <v>9182</v>
          </cell>
          <cell r="S16">
            <v>1360</v>
          </cell>
          <cell r="T16">
            <v>35</v>
          </cell>
          <cell r="U16">
            <v>1</v>
          </cell>
          <cell r="V16">
            <v>1396</v>
          </cell>
          <cell r="W16">
            <v>4598</v>
          </cell>
          <cell r="X16">
            <v>1</v>
          </cell>
          <cell r="Y16">
            <v>4599</v>
          </cell>
          <cell r="Z16">
            <v>0</v>
          </cell>
          <cell r="AA16">
            <v>85</v>
          </cell>
          <cell r="AB16">
            <v>1</v>
          </cell>
          <cell r="AC16">
            <v>0</v>
          </cell>
          <cell r="AD16">
            <v>0</v>
          </cell>
          <cell r="AE16">
            <v>0</v>
          </cell>
          <cell r="AF16">
            <v>86</v>
          </cell>
        </row>
        <row r="17">
          <cell r="B17" t="str">
            <v>I alt Tilgang</v>
          </cell>
          <cell r="C17">
            <v>165966</v>
          </cell>
          <cell r="D17">
            <v>295342</v>
          </cell>
          <cell r="E17">
            <v>29404</v>
          </cell>
          <cell r="F17">
            <v>0</v>
          </cell>
          <cell r="G17">
            <v>120505</v>
          </cell>
          <cell r="H17">
            <v>611217</v>
          </cell>
          <cell r="I17">
            <v>170423</v>
          </cell>
          <cell r="J17">
            <v>738</v>
          </cell>
          <cell r="K17">
            <v>171161</v>
          </cell>
          <cell r="L17">
            <v>628071</v>
          </cell>
          <cell r="M17">
            <v>419702</v>
          </cell>
          <cell r="N17">
            <v>48293</v>
          </cell>
          <cell r="O17">
            <v>212702</v>
          </cell>
          <cell r="P17">
            <v>0</v>
          </cell>
          <cell r="Q17">
            <v>61013</v>
          </cell>
          <cell r="R17">
            <v>1369781</v>
          </cell>
          <cell r="S17">
            <v>430663</v>
          </cell>
          <cell r="T17">
            <v>56221</v>
          </cell>
          <cell r="U17">
            <v>16768</v>
          </cell>
          <cell r="V17">
            <v>503652</v>
          </cell>
          <cell r="W17">
            <v>1393914</v>
          </cell>
          <cell r="X17">
            <v>11106</v>
          </cell>
          <cell r="Y17">
            <v>1405020</v>
          </cell>
          <cell r="Z17">
            <v>0</v>
          </cell>
          <cell r="AA17">
            <v>13513</v>
          </cell>
          <cell r="AB17">
            <v>26853</v>
          </cell>
          <cell r="AC17">
            <v>25742</v>
          </cell>
          <cell r="AD17">
            <v>0</v>
          </cell>
          <cell r="AE17">
            <v>20</v>
          </cell>
          <cell r="AF17">
            <v>66128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35194</v>
          </cell>
          <cell r="E18">
            <v>0</v>
          </cell>
          <cell r="F18">
            <v>0</v>
          </cell>
          <cell r="G18">
            <v>94280</v>
          </cell>
          <cell r="H18">
            <v>129474</v>
          </cell>
          <cell r="I18">
            <v>49</v>
          </cell>
          <cell r="J18">
            <v>0</v>
          </cell>
          <cell r="K18">
            <v>49</v>
          </cell>
          <cell r="L18">
            <v>101828</v>
          </cell>
          <cell r="M18">
            <v>0</v>
          </cell>
          <cell r="N18">
            <v>7089</v>
          </cell>
          <cell r="O18">
            <v>29146</v>
          </cell>
          <cell r="P18">
            <v>0</v>
          </cell>
          <cell r="Q18">
            <v>0</v>
          </cell>
          <cell r="R18">
            <v>138063</v>
          </cell>
          <cell r="S18">
            <v>293733</v>
          </cell>
          <cell r="T18">
            <v>45575</v>
          </cell>
          <cell r="U18">
            <v>0</v>
          </cell>
          <cell r="V18">
            <v>339308</v>
          </cell>
          <cell r="W18">
            <v>0</v>
          </cell>
          <cell r="X18">
            <v>7449</v>
          </cell>
          <cell r="Y18">
            <v>7449</v>
          </cell>
          <cell r="Z18">
            <v>0</v>
          </cell>
          <cell r="AA18">
            <v>3824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3824</v>
          </cell>
        </row>
        <row r="19">
          <cell r="B19" t="str">
            <v>Salg til lagringspligtig 3.b-c.</v>
          </cell>
          <cell r="C19">
            <v>15411</v>
          </cell>
          <cell r="D19">
            <v>76817</v>
          </cell>
          <cell r="E19">
            <v>8740</v>
          </cell>
          <cell r="F19">
            <v>0</v>
          </cell>
          <cell r="G19">
            <v>5116</v>
          </cell>
          <cell r="H19">
            <v>106084</v>
          </cell>
          <cell r="I19">
            <v>72296</v>
          </cell>
          <cell r="J19">
            <v>727</v>
          </cell>
          <cell r="K19">
            <v>73023</v>
          </cell>
          <cell r="L19">
            <v>214377</v>
          </cell>
          <cell r="M19">
            <v>115289</v>
          </cell>
          <cell r="N19">
            <v>4559</v>
          </cell>
          <cell r="O19">
            <v>52067</v>
          </cell>
          <cell r="P19">
            <v>0</v>
          </cell>
          <cell r="Q19">
            <v>22226</v>
          </cell>
          <cell r="R19">
            <v>408518</v>
          </cell>
          <cell r="S19">
            <v>31571</v>
          </cell>
          <cell r="T19">
            <v>0</v>
          </cell>
          <cell r="U19">
            <v>16767</v>
          </cell>
          <cell r="V19">
            <v>48338</v>
          </cell>
          <cell r="W19">
            <v>636526</v>
          </cell>
          <cell r="X19">
            <v>9027</v>
          </cell>
          <cell r="Y19">
            <v>645553</v>
          </cell>
          <cell r="Z19">
            <v>0</v>
          </cell>
          <cell r="AA19">
            <v>3210</v>
          </cell>
          <cell r="AB19">
            <v>0</v>
          </cell>
          <cell r="AC19">
            <v>290</v>
          </cell>
          <cell r="AD19">
            <v>0</v>
          </cell>
          <cell r="AE19">
            <v>0</v>
          </cell>
          <cell r="AF19">
            <v>3500</v>
          </cell>
        </row>
        <row r="20">
          <cell r="B20" t="str">
            <v>Udlån til lagringspligtig 3.i-j.</v>
          </cell>
          <cell r="C20">
            <v>0</v>
          </cell>
          <cell r="D20">
            <v>7331</v>
          </cell>
          <cell r="E20">
            <v>129</v>
          </cell>
          <cell r="F20">
            <v>0</v>
          </cell>
          <cell r="G20">
            <v>0</v>
          </cell>
          <cell r="H20">
            <v>7460</v>
          </cell>
          <cell r="I20">
            <v>0</v>
          </cell>
          <cell r="J20">
            <v>0</v>
          </cell>
          <cell r="K20">
            <v>0</v>
          </cell>
          <cell r="L20">
            <v>38224</v>
          </cell>
          <cell r="M20">
            <v>35625</v>
          </cell>
          <cell r="N20">
            <v>300</v>
          </cell>
          <cell r="O20">
            <v>1527</v>
          </cell>
          <cell r="P20">
            <v>0</v>
          </cell>
          <cell r="Q20">
            <v>10101</v>
          </cell>
          <cell r="R20">
            <v>85777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70497</v>
          </cell>
          <cell r="X20">
            <v>0</v>
          </cell>
          <cell r="Y20">
            <v>70497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2590</v>
          </cell>
          <cell r="M21">
            <v>0</v>
          </cell>
          <cell r="N21">
            <v>0</v>
          </cell>
          <cell r="O21">
            <v>28527</v>
          </cell>
          <cell r="P21">
            <v>0</v>
          </cell>
          <cell r="Q21">
            <v>0</v>
          </cell>
          <cell r="R21">
            <v>31117</v>
          </cell>
          <cell r="S21">
            <v>15521</v>
          </cell>
          <cell r="T21">
            <v>3712</v>
          </cell>
          <cell r="U21">
            <v>0</v>
          </cell>
          <cell r="V21">
            <v>19233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69</v>
          </cell>
          <cell r="M22">
            <v>270</v>
          </cell>
          <cell r="N22">
            <v>0</v>
          </cell>
          <cell r="O22">
            <v>703</v>
          </cell>
          <cell r="P22">
            <v>0</v>
          </cell>
          <cell r="Q22">
            <v>0</v>
          </cell>
          <cell r="R22">
            <v>1042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13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13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36893</v>
          </cell>
          <cell r="J23">
            <v>0</v>
          </cell>
          <cell r="K23">
            <v>36893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3304</v>
          </cell>
          <cell r="P24">
            <v>0</v>
          </cell>
          <cell r="Q24">
            <v>0</v>
          </cell>
          <cell r="R24">
            <v>3304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146598</v>
          </cell>
          <cell r="D25">
            <v>0</v>
          </cell>
          <cell r="E25">
            <v>156</v>
          </cell>
          <cell r="F25">
            <v>0</v>
          </cell>
          <cell r="G25">
            <v>0</v>
          </cell>
          <cell r="H25">
            <v>146754</v>
          </cell>
          <cell r="I25">
            <v>51139</v>
          </cell>
          <cell r="J25">
            <v>0</v>
          </cell>
          <cell r="K25">
            <v>51139</v>
          </cell>
          <cell r="L25">
            <v>77794</v>
          </cell>
          <cell r="M25">
            <v>260893</v>
          </cell>
          <cell r="N25">
            <v>1996</v>
          </cell>
          <cell r="O25">
            <v>56886</v>
          </cell>
          <cell r="P25">
            <v>0</v>
          </cell>
          <cell r="Q25">
            <v>6807</v>
          </cell>
          <cell r="R25">
            <v>404376</v>
          </cell>
          <cell r="S25">
            <v>5600</v>
          </cell>
          <cell r="T25">
            <v>0</v>
          </cell>
          <cell r="U25">
            <v>0</v>
          </cell>
          <cell r="V25">
            <v>5600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7222</v>
          </cell>
          <cell r="AB25">
            <v>0</v>
          </cell>
          <cell r="AC25">
            <v>15180</v>
          </cell>
          <cell r="AD25">
            <v>22</v>
          </cell>
          <cell r="AE25">
            <v>18</v>
          </cell>
          <cell r="AF25">
            <v>22442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931</v>
          </cell>
          <cell r="M26">
            <v>0</v>
          </cell>
          <cell r="N26">
            <v>0</v>
          </cell>
          <cell r="O26">
            <v>82</v>
          </cell>
          <cell r="P26">
            <v>0</v>
          </cell>
          <cell r="Q26">
            <v>0</v>
          </cell>
          <cell r="R26">
            <v>1013</v>
          </cell>
          <cell r="S26">
            <v>5486</v>
          </cell>
          <cell r="T26">
            <v>0</v>
          </cell>
          <cell r="U26">
            <v>0</v>
          </cell>
          <cell r="V26">
            <v>5486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5538</v>
          </cell>
          <cell r="AD26">
            <v>14702</v>
          </cell>
          <cell r="AE26">
            <v>0</v>
          </cell>
          <cell r="AF26">
            <v>20240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325</v>
          </cell>
          <cell r="P27">
            <v>0</v>
          </cell>
          <cell r="Q27">
            <v>0</v>
          </cell>
          <cell r="R27">
            <v>325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26853</v>
          </cell>
          <cell r="AC27">
            <v>0</v>
          </cell>
          <cell r="AD27">
            <v>0</v>
          </cell>
          <cell r="AE27">
            <v>0</v>
          </cell>
          <cell r="AF27">
            <v>26853</v>
          </cell>
        </row>
        <row r="28">
          <cell r="B28" t="str">
            <v>Anvendt til produktion 3.n</v>
          </cell>
          <cell r="C28">
            <v>0</v>
          </cell>
          <cell r="D28">
            <v>30288</v>
          </cell>
          <cell r="E28">
            <v>0</v>
          </cell>
          <cell r="F28">
            <v>0</v>
          </cell>
          <cell r="G28">
            <v>30127</v>
          </cell>
          <cell r="H28">
            <v>60415</v>
          </cell>
          <cell r="I28">
            <v>0</v>
          </cell>
          <cell r="J28">
            <v>738</v>
          </cell>
          <cell r="K28">
            <v>738</v>
          </cell>
          <cell r="L28">
            <v>37233</v>
          </cell>
          <cell r="M28">
            <v>6557</v>
          </cell>
          <cell r="N28">
            <v>7024</v>
          </cell>
          <cell r="O28">
            <v>49782</v>
          </cell>
          <cell r="P28">
            <v>0</v>
          </cell>
          <cell r="Q28">
            <v>18016</v>
          </cell>
          <cell r="R28">
            <v>118612</v>
          </cell>
          <cell r="S28">
            <v>0</v>
          </cell>
          <cell r="T28">
            <v>0</v>
          </cell>
          <cell r="U28">
            <v>16767</v>
          </cell>
          <cell r="V28">
            <v>16767</v>
          </cell>
          <cell r="W28">
            <v>605855</v>
          </cell>
          <cell r="X28">
            <v>703</v>
          </cell>
          <cell r="Y28">
            <v>606558</v>
          </cell>
          <cell r="Z28">
            <v>0</v>
          </cell>
          <cell r="AA28">
            <v>244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244</v>
          </cell>
        </row>
        <row r="29">
          <cell r="B29" t="str">
            <v>Anvendt til blanding 3.o.</v>
          </cell>
          <cell r="C29">
            <v>3625</v>
          </cell>
          <cell r="D29">
            <v>127015</v>
          </cell>
          <cell r="E29">
            <v>19386</v>
          </cell>
          <cell r="F29">
            <v>0</v>
          </cell>
          <cell r="G29">
            <v>0</v>
          </cell>
          <cell r="H29">
            <v>150026</v>
          </cell>
          <cell r="I29">
            <v>0</v>
          </cell>
          <cell r="J29">
            <v>0</v>
          </cell>
          <cell r="K29">
            <v>0</v>
          </cell>
          <cell r="L29">
            <v>172213</v>
          </cell>
          <cell r="M29">
            <v>8264</v>
          </cell>
          <cell r="N29">
            <v>7230</v>
          </cell>
          <cell r="O29">
            <v>2269</v>
          </cell>
          <cell r="P29">
            <v>0</v>
          </cell>
          <cell r="Q29">
            <v>344</v>
          </cell>
          <cell r="R29">
            <v>190320</v>
          </cell>
          <cell r="S29">
            <v>0</v>
          </cell>
          <cell r="T29">
            <v>3146</v>
          </cell>
          <cell r="U29">
            <v>0</v>
          </cell>
          <cell r="V29">
            <v>3146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25</v>
          </cell>
          <cell r="AD30">
            <v>0</v>
          </cell>
          <cell r="AE30">
            <v>0</v>
          </cell>
          <cell r="AF30">
            <v>25</v>
          </cell>
        </row>
        <row r="31">
          <cell r="B31" t="str">
            <v>Svind 2.l.</v>
          </cell>
          <cell r="C31">
            <v>7</v>
          </cell>
          <cell r="D31">
            <v>240</v>
          </cell>
          <cell r="E31">
            <v>13</v>
          </cell>
          <cell r="F31">
            <v>0</v>
          </cell>
          <cell r="G31">
            <v>11</v>
          </cell>
          <cell r="H31">
            <v>271</v>
          </cell>
          <cell r="I31">
            <v>20</v>
          </cell>
          <cell r="J31">
            <v>0</v>
          </cell>
          <cell r="K31">
            <v>20</v>
          </cell>
          <cell r="L31">
            <v>1554</v>
          </cell>
          <cell r="M31">
            <v>71</v>
          </cell>
          <cell r="N31">
            <v>92</v>
          </cell>
          <cell r="O31">
            <v>1</v>
          </cell>
          <cell r="P31">
            <v>0</v>
          </cell>
          <cell r="Q31">
            <v>2</v>
          </cell>
          <cell r="R31">
            <v>1720</v>
          </cell>
          <cell r="S31">
            <v>79</v>
          </cell>
          <cell r="T31">
            <v>14</v>
          </cell>
          <cell r="U31">
            <v>0</v>
          </cell>
          <cell r="V31">
            <v>93</v>
          </cell>
          <cell r="W31">
            <v>2</v>
          </cell>
          <cell r="X31">
            <v>0</v>
          </cell>
          <cell r="Y31">
            <v>2</v>
          </cell>
          <cell r="Z31">
            <v>0</v>
          </cell>
          <cell r="AA31">
            <v>0</v>
          </cell>
          <cell r="AB31">
            <v>0</v>
          </cell>
          <cell r="AC31">
            <v>24</v>
          </cell>
          <cell r="AD31">
            <v>0</v>
          </cell>
          <cell r="AE31">
            <v>2</v>
          </cell>
          <cell r="AF31">
            <v>26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165641</v>
          </cell>
          <cell r="D33">
            <v>276885</v>
          </cell>
          <cell r="E33">
            <v>28424</v>
          </cell>
          <cell r="F33">
            <v>0</v>
          </cell>
          <cell r="G33">
            <v>129534</v>
          </cell>
          <cell r="H33">
            <v>600484</v>
          </cell>
          <cell r="I33">
            <v>160397</v>
          </cell>
          <cell r="J33">
            <v>1465</v>
          </cell>
          <cell r="K33">
            <v>161862</v>
          </cell>
          <cell r="L33">
            <v>646813</v>
          </cell>
          <cell r="M33">
            <v>426969</v>
          </cell>
          <cell r="N33">
            <v>28290</v>
          </cell>
          <cell r="O33">
            <v>224619</v>
          </cell>
          <cell r="P33">
            <v>0</v>
          </cell>
          <cell r="Q33">
            <v>57496</v>
          </cell>
          <cell r="R33">
            <v>1384187</v>
          </cell>
          <cell r="S33">
            <v>351990</v>
          </cell>
          <cell r="T33">
            <v>52447</v>
          </cell>
          <cell r="U33">
            <v>33534</v>
          </cell>
          <cell r="V33">
            <v>437971</v>
          </cell>
          <cell r="W33">
            <v>1312880</v>
          </cell>
          <cell r="X33">
            <v>17179</v>
          </cell>
          <cell r="Y33">
            <v>1330059</v>
          </cell>
          <cell r="Z33">
            <v>0</v>
          </cell>
          <cell r="AA33">
            <v>14514</v>
          </cell>
          <cell r="AB33">
            <v>26853</v>
          </cell>
          <cell r="AC33">
            <v>21057</v>
          </cell>
          <cell r="AD33">
            <v>14724</v>
          </cell>
          <cell r="AE33">
            <v>20</v>
          </cell>
          <cell r="AF33">
            <v>77168</v>
          </cell>
        </row>
        <row r="34">
          <cell r="A34" t="str">
            <v>FYSISK BEHOLDNING ULTIMO</v>
          </cell>
          <cell r="B34" t="str">
            <v/>
          </cell>
          <cell r="C34">
            <v>9063</v>
          </cell>
          <cell r="D34">
            <v>390668</v>
          </cell>
          <cell r="E34">
            <v>29522</v>
          </cell>
          <cell r="F34">
            <v>0</v>
          </cell>
          <cell r="G34">
            <v>93861</v>
          </cell>
          <cell r="H34">
            <v>523114</v>
          </cell>
          <cell r="I34">
            <v>161137</v>
          </cell>
          <cell r="J34">
            <v>7188</v>
          </cell>
          <cell r="K34">
            <v>168325</v>
          </cell>
          <cell r="L34">
            <v>1020233</v>
          </cell>
          <cell r="M34">
            <v>220275</v>
          </cell>
          <cell r="N34">
            <v>93389</v>
          </cell>
          <cell r="O34">
            <v>215582</v>
          </cell>
          <cell r="P34">
            <v>0</v>
          </cell>
          <cell r="Q34">
            <v>95305</v>
          </cell>
          <cell r="R34">
            <v>1644784</v>
          </cell>
          <cell r="S34">
            <v>365879</v>
          </cell>
          <cell r="T34">
            <v>13203</v>
          </cell>
          <cell r="U34">
            <v>14411</v>
          </cell>
          <cell r="V34">
            <v>393493</v>
          </cell>
          <cell r="W34">
            <v>470953</v>
          </cell>
          <cell r="X34">
            <v>26512</v>
          </cell>
          <cell r="Y34">
            <v>497465</v>
          </cell>
          <cell r="Z34">
            <v>0</v>
          </cell>
          <cell r="AA34">
            <v>4335</v>
          </cell>
          <cell r="AB34">
            <v>0</v>
          </cell>
          <cell r="AC34">
            <v>19938</v>
          </cell>
          <cell r="AD34">
            <v>53239</v>
          </cell>
          <cell r="AE34">
            <v>0</v>
          </cell>
          <cell r="AF34">
            <v>77512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220402</v>
          </cell>
          <cell r="E35">
            <v>2040</v>
          </cell>
          <cell r="F35">
            <v>0</v>
          </cell>
          <cell r="G35">
            <v>0</v>
          </cell>
          <cell r="H35">
            <v>222442</v>
          </cell>
          <cell r="I35">
            <v>0</v>
          </cell>
          <cell r="J35">
            <v>0</v>
          </cell>
          <cell r="K35">
            <v>0</v>
          </cell>
          <cell r="L35">
            <v>968749</v>
          </cell>
          <cell r="M35">
            <v>193998</v>
          </cell>
          <cell r="N35">
            <v>3066</v>
          </cell>
          <cell r="O35">
            <v>40376</v>
          </cell>
          <cell r="P35">
            <v>0</v>
          </cell>
          <cell r="Q35">
            <v>10101</v>
          </cell>
          <cell r="R35">
            <v>1216290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272049</v>
          </cell>
          <cell r="X35">
            <v>0</v>
          </cell>
          <cell r="Y35">
            <v>272049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-220403</v>
          </cell>
          <cell r="E36">
            <v>-2039</v>
          </cell>
          <cell r="F36">
            <v>0</v>
          </cell>
          <cell r="G36">
            <v>0</v>
          </cell>
          <cell r="H36">
            <v>-222442</v>
          </cell>
          <cell r="I36">
            <v>0</v>
          </cell>
          <cell r="J36">
            <v>0</v>
          </cell>
          <cell r="K36">
            <v>0</v>
          </cell>
          <cell r="L36">
            <v>-968747</v>
          </cell>
          <cell r="M36">
            <v>-194000</v>
          </cell>
          <cell r="N36">
            <v>-3066</v>
          </cell>
          <cell r="O36">
            <v>-40376</v>
          </cell>
          <cell r="P36">
            <v>0</v>
          </cell>
          <cell r="Q36">
            <v>-10101</v>
          </cell>
          <cell r="R36">
            <v>-1216290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-272049</v>
          </cell>
          <cell r="X36">
            <v>0</v>
          </cell>
          <cell r="Y36">
            <v>-272049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9063</v>
          </cell>
          <cell r="D37">
            <v>390667</v>
          </cell>
          <cell r="E37">
            <v>29523</v>
          </cell>
          <cell r="F37">
            <v>0</v>
          </cell>
          <cell r="G37">
            <v>93861</v>
          </cell>
          <cell r="H37">
            <v>523114</v>
          </cell>
          <cell r="I37">
            <v>161137</v>
          </cell>
          <cell r="J37">
            <v>7188</v>
          </cell>
          <cell r="K37">
            <v>168325</v>
          </cell>
          <cell r="L37">
            <v>1020235</v>
          </cell>
          <cell r="M37">
            <v>220273</v>
          </cell>
          <cell r="N37">
            <v>93389</v>
          </cell>
          <cell r="O37">
            <v>215582</v>
          </cell>
          <cell r="P37">
            <v>0</v>
          </cell>
          <cell r="Q37">
            <v>95305</v>
          </cell>
          <cell r="R37">
            <v>1644784</v>
          </cell>
          <cell r="S37">
            <v>365879</v>
          </cell>
          <cell r="T37">
            <v>13203</v>
          </cell>
          <cell r="U37">
            <v>14411</v>
          </cell>
          <cell r="V37">
            <v>393493</v>
          </cell>
          <cell r="W37">
            <v>470953</v>
          </cell>
          <cell r="X37">
            <v>26512</v>
          </cell>
          <cell r="Y37">
            <v>497465</v>
          </cell>
          <cell r="Z37">
            <v>0</v>
          </cell>
          <cell r="AA37">
            <v>4335</v>
          </cell>
          <cell r="AB37">
            <v>0</v>
          </cell>
          <cell r="AC37">
            <v>19938</v>
          </cell>
          <cell r="AD37">
            <v>53239</v>
          </cell>
          <cell r="AE37">
            <v>0</v>
          </cell>
          <cell r="AF37">
            <v>77512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5654</v>
          </cell>
          <cell r="C3">
            <v>114</v>
          </cell>
          <cell r="D3">
            <v>137966</v>
          </cell>
          <cell r="E3">
            <v>2864</v>
          </cell>
          <cell r="F3">
            <v>146598</v>
          </cell>
          <cell r="G3">
            <v>1253</v>
          </cell>
          <cell r="H3">
            <v>46614</v>
          </cell>
          <cell r="I3">
            <v>47867</v>
          </cell>
          <cell r="J3">
            <v>8</v>
          </cell>
          <cell r="K3">
            <v>8</v>
          </cell>
          <cell r="L3">
            <v>31356</v>
          </cell>
          <cell r="M3">
            <v>0</v>
          </cell>
          <cell r="N3">
            <v>28916</v>
          </cell>
          <cell r="O3">
            <v>60272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juli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78</v>
          </cell>
          <cell r="D3">
            <v>83930</v>
          </cell>
          <cell r="E3">
            <v>368087</v>
          </cell>
          <cell r="F3">
            <v>20868</v>
          </cell>
          <cell r="G3">
            <v>27490</v>
          </cell>
          <cell r="H3">
            <v>500453</v>
          </cell>
          <cell r="I3">
            <v>10038</v>
          </cell>
          <cell r="J3">
            <v>412005</v>
          </cell>
          <cell r="K3">
            <v>422043</v>
          </cell>
          <cell r="L3">
            <v>392153</v>
          </cell>
          <cell r="M3">
            <v>1207537</v>
          </cell>
          <cell r="N3">
            <v>30527</v>
          </cell>
          <cell r="O3">
            <v>236639</v>
          </cell>
          <cell r="P3">
            <v>36724</v>
          </cell>
          <cell r="Q3">
            <v>144728</v>
          </cell>
          <cell r="R3">
            <v>2048308</v>
          </cell>
          <cell r="S3">
            <v>16876</v>
          </cell>
          <cell r="T3">
            <v>418309</v>
          </cell>
          <cell r="U3">
            <v>109870</v>
          </cell>
          <cell r="V3">
            <v>545055</v>
          </cell>
          <cell r="W3">
            <v>488031</v>
          </cell>
          <cell r="X3">
            <v>47164</v>
          </cell>
          <cell r="Y3">
            <v>535195</v>
          </cell>
          <cell r="Z3">
            <v>0</v>
          </cell>
          <cell r="AA3">
            <v>87786</v>
          </cell>
          <cell r="AB3">
            <v>0</v>
          </cell>
          <cell r="AC3">
            <v>15466</v>
          </cell>
          <cell r="AD3">
            <v>4581</v>
          </cell>
          <cell r="AE3">
            <v>0</v>
          </cell>
          <cell r="AF3">
            <v>107833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32375</v>
          </cell>
          <cell r="F4">
            <v>20010</v>
          </cell>
          <cell r="G4">
            <v>5772</v>
          </cell>
          <cell r="H4">
            <v>58157</v>
          </cell>
          <cell r="I4">
            <v>0</v>
          </cell>
          <cell r="J4">
            <v>0</v>
          </cell>
          <cell r="K4">
            <v>0</v>
          </cell>
          <cell r="L4">
            <v>126387</v>
          </cell>
          <cell r="M4">
            <v>349778</v>
          </cell>
          <cell r="N4">
            <v>0</v>
          </cell>
          <cell r="O4">
            <v>190029</v>
          </cell>
          <cell r="P4">
            <v>0</v>
          </cell>
          <cell r="Q4">
            <v>57628</v>
          </cell>
          <cell r="R4">
            <v>723822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248649</v>
          </cell>
          <cell r="X4">
            <v>0</v>
          </cell>
          <cell r="Y4">
            <v>248649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-32376</v>
          </cell>
          <cell r="F5">
            <v>-20009</v>
          </cell>
          <cell r="G5">
            <v>-5772</v>
          </cell>
          <cell r="H5">
            <v>-58157</v>
          </cell>
          <cell r="I5">
            <v>0</v>
          </cell>
          <cell r="J5">
            <v>0</v>
          </cell>
          <cell r="K5">
            <v>0</v>
          </cell>
          <cell r="L5">
            <v>-126385</v>
          </cell>
          <cell r="M5">
            <v>-349779</v>
          </cell>
          <cell r="N5">
            <v>0</v>
          </cell>
          <cell r="O5">
            <v>-190029</v>
          </cell>
          <cell r="P5">
            <v>0</v>
          </cell>
          <cell r="Q5">
            <v>-57628</v>
          </cell>
          <cell r="R5">
            <v>-723821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-248649</v>
          </cell>
          <cell r="X5">
            <v>0</v>
          </cell>
          <cell r="Y5">
            <v>-248649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78</v>
          </cell>
          <cell r="D6">
            <v>83930</v>
          </cell>
          <cell r="E6">
            <v>368086</v>
          </cell>
          <cell r="F6">
            <v>20869</v>
          </cell>
          <cell r="G6">
            <v>27490</v>
          </cell>
          <cell r="H6">
            <v>500453</v>
          </cell>
          <cell r="I6">
            <v>10038</v>
          </cell>
          <cell r="J6">
            <v>412005</v>
          </cell>
          <cell r="K6">
            <v>422043</v>
          </cell>
          <cell r="L6">
            <v>392155</v>
          </cell>
          <cell r="M6">
            <v>1207536</v>
          </cell>
          <cell r="N6">
            <v>30527</v>
          </cell>
          <cell r="O6">
            <v>236639</v>
          </cell>
          <cell r="P6">
            <v>36724</v>
          </cell>
          <cell r="Q6">
            <v>144728</v>
          </cell>
          <cell r="R6">
            <v>2048309</v>
          </cell>
          <cell r="S6">
            <v>16876</v>
          </cell>
          <cell r="T6">
            <v>418309</v>
          </cell>
          <cell r="U6">
            <v>109870</v>
          </cell>
          <cell r="V6">
            <v>545055</v>
          </cell>
          <cell r="W6">
            <v>488031</v>
          </cell>
          <cell r="X6">
            <v>47164</v>
          </cell>
          <cell r="Y6">
            <v>535195</v>
          </cell>
          <cell r="Z6">
            <v>0</v>
          </cell>
          <cell r="AA6">
            <v>87786</v>
          </cell>
          <cell r="AB6">
            <v>0</v>
          </cell>
          <cell r="AC6">
            <v>15466</v>
          </cell>
          <cell r="AD6">
            <v>4581</v>
          </cell>
          <cell r="AE6">
            <v>0</v>
          </cell>
          <cell r="AF6">
            <v>107833</v>
          </cell>
        </row>
        <row r="7">
          <cell r="A7" t="str">
            <v>TILGANG</v>
          </cell>
          <cell r="B7" t="str">
            <v>Import 2.a.</v>
          </cell>
          <cell r="C7">
            <v>37</v>
          </cell>
          <cell r="D7">
            <v>17815</v>
          </cell>
          <cell r="E7">
            <v>29932</v>
          </cell>
          <cell r="F7">
            <v>0</v>
          </cell>
          <cell r="G7">
            <v>3198</v>
          </cell>
          <cell r="H7">
            <v>50982</v>
          </cell>
          <cell r="I7">
            <v>1967</v>
          </cell>
          <cell r="J7">
            <v>102865</v>
          </cell>
          <cell r="K7">
            <v>104832</v>
          </cell>
          <cell r="L7">
            <v>151599</v>
          </cell>
          <cell r="M7">
            <v>63522</v>
          </cell>
          <cell r="N7">
            <v>0</v>
          </cell>
          <cell r="O7">
            <v>0</v>
          </cell>
          <cell r="P7">
            <v>13487</v>
          </cell>
          <cell r="Q7">
            <v>0</v>
          </cell>
          <cell r="R7">
            <v>228608</v>
          </cell>
          <cell r="S7">
            <v>0</v>
          </cell>
          <cell r="T7">
            <v>6990</v>
          </cell>
          <cell r="U7">
            <v>13562</v>
          </cell>
          <cell r="V7">
            <v>20552</v>
          </cell>
          <cell r="W7">
            <v>405576</v>
          </cell>
          <cell r="X7">
            <v>0</v>
          </cell>
          <cell r="Y7">
            <v>405576</v>
          </cell>
          <cell r="Z7">
            <v>0</v>
          </cell>
          <cell r="AA7">
            <v>153</v>
          </cell>
          <cell r="AB7">
            <v>2207</v>
          </cell>
          <cell r="AC7">
            <v>13738</v>
          </cell>
          <cell r="AD7">
            <v>5360</v>
          </cell>
          <cell r="AE7">
            <v>0</v>
          </cell>
          <cell r="AF7">
            <v>21458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59488</v>
          </cell>
          <cell r="F8">
            <v>4878</v>
          </cell>
          <cell r="G8">
            <v>2352</v>
          </cell>
          <cell r="H8">
            <v>66718</v>
          </cell>
          <cell r="I8">
            <v>0</v>
          </cell>
          <cell r="J8">
            <v>54622</v>
          </cell>
          <cell r="K8">
            <v>54622</v>
          </cell>
          <cell r="L8">
            <v>26690</v>
          </cell>
          <cell r="M8">
            <v>60133</v>
          </cell>
          <cell r="N8">
            <v>0</v>
          </cell>
          <cell r="O8">
            <v>85902</v>
          </cell>
          <cell r="P8">
            <v>37</v>
          </cell>
          <cell r="Q8">
            <v>20010</v>
          </cell>
          <cell r="R8">
            <v>192772</v>
          </cell>
          <cell r="S8">
            <v>0</v>
          </cell>
          <cell r="T8">
            <v>8194</v>
          </cell>
          <cell r="U8">
            <v>235</v>
          </cell>
          <cell r="V8">
            <v>8429</v>
          </cell>
          <cell r="W8">
            <v>806953</v>
          </cell>
          <cell r="X8">
            <v>0</v>
          </cell>
          <cell r="Y8">
            <v>806953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2133</v>
          </cell>
          <cell r="AE8">
            <v>0</v>
          </cell>
          <cell r="AF8">
            <v>2133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9007</v>
          </cell>
          <cell r="F9">
            <v>7</v>
          </cell>
          <cell r="G9">
            <v>1540</v>
          </cell>
          <cell r="H9">
            <v>10554</v>
          </cell>
          <cell r="I9">
            <v>0</v>
          </cell>
          <cell r="J9">
            <v>0</v>
          </cell>
          <cell r="K9">
            <v>0</v>
          </cell>
          <cell r="L9">
            <v>34070</v>
          </cell>
          <cell r="M9">
            <v>59184</v>
          </cell>
          <cell r="N9">
            <v>0</v>
          </cell>
          <cell r="O9">
            <v>74354</v>
          </cell>
          <cell r="P9">
            <v>0</v>
          </cell>
          <cell r="Q9">
            <v>3781</v>
          </cell>
          <cell r="R9">
            <v>171389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92590</v>
          </cell>
          <cell r="X9">
            <v>0</v>
          </cell>
          <cell r="Y9">
            <v>92590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877</v>
          </cell>
          <cell r="M10">
            <v>0</v>
          </cell>
          <cell r="N10">
            <v>0</v>
          </cell>
          <cell r="O10">
            <v>0</v>
          </cell>
          <cell r="P10">
            <v>3675</v>
          </cell>
          <cell r="Q10">
            <v>0</v>
          </cell>
          <cell r="R10">
            <v>4552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168</v>
          </cell>
          <cell r="K11">
            <v>168</v>
          </cell>
          <cell r="L11">
            <v>455</v>
          </cell>
          <cell r="M11">
            <v>156</v>
          </cell>
          <cell r="N11">
            <v>0</v>
          </cell>
          <cell r="O11">
            <v>563</v>
          </cell>
          <cell r="P11">
            <v>2234</v>
          </cell>
          <cell r="Q11">
            <v>0</v>
          </cell>
          <cell r="R11">
            <v>3408</v>
          </cell>
          <cell r="S11">
            <v>0</v>
          </cell>
          <cell r="T11">
            <v>127</v>
          </cell>
          <cell r="U11">
            <v>100</v>
          </cell>
          <cell r="V11">
            <v>227</v>
          </cell>
          <cell r="W11">
            <v>16349</v>
          </cell>
          <cell r="X11">
            <v>0</v>
          </cell>
          <cell r="Y11">
            <v>16349</v>
          </cell>
          <cell r="Z11">
            <v>483</v>
          </cell>
          <cell r="AA11">
            <v>0</v>
          </cell>
          <cell r="AB11">
            <v>0</v>
          </cell>
          <cell r="AC11">
            <v>516</v>
          </cell>
          <cell r="AD11">
            <v>851</v>
          </cell>
          <cell r="AE11">
            <v>0</v>
          </cell>
          <cell r="AF11">
            <v>1850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26520</v>
          </cell>
          <cell r="E13">
            <v>234450</v>
          </cell>
          <cell r="F13">
            <v>0</v>
          </cell>
          <cell r="G13">
            <v>73</v>
          </cell>
          <cell r="H13">
            <v>261043</v>
          </cell>
          <cell r="I13">
            <v>2203</v>
          </cell>
          <cell r="J13">
            <v>16178</v>
          </cell>
          <cell r="K13">
            <v>18381</v>
          </cell>
          <cell r="L13">
            <v>39411</v>
          </cell>
          <cell r="M13">
            <v>192176</v>
          </cell>
          <cell r="N13">
            <v>0</v>
          </cell>
          <cell r="O13">
            <v>234841</v>
          </cell>
          <cell r="P13">
            <v>4690</v>
          </cell>
          <cell r="Q13">
            <v>4558</v>
          </cell>
          <cell r="R13">
            <v>475676</v>
          </cell>
          <cell r="S13">
            <v>9860</v>
          </cell>
          <cell r="T13">
            <v>0</v>
          </cell>
          <cell r="U13">
            <v>84711</v>
          </cell>
          <cell r="V13">
            <v>94571</v>
          </cell>
          <cell r="W13">
            <v>579004</v>
          </cell>
          <cell r="X13">
            <v>83703</v>
          </cell>
          <cell r="Y13">
            <v>662707</v>
          </cell>
          <cell r="Z13">
            <v>26258</v>
          </cell>
          <cell r="AA13">
            <v>0</v>
          </cell>
          <cell r="AB13">
            <v>0</v>
          </cell>
          <cell r="AC13">
            <v>0</v>
          </cell>
          <cell r="AD13">
            <v>12399</v>
          </cell>
          <cell r="AE13">
            <v>0</v>
          </cell>
          <cell r="AF13">
            <v>38657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8483</v>
          </cell>
          <cell r="F14">
            <v>106450</v>
          </cell>
          <cell r="G14">
            <v>509</v>
          </cell>
          <cell r="H14">
            <v>115442</v>
          </cell>
          <cell r="I14">
            <v>0</v>
          </cell>
          <cell r="J14">
            <v>528</v>
          </cell>
          <cell r="K14">
            <v>528</v>
          </cell>
          <cell r="L14">
            <v>11777</v>
          </cell>
          <cell r="M14">
            <v>14666</v>
          </cell>
          <cell r="N14">
            <v>0</v>
          </cell>
          <cell r="O14">
            <v>132409</v>
          </cell>
          <cell r="P14">
            <v>0</v>
          </cell>
          <cell r="Q14">
            <v>0</v>
          </cell>
          <cell r="R14">
            <v>158852</v>
          </cell>
          <cell r="S14">
            <v>0</v>
          </cell>
          <cell r="T14">
            <v>0</v>
          </cell>
          <cell r="U14">
            <v>1833</v>
          </cell>
          <cell r="V14">
            <v>1833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</v>
          </cell>
          <cell r="AD14">
            <v>2160</v>
          </cell>
          <cell r="AE14">
            <v>0</v>
          </cell>
          <cell r="AF14">
            <v>2165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3</v>
          </cell>
          <cell r="D16">
            <v>0</v>
          </cell>
          <cell r="E16">
            <v>311</v>
          </cell>
          <cell r="F16">
            <v>7</v>
          </cell>
          <cell r="G16">
            <v>0</v>
          </cell>
          <cell r="H16">
            <v>321</v>
          </cell>
          <cell r="I16">
            <v>0</v>
          </cell>
          <cell r="J16">
            <v>42</v>
          </cell>
          <cell r="K16">
            <v>42</v>
          </cell>
          <cell r="L16">
            <v>489</v>
          </cell>
          <cell r="M16">
            <v>888</v>
          </cell>
          <cell r="N16">
            <v>0</v>
          </cell>
          <cell r="O16">
            <v>341</v>
          </cell>
          <cell r="P16">
            <v>50</v>
          </cell>
          <cell r="Q16">
            <v>26</v>
          </cell>
          <cell r="R16">
            <v>1794</v>
          </cell>
          <cell r="S16">
            <v>102</v>
          </cell>
          <cell r="T16">
            <v>425</v>
          </cell>
          <cell r="U16">
            <v>847</v>
          </cell>
          <cell r="V16">
            <v>1374</v>
          </cell>
          <cell r="W16">
            <v>1441</v>
          </cell>
          <cell r="X16">
            <v>0</v>
          </cell>
          <cell r="Y16">
            <v>1441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120</v>
          </cell>
          <cell r="AE16">
            <v>0</v>
          </cell>
          <cell r="AF16">
            <v>120</v>
          </cell>
        </row>
        <row r="17">
          <cell r="B17" t="str">
            <v>I alt Tilgang</v>
          </cell>
          <cell r="C17">
            <v>40</v>
          </cell>
          <cell r="D17">
            <v>44335</v>
          </cell>
          <cell r="E17">
            <v>341671</v>
          </cell>
          <cell r="F17">
            <v>111342</v>
          </cell>
          <cell r="G17">
            <v>7672</v>
          </cell>
          <cell r="H17">
            <v>505060</v>
          </cell>
          <cell r="I17">
            <v>4170</v>
          </cell>
          <cell r="J17">
            <v>174403</v>
          </cell>
          <cell r="K17">
            <v>178573</v>
          </cell>
          <cell r="L17">
            <v>265368</v>
          </cell>
          <cell r="M17">
            <v>390725</v>
          </cell>
          <cell r="N17">
            <v>0</v>
          </cell>
          <cell r="O17">
            <v>528410</v>
          </cell>
          <cell r="P17">
            <v>24173</v>
          </cell>
          <cell r="Q17">
            <v>28375</v>
          </cell>
          <cell r="R17">
            <v>1237051</v>
          </cell>
          <cell r="S17">
            <v>9962</v>
          </cell>
          <cell r="T17">
            <v>15736</v>
          </cell>
          <cell r="U17">
            <v>101288</v>
          </cell>
          <cell r="V17">
            <v>126986</v>
          </cell>
          <cell r="W17">
            <v>1901913</v>
          </cell>
          <cell r="X17">
            <v>83703</v>
          </cell>
          <cell r="Y17">
            <v>1985616</v>
          </cell>
          <cell r="Z17">
            <v>26741</v>
          </cell>
          <cell r="AA17">
            <v>153</v>
          </cell>
          <cell r="AB17">
            <v>2207</v>
          </cell>
          <cell r="AC17">
            <v>14259</v>
          </cell>
          <cell r="AD17">
            <v>23023</v>
          </cell>
          <cell r="AE17">
            <v>0</v>
          </cell>
          <cell r="AF17">
            <v>66383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40439</v>
          </cell>
          <cell r="E18">
            <v>104121</v>
          </cell>
          <cell r="F18">
            <v>0</v>
          </cell>
          <cell r="G18">
            <v>0</v>
          </cell>
          <cell r="H18">
            <v>144560</v>
          </cell>
          <cell r="I18">
            <v>0</v>
          </cell>
          <cell r="J18">
            <v>0</v>
          </cell>
          <cell r="K18">
            <v>0</v>
          </cell>
          <cell r="L18">
            <v>49116</v>
          </cell>
          <cell r="M18">
            <v>117703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166819</v>
          </cell>
          <cell r="S18">
            <v>10344</v>
          </cell>
          <cell r="T18">
            <v>54569</v>
          </cell>
          <cell r="U18">
            <v>83700</v>
          </cell>
          <cell r="V18">
            <v>148613</v>
          </cell>
          <cell r="W18">
            <v>393954</v>
          </cell>
          <cell r="X18">
            <v>57979</v>
          </cell>
          <cell r="Y18">
            <v>451933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8634</v>
          </cell>
          <cell r="AE18">
            <v>0</v>
          </cell>
          <cell r="AF18">
            <v>8634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59496</v>
          </cell>
          <cell r="F19">
            <v>4878</v>
          </cell>
          <cell r="G19">
            <v>2352</v>
          </cell>
          <cell r="H19">
            <v>66726</v>
          </cell>
          <cell r="I19">
            <v>0</v>
          </cell>
          <cell r="J19">
            <v>54622</v>
          </cell>
          <cell r="K19">
            <v>54622</v>
          </cell>
          <cell r="L19">
            <v>26690</v>
          </cell>
          <cell r="M19">
            <v>60131</v>
          </cell>
          <cell r="N19">
            <v>0</v>
          </cell>
          <cell r="O19">
            <v>85908</v>
          </cell>
          <cell r="P19">
            <v>10353</v>
          </cell>
          <cell r="Q19">
            <v>20000</v>
          </cell>
          <cell r="R19">
            <v>203082</v>
          </cell>
          <cell r="S19">
            <v>0</v>
          </cell>
          <cell r="T19">
            <v>8194</v>
          </cell>
          <cell r="U19">
            <v>235</v>
          </cell>
          <cell r="V19">
            <v>8429</v>
          </cell>
          <cell r="W19">
            <v>806953</v>
          </cell>
          <cell r="X19">
            <v>0</v>
          </cell>
          <cell r="Y19">
            <v>806953</v>
          </cell>
          <cell r="Z19">
            <v>0</v>
          </cell>
          <cell r="AA19">
            <v>0</v>
          </cell>
          <cell r="AB19">
            <v>0</v>
          </cell>
          <cell r="AC19">
            <v>63</v>
          </cell>
          <cell r="AD19">
            <v>2133</v>
          </cell>
          <cell r="AE19">
            <v>0</v>
          </cell>
          <cell r="AF19">
            <v>2196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9007</v>
          </cell>
          <cell r="F21">
            <v>7</v>
          </cell>
          <cell r="G21">
            <v>1541</v>
          </cell>
          <cell r="H21">
            <v>10555</v>
          </cell>
          <cell r="I21">
            <v>0</v>
          </cell>
          <cell r="J21">
            <v>0</v>
          </cell>
          <cell r="K21">
            <v>0</v>
          </cell>
          <cell r="L21">
            <v>34070</v>
          </cell>
          <cell r="M21">
            <v>59184</v>
          </cell>
          <cell r="N21">
            <v>0</v>
          </cell>
          <cell r="O21">
            <v>74354</v>
          </cell>
          <cell r="P21">
            <v>0</v>
          </cell>
          <cell r="Q21">
            <v>3781</v>
          </cell>
          <cell r="R21">
            <v>171389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92590</v>
          </cell>
          <cell r="X21">
            <v>0</v>
          </cell>
          <cell r="Y21">
            <v>92590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33767</v>
          </cell>
          <cell r="M22">
            <v>410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34177</v>
          </cell>
          <cell r="S22">
            <v>0</v>
          </cell>
          <cell r="T22">
            <v>3935</v>
          </cell>
          <cell r="U22">
            <v>6930</v>
          </cell>
          <cell r="V22">
            <v>10865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3</v>
          </cell>
          <cell r="G23">
            <v>0</v>
          </cell>
          <cell r="H23">
            <v>3</v>
          </cell>
          <cell r="I23">
            <v>0</v>
          </cell>
          <cell r="J23">
            <v>0</v>
          </cell>
          <cell r="K23">
            <v>0</v>
          </cell>
          <cell r="L23">
            <v>362</v>
          </cell>
          <cell r="M23">
            <v>0</v>
          </cell>
          <cell r="N23">
            <v>0</v>
          </cell>
          <cell r="O23">
            <v>98</v>
          </cell>
          <cell r="P23">
            <v>0</v>
          </cell>
          <cell r="Q23">
            <v>0</v>
          </cell>
          <cell r="R23">
            <v>460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</v>
          </cell>
          <cell r="AE23">
            <v>0</v>
          </cell>
          <cell r="AF23">
            <v>2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53827</v>
          </cell>
          <cell r="K24">
            <v>53827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55</v>
          </cell>
          <cell r="D26">
            <v>0</v>
          </cell>
          <cell r="E26">
            <v>51066</v>
          </cell>
          <cell r="F26">
            <v>101473</v>
          </cell>
          <cell r="G26">
            <v>3167</v>
          </cell>
          <cell r="H26">
            <v>155761</v>
          </cell>
          <cell r="I26">
            <v>0</v>
          </cell>
          <cell r="J26">
            <v>68296</v>
          </cell>
          <cell r="K26">
            <v>68296</v>
          </cell>
          <cell r="L26">
            <v>45075</v>
          </cell>
          <cell r="M26">
            <v>59608</v>
          </cell>
          <cell r="N26">
            <v>0</v>
          </cell>
          <cell r="O26">
            <v>263142</v>
          </cell>
          <cell r="P26">
            <v>29</v>
          </cell>
          <cell r="Q26">
            <v>531</v>
          </cell>
          <cell r="R26">
            <v>368385</v>
          </cell>
          <cell r="S26">
            <v>0</v>
          </cell>
          <cell r="T26">
            <v>0</v>
          </cell>
          <cell r="U26">
            <v>542</v>
          </cell>
          <cell r="V26">
            <v>542</v>
          </cell>
          <cell r="W26">
            <v>0</v>
          </cell>
          <cell r="X26">
            <v>0</v>
          </cell>
          <cell r="Y26">
            <v>0</v>
          </cell>
          <cell r="Z26">
            <v>154</v>
          </cell>
          <cell r="AA26">
            <v>188</v>
          </cell>
          <cell r="AB26">
            <v>1659</v>
          </cell>
          <cell r="AC26">
            <v>10463</v>
          </cell>
          <cell r="AD26">
            <v>4594</v>
          </cell>
          <cell r="AE26">
            <v>0</v>
          </cell>
          <cell r="AF26">
            <v>17058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90</v>
          </cell>
          <cell r="M27">
            <v>135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225</v>
          </cell>
          <cell r="S27">
            <v>0</v>
          </cell>
          <cell r="T27">
            <v>0</v>
          </cell>
          <cell r="U27">
            <v>161</v>
          </cell>
          <cell r="V27">
            <v>161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22396</v>
          </cell>
          <cell r="AB27">
            <v>0</v>
          </cell>
          <cell r="AC27">
            <v>3706</v>
          </cell>
          <cell r="AD27">
            <v>4</v>
          </cell>
          <cell r="AE27">
            <v>0</v>
          </cell>
          <cell r="AF27">
            <v>26106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1001</v>
          </cell>
          <cell r="V28">
            <v>1001</v>
          </cell>
          <cell r="W28">
            <v>0</v>
          </cell>
          <cell r="X28">
            <v>0</v>
          </cell>
          <cell r="Y28">
            <v>0</v>
          </cell>
          <cell r="Z28">
            <v>26587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26587</v>
          </cell>
        </row>
        <row r="29">
          <cell r="B29" t="str">
            <v>Anvendt til produktion 3.n</v>
          </cell>
          <cell r="C29">
            <v>0</v>
          </cell>
          <cell r="D29">
            <v>24621</v>
          </cell>
          <cell r="E29">
            <v>0</v>
          </cell>
          <cell r="F29">
            <v>0</v>
          </cell>
          <cell r="G29">
            <v>0</v>
          </cell>
          <cell r="H29">
            <v>24621</v>
          </cell>
          <cell r="I29">
            <v>1967</v>
          </cell>
          <cell r="J29">
            <v>0</v>
          </cell>
          <cell r="K29">
            <v>1967</v>
          </cell>
          <cell r="L29">
            <v>76090</v>
          </cell>
          <cell r="M29">
            <v>0</v>
          </cell>
          <cell r="N29">
            <v>0</v>
          </cell>
          <cell r="O29">
            <v>0</v>
          </cell>
          <cell r="P29">
            <v>14643</v>
          </cell>
          <cell r="Q29">
            <v>36412</v>
          </cell>
          <cell r="R29">
            <v>127145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699079</v>
          </cell>
          <cell r="X29">
            <v>711</v>
          </cell>
          <cell r="Y29">
            <v>699790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1681</v>
          </cell>
          <cell r="AE29">
            <v>0</v>
          </cell>
          <cell r="AF29">
            <v>1681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104641</v>
          </cell>
          <cell r="F30">
            <v>5296</v>
          </cell>
          <cell r="G30">
            <v>5489</v>
          </cell>
          <cell r="H30">
            <v>115426</v>
          </cell>
          <cell r="I30">
            <v>0</v>
          </cell>
          <cell r="J30">
            <v>528</v>
          </cell>
          <cell r="K30">
            <v>528</v>
          </cell>
          <cell r="L30">
            <v>7960</v>
          </cell>
          <cell r="M30">
            <v>84300</v>
          </cell>
          <cell r="N30">
            <v>0</v>
          </cell>
          <cell r="O30">
            <v>53054</v>
          </cell>
          <cell r="P30">
            <v>13541</v>
          </cell>
          <cell r="Q30">
            <v>0</v>
          </cell>
          <cell r="R30">
            <v>158855</v>
          </cell>
          <cell r="S30">
            <v>0</v>
          </cell>
          <cell r="T30">
            <v>1798</v>
          </cell>
          <cell r="U30">
            <v>24</v>
          </cell>
          <cell r="V30">
            <v>1822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37</v>
          </cell>
          <cell r="AD30">
            <v>2160</v>
          </cell>
          <cell r="AE30">
            <v>0</v>
          </cell>
          <cell r="AF30">
            <v>2197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46</v>
          </cell>
          <cell r="E32">
            <v>0</v>
          </cell>
          <cell r="F32">
            <v>54</v>
          </cell>
          <cell r="G32">
            <v>153</v>
          </cell>
          <cell r="H32">
            <v>253</v>
          </cell>
          <cell r="I32">
            <v>1</v>
          </cell>
          <cell r="J32">
            <v>4</v>
          </cell>
          <cell r="K32">
            <v>5</v>
          </cell>
          <cell r="L32">
            <v>114</v>
          </cell>
          <cell r="M32">
            <v>738</v>
          </cell>
          <cell r="N32">
            <v>0</v>
          </cell>
          <cell r="O32">
            <v>153</v>
          </cell>
          <cell r="P32">
            <v>33</v>
          </cell>
          <cell r="Q32">
            <v>0</v>
          </cell>
          <cell r="R32">
            <v>1038</v>
          </cell>
          <cell r="S32">
            <v>1</v>
          </cell>
          <cell r="T32">
            <v>257</v>
          </cell>
          <cell r="U32">
            <v>118</v>
          </cell>
          <cell r="V32">
            <v>376</v>
          </cell>
          <cell r="W32">
            <v>311</v>
          </cell>
          <cell r="X32">
            <v>855</v>
          </cell>
          <cell r="Y32">
            <v>1166</v>
          </cell>
          <cell r="Z32">
            <v>0</v>
          </cell>
          <cell r="AA32">
            <v>0</v>
          </cell>
          <cell r="AB32">
            <v>548</v>
          </cell>
          <cell r="AC32">
            <v>54</v>
          </cell>
          <cell r="AD32">
            <v>262</v>
          </cell>
          <cell r="AE32">
            <v>0</v>
          </cell>
          <cell r="AF32">
            <v>864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55</v>
          </cell>
          <cell r="D34">
            <v>65106</v>
          </cell>
          <cell r="E34">
            <v>328331</v>
          </cell>
          <cell r="F34">
            <v>111711</v>
          </cell>
          <cell r="G34">
            <v>12702</v>
          </cell>
          <cell r="H34">
            <v>517905</v>
          </cell>
          <cell r="I34">
            <v>1968</v>
          </cell>
          <cell r="J34">
            <v>177277</v>
          </cell>
          <cell r="K34">
            <v>179245</v>
          </cell>
          <cell r="L34">
            <v>273334</v>
          </cell>
          <cell r="M34">
            <v>382209</v>
          </cell>
          <cell r="N34">
            <v>0</v>
          </cell>
          <cell r="O34">
            <v>476709</v>
          </cell>
          <cell r="P34">
            <v>38599</v>
          </cell>
          <cell r="Q34">
            <v>60724</v>
          </cell>
          <cell r="R34">
            <v>1231575</v>
          </cell>
          <cell r="S34">
            <v>10345</v>
          </cell>
          <cell r="T34">
            <v>68753</v>
          </cell>
          <cell r="U34">
            <v>92711</v>
          </cell>
          <cell r="V34">
            <v>171809</v>
          </cell>
          <cell r="W34">
            <v>1992887</v>
          </cell>
          <cell r="X34">
            <v>59545</v>
          </cell>
          <cell r="Y34">
            <v>2052432</v>
          </cell>
          <cell r="Z34">
            <v>26741</v>
          </cell>
          <cell r="AA34">
            <v>22584</v>
          </cell>
          <cell r="AB34">
            <v>2207</v>
          </cell>
          <cell r="AC34">
            <v>14323</v>
          </cell>
          <cell r="AD34">
            <v>19470</v>
          </cell>
          <cell r="AE34">
            <v>0</v>
          </cell>
          <cell r="AF34">
            <v>85325</v>
          </cell>
        </row>
        <row r="35">
          <cell r="A35" t="str">
            <v>FYSISK BEHOLDNING ULTIMO</v>
          </cell>
          <cell r="C35">
            <v>63</v>
          </cell>
          <cell r="D35">
            <v>63159</v>
          </cell>
          <cell r="E35">
            <v>381427</v>
          </cell>
          <cell r="F35">
            <v>20499</v>
          </cell>
          <cell r="G35">
            <v>22460</v>
          </cell>
          <cell r="H35">
            <v>487608</v>
          </cell>
          <cell r="I35">
            <v>12240</v>
          </cell>
          <cell r="J35">
            <v>409131</v>
          </cell>
          <cell r="K35">
            <v>421371</v>
          </cell>
          <cell r="L35">
            <v>384187</v>
          </cell>
          <cell r="M35">
            <v>1216053</v>
          </cell>
          <cell r="N35">
            <v>30527</v>
          </cell>
          <cell r="O35">
            <v>288340</v>
          </cell>
          <cell r="P35">
            <v>22298</v>
          </cell>
          <cell r="Q35">
            <v>112379</v>
          </cell>
          <cell r="R35">
            <v>2053784</v>
          </cell>
          <cell r="S35">
            <v>16493</v>
          </cell>
          <cell r="T35">
            <v>365292</v>
          </cell>
          <cell r="U35">
            <v>118447</v>
          </cell>
          <cell r="V35">
            <v>500232</v>
          </cell>
          <cell r="W35">
            <v>397057</v>
          </cell>
          <cell r="X35">
            <v>71322</v>
          </cell>
          <cell r="Y35">
            <v>468379</v>
          </cell>
          <cell r="Z35">
            <v>0</v>
          </cell>
          <cell r="AA35">
            <v>65355</v>
          </cell>
          <cell r="AB35">
            <v>0</v>
          </cell>
          <cell r="AC35">
            <v>15402</v>
          </cell>
          <cell r="AD35">
            <v>8134</v>
          </cell>
          <cell r="AE35">
            <v>0</v>
          </cell>
          <cell r="AF35">
            <v>88891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29922</v>
          </cell>
          <cell r="F36">
            <v>20017</v>
          </cell>
          <cell r="G36">
            <v>4231</v>
          </cell>
          <cell r="H36">
            <v>54170</v>
          </cell>
          <cell r="I36">
            <v>0</v>
          </cell>
          <cell r="J36">
            <v>0</v>
          </cell>
          <cell r="K36">
            <v>0</v>
          </cell>
          <cell r="L36">
            <v>93888</v>
          </cell>
          <cell r="M36">
            <v>351138</v>
          </cell>
          <cell r="N36">
            <v>0</v>
          </cell>
          <cell r="O36">
            <v>253955</v>
          </cell>
          <cell r="P36">
            <v>0</v>
          </cell>
          <cell r="Q36">
            <v>59221</v>
          </cell>
          <cell r="R36">
            <v>758202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293604</v>
          </cell>
          <cell r="X36">
            <v>0</v>
          </cell>
          <cell r="Y36">
            <v>293604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-29922</v>
          </cell>
          <cell r="F37">
            <v>-20017</v>
          </cell>
          <cell r="G37">
            <v>-4231</v>
          </cell>
          <cell r="H37">
            <v>-54170</v>
          </cell>
          <cell r="I37">
            <v>0</v>
          </cell>
          <cell r="J37">
            <v>0</v>
          </cell>
          <cell r="K37">
            <v>0</v>
          </cell>
          <cell r="L37">
            <v>-93886</v>
          </cell>
          <cell r="M37">
            <v>-351140</v>
          </cell>
          <cell r="N37">
            <v>0</v>
          </cell>
          <cell r="O37">
            <v>-253955</v>
          </cell>
          <cell r="P37">
            <v>0</v>
          </cell>
          <cell r="Q37">
            <v>-59221</v>
          </cell>
          <cell r="R37">
            <v>-758202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-293604</v>
          </cell>
          <cell r="X37">
            <v>0</v>
          </cell>
          <cell r="Y37">
            <v>-293604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63</v>
          </cell>
          <cell r="D38">
            <v>63159</v>
          </cell>
          <cell r="E38">
            <v>381427</v>
          </cell>
          <cell r="F38">
            <v>20499</v>
          </cell>
          <cell r="G38">
            <v>22460</v>
          </cell>
          <cell r="H38">
            <v>487608</v>
          </cell>
          <cell r="I38">
            <v>12240</v>
          </cell>
          <cell r="J38">
            <v>409131</v>
          </cell>
          <cell r="K38">
            <v>421371</v>
          </cell>
          <cell r="L38">
            <v>384189</v>
          </cell>
          <cell r="M38">
            <v>1216051</v>
          </cell>
          <cell r="N38">
            <v>30527</v>
          </cell>
          <cell r="O38">
            <v>288340</v>
          </cell>
          <cell r="P38">
            <v>22298</v>
          </cell>
          <cell r="Q38">
            <v>112379</v>
          </cell>
          <cell r="R38">
            <v>2053784</v>
          </cell>
          <cell r="S38">
            <v>16493</v>
          </cell>
          <cell r="T38">
            <v>365292</v>
          </cell>
          <cell r="U38">
            <v>118447</v>
          </cell>
          <cell r="V38">
            <v>500232</v>
          </cell>
          <cell r="W38">
            <v>397057</v>
          </cell>
          <cell r="X38">
            <v>71322</v>
          </cell>
          <cell r="Y38">
            <v>468379</v>
          </cell>
          <cell r="Z38">
            <v>0</v>
          </cell>
          <cell r="AA38">
            <v>65355</v>
          </cell>
          <cell r="AB38">
            <v>0</v>
          </cell>
          <cell r="AC38">
            <v>15402</v>
          </cell>
          <cell r="AD38">
            <v>8134</v>
          </cell>
          <cell r="AE38">
            <v>0</v>
          </cell>
          <cell r="AF38">
            <v>88891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13894</v>
          </cell>
          <cell r="C3">
            <v>108515</v>
          </cell>
          <cell r="D3">
            <v>23368</v>
          </cell>
          <cell r="E3">
            <v>145777</v>
          </cell>
          <cell r="F3">
            <v>157</v>
          </cell>
          <cell r="G3">
            <v>9308</v>
          </cell>
          <cell r="H3">
            <v>9465</v>
          </cell>
          <cell r="I3">
            <v>498</v>
          </cell>
          <cell r="J3">
            <v>498</v>
          </cell>
          <cell r="K3">
            <v>19528</v>
          </cell>
          <cell r="L3">
            <v>6190</v>
          </cell>
          <cell r="M3">
            <v>13635</v>
          </cell>
          <cell r="N3">
            <v>39353</v>
          </cell>
        </row>
      </sheetData>
      <sheetData sheetId="2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9063</v>
          </cell>
          <cell r="D3">
            <v>390668</v>
          </cell>
          <cell r="E3">
            <v>29522</v>
          </cell>
          <cell r="F3">
            <v>0</v>
          </cell>
          <cell r="G3">
            <v>93861</v>
          </cell>
          <cell r="H3">
            <v>523114</v>
          </cell>
          <cell r="I3">
            <v>161137</v>
          </cell>
          <cell r="J3">
            <v>7188</v>
          </cell>
          <cell r="K3">
            <v>168325</v>
          </cell>
          <cell r="L3">
            <v>1020233</v>
          </cell>
          <cell r="M3">
            <v>220275</v>
          </cell>
          <cell r="N3">
            <v>93389</v>
          </cell>
          <cell r="O3">
            <v>215582</v>
          </cell>
          <cell r="P3">
            <v>0</v>
          </cell>
          <cell r="Q3">
            <v>95305</v>
          </cell>
          <cell r="R3">
            <v>1644784</v>
          </cell>
          <cell r="S3">
            <v>365879</v>
          </cell>
          <cell r="T3">
            <v>13203</v>
          </cell>
          <cell r="U3">
            <v>14411</v>
          </cell>
          <cell r="V3">
            <v>393493</v>
          </cell>
          <cell r="W3">
            <v>470953</v>
          </cell>
          <cell r="X3">
            <v>26512</v>
          </cell>
          <cell r="Y3">
            <v>497465</v>
          </cell>
          <cell r="Z3">
            <v>0</v>
          </cell>
          <cell r="AA3">
            <v>4335</v>
          </cell>
          <cell r="AB3">
            <v>0</v>
          </cell>
          <cell r="AC3">
            <v>19938</v>
          </cell>
          <cell r="AD3">
            <v>53239</v>
          </cell>
          <cell r="AE3">
            <v>0</v>
          </cell>
          <cell r="AF3">
            <v>77512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220402</v>
          </cell>
          <cell r="E4">
            <v>2040</v>
          </cell>
          <cell r="F4">
            <v>0</v>
          </cell>
          <cell r="G4">
            <v>0</v>
          </cell>
          <cell r="H4">
            <v>222442</v>
          </cell>
          <cell r="I4">
            <v>0</v>
          </cell>
          <cell r="J4">
            <v>0</v>
          </cell>
          <cell r="K4">
            <v>0</v>
          </cell>
          <cell r="L4">
            <v>968749</v>
          </cell>
          <cell r="M4">
            <v>193998</v>
          </cell>
          <cell r="N4">
            <v>3066</v>
          </cell>
          <cell r="O4">
            <v>40376</v>
          </cell>
          <cell r="P4">
            <v>0</v>
          </cell>
          <cell r="Q4">
            <v>10101</v>
          </cell>
          <cell r="R4">
            <v>1216290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272049</v>
          </cell>
          <cell r="X4">
            <v>0</v>
          </cell>
          <cell r="Y4">
            <v>272049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-220403</v>
          </cell>
          <cell r="E5">
            <v>-2039</v>
          </cell>
          <cell r="F5">
            <v>0</v>
          </cell>
          <cell r="G5">
            <v>0</v>
          </cell>
          <cell r="H5">
            <v>-222442</v>
          </cell>
          <cell r="I5">
            <v>0</v>
          </cell>
          <cell r="J5">
            <v>0</v>
          </cell>
          <cell r="K5">
            <v>0</v>
          </cell>
          <cell r="L5">
            <v>-968747</v>
          </cell>
          <cell r="M5">
            <v>-194000</v>
          </cell>
          <cell r="N5">
            <v>-3066</v>
          </cell>
          <cell r="O5">
            <v>-40376</v>
          </cell>
          <cell r="P5">
            <v>0</v>
          </cell>
          <cell r="Q5">
            <v>-10101</v>
          </cell>
          <cell r="R5">
            <v>-1216290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-272049</v>
          </cell>
          <cell r="X5">
            <v>0</v>
          </cell>
          <cell r="Y5">
            <v>-272049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9063</v>
          </cell>
          <cell r="D6">
            <v>390667</v>
          </cell>
          <cell r="E6">
            <v>29523</v>
          </cell>
          <cell r="F6">
            <v>0</v>
          </cell>
          <cell r="G6">
            <v>93861</v>
          </cell>
          <cell r="H6">
            <v>523114</v>
          </cell>
          <cell r="I6">
            <v>161137</v>
          </cell>
          <cell r="J6">
            <v>7188</v>
          </cell>
          <cell r="K6">
            <v>168325</v>
          </cell>
          <cell r="L6">
            <v>1020235</v>
          </cell>
          <cell r="M6">
            <v>220273</v>
          </cell>
          <cell r="N6">
            <v>93389</v>
          </cell>
          <cell r="O6">
            <v>215582</v>
          </cell>
          <cell r="P6">
            <v>0</v>
          </cell>
          <cell r="Q6">
            <v>95305</v>
          </cell>
          <cell r="R6">
            <v>1644784</v>
          </cell>
          <cell r="S6">
            <v>365879</v>
          </cell>
          <cell r="T6">
            <v>13203</v>
          </cell>
          <cell r="U6">
            <v>14411</v>
          </cell>
          <cell r="V6">
            <v>393493</v>
          </cell>
          <cell r="W6">
            <v>470953</v>
          </cell>
          <cell r="X6">
            <v>26512</v>
          </cell>
          <cell r="Y6">
            <v>497465</v>
          </cell>
          <cell r="Z6">
            <v>0</v>
          </cell>
          <cell r="AA6">
            <v>4335</v>
          </cell>
          <cell r="AB6">
            <v>0</v>
          </cell>
          <cell r="AC6">
            <v>19938</v>
          </cell>
          <cell r="AD6">
            <v>53239</v>
          </cell>
          <cell r="AE6">
            <v>0</v>
          </cell>
          <cell r="AF6">
            <v>77512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38315</v>
          </cell>
          <cell r="E7">
            <v>15611</v>
          </cell>
          <cell r="F7">
            <v>0</v>
          </cell>
          <cell r="G7">
            <v>7994</v>
          </cell>
          <cell r="H7">
            <v>61920</v>
          </cell>
          <cell r="I7">
            <v>118497</v>
          </cell>
          <cell r="J7">
            <v>0</v>
          </cell>
          <cell r="K7">
            <v>118497</v>
          </cell>
          <cell r="L7">
            <v>43626</v>
          </cell>
          <cell r="M7">
            <v>0</v>
          </cell>
          <cell r="N7">
            <v>7807</v>
          </cell>
          <cell r="O7">
            <v>115658</v>
          </cell>
          <cell r="P7">
            <v>0</v>
          </cell>
          <cell r="Q7">
            <v>19247</v>
          </cell>
          <cell r="R7">
            <v>186338</v>
          </cell>
          <cell r="S7">
            <v>113889</v>
          </cell>
          <cell r="T7">
            <v>88051</v>
          </cell>
          <cell r="U7">
            <v>0</v>
          </cell>
          <cell r="V7">
            <v>201940</v>
          </cell>
          <cell r="W7">
            <v>205910</v>
          </cell>
          <cell r="X7">
            <v>0</v>
          </cell>
          <cell r="Y7">
            <v>205910</v>
          </cell>
          <cell r="Z7">
            <v>0</v>
          </cell>
          <cell r="AA7">
            <v>6334</v>
          </cell>
          <cell r="AB7">
            <v>0</v>
          </cell>
          <cell r="AC7">
            <v>9146</v>
          </cell>
          <cell r="AD7">
            <v>0</v>
          </cell>
          <cell r="AE7">
            <v>274</v>
          </cell>
          <cell r="AF7">
            <v>15754</v>
          </cell>
        </row>
        <row r="8">
          <cell r="B8" t="str">
            <v>Køb fra lagringspligtig 2.b-c.</v>
          </cell>
          <cell r="C8">
            <v>19228</v>
          </cell>
          <cell r="D8">
            <v>91525</v>
          </cell>
          <cell r="E8">
            <v>4421</v>
          </cell>
          <cell r="F8">
            <v>0</v>
          </cell>
          <cell r="G8">
            <v>26651</v>
          </cell>
          <cell r="H8">
            <v>141825</v>
          </cell>
          <cell r="I8">
            <v>63647</v>
          </cell>
          <cell r="J8">
            <v>9052</v>
          </cell>
          <cell r="K8">
            <v>72699</v>
          </cell>
          <cell r="L8">
            <v>94877</v>
          </cell>
          <cell r="M8">
            <v>153097</v>
          </cell>
          <cell r="N8">
            <v>6616</v>
          </cell>
          <cell r="O8">
            <v>66229</v>
          </cell>
          <cell r="P8">
            <v>0</v>
          </cell>
          <cell r="Q8">
            <v>28105</v>
          </cell>
          <cell r="R8">
            <v>348924</v>
          </cell>
          <cell r="S8">
            <v>20382</v>
          </cell>
          <cell r="T8">
            <v>0</v>
          </cell>
          <cell r="U8">
            <v>942</v>
          </cell>
          <cell r="V8">
            <v>21324</v>
          </cell>
          <cell r="W8">
            <v>898874</v>
          </cell>
          <cell r="X8">
            <v>4211</v>
          </cell>
          <cell r="Y8">
            <v>903085</v>
          </cell>
          <cell r="Z8">
            <v>0</v>
          </cell>
          <cell r="AA8">
            <v>2957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2957</v>
          </cell>
        </row>
        <row r="9">
          <cell r="B9" t="str">
            <v>Lån fra lagringpligtig 2.f-g.</v>
          </cell>
          <cell r="C9">
            <v>0</v>
          </cell>
          <cell r="D9">
            <v>7792</v>
          </cell>
          <cell r="E9">
            <v>494</v>
          </cell>
          <cell r="F9">
            <v>0</v>
          </cell>
          <cell r="G9">
            <v>0</v>
          </cell>
          <cell r="H9">
            <v>8286</v>
          </cell>
          <cell r="I9">
            <v>0</v>
          </cell>
          <cell r="J9">
            <v>0</v>
          </cell>
          <cell r="K9">
            <v>0</v>
          </cell>
          <cell r="L9">
            <v>21803</v>
          </cell>
          <cell r="M9">
            <v>53185</v>
          </cell>
          <cell r="N9">
            <v>222</v>
          </cell>
          <cell r="O9">
            <v>43085</v>
          </cell>
          <cell r="P9">
            <v>0</v>
          </cell>
          <cell r="Q9">
            <v>5991</v>
          </cell>
          <cell r="R9">
            <v>124286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46310</v>
          </cell>
          <cell r="X9">
            <v>0</v>
          </cell>
          <cell r="Y9">
            <v>46310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3129</v>
          </cell>
          <cell r="M10">
            <v>0</v>
          </cell>
          <cell r="N10">
            <v>5186</v>
          </cell>
          <cell r="O10">
            <v>113</v>
          </cell>
          <cell r="P10">
            <v>0</v>
          </cell>
          <cell r="Q10">
            <v>60</v>
          </cell>
          <cell r="R10">
            <v>8488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208</v>
          </cell>
          <cell r="AB10">
            <v>143</v>
          </cell>
          <cell r="AC10">
            <v>0</v>
          </cell>
          <cell r="AD10">
            <v>0</v>
          </cell>
          <cell r="AE10">
            <v>0</v>
          </cell>
          <cell r="AF10">
            <v>351</v>
          </cell>
        </row>
        <row r="11">
          <cell r="B11" t="str">
            <v>Køb fra andre 2e</v>
          </cell>
          <cell r="C11">
            <v>3615</v>
          </cell>
          <cell r="D11">
            <v>0</v>
          </cell>
          <cell r="E11">
            <v>174</v>
          </cell>
          <cell r="F11">
            <v>0</v>
          </cell>
          <cell r="G11">
            <v>0</v>
          </cell>
          <cell r="H11">
            <v>3789</v>
          </cell>
          <cell r="I11">
            <v>0</v>
          </cell>
          <cell r="J11">
            <v>0</v>
          </cell>
          <cell r="K11">
            <v>0</v>
          </cell>
          <cell r="L11">
            <v>5156</v>
          </cell>
          <cell r="M11">
            <v>5247</v>
          </cell>
          <cell r="N11">
            <v>0</v>
          </cell>
          <cell r="O11">
            <v>9044</v>
          </cell>
          <cell r="P11">
            <v>0</v>
          </cell>
          <cell r="Q11">
            <v>0</v>
          </cell>
          <cell r="R11">
            <v>19447</v>
          </cell>
          <cell r="S11">
            <v>550</v>
          </cell>
          <cell r="T11">
            <v>410</v>
          </cell>
          <cell r="U11">
            <v>0</v>
          </cell>
          <cell r="V11">
            <v>960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1174</v>
          </cell>
          <cell r="AB11">
            <v>0</v>
          </cell>
          <cell r="AC11">
            <v>1656</v>
          </cell>
          <cell r="AD11">
            <v>0</v>
          </cell>
          <cell r="AE11">
            <v>0</v>
          </cell>
          <cell r="AF11">
            <v>2830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12682</v>
          </cell>
          <cell r="D13">
            <v>118019</v>
          </cell>
          <cell r="E13">
            <v>253</v>
          </cell>
          <cell r="F13">
            <v>0</v>
          </cell>
          <cell r="G13">
            <v>60177</v>
          </cell>
          <cell r="H13">
            <v>191131</v>
          </cell>
          <cell r="I13">
            <v>15249</v>
          </cell>
          <cell r="J13">
            <v>9053</v>
          </cell>
          <cell r="K13">
            <v>24302</v>
          </cell>
          <cell r="L13">
            <v>152307</v>
          </cell>
          <cell r="M13">
            <v>61937</v>
          </cell>
          <cell r="N13">
            <v>13333</v>
          </cell>
          <cell r="O13">
            <v>93464</v>
          </cell>
          <cell r="P13">
            <v>0</v>
          </cell>
          <cell r="Q13">
            <v>2641</v>
          </cell>
          <cell r="R13">
            <v>323682</v>
          </cell>
          <cell r="S13">
            <v>69966</v>
          </cell>
          <cell r="T13">
            <v>0</v>
          </cell>
          <cell r="U13">
            <v>942</v>
          </cell>
          <cell r="V13">
            <v>70908</v>
          </cell>
          <cell r="W13">
            <v>268676</v>
          </cell>
          <cell r="X13">
            <v>10654</v>
          </cell>
          <cell r="Y13">
            <v>279330</v>
          </cell>
          <cell r="Z13">
            <v>0</v>
          </cell>
          <cell r="AA13">
            <v>1469</v>
          </cell>
          <cell r="AB13">
            <v>18473</v>
          </cell>
          <cell r="AC13">
            <v>0</v>
          </cell>
          <cell r="AD13">
            <v>0</v>
          </cell>
          <cell r="AE13">
            <v>0</v>
          </cell>
          <cell r="AF13">
            <v>19942</v>
          </cell>
        </row>
        <row r="14">
          <cell r="B14" t="str">
            <v>Tilgang ved blanding 2.j.</v>
          </cell>
          <cell r="C14">
            <v>132944</v>
          </cell>
          <cell r="D14">
            <v>6520</v>
          </cell>
          <cell r="E14">
            <v>3162</v>
          </cell>
          <cell r="F14">
            <v>0</v>
          </cell>
          <cell r="G14">
            <v>0</v>
          </cell>
          <cell r="H14">
            <v>142626</v>
          </cell>
          <cell r="I14">
            <v>14</v>
          </cell>
          <cell r="J14">
            <v>0</v>
          </cell>
          <cell r="K14">
            <v>14</v>
          </cell>
          <cell r="L14">
            <v>36752</v>
          </cell>
          <cell r="M14">
            <v>162401</v>
          </cell>
          <cell r="N14">
            <v>1</v>
          </cell>
          <cell r="O14">
            <v>15160</v>
          </cell>
          <cell r="P14">
            <v>0</v>
          </cell>
          <cell r="Q14">
            <v>2696</v>
          </cell>
          <cell r="R14">
            <v>217010</v>
          </cell>
          <cell r="S14">
            <v>47296</v>
          </cell>
          <cell r="T14">
            <v>0</v>
          </cell>
          <cell r="U14">
            <v>0</v>
          </cell>
          <cell r="V14">
            <v>47296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1444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1444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144</v>
          </cell>
          <cell r="D16">
            <v>52</v>
          </cell>
          <cell r="E16">
            <v>141</v>
          </cell>
          <cell r="F16">
            <v>0</v>
          </cell>
          <cell r="G16">
            <v>0</v>
          </cell>
          <cell r="H16">
            <v>337</v>
          </cell>
          <cell r="I16">
            <v>91</v>
          </cell>
          <cell r="J16">
            <v>0</v>
          </cell>
          <cell r="K16">
            <v>91</v>
          </cell>
          <cell r="L16">
            <v>5</v>
          </cell>
          <cell r="M16">
            <v>112</v>
          </cell>
          <cell r="N16">
            <v>222</v>
          </cell>
          <cell r="O16">
            <v>208</v>
          </cell>
          <cell r="P16">
            <v>0</v>
          </cell>
          <cell r="Q16">
            <v>263</v>
          </cell>
          <cell r="R16">
            <v>810</v>
          </cell>
          <cell r="S16">
            <v>129</v>
          </cell>
          <cell r="T16">
            <v>576</v>
          </cell>
          <cell r="U16">
            <v>1</v>
          </cell>
          <cell r="V16">
            <v>706</v>
          </cell>
          <cell r="W16">
            <v>5013</v>
          </cell>
          <cell r="X16">
            <v>1</v>
          </cell>
          <cell r="Y16">
            <v>5014</v>
          </cell>
          <cell r="Z16">
            <v>0</v>
          </cell>
          <cell r="AA16">
            <v>79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79</v>
          </cell>
        </row>
        <row r="17">
          <cell r="B17" t="str">
            <v>I alt Tilgang</v>
          </cell>
          <cell r="C17">
            <v>168613</v>
          </cell>
          <cell r="D17">
            <v>262223</v>
          </cell>
          <cell r="E17">
            <v>24256</v>
          </cell>
          <cell r="F17">
            <v>0</v>
          </cell>
          <cell r="G17">
            <v>94822</v>
          </cell>
          <cell r="H17">
            <v>549914</v>
          </cell>
          <cell r="I17">
            <v>197498</v>
          </cell>
          <cell r="J17">
            <v>18105</v>
          </cell>
          <cell r="K17">
            <v>215603</v>
          </cell>
          <cell r="L17">
            <v>357655</v>
          </cell>
          <cell r="M17">
            <v>435979</v>
          </cell>
          <cell r="N17">
            <v>33387</v>
          </cell>
          <cell r="O17">
            <v>342961</v>
          </cell>
          <cell r="P17">
            <v>0</v>
          </cell>
          <cell r="Q17">
            <v>59003</v>
          </cell>
          <cell r="R17">
            <v>1228985</v>
          </cell>
          <cell r="S17">
            <v>252212</v>
          </cell>
          <cell r="T17">
            <v>89037</v>
          </cell>
          <cell r="U17">
            <v>1885</v>
          </cell>
          <cell r="V17">
            <v>343134</v>
          </cell>
          <cell r="W17">
            <v>1424783</v>
          </cell>
          <cell r="X17">
            <v>14866</v>
          </cell>
          <cell r="Y17">
            <v>1439649</v>
          </cell>
          <cell r="Z17">
            <v>0</v>
          </cell>
          <cell r="AA17">
            <v>13665</v>
          </cell>
          <cell r="AB17">
            <v>18616</v>
          </cell>
          <cell r="AC17">
            <v>10802</v>
          </cell>
          <cell r="AD17">
            <v>0</v>
          </cell>
          <cell r="AE17">
            <v>274</v>
          </cell>
          <cell r="AF17">
            <v>43357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18337</v>
          </cell>
          <cell r="E18">
            <v>0</v>
          </cell>
          <cell r="F18">
            <v>0</v>
          </cell>
          <cell r="G18">
            <v>74229</v>
          </cell>
          <cell r="H18">
            <v>92566</v>
          </cell>
          <cell r="I18">
            <v>25</v>
          </cell>
          <cell r="J18">
            <v>0</v>
          </cell>
          <cell r="K18">
            <v>25</v>
          </cell>
          <cell r="L18">
            <v>29254</v>
          </cell>
          <cell r="M18">
            <v>0</v>
          </cell>
          <cell r="N18">
            <v>8069</v>
          </cell>
          <cell r="O18">
            <v>39146</v>
          </cell>
          <cell r="P18">
            <v>0</v>
          </cell>
          <cell r="Q18">
            <v>0</v>
          </cell>
          <cell r="R18">
            <v>76469</v>
          </cell>
          <cell r="S18">
            <v>272124</v>
          </cell>
          <cell r="T18">
            <v>5003</v>
          </cell>
          <cell r="U18">
            <v>0</v>
          </cell>
          <cell r="V18">
            <v>277127</v>
          </cell>
          <cell r="W18">
            <v>33414</v>
          </cell>
          <cell r="X18">
            <v>6262</v>
          </cell>
          <cell r="Y18">
            <v>39676</v>
          </cell>
          <cell r="Z18">
            <v>0</v>
          </cell>
          <cell r="AA18">
            <v>108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108</v>
          </cell>
        </row>
        <row r="19">
          <cell r="B19" t="str">
            <v>Salg til lagringspligtig 3.b-c.</v>
          </cell>
          <cell r="C19">
            <v>19228</v>
          </cell>
          <cell r="D19">
            <v>91525</v>
          </cell>
          <cell r="E19">
            <v>4422</v>
          </cell>
          <cell r="F19">
            <v>0</v>
          </cell>
          <cell r="G19">
            <v>26651</v>
          </cell>
          <cell r="H19">
            <v>141826</v>
          </cell>
          <cell r="I19">
            <v>63651</v>
          </cell>
          <cell r="J19">
            <v>9052</v>
          </cell>
          <cell r="K19">
            <v>72703</v>
          </cell>
          <cell r="L19">
            <v>94877</v>
          </cell>
          <cell r="M19">
            <v>153097</v>
          </cell>
          <cell r="N19">
            <v>11260</v>
          </cell>
          <cell r="O19">
            <v>66230</v>
          </cell>
          <cell r="P19">
            <v>0</v>
          </cell>
          <cell r="Q19">
            <v>28105</v>
          </cell>
          <cell r="R19">
            <v>353569</v>
          </cell>
          <cell r="S19">
            <v>20383</v>
          </cell>
          <cell r="T19">
            <v>0</v>
          </cell>
          <cell r="U19">
            <v>942</v>
          </cell>
          <cell r="V19">
            <v>21325</v>
          </cell>
          <cell r="W19">
            <v>898874</v>
          </cell>
          <cell r="X19">
            <v>4211</v>
          </cell>
          <cell r="Y19">
            <v>903085</v>
          </cell>
          <cell r="Z19">
            <v>0</v>
          </cell>
          <cell r="AA19">
            <v>2957</v>
          </cell>
          <cell r="AB19">
            <v>0</v>
          </cell>
          <cell r="AC19">
            <v>12</v>
          </cell>
          <cell r="AD19">
            <v>0</v>
          </cell>
          <cell r="AE19">
            <v>0</v>
          </cell>
          <cell r="AF19">
            <v>2969</v>
          </cell>
        </row>
        <row r="20">
          <cell r="B20" t="str">
            <v>Udlån til lagringspligtig 3.i-j.</v>
          </cell>
          <cell r="C20">
            <v>0</v>
          </cell>
          <cell r="D20">
            <v>7792</v>
          </cell>
          <cell r="E20">
            <v>494</v>
          </cell>
          <cell r="F20">
            <v>0</v>
          </cell>
          <cell r="G20">
            <v>0</v>
          </cell>
          <cell r="H20">
            <v>8286</v>
          </cell>
          <cell r="I20">
            <v>0</v>
          </cell>
          <cell r="J20">
            <v>0</v>
          </cell>
          <cell r="K20">
            <v>0</v>
          </cell>
          <cell r="L20">
            <v>21803</v>
          </cell>
          <cell r="M20">
            <v>53185</v>
          </cell>
          <cell r="N20">
            <v>222</v>
          </cell>
          <cell r="O20">
            <v>43085</v>
          </cell>
          <cell r="P20">
            <v>0</v>
          </cell>
          <cell r="Q20">
            <v>5991</v>
          </cell>
          <cell r="R20">
            <v>124286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46310</v>
          </cell>
          <cell r="X20">
            <v>0</v>
          </cell>
          <cell r="Y20">
            <v>46310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2203</v>
          </cell>
          <cell r="M21">
            <v>0</v>
          </cell>
          <cell r="N21">
            <v>0</v>
          </cell>
          <cell r="O21">
            <v>23725</v>
          </cell>
          <cell r="P21">
            <v>0</v>
          </cell>
          <cell r="Q21">
            <v>0</v>
          </cell>
          <cell r="R21">
            <v>25928</v>
          </cell>
          <cell r="S21">
            <v>21731</v>
          </cell>
          <cell r="T21">
            <v>2632</v>
          </cell>
          <cell r="U21">
            <v>0</v>
          </cell>
          <cell r="V21">
            <v>24363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</v>
          </cell>
          <cell r="M22">
            <v>411</v>
          </cell>
          <cell r="N22">
            <v>0</v>
          </cell>
          <cell r="O22">
            <v>794</v>
          </cell>
          <cell r="P22">
            <v>0</v>
          </cell>
          <cell r="Q22">
            <v>0</v>
          </cell>
          <cell r="R22">
            <v>1232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10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44371</v>
          </cell>
          <cell r="J23">
            <v>0</v>
          </cell>
          <cell r="K23">
            <v>44371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2549</v>
          </cell>
          <cell r="P24">
            <v>0</v>
          </cell>
          <cell r="Q24">
            <v>0</v>
          </cell>
          <cell r="R24">
            <v>2549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143577</v>
          </cell>
          <cell r="D25">
            <v>0</v>
          </cell>
          <cell r="E25">
            <v>174</v>
          </cell>
          <cell r="F25">
            <v>0</v>
          </cell>
          <cell r="G25">
            <v>0</v>
          </cell>
          <cell r="H25">
            <v>143751</v>
          </cell>
          <cell r="I25">
            <v>45872</v>
          </cell>
          <cell r="J25">
            <v>0</v>
          </cell>
          <cell r="K25">
            <v>45872</v>
          </cell>
          <cell r="L25">
            <v>73329</v>
          </cell>
          <cell r="M25">
            <v>233245</v>
          </cell>
          <cell r="N25">
            <v>1791</v>
          </cell>
          <cell r="O25">
            <v>59882</v>
          </cell>
          <cell r="P25">
            <v>0</v>
          </cell>
          <cell r="Q25">
            <v>6548</v>
          </cell>
          <cell r="R25">
            <v>374795</v>
          </cell>
          <cell r="S25">
            <v>7182</v>
          </cell>
          <cell r="T25">
            <v>410</v>
          </cell>
          <cell r="U25">
            <v>0</v>
          </cell>
          <cell r="V25">
            <v>7592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7314</v>
          </cell>
          <cell r="AB25">
            <v>0</v>
          </cell>
          <cell r="AC25">
            <v>12880</v>
          </cell>
          <cell r="AD25">
            <v>11</v>
          </cell>
          <cell r="AE25">
            <v>18</v>
          </cell>
          <cell r="AF25">
            <v>20223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750</v>
          </cell>
          <cell r="M26">
            <v>0</v>
          </cell>
          <cell r="N26">
            <v>0</v>
          </cell>
          <cell r="O26">
            <v>798</v>
          </cell>
          <cell r="P26">
            <v>0</v>
          </cell>
          <cell r="Q26">
            <v>0</v>
          </cell>
          <cell r="R26">
            <v>1548</v>
          </cell>
          <cell r="S26">
            <v>1350</v>
          </cell>
          <cell r="T26">
            <v>0</v>
          </cell>
          <cell r="U26">
            <v>0</v>
          </cell>
          <cell r="V26">
            <v>1350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6</v>
          </cell>
          <cell r="AB26">
            <v>0</v>
          </cell>
          <cell r="AC26">
            <v>5101</v>
          </cell>
          <cell r="AD26">
            <v>16280</v>
          </cell>
          <cell r="AE26">
            <v>0</v>
          </cell>
          <cell r="AF26">
            <v>21387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351</v>
          </cell>
          <cell r="P27">
            <v>0</v>
          </cell>
          <cell r="Q27">
            <v>0</v>
          </cell>
          <cell r="R27">
            <v>351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18616</v>
          </cell>
          <cell r="AC27">
            <v>0</v>
          </cell>
          <cell r="AD27">
            <v>0</v>
          </cell>
          <cell r="AE27">
            <v>0</v>
          </cell>
          <cell r="AF27">
            <v>18616</v>
          </cell>
        </row>
        <row r="28">
          <cell r="B28" t="str">
            <v>Anvendt til produktion 3.n</v>
          </cell>
          <cell r="C28">
            <v>0</v>
          </cell>
          <cell r="D28">
            <v>14895</v>
          </cell>
          <cell r="E28">
            <v>0</v>
          </cell>
          <cell r="F28">
            <v>0</v>
          </cell>
          <cell r="G28">
            <v>20155</v>
          </cell>
          <cell r="H28">
            <v>35050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3365</v>
          </cell>
          <cell r="O28">
            <v>83040</v>
          </cell>
          <cell r="P28">
            <v>0</v>
          </cell>
          <cell r="Q28">
            <v>30342</v>
          </cell>
          <cell r="R28">
            <v>116747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402623</v>
          </cell>
          <cell r="X28">
            <v>2</v>
          </cell>
          <cell r="Y28">
            <v>402625</v>
          </cell>
          <cell r="Z28">
            <v>0</v>
          </cell>
          <cell r="AA28">
            <v>142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142</v>
          </cell>
        </row>
        <row r="29">
          <cell r="B29" t="str">
            <v>Anvendt til blanding 3.o.</v>
          </cell>
          <cell r="C29">
            <v>2988</v>
          </cell>
          <cell r="D29">
            <v>122593</v>
          </cell>
          <cell r="E29">
            <v>19002</v>
          </cell>
          <cell r="F29">
            <v>0</v>
          </cell>
          <cell r="G29">
            <v>0</v>
          </cell>
          <cell r="H29">
            <v>144583</v>
          </cell>
          <cell r="I29">
            <v>14</v>
          </cell>
          <cell r="J29">
            <v>0</v>
          </cell>
          <cell r="K29">
            <v>14</v>
          </cell>
          <cell r="L29">
            <v>134354</v>
          </cell>
          <cell r="M29">
            <v>62594</v>
          </cell>
          <cell r="N29">
            <v>5758</v>
          </cell>
          <cell r="O29">
            <v>13128</v>
          </cell>
          <cell r="P29">
            <v>0</v>
          </cell>
          <cell r="Q29">
            <v>2654</v>
          </cell>
          <cell r="R29">
            <v>218488</v>
          </cell>
          <cell r="S29">
            <v>2</v>
          </cell>
          <cell r="T29">
            <v>46136</v>
          </cell>
          <cell r="U29">
            <v>0</v>
          </cell>
          <cell r="V29">
            <v>46138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1444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1444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27</v>
          </cell>
          <cell r="AD30">
            <v>0</v>
          </cell>
          <cell r="AE30">
            <v>0</v>
          </cell>
          <cell r="AF30">
            <v>27</v>
          </cell>
        </row>
        <row r="31">
          <cell r="B31" t="str">
            <v>Svind 2.l.</v>
          </cell>
          <cell r="C31">
            <v>0</v>
          </cell>
          <cell r="D31">
            <v>752</v>
          </cell>
          <cell r="E31">
            <v>335</v>
          </cell>
          <cell r="F31">
            <v>0</v>
          </cell>
          <cell r="G31">
            <v>91</v>
          </cell>
          <cell r="H31">
            <v>1178</v>
          </cell>
          <cell r="I31">
            <v>86</v>
          </cell>
          <cell r="J31">
            <v>1</v>
          </cell>
          <cell r="K31">
            <v>87</v>
          </cell>
          <cell r="L31">
            <v>2152</v>
          </cell>
          <cell r="M31">
            <v>122</v>
          </cell>
          <cell r="N31">
            <v>7</v>
          </cell>
          <cell r="O31">
            <v>93</v>
          </cell>
          <cell r="P31">
            <v>0</v>
          </cell>
          <cell r="Q31">
            <v>8</v>
          </cell>
          <cell r="R31">
            <v>2382</v>
          </cell>
          <cell r="S31">
            <v>119</v>
          </cell>
          <cell r="T31">
            <v>18</v>
          </cell>
          <cell r="U31">
            <v>1</v>
          </cell>
          <cell r="V31">
            <v>138</v>
          </cell>
          <cell r="W31">
            <v>35</v>
          </cell>
          <cell r="X31">
            <v>1</v>
          </cell>
          <cell r="Y31">
            <v>36</v>
          </cell>
          <cell r="Z31">
            <v>0</v>
          </cell>
          <cell r="AA31">
            <v>64</v>
          </cell>
          <cell r="AB31">
            <v>0</v>
          </cell>
          <cell r="AC31">
            <v>217</v>
          </cell>
          <cell r="AD31">
            <v>0</v>
          </cell>
          <cell r="AE31">
            <v>256</v>
          </cell>
          <cell r="AF31">
            <v>537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</v>
          </cell>
          <cell r="P32">
            <v>0</v>
          </cell>
          <cell r="Q32">
            <v>0</v>
          </cell>
          <cell r="R32">
            <v>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165793</v>
          </cell>
          <cell r="D33">
            <v>255894</v>
          </cell>
          <cell r="E33">
            <v>24427</v>
          </cell>
          <cell r="F33">
            <v>0</v>
          </cell>
          <cell r="G33">
            <v>121126</v>
          </cell>
          <cell r="H33">
            <v>567240</v>
          </cell>
          <cell r="I33">
            <v>154019</v>
          </cell>
          <cell r="J33">
            <v>9053</v>
          </cell>
          <cell r="K33">
            <v>163072</v>
          </cell>
          <cell r="L33">
            <v>358749</v>
          </cell>
          <cell r="M33">
            <v>502654</v>
          </cell>
          <cell r="N33">
            <v>30472</v>
          </cell>
          <cell r="O33">
            <v>332823</v>
          </cell>
          <cell r="P33">
            <v>0</v>
          </cell>
          <cell r="Q33">
            <v>73648</v>
          </cell>
          <cell r="R33">
            <v>1298346</v>
          </cell>
          <cell r="S33">
            <v>322891</v>
          </cell>
          <cell r="T33">
            <v>54199</v>
          </cell>
          <cell r="U33">
            <v>943</v>
          </cell>
          <cell r="V33">
            <v>378033</v>
          </cell>
          <cell r="W33">
            <v>1381256</v>
          </cell>
          <cell r="X33">
            <v>10476</v>
          </cell>
          <cell r="Y33">
            <v>1391732</v>
          </cell>
          <cell r="Z33">
            <v>0</v>
          </cell>
          <cell r="AA33">
            <v>12045</v>
          </cell>
          <cell r="AB33">
            <v>18616</v>
          </cell>
          <cell r="AC33">
            <v>18237</v>
          </cell>
          <cell r="AD33">
            <v>16291</v>
          </cell>
          <cell r="AE33">
            <v>274</v>
          </cell>
          <cell r="AF33">
            <v>65463</v>
          </cell>
        </row>
        <row r="34">
          <cell r="A34" t="str">
            <v>FYSISK BEHOLDNING ULTIMO</v>
          </cell>
          <cell r="B34" t="str">
            <v/>
          </cell>
          <cell r="C34">
            <v>11883</v>
          </cell>
          <cell r="D34">
            <v>396997</v>
          </cell>
          <cell r="E34">
            <v>29351</v>
          </cell>
          <cell r="F34">
            <v>0</v>
          </cell>
          <cell r="G34">
            <v>67557</v>
          </cell>
          <cell r="H34">
            <v>505788</v>
          </cell>
          <cell r="I34">
            <v>204616</v>
          </cell>
          <cell r="J34">
            <v>16240</v>
          </cell>
          <cell r="K34">
            <v>220856</v>
          </cell>
          <cell r="L34">
            <v>1019139</v>
          </cell>
          <cell r="M34">
            <v>153600</v>
          </cell>
          <cell r="N34">
            <v>96304</v>
          </cell>
          <cell r="O34">
            <v>225720</v>
          </cell>
          <cell r="P34">
            <v>0</v>
          </cell>
          <cell r="Q34">
            <v>80660</v>
          </cell>
          <cell r="R34">
            <v>1575423</v>
          </cell>
          <cell r="S34">
            <v>295200</v>
          </cell>
          <cell r="T34">
            <v>48041</v>
          </cell>
          <cell r="U34">
            <v>15353</v>
          </cell>
          <cell r="V34">
            <v>358594</v>
          </cell>
          <cell r="W34">
            <v>514480</v>
          </cell>
          <cell r="X34">
            <v>30902</v>
          </cell>
          <cell r="Y34">
            <v>545382</v>
          </cell>
          <cell r="Z34">
            <v>0</v>
          </cell>
          <cell r="AA34">
            <v>5955</v>
          </cell>
          <cell r="AB34">
            <v>0</v>
          </cell>
          <cell r="AC34">
            <v>12503</v>
          </cell>
          <cell r="AD34">
            <v>36948</v>
          </cell>
          <cell r="AE34">
            <v>0</v>
          </cell>
          <cell r="AF34">
            <v>55406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230651</v>
          </cell>
          <cell r="E35">
            <v>2533</v>
          </cell>
          <cell r="F35">
            <v>0</v>
          </cell>
          <cell r="G35">
            <v>0</v>
          </cell>
          <cell r="H35">
            <v>233184</v>
          </cell>
          <cell r="I35">
            <v>0</v>
          </cell>
          <cell r="J35">
            <v>0</v>
          </cell>
          <cell r="K35">
            <v>0</v>
          </cell>
          <cell r="L35">
            <v>966898</v>
          </cell>
          <cell r="M35">
            <v>141194</v>
          </cell>
          <cell r="N35">
            <v>3626</v>
          </cell>
          <cell r="O35">
            <v>82524</v>
          </cell>
          <cell r="P35">
            <v>0</v>
          </cell>
          <cell r="Q35">
            <v>4110</v>
          </cell>
          <cell r="R35">
            <v>1198352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225740</v>
          </cell>
          <cell r="X35">
            <v>0</v>
          </cell>
          <cell r="Y35">
            <v>225740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-230651</v>
          </cell>
          <cell r="E36">
            <v>-2533</v>
          </cell>
          <cell r="F36">
            <v>0</v>
          </cell>
          <cell r="G36">
            <v>0</v>
          </cell>
          <cell r="H36">
            <v>-233184</v>
          </cell>
          <cell r="I36">
            <v>0</v>
          </cell>
          <cell r="J36">
            <v>0</v>
          </cell>
          <cell r="K36">
            <v>0</v>
          </cell>
          <cell r="L36">
            <v>-966898</v>
          </cell>
          <cell r="M36">
            <v>-141193</v>
          </cell>
          <cell r="N36">
            <v>-3626</v>
          </cell>
          <cell r="O36">
            <v>-82504</v>
          </cell>
          <cell r="P36">
            <v>0</v>
          </cell>
          <cell r="Q36">
            <v>-4110</v>
          </cell>
          <cell r="R36">
            <v>-1198331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-225740</v>
          </cell>
          <cell r="X36">
            <v>0</v>
          </cell>
          <cell r="Y36">
            <v>-225740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11883</v>
          </cell>
          <cell r="D37">
            <v>396997</v>
          </cell>
          <cell r="E37">
            <v>29351</v>
          </cell>
          <cell r="F37">
            <v>0</v>
          </cell>
          <cell r="G37">
            <v>67557</v>
          </cell>
          <cell r="H37">
            <v>505788</v>
          </cell>
          <cell r="I37">
            <v>204616</v>
          </cell>
          <cell r="J37">
            <v>16240</v>
          </cell>
          <cell r="K37">
            <v>220856</v>
          </cell>
          <cell r="L37">
            <v>1019139</v>
          </cell>
          <cell r="M37">
            <v>153601</v>
          </cell>
          <cell r="N37">
            <v>96304</v>
          </cell>
          <cell r="O37">
            <v>225740</v>
          </cell>
          <cell r="P37">
            <v>0</v>
          </cell>
          <cell r="Q37">
            <v>80660</v>
          </cell>
          <cell r="R37">
            <v>1575444</v>
          </cell>
          <cell r="S37">
            <v>295200</v>
          </cell>
          <cell r="T37">
            <v>48041</v>
          </cell>
          <cell r="U37">
            <v>15353</v>
          </cell>
          <cell r="V37">
            <v>358594</v>
          </cell>
          <cell r="W37">
            <v>514480</v>
          </cell>
          <cell r="X37">
            <v>30902</v>
          </cell>
          <cell r="Y37">
            <v>545382</v>
          </cell>
          <cell r="Z37">
            <v>0</v>
          </cell>
          <cell r="AA37">
            <v>5955</v>
          </cell>
          <cell r="AB37">
            <v>0</v>
          </cell>
          <cell r="AC37">
            <v>12503</v>
          </cell>
          <cell r="AD37">
            <v>36948</v>
          </cell>
          <cell r="AE37">
            <v>0</v>
          </cell>
          <cell r="AF37">
            <v>55406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4809</v>
          </cell>
          <cell r="C3">
            <v>102</v>
          </cell>
          <cell r="D3">
            <v>135887</v>
          </cell>
          <cell r="E3">
            <v>2779</v>
          </cell>
          <cell r="F3">
            <v>143577</v>
          </cell>
          <cell r="G3">
            <v>1406</v>
          </cell>
          <cell r="H3">
            <v>40151</v>
          </cell>
          <cell r="I3">
            <v>41557</v>
          </cell>
          <cell r="J3">
            <v>8</v>
          </cell>
          <cell r="K3">
            <v>8</v>
          </cell>
          <cell r="L3">
            <v>30051</v>
          </cell>
          <cell r="M3">
            <v>0</v>
          </cell>
          <cell r="N3">
            <v>33178</v>
          </cell>
          <cell r="O3">
            <v>63229</v>
          </cell>
        </row>
      </sheetData>
      <sheetData sheetId="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11883</v>
          </cell>
          <cell r="D3">
            <v>396997</v>
          </cell>
          <cell r="E3">
            <v>29351</v>
          </cell>
          <cell r="F3">
            <v>0</v>
          </cell>
          <cell r="G3">
            <v>67557</v>
          </cell>
          <cell r="H3">
            <v>505788</v>
          </cell>
          <cell r="I3">
            <v>204616</v>
          </cell>
          <cell r="J3">
            <v>16240</v>
          </cell>
          <cell r="K3">
            <v>220856</v>
          </cell>
          <cell r="L3">
            <v>1019139</v>
          </cell>
          <cell r="M3">
            <v>153600</v>
          </cell>
          <cell r="N3">
            <v>96304</v>
          </cell>
          <cell r="O3">
            <v>225720</v>
          </cell>
          <cell r="P3">
            <v>0</v>
          </cell>
          <cell r="Q3">
            <v>80660</v>
          </cell>
          <cell r="R3">
            <v>1575423</v>
          </cell>
          <cell r="S3">
            <v>295200</v>
          </cell>
          <cell r="T3">
            <v>48041</v>
          </cell>
          <cell r="U3">
            <v>15353</v>
          </cell>
          <cell r="V3">
            <v>358594</v>
          </cell>
          <cell r="W3">
            <v>514480</v>
          </cell>
          <cell r="X3">
            <v>30902</v>
          </cell>
          <cell r="Y3">
            <v>545382</v>
          </cell>
          <cell r="Z3">
            <v>0</v>
          </cell>
          <cell r="AA3">
            <v>5955</v>
          </cell>
          <cell r="AB3">
            <v>0</v>
          </cell>
          <cell r="AC3">
            <v>12503</v>
          </cell>
          <cell r="AD3">
            <v>36948</v>
          </cell>
          <cell r="AE3">
            <v>0</v>
          </cell>
          <cell r="AF3">
            <v>55406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230651</v>
          </cell>
          <cell r="E4">
            <v>2533</v>
          </cell>
          <cell r="F4">
            <v>0</v>
          </cell>
          <cell r="G4">
            <v>0</v>
          </cell>
          <cell r="H4">
            <v>233184</v>
          </cell>
          <cell r="I4">
            <v>0</v>
          </cell>
          <cell r="J4">
            <v>0</v>
          </cell>
          <cell r="K4">
            <v>0</v>
          </cell>
          <cell r="L4">
            <v>966898</v>
          </cell>
          <cell r="M4">
            <v>141194</v>
          </cell>
          <cell r="N4">
            <v>3626</v>
          </cell>
          <cell r="O4">
            <v>82524</v>
          </cell>
          <cell r="P4">
            <v>0</v>
          </cell>
          <cell r="Q4">
            <v>4110</v>
          </cell>
          <cell r="R4">
            <v>1198352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225740</v>
          </cell>
          <cell r="X4">
            <v>0</v>
          </cell>
          <cell r="Y4">
            <v>225740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-230651</v>
          </cell>
          <cell r="E5">
            <v>-2533</v>
          </cell>
          <cell r="F5">
            <v>0</v>
          </cell>
          <cell r="G5">
            <v>0</v>
          </cell>
          <cell r="H5">
            <v>-233184</v>
          </cell>
          <cell r="I5">
            <v>0</v>
          </cell>
          <cell r="J5">
            <v>0</v>
          </cell>
          <cell r="K5">
            <v>0</v>
          </cell>
          <cell r="L5">
            <v>-966898</v>
          </cell>
          <cell r="M5">
            <v>-141193</v>
          </cell>
          <cell r="N5">
            <v>-3626</v>
          </cell>
          <cell r="O5">
            <v>-82504</v>
          </cell>
          <cell r="P5">
            <v>0</v>
          </cell>
          <cell r="Q5">
            <v>-4110</v>
          </cell>
          <cell r="R5">
            <v>-1198331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-225740</v>
          </cell>
          <cell r="X5">
            <v>0</v>
          </cell>
          <cell r="Y5">
            <v>-225740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11883</v>
          </cell>
          <cell r="D6">
            <v>396997</v>
          </cell>
          <cell r="E6">
            <v>29351</v>
          </cell>
          <cell r="F6">
            <v>0</v>
          </cell>
          <cell r="G6">
            <v>67557</v>
          </cell>
          <cell r="H6">
            <v>505788</v>
          </cell>
          <cell r="I6">
            <v>204616</v>
          </cell>
          <cell r="J6">
            <v>16240</v>
          </cell>
          <cell r="K6">
            <v>220856</v>
          </cell>
          <cell r="L6">
            <v>1019139</v>
          </cell>
          <cell r="M6">
            <v>153601</v>
          </cell>
          <cell r="N6">
            <v>96304</v>
          </cell>
          <cell r="O6">
            <v>225740</v>
          </cell>
          <cell r="P6">
            <v>0</v>
          </cell>
          <cell r="Q6">
            <v>80660</v>
          </cell>
          <cell r="R6">
            <v>1575444</v>
          </cell>
          <cell r="S6">
            <v>295200</v>
          </cell>
          <cell r="T6">
            <v>48041</v>
          </cell>
          <cell r="U6">
            <v>15353</v>
          </cell>
          <cell r="V6">
            <v>358594</v>
          </cell>
          <cell r="W6">
            <v>514480</v>
          </cell>
          <cell r="X6">
            <v>30902</v>
          </cell>
          <cell r="Y6">
            <v>545382</v>
          </cell>
          <cell r="Z6">
            <v>0</v>
          </cell>
          <cell r="AA6">
            <v>5955</v>
          </cell>
          <cell r="AB6">
            <v>0</v>
          </cell>
          <cell r="AC6">
            <v>12503</v>
          </cell>
          <cell r="AD6">
            <v>36948</v>
          </cell>
          <cell r="AE6">
            <v>0</v>
          </cell>
          <cell r="AF6">
            <v>55406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27957</v>
          </cell>
          <cell r="E7">
            <v>17363</v>
          </cell>
          <cell r="F7">
            <v>0</v>
          </cell>
          <cell r="G7">
            <v>4000</v>
          </cell>
          <cell r="H7">
            <v>49320</v>
          </cell>
          <cell r="I7">
            <v>63858</v>
          </cell>
          <cell r="J7">
            <v>0</v>
          </cell>
          <cell r="K7">
            <v>63858</v>
          </cell>
          <cell r="L7">
            <v>67562</v>
          </cell>
          <cell r="M7">
            <v>0</v>
          </cell>
          <cell r="N7">
            <v>12263</v>
          </cell>
          <cell r="O7">
            <v>110055</v>
          </cell>
          <cell r="P7">
            <v>0</v>
          </cell>
          <cell r="Q7">
            <v>17497</v>
          </cell>
          <cell r="R7">
            <v>207377</v>
          </cell>
          <cell r="S7">
            <v>175032</v>
          </cell>
          <cell r="T7">
            <v>287798</v>
          </cell>
          <cell r="U7">
            <v>0</v>
          </cell>
          <cell r="V7">
            <v>462830</v>
          </cell>
          <cell r="W7">
            <v>411721</v>
          </cell>
          <cell r="X7">
            <v>0</v>
          </cell>
          <cell r="Y7">
            <v>411721</v>
          </cell>
          <cell r="Z7">
            <v>0</v>
          </cell>
          <cell r="AA7">
            <v>4722</v>
          </cell>
          <cell r="AB7">
            <v>0</v>
          </cell>
          <cell r="AC7">
            <v>10607</v>
          </cell>
          <cell r="AD7">
            <v>0</v>
          </cell>
          <cell r="AE7">
            <v>32</v>
          </cell>
          <cell r="AF7">
            <v>15361</v>
          </cell>
        </row>
        <row r="8">
          <cell r="B8" t="str">
            <v>Køb fra lagringspligtig 2.b-c.</v>
          </cell>
          <cell r="C8">
            <v>17084</v>
          </cell>
          <cell r="D8">
            <v>83896</v>
          </cell>
          <cell r="E8">
            <v>4129</v>
          </cell>
          <cell r="F8">
            <v>0</v>
          </cell>
          <cell r="G8">
            <v>15044</v>
          </cell>
          <cell r="H8">
            <v>120153</v>
          </cell>
          <cell r="I8">
            <v>60247</v>
          </cell>
          <cell r="J8">
            <v>7883</v>
          </cell>
          <cell r="K8">
            <v>68130</v>
          </cell>
          <cell r="L8">
            <v>89807</v>
          </cell>
          <cell r="M8">
            <v>152661</v>
          </cell>
          <cell r="N8">
            <v>9622</v>
          </cell>
          <cell r="O8">
            <v>56455</v>
          </cell>
          <cell r="P8">
            <v>0</v>
          </cell>
          <cell r="Q8">
            <v>2223</v>
          </cell>
          <cell r="R8">
            <v>310768</v>
          </cell>
          <cell r="S8">
            <v>26209</v>
          </cell>
          <cell r="T8">
            <v>0</v>
          </cell>
          <cell r="U8">
            <v>27641</v>
          </cell>
          <cell r="V8">
            <v>53850</v>
          </cell>
          <cell r="W8">
            <v>953628</v>
          </cell>
          <cell r="X8">
            <v>7205</v>
          </cell>
          <cell r="Y8">
            <v>960833</v>
          </cell>
          <cell r="Z8">
            <v>0</v>
          </cell>
          <cell r="AA8">
            <v>4686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4686</v>
          </cell>
        </row>
        <row r="9">
          <cell r="B9" t="str">
            <v>Lån fra lagringpligtig 2.f-g.</v>
          </cell>
          <cell r="C9">
            <v>0</v>
          </cell>
          <cell r="D9">
            <v>9038</v>
          </cell>
          <cell r="E9">
            <v>454</v>
          </cell>
          <cell r="F9">
            <v>0</v>
          </cell>
          <cell r="G9">
            <v>0</v>
          </cell>
          <cell r="H9">
            <v>9492</v>
          </cell>
          <cell r="I9">
            <v>0</v>
          </cell>
          <cell r="J9">
            <v>0</v>
          </cell>
          <cell r="K9">
            <v>0</v>
          </cell>
          <cell r="L9">
            <v>8996</v>
          </cell>
          <cell r="M9">
            <v>33595</v>
          </cell>
          <cell r="N9">
            <v>272</v>
          </cell>
          <cell r="O9">
            <v>40080</v>
          </cell>
          <cell r="P9">
            <v>0</v>
          </cell>
          <cell r="Q9">
            <v>1303</v>
          </cell>
          <cell r="R9">
            <v>84246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206254</v>
          </cell>
          <cell r="X9">
            <v>0</v>
          </cell>
          <cell r="Y9">
            <v>206254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2351</v>
          </cell>
          <cell r="M10">
            <v>0</v>
          </cell>
          <cell r="N10">
            <v>4639</v>
          </cell>
          <cell r="O10">
            <v>92</v>
          </cell>
          <cell r="P10">
            <v>0</v>
          </cell>
          <cell r="Q10">
            <v>89</v>
          </cell>
          <cell r="R10">
            <v>7171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Køb fra andre 2e</v>
          </cell>
          <cell r="C11">
            <v>3979</v>
          </cell>
          <cell r="D11">
            <v>0</v>
          </cell>
          <cell r="E11">
            <v>173</v>
          </cell>
          <cell r="F11">
            <v>0</v>
          </cell>
          <cell r="G11">
            <v>0</v>
          </cell>
          <cell r="H11">
            <v>4152</v>
          </cell>
          <cell r="I11">
            <v>0</v>
          </cell>
          <cell r="J11">
            <v>0</v>
          </cell>
          <cell r="K11">
            <v>0</v>
          </cell>
          <cell r="L11">
            <v>6363</v>
          </cell>
          <cell r="M11">
            <v>4965</v>
          </cell>
          <cell r="N11">
            <v>42</v>
          </cell>
          <cell r="O11">
            <v>4224</v>
          </cell>
          <cell r="P11">
            <v>0</v>
          </cell>
          <cell r="Q11">
            <v>0</v>
          </cell>
          <cell r="R11">
            <v>15594</v>
          </cell>
          <cell r="S11">
            <v>105</v>
          </cell>
          <cell r="T11">
            <v>400</v>
          </cell>
          <cell r="U11">
            <v>0</v>
          </cell>
          <cell r="V11">
            <v>505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1443</v>
          </cell>
          <cell r="AB11">
            <v>0</v>
          </cell>
          <cell r="AC11">
            <v>910</v>
          </cell>
          <cell r="AD11">
            <v>0</v>
          </cell>
          <cell r="AE11">
            <v>0</v>
          </cell>
          <cell r="AF11">
            <v>2353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9927</v>
          </cell>
          <cell r="D13">
            <v>153450</v>
          </cell>
          <cell r="E13">
            <v>0</v>
          </cell>
          <cell r="F13">
            <v>0</v>
          </cell>
          <cell r="G13">
            <v>78611</v>
          </cell>
          <cell r="H13">
            <v>241988</v>
          </cell>
          <cell r="I13">
            <v>5325</v>
          </cell>
          <cell r="J13">
            <v>9340</v>
          </cell>
          <cell r="K13">
            <v>14665</v>
          </cell>
          <cell r="L13">
            <v>215432</v>
          </cell>
          <cell r="M13">
            <v>172702</v>
          </cell>
          <cell r="N13">
            <v>13235</v>
          </cell>
          <cell r="O13">
            <v>60859</v>
          </cell>
          <cell r="P13">
            <v>0</v>
          </cell>
          <cell r="Q13">
            <v>5792</v>
          </cell>
          <cell r="R13">
            <v>468020</v>
          </cell>
          <cell r="S13">
            <v>80329</v>
          </cell>
          <cell r="T13">
            <v>0</v>
          </cell>
          <cell r="U13">
            <v>27641</v>
          </cell>
          <cell r="V13">
            <v>107970</v>
          </cell>
          <cell r="W13">
            <v>262067</v>
          </cell>
          <cell r="X13">
            <v>4536</v>
          </cell>
          <cell r="Y13">
            <v>266603</v>
          </cell>
          <cell r="Z13">
            <v>0</v>
          </cell>
          <cell r="AA13">
            <v>1369</v>
          </cell>
          <cell r="AB13">
            <v>28530</v>
          </cell>
          <cell r="AC13">
            <v>0</v>
          </cell>
          <cell r="AD13">
            <v>0</v>
          </cell>
          <cell r="AE13">
            <v>0</v>
          </cell>
          <cell r="AF13">
            <v>29899</v>
          </cell>
        </row>
        <row r="14">
          <cell r="B14" t="str">
            <v>Tilgang ved blanding 2.j.</v>
          </cell>
          <cell r="C14">
            <v>137822</v>
          </cell>
          <cell r="D14">
            <v>4514</v>
          </cell>
          <cell r="E14">
            <v>4623</v>
          </cell>
          <cell r="F14">
            <v>0</v>
          </cell>
          <cell r="G14">
            <v>0</v>
          </cell>
          <cell r="H14">
            <v>146959</v>
          </cell>
          <cell r="I14">
            <v>25</v>
          </cell>
          <cell r="J14">
            <v>0</v>
          </cell>
          <cell r="K14">
            <v>25</v>
          </cell>
          <cell r="L14">
            <v>36173</v>
          </cell>
          <cell r="M14">
            <v>173904</v>
          </cell>
          <cell r="N14">
            <v>0</v>
          </cell>
          <cell r="O14">
            <v>23560</v>
          </cell>
          <cell r="P14">
            <v>0</v>
          </cell>
          <cell r="Q14">
            <v>2794</v>
          </cell>
          <cell r="R14">
            <v>236431</v>
          </cell>
          <cell r="S14">
            <v>33065</v>
          </cell>
          <cell r="T14">
            <v>0</v>
          </cell>
          <cell r="U14">
            <v>0</v>
          </cell>
          <cell r="V14">
            <v>33065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1968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1968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182</v>
          </cell>
          <cell r="E16">
            <v>637</v>
          </cell>
          <cell r="F16">
            <v>0</v>
          </cell>
          <cell r="G16">
            <v>13</v>
          </cell>
          <cell r="H16">
            <v>832</v>
          </cell>
          <cell r="I16">
            <v>63</v>
          </cell>
          <cell r="J16">
            <v>0</v>
          </cell>
          <cell r="K16">
            <v>63</v>
          </cell>
          <cell r="L16">
            <v>984</v>
          </cell>
          <cell r="M16">
            <v>96</v>
          </cell>
          <cell r="N16">
            <v>262</v>
          </cell>
          <cell r="O16">
            <v>329</v>
          </cell>
          <cell r="P16">
            <v>0</v>
          </cell>
          <cell r="Q16">
            <v>23</v>
          </cell>
          <cell r="R16">
            <v>1694</v>
          </cell>
          <cell r="S16">
            <v>195</v>
          </cell>
          <cell r="T16">
            <v>424</v>
          </cell>
          <cell r="U16">
            <v>0</v>
          </cell>
          <cell r="V16">
            <v>619</v>
          </cell>
          <cell r="W16">
            <v>4986</v>
          </cell>
          <cell r="X16">
            <v>0</v>
          </cell>
          <cell r="Y16">
            <v>4986</v>
          </cell>
          <cell r="Z16">
            <v>0</v>
          </cell>
          <cell r="AA16">
            <v>183</v>
          </cell>
          <cell r="AB16">
            <v>0</v>
          </cell>
          <cell r="AC16">
            <v>0</v>
          </cell>
          <cell r="AD16">
            <v>0</v>
          </cell>
          <cell r="AE16">
            <v>4</v>
          </cell>
          <cell r="AF16">
            <v>187</v>
          </cell>
        </row>
        <row r="17">
          <cell r="B17" t="str">
            <v>I alt Tilgang</v>
          </cell>
          <cell r="C17">
            <v>168812</v>
          </cell>
          <cell r="D17">
            <v>279037</v>
          </cell>
          <cell r="E17">
            <v>27379</v>
          </cell>
          <cell r="F17">
            <v>0</v>
          </cell>
          <cell r="G17">
            <v>97668</v>
          </cell>
          <cell r="H17">
            <v>572896</v>
          </cell>
          <cell r="I17">
            <v>129518</v>
          </cell>
          <cell r="J17">
            <v>17223</v>
          </cell>
          <cell r="K17">
            <v>146741</v>
          </cell>
          <cell r="L17">
            <v>427668</v>
          </cell>
          <cell r="M17">
            <v>537923</v>
          </cell>
          <cell r="N17">
            <v>40335</v>
          </cell>
          <cell r="O17">
            <v>295654</v>
          </cell>
          <cell r="P17">
            <v>0</v>
          </cell>
          <cell r="Q17">
            <v>29721</v>
          </cell>
          <cell r="R17">
            <v>1331301</v>
          </cell>
          <cell r="S17">
            <v>314935</v>
          </cell>
          <cell r="T17">
            <v>288622</v>
          </cell>
          <cell r="U17">
            <v>55282</v>
          </cell>
          <cell r="V17">
            <v>658839</v>
          </cell>
          <cell r="W17">
            <v>1838656</v>
          </cell>
          <cell r="X17">
            <v>11741</v>
          </cell>
          <cell r="Y17">
            <v>1850397</v>
          </cell>
          <cell r="Z17">
            <v>0</v>
          </cell>
          <cell r="AA17">
            <v>14371</v>
          </cell>
          <cell r="AB17">
            <v>28530</v>
          </cell>
          <cell r="AC17">
            <v>11517</v>
          </cell>
          <cell r="AD17">
            <v>0</v>
          </cell>
          <cell r="AE17">
            <v>36</v>
          </cell>
          <cell r="AF17">
            <v>54454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48149</v>
          </cell>
          <cell r="E18">
            <v>0</v>
          </cell>
          <cell r="F18">
            <v>0</v>
          </cell>
          <cell r="G18">
            <v>59130</v>
          </cell>
          <cell r="H18">
            <v>107279</v>
          </cell>
          <cell r="I18">
            <v>0</v>
          </cell>
          <cell r="J18">
            <v>17200</v>
          </cell>
          <cell r="K18">
            <v>17200</v>
          </cell>
          <cell r="L18">
            <v>71093</v>
          </cell>
          <cell r="M18">
            <v>0</v>
          </cell>
          <cell r="N18">
            <v>2715</v>
          </cell>
          <cell r="O18">
            <v>34319</v>
          </cell>
          <cell r="P18">
            <v>0</v>
          </cell>
          <cell r="Q18">
            <v>0</v>
          </cell>
          <cell r="R18">
            <v>108127</v>
          </cell>
          <cell r="S18">
            <v>167598</v>
          </cell>
          <cell r="T18">
            <v>39005</v>
          </cell>
          <cell r="U18">
            <v>0</v>
          </cell>
          <cell r="V18">
            <v>206603</v>
          </cell>
          <cell r="W18">
            <v>62648</v>
          </cell>
          <cell r="X18">
            <v>5849</v>
          </cell>
          <cell r="Y18">
            <v>68497</v>
          </cell>
          <cell r="Z18">
            <v>0</v>
          </cell>
          <cell r="AA18">
            <v>99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99</v>
          </cell>
        </row>
        <row r="19">
          <cell r="B19" t="str">
            <v>Salg til lagringspligtig 3.b-c.</v>
          </cell>
          <cell r="C19">
            <v>17084</v>
          </cell>
          <cell r="D19">
            <v>83896</v>
          </cell>
          <cell r="E19">
            <v>4130</v>
          </cell>
          <cell r="F19">
            <v>0</v>
          </cell>
          <cell r="G19">
            <v>15044</v>
          </cell>
          <cell r="H19">
            <v>120154</v>
          </cell>
          <cell r="I19">
            <v>60247</v>
          </cell>
          <cell r="J19">
            <v>7883</v>
          </cell>
          <cell r="K19">
            <v>68130</v>
          </cell>
          <cell r="L19">
            <v>89809</v>
          </cell>
          <cell r="M19">
            <v>152673</v>
          </cell>
          <cell r="N19">
            <v>15690</v>
          </cell>
          <cell r="O19">
            <v>56285</v>
          </cell>
          <cell r="P19">
            <v>0</v>
          </cell>
          <cell r="Q19">
            <v>2223</v>
          </cell>
          <cell r="R19">
            <v>316680</v>
          </cell>
          <cell r="S19">
            <v>26209</v>
          </cell>
          <cell r="T19">
            <v>0</v>
          </cell>
          <cell r="U19">
            <v>27641</v>
          </cell>
          <cell r="V19">
            <v>53850</v>
          </cell>
          <cell r="W19">
            <v>953628</v>
          </cell>
          <cell r="X19">
            <v>7205</v>
          </cell>
          <cell r="Y19">
            <v>960833</v>
          </cell>
          <cell r="Z19">
            <v>0</v>
          </cell>
          <cell r="AA19">
            <v>4686</v>
          </cell>
          <cell r="AB19">
            <v>0</v>
          </cell>
          <cell r="AC19">
            <v>112</v>
          </cell>
          <cell r="AD19">
            <v>0</v>
          </cell>
          <cell r="AE19">
            <v>0</v>
          </cell>
          <cell r="AF19">
            <v>4798</v>
          </cell>
        </row>
        <row r="20">
          <cell r="B20" t="str">
            <v>Udlån til lagringspligtig 3.i-j.</v>
          </cell>
          <cell r="C20">
            <v>0</v>
          </cell>
          <cell r="D20">
            <v>9038</v>
          </cell>
          <cell r="E20">
            <v>454</v>
          </cell>
          <cell r="F20">
            <v>0</v>
          </cell>
          <cell r="G20">
            <v>0</v>
          </cell>
          <cell r="H20">
            <v>9492</v>
          </cell>
          <cell r="I20">
            <v>0</v>
          </cell>
          <cell r="J20">
            <v>0</v>
          </cell>
          <cell r="K20">
            <v>0</v>
          </cell>
          <cell r="L20">
            <v>8995</v>
          </cell>
          <cell r="M20">
            <v>33646</v>
          </cell>
          <cell r="N20">
            <v>272</v>
          </cell>
          <cell r="O20">
            <v>40080</v>
          </cell>
          <cell r="P20">
            <v>0</v>
          </cell>
          <cell r="Q20">
            <v>1302</v>
          </cell>
          <cell r="R20">
            <v>84295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206254</v>
          </cell>
          <cell r="X20">
            <v>0</v>
          </cell>
          <cell r="Y20">
            <v>206254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2361</v>
          </cell>
          <cell r="M21">
            <v>0</v>
          </cell>
          <cell r="N21">
            <v>0</v>
          </cell>
          <cell r="O21">
            <v>24403</v>
          </cell>
          <cell r="P21">
            <v>0</v>
          </cell>
          <cell r="Q21">
            <v>0</v>
          </cell>
          <cell r="R21">
            <v>26764</v>
          </cell>
          <cell r="S21">
            <v>16059</v>
          </cell>
          <cell r="T21">
            <v>3221</v>
          </cell>
          <cell r="U21">
            <v>0</v>
          </cell>
          <cell r="V21">
            <v>19280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67</v>
          </cell>
          <cell r="M22">
            <v>605</v>
          </cell>
          <cell r="N22">
            <v>0</v>
          </cell>
          <cell r="O22">
            <v>237</v>
          </cell>
          <cell r="P22">
            <v>0</v>
          </cell>
          <cell r="Q22">
            <v>0</v>
          </cell>
          <cell r="R22">
            <v>909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21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21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32022</v>
          </cell>
          <cell r="J23">
            <v>0</v>
          </cell>
          <cell r="K23">
            <v>32022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2974</v>
          </cell>
          <cell r="P24">
            <v>0</v>
          </cell>
          <cell r="Q24">
            <v>0</v>
          </cell>
          <cell r="R24">
            <v>2974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147599</v>
          </cell>
          <cell r="D25">
            <v>0</v>
          </cell>
          <cell r="E25">
            <v>173</v>
          </cell>
          <cell r="F25">
            <v>0</v>
          </cell>
          <cell r="G25">
            <v>0</v>
          </cell>
          <cell r="H25">
            <v>147772</v>
          </cell>
          <cell r="I25">
            <v>38305</v>
          </cell>
          <cell r="J25">
            <v>0</v>
          </cell>
          <cell r="K25">
            <v>38305</v>
          </cell>
          <cell r="L25">
            <v>71123</v>
          </cell>
          <cell r="M25">
            <v>245251</v>
          </cell>
          <cell r="N25">
            <v>2027</v>
          </cell>
          <cell r="O25">
            <v>55203</v>
          </cell>
          <cell r="P25">
            <v>0</v>
          </cell>
          <cell r="Q25">
            <v>2885</v>
          </cell>
          <cell r="R25">
            <v>376489</v>
          </cell>
          <cell r="S25">
            <v>3417</v>
          </cell>
          <cell r="T25">
            <v>400</v>
          </cell>
          <cell r="U25">
            <v>0</v>
          </cell>
          <cell r="V25">
            <v>3817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7567</v>
          </cell>
          <cell r="AB25">
            <v>0</v>
          </cell>
          <cell r="AC25">
            <v>11475</v>
          </cell>
          <cell r="AD25">
            <v>14</v>
          </cell>
          <cell r="AE25">
            <v>36</v>
          </cell>
          <cell r="AF25">
            <v>19092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392</v>
          </cell>
          <cell r="M26">
            <v>0</v>
          </cell>
          <cell r="N26">
            <v>0</v>
          </cell>
          <cell r="O26">
            <v>39</v>
          </cell>
          <cell r="P26">
            <v>0</v>
          </cell>
          <cell r="Q26">
            <v>0</v>
          </cell>
          <cell r="R26">
            <v>431</v>
          </cell>
          <cell r="S26">
            <v>1218</v>
          </cell>
          <cell r="T26">
            <v>0</v>
          </cell>
          <cell r="U26">
            <v>0</v>
          </cell>
          <cell r="V26">
            <v>1218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6</v>
          </cell>
          <cell r="AB26">
            <v>0</v>
          </cell>
          <cell r="AC26">
            <v>4234</v>
          </cell>
          <cell r="AD26">
            <v>19184</v>
          </cell>
          <cell r="AE26">
            <v>0</v>
          </cell>
          <cell r="AF26">
            <v>23424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307</v>
          </cell>
          <cell r="P27">
            <v>0</v>
          </cell>
          <cell r="Q27">
            <v>0</v>
          </cell>
          <cell r="R27">
            <v>307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28525</v>
          </cell>
          <cell r="AC27">
            <v>0</v>
          </cell>
          <cell r="AD27">
            <v>0</v>
          </cell>
          <cell r="AE27">
            <v>0</v>
          </cell>
          <cell r="AF27">
            <v>28525</v>
          </cell>
        </row>
        <row r="28">
          <cell r="B28" t="str">
            <v>Anvendt til produktion 3.n</v>
          </cell>
          <cell r="C28">
            <v>0</v>
          </cell>
          <cell r="D28">
            <v>3466</v>
          </cell>
          <cell r="E28">
            <v>603</v>
          </cell>
          <cell r="F28">
            <v>0</v>
          </cell>
          <cell r="G28">
            <v>4849</v>
          </cell>
          <cell r="H28">
            <v>8918</v>
          </cell>
          <cell r="I28">
            <v>0</v>
          </cell>
          <cell r="J28">
            <v>0</v>
          </cell>
          <cell r="K28">
            <v>0</v>
          </cell>
          <cell r="L28">
            <v>44194</v>
          </cell>
          <cell r="M28">
            <v>8043</v>
          </cell>
          <cell r="N28">
            <v>10172</v>
          </cell>
          <cell r="O28">
            <v>52198</v>
          </cell>
          <cell r="P28">
            <v>0</v>
          </cell>
          <cell r="Q28">
            <v>2289</v>
          </cell>
          <cell r="R28">
            <v>116896</v>
          </cell>
          <cell r="S28">
            <v>1555</v>
          </cell>
          <cell r="T28">
            <v>0</v>
          </cell>
          <cell r="U28">
            <v>0</v>
          </cell>
          <cell r="V28">
            <v>1555</v>
          </cell>
          <cell r="W28">
            <v>609904</v>
          </cell>
          <cell r="X28">
            <v>119</v>
          </cell>
          <cell r="Y28">
            <v>610023</v>
          </cell>
          <cell r="Z28">
            <v>0</v>
          </cell>
          <cell r="AA28">
            <v>98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98</v>
          </cell>
        </row>
        <row r="29">
          <cell r="B29" t="str">
            <v>Anvendt til blanding 3.o.</v>
          </cell>
          <cell r="C29">
            <v>3255</v>
          </cell>
          <cell r="D29">
            <v>125895</v>
          </cell>
          <cell r="E29">
            <v>20451</v>
          </cell>
          <cell r="F29">
            <v>0</v>
          </cell>
          <cell r="G29">
            <v>0</v>
          </cell>
          <cell r="H29">
            <v>149601</v>
          </cell>
          <cell r="I29">
            <v>25</v>
          </cell>
          <cell r="J29">
            <v>0</v>
          </cell>
          <cell r="K29">
            <v>25</v>
          </cell>
          <cell r="L29">
            <v>150598</v>
          </cell>
          <cell r="M29">
            <v>59459</v>
          </cell>
          <cell r="N29">
            <v>6307</v>
          </cell>
          <cell r="O29">
            <v>17124</v>
          </cell>
          <cell r="P29">
            <v>0</v>
          </cell>
          <cell r="Q29">
            <v>2681</v>
          </cell>
          <cell r="R29">
            <v>236169</v>
          </cell>
          <cell r="S29">
            <v>0</v>
          </cell>
          <cell r="T29">
            <v>30025</v>
          </cell>
          <cell r="U29">
            <v>0</v>
          </cell>
          <cell r="V29">
            <v>30025</v>
          </cell>
          <cell r="W29">
            <v>0</v>
          </cell>
          <cell r="X29">
            <v>1975</v>
          </cell>
          <cell r="Y29">
            <v>1975</v>
          </cell>
          <cell r="Z29">
            <v>0</v>
          </cell>
          <cell r="AA29">
            <v>1968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1968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4517</v>
          </cell>
          <cell r="D31">
            <v>493</v>
          </cell>
          <cell r="E31">
            <v>250</v>
          </cell>
          <cell r="F31">
            <v>0</v>
          </cell>
          <cell r="G31">
            <v>1</v>
          </cell>
          <cell r="H31">
            <v>5261</v>
          </cell>
          <cell r="I31">
            <v>20</v>
          </cell>
          <cell r="J31">
            <v>23</v>
          </cell>
          <cell r="K31">
            <v>43</v>
          </cell>
          <cell r="L31">
            <v>458</v>
          </cell>
          <cell r="M31">
            <v>297</v>
          </cell>
          <cell r="N31">
            <v>4</v>
          </cell>
          <cell r="O31">
            <v>3638</v>
          </cell>
          <cell r="P31">
            <v>0</v>
          </cell>
          <cell r="Q31">
            <v>71</v>
          </cell>
          <cell r="R31">
            <v>4468</v>
          </cell>
          <cell r="S31">
            <v>221</v>
          </cell>
          <cell r="T31">
            <v>29</v>
          </cell>
          <cell r="U31">
            <v>1</v>
          </cell>
          <cell r="V31">
            <v>251</v>
          </cell>
          <cell r="W31">
            <v>1</v>
          </cell>
          <cell r="X31">
            <v>2</v>
          </cell>
          <cell r="Y31">
            <v>3</v>
          </cell>
          <cell r="Z31">
            <v>0</v>
          </cell>
          <cell r="AA31">
            <v>0</v>
          </cell>
          <cell r="AB31">
            <v>5</v>
          </cell>
          <cell r="AC31">
            <v>263</v>
          </cell>
          <cell r="AD31">
            <v>0</v>
          </cell>
          <cell r="AE31">
            <v>0</v>
          </cell>
          <cell r="AF31">
            <v>268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</v>
          </cell>
          <cell r="P32">
            <v>0</v>
          </cell>
          <cell r="Q32">
            <v>0</v>
          </cell>
          <cell r="R32">
            <v>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172455</v>
          </cell>
          <cell r="D33">
            <v>270937</v>
          </cell>
          <cell r="E33">
            <v>26061</v>
          </cell>
          <cell r="F33">
            <v>0</v>
          </cell>
          <cell r="G33">
            <v>79024</v>
          </cell>
          <cell r="H33">
            <v>548477</v>
          </cell>
          <cell r="I33">
            <v>130619</v>
          </cell>
          <cell r="J33">
            <v>25106</v>
          </cell>
          <cell r="K33">
            <v>155725</v>
          </cell>
          <cell r="L33">
            <v>439090</v>
          </cell>
          <cell r="M33">
            <v>499974</v>
          </cell>
          <cell r="N33">
            <v>37187</v>
          </cell>
          <cell r="O33">
            <v>286809</v>
          </cell>
          <cell r="P33">
            <v>0</v>
          </cell>
          <cell r="Q33">
            <v>11451</v>
          </cell>
          <cell r="R33">
            <v>1274511</v>
          </cell>
          <cell r="S33">
            <v>216277</v>
          </cell>
          <cell r="T33">
            <v>72680</v>
          </cell>
          <cell r="U33">
            <v>27642</v>
          </cell>
          <cell r="V33">
            <v>316599</v>
          </cell>
          <cell r="W33">
            <v>1832435</v>
          </cell>
          <cell r="X33">
            <v>15150</v>
          </cell>
          <cell r="Y33">
            <v>1847585</v>
          </cell>
          <cell r="Z33">
            <v>0</v>
          </cell>
          <cell r="AA33">
            <v>14445</v>
          </cell>
          <cell r="AB33">
            <v>28530</v>
          </cell>
          <cell r="AC33">
            <v>16084</v>
          </cell>
          <cell r="AD33">
            <v>19198</v>
          </cell>
          <cell r="AE33">
            <v>36</v>
          </cell>
          <cell r="AF33">
            <v>78293</v>
          </cell>
        </row>
        <row r="34">
          <cell r="A34" t="str">
            <v>FYSISK BEHOLDNING ULTIMO</v>
          </cell>
          <cell r="B34" t="str">
            <v/>
          </cell>
          <cell r="C34">
            <v>8240</v>
          </cell>
          <cell r="D34">
            <v>405097</v>
          </cell>
          <cell r="E34">
            <v>30669</v>
          </cell>
          <cell r="F34">
            <v>0</v>
          </cell>
          <cell r="G34">
            <v>86201</v>
          </cell>
          <cell r="H34">
            <v>530207</v>
          </cell>
          <cell r="I34">
            <v>203515</v>
          </cell>
          <cell r="J34">
            <v>8357</v>
          </cell>
          <cell r="K34">
            <v>211872</v>
          </cell>
          <cell r="L34">
            <v>1007717</v>
          </cell>
          <cell r="M34">
            <v>191549</v>
          </cell>
          <cell r="N34">
            <v>99452</v>
          </cell>
          <cell r="O34">
            <v>234565</v>
          </cell>
          <cell r="P34">
            <v>0</v>
          </cell>
          <cell r="Q34">
            <v>98930</v>
          </cell>
          <cell r="R34">
            <v>1632213</v>
          </cell>
          <cell r="S34">
            <v>393858</v>
          </cell>
          <cell r="T34">
            <v>263983</v>
          </cell>
          <cell r="U34">
            <v>42993</v>
          </cell>
          <cell r="V34">
            <v>700834</v>
          </cell>
          <cell r="W34">
            <v>520701</v>
          </cell>
          <cell r="X34">
            <v>27493</v>
          </cell>
          <cell r="Y34">
            <v>548194</v>
          </cell>
          <cell r="Z34">
            <v>0</v>
          </cell>
          <cell r="AA34">
            <v>5881</v>
          </cell>
          <cell r="AB34">
            <v>0</v>
          </cell>
          <cell r="AC34">
            <v>7936</v>
          </cell>
          <cell r="AD34">
            <v>17750</v>
          </cell>
          <cell r="AE34">
            <v>0</v>
          </cell>
          <cell r="AF34">
            <v>31567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241318</v>
          </cell>
          <cell r="E35">
            <v>2987</v>
          </cell>
          <cell r="F35">
            <v>0</v>
          </cell>
          <cell r="G35">
            <v>0</v>
          </cell>
          <cell r="H35">
            <v>244305</v>
          </cell>
          <cell r="I35">
            <v>0</v>
          </cell>
          <cell r="J35">
            <v>0</v>
          </cell>
          <cell r="K35">
            <v>0</v>
          </cell>
          <cell r="L35">
            <v>982243</v>
          </cell>
          <cell r="M35">
            <v>174096</v>
          </cell>
          <cell r="N35">
            <v>4285</v>
          </cell>
          <cell r="O35">
            <v>46514</v>
          </cell>
          <cell r="P35">
            <v>0</v>
          </cell>
          <cell r="Q35">
            <v>2807</v>
          </cell>
          <cell r="R35">
            <v>1209945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209904</v>
          </cell>
          <cell r="X35">
            <v>0</v>
          </cell>
          <cell r="Y35">
            <v>209904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-241317</v>
          </cell>
          <cell r="E36">
            <v>-2987</v>
          </cell>
          <cell r="F36">
            <v>0</v>
          </cell>
          <cell r="G36">
            <v>0</v>
          </cell>
          <cell r="H36">
            <v>-244304</v>
          </cell>
          <cell r="I36">
            <v>0</v>
          </cell>
          <cell r="J36">
            <v>0</v>
          </cell>
          <cell r="K36">
            <v>0</v>
          </cell>
          <cell r="L36">
            <v>-982243</v>
          </cell>
          <cell r="M36">
            <v>-174097</v>
          </cell>
          <cell r="N36">
            <v>-4285</v>
          </cell>
          <cell r="O36">
            <v>-46513</v>
          </cell>
          <cell r="P36">
            <v>0</v>
          </cell>
          <cell r="Q36">
            <v>-2807</v>
          </cell>
          <cell r="R36">
            <v>-1209945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-209904</v>
          </cell>
          <cell r="X36">
            <v>0</v>
          </cell>
          <cell r="Y36">
            <v>-209904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8240</v>
          </cell>
          <cell r="D37">
            <v>405098</v>
          </cell>
          <cell r="E37">
            <v>30669</v>
          </cell>
          <cell r="F37">
            <v>0</v>
          </cell>
          <cell r="G37">
            <v>86201</v>
          </cell>
          <cell r="H37">
            <v>530208</v>
          </cell>
          <cell r="I37">
            <v>203515</v>
          </cell>
          <cell r="J37">
            <v>8357</v>
          </cell>
          <cell r="K37">
            <v>211872</v>
          </cell>
          <cell r="L37">
            <v>1007717</v>
          </cell>
          <cell r="M37">
            <v>191548</v>
          </cell>
          <cell r="N37">
            <v>99452</v>
          </cell>
          <cell r="O37">
            <v>234566</v>
          </cell>
          <cell r="P37">
            <v>0</v>
          </cell>
          <cell r="Q37">
            <v>98930</v>
          </cell>
          <cell r="R37">
            <v>1632213</v>
          </cell>
          <cell r="S37">
            <v>393858</v>
          </cell>
          <cell r="T37">
            <v>263983</v>
          </cell>
          <cell r="U37">
            <v>42993</v>
          </cell>
          <cell r="V37">
            <v>700834</v>
          </cell>
          <cell r="W37">
            <v>520701</v>
          </cell>
          <cell r="X37">
            <v>27493</v>
          </cell>
          <cell r="Y37">
            <v>548194</v>
          </cell>
          <cell r="Z37">
            <v>0</v>
          </cell>
          <cell r="AA37">
            <v>5881</v>
          </cell>
          <cell r="AB37">
            <v>0</v>
          </cell>
          <cell r="AC37">
            <v>7936</v>
          </cell>
          <cell r="AD37">
            <v>17750</v>
          </cell>
          <cell r="AE37">
            <v>0</v>
          </cell>
          <cell r="AF37">
            <v>31567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4513</v>
          </cell>
          <cell r="C3">
            <v>46</v>
          </cell>
          <cell r="D3">
            <v>140875</v>
          </cell>
          <cell r="E3">
            <v>2165</v>
          </cell>
          <cell r="F3">
            <v>147599</v>
          </cell>
          <cell r="G3">
            <v>1288</v>
          </cell>
          <cell r="H3">
            <v>25151</v>
          </cell>
          <cell r="I3">
            <v>26439</v>
          </cell>
          <cell r="J3">
            <v>3</v>
          </cell>
          <cell r="K3">
            <v>3</v>
          </cell>
          <cell r="L3">
            <v>28058</v>
          </cell>
          <cell r="M3">
            <v>1908</v>
          </cell>
          <cell r="N3">
            <v>28250</v>
          </cell>
          <cell r="O3">
            <v>58216</v>
          </cell>
        </row>
      </sheetData>
      <sheetData sheetId="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8240</v>
          </cell>
          <cell r="D3">
            <v>405097</v>
          </cell>
          <cell r="E3">
            <v>30669</v>
          </cell>
          <cell r="F3">
            <v>0</v>
          </cell>
          <cell r="G3">
            <v>86201</v>
          </cell>
          <cell r="H3">
            <v>530207</v>
          </cell>
          <cell r="I3">
            <v>203515</v>
          </cell>
          <cell r="J3">
            <v>8357</v>
          </cell>
          <cell r="K3">
            <v>211872</v>
          </cell>
          <cell r="L3">
            <v>1007717</v>
          </cell>
          <cell r="M3">
            <v>191549</v>
          </cell>
          <cell r="N3">
            <v>99452</v>
          </cell>
          <cell r="O3">
            <v>234565</v>
          </cell>
          <cell r="P3">
            <v>0</v>
          </cell>
          <cell r="Q3">
            <v>98930</v>
          </cell>
          <cell r="R3">
            <v>1632213</v>
          </cell>
          <cell r="S3">
            <v>393858</v>
          </cell>
          <cell r="T3">
            <v>263983</v>
          </cell>
          <cell r="U3">
            <v>42993</v>
          </cell>
          <cell r="V3">
            <v>700834</v>
          </cell>
          <cell r="W3">
            <v>520701</v>
          </cell>
          <cell r="X3">
            <v>27493</v>
          </cell>
          <cell r="Y3">
            <v>548194</v>
          </cell>
          <cell r="Z3">
            <v>0</v>
          </cell>
          <cell r="AA3">
            <v>5881</v>
          </cell>
          <cell r="AB3">
            <v>0</v>
          </cell>
          <cell r="AC3">
            <v>7936</v>
          </cell>
          <cell r="AD3">
            <v>17750</v>
          </cell>
          <cell r="AE3">
            <v>0</v>
          </cell>
          <cell r="AF3">
            <v>31567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241318</v>
          </cell>
          <cell r="E4">
            <v>2987</v>
          </cell>
          <cell r="F4">
            <v>0</v>
          </cell>
          <cell r="G4">
            <v>0</v>
          </cell>
          <cell r="H4">
            <v>244305</v>
          </cell>
          <cell r="I4">
            <v>0</v>
          </cell>
          <cell r="J4">
            <v>0</v>
          </cell>
          <cell r="K4">
            <v>0</v>
          </cell>
          <cell r="L4">
            <v>982243</v>
          </cell>
          <cell r="M4">
            <v>174096</v>
          </cell>
          <cell r="N4">
            <v>4285</v>
          </cell>
          <cell r="O4">
            <v>46514</v>
          </cell>
          <cell r="P4">
            <v>0</v>
          </cell>
          <cell r="Q4">
            <v>2807</v>
          </cell>
          <cell r="R4">
            <v>1209945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209904</v>
          </cell>
          <cell r="X4">
            <v>0</v>
          </cell>
          <cell r="Y4">
            <v>209904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-241317</v>
          </cell>
          <cell r="E5">
            <v>-2987</v>
          </cell>
          <cell r="F5">
            <v>0</v>
          </cell>
          <cell r="G5">
            <v>0</v>
          </cell>
          <cell r="H5">
            <v>-244304</v>
          </cell>
          <cell r="I5">
            <v>0</v>
          </cell>
          <cell r="J5">
            <v>0</v>
          </cell>
          <cell r="K5">
            <v>0</v>
          </cell>
          <cell r="L5">
            <v>-982243</v>
          </cell>
          <cell r="M5">
            <v>-174097</v>
          </cell>
          <cell r="N5">
            <v>-4285</v>
          </cell>
          <cell r="O5">
            <v>-46513</v>
          </cell>
          <cell r="P5">
            <v>0</v>
          </cell>
          <cell r="Q5">
            <v>-2807</v>
          </cell>
          <cell r="R5">
            <v>-1209945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-209904</v>
          </cell>
          <cell r="X5">
            <v>0</v>
          </cell>
          <cell r="Y5">
            <v>-209904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8240</v>
          </cell>
          <cell r="D6">
            <v>405098</v>
          </cell>
          <cell r="E6">
            <v>30669</v>
          </cell>
          <cell r="F6">
            <v>0</v>
          </cell>
          <cell r="G6">
            <v>86201</v>
          </cell>
          <cell r="H6">
            <v>530208</v>
          </cell>
          <cell r="I6">
            <v>203515</v>
          </cell>
          <cell r="J6">
            <v>8357</v>
          </cell>
          <cell r="K6">
            <v>211872</v>
          </cell>
          <cell r="L6">
            <v>1007717</v>
          </cell>
          <cell r="M6">
            <v>191548</v>
          </cell>
          <cell r="N6">
            <v>99452</v>
          </cell>
          <cell r="O6">
            <v>234566</v>
          </cell>
          <cell r="P6">
            <v>0</v>
          </cell>
          <cell r="Q6">
            <v>98930</v>
          </cell>
          <cell r="R6">
            <v>1632213</v>
          </cell>
          <cell r="S6">
            <v>393858</v>
          </cell>
          <cell r="T6">
            <v>263983</v>
          </cell>
          <cell r="U6">
            <v>42993</v>
          </cell>
          <cell r="V6">
            <v>700834</v>
          </cell>
          <cell r="W6">
            <v>520701</v>
          </cell>
          <cell r="X6">
            <v>27493</v>
          </cell>
          <cell r="Y6">
            <v>548194</v>
          </cell>
          <cell r="Z6">
            <v>0</v>
          </cell>
          <cell r="AA6">
            <v>5881</v>
          </cell>
          <cell r="AB6">
            <v>0</v>
          </cell>
          <cell r="AC6">
            <v>7936</v>
          </cell>
          <cell r="AD6">
            <v>17750</v>
          </cell>
          <cell r="AE6">
            <v>0</v>
          </cell>
          <cell r="AF6">
            <v>31567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35934</v>
          </cell>
          <cell r="E7">
            <v>13266</v>
          </cell>
          <cell r="F7">
            <v>0</v>
          </cell>
          <cell r="G7">
            <v>5494</v>
          </cell>
          <cell r="H7">
            <v>54694</v>
          </cell>
          <cell r="I7">
            <v>74107</v>
          </cell>
          <cell r="J7">
            <v>0</v>
          </cell>
          <cell r="K7">
            <v>74107</v>
          </cell>
          <cell r="L7">
            <v>78371</v>
          </cell>
          <cell r="M7">
            <v>0</v>
          </cell>
          <cell r="N7">
            <v>9804</v>
          </cell>
          <cell r="O7">
            <v>53953</v>
          </cell>
          <cell r="P7">
            <v>0</v>
          </cell>
          <cell r="Q7">
            <v>75451</v>
          </cell>
          <cell r="R7">
            <v>217579</v>
          </cell>
          <cell r="S7">
            <v>122527</v>
          </cell>
          <cell r="T7">
            <v>31728</v>
          </cell>
          <cell r="U7">
            <v>0</v>
          </cell>
          <cell r="V7">
            <v>154255</v>
          </cell>
          <cell r="W7">
            <v>325511</v>
          </cell>
          <cell r="X7">
            <v>0</v>
          </cell>
          <cell r="Y7">
            <v>325511</v>
          </cell>
          <cell r="Z7">
            <v>0</v>
          </cell>
          <cell r="AA7">
            <v>4987</v>
          </cell>
          <cell r="AB7">
            <v>0</v>
          </cell>
          <cell r="AC7">
            <v>12522</v>
          </cell>
          <cell r="AD7">
            <v>25349</v>
          </cell>
          <cell r="AE7">
            <v>0</v>
          </cell>
          <cell r="AF7">
            <v>42858</v>
          </cell>
        </row>
        <row r="8">
          <cell r="B8" t="str">
            <v>Køb fra lagringspligtig 2.b-c.</v>
          </cell>
          <cell r="C8">
            <v>15276</v>
          </cell>
          <cell r="D8">
            <v>65320</v>
          </cell>
          <cell r="E8">
            <v>4369</v>
          </cell>
          <cell r="F8">
            <v>0</v>
          </cell>
          <cell r="G8">
            <v>15826</v>
          </cell>
          <cell r="H8">
            <v>100791</v>
          </cell>
          <cell r="I8">
            <v>48591</v>
          </cell>
          <cell r="J8">
            <v>5988</v>
          </cell>
          <cell r="K8">
            <v>54579</v>
          </cell>
          <cell r="L8">
            <v>138248</v>
          </cell>
          <cell r="M8">
            <v>114928</v>
          </cell>
          <cell r="N8">
            <v>5383</v>
          </cell>
          <cell r="O8">
            <v>63994</v>
          </cell>
          <cell r="P8">
            <v>0</v>
          </cell>
          <cell r="Q8">
            <v>96409</v>
          </cell>
          <cell r="R8">
            <v>418962</v>
          </cell>
          <cell r="S8">
            <v>58498</v>
          </cell>
          <cell r="T8">
            <v>0</v>
          </cell>
          <cell r="U8">
            <v>37234</v>
          </cell>
          <cell r="V8">
            <v>95732</v>
          </cell>
          <cell r="W8">
            <v>931024</v>
          </cell>
          <cell r="X8">
            <v>9717</v>
          </cell>
          <cell r="Y8">
            <v>940741</v>
          </cell>
          <cell r="Z8">
            <v>0</v>
          </cell>
          <cell r="AA8">
            <v>2233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2233</v>
          </cell>
        </row>
        <row r="9">
          <cell r="B9" t="str">
            <v>Lån fra lagringpligtig 2.f-g.</v>
          </cell>
          <cell r="C9">
            <v>0</v>
          </cell>
          <cell r="D9">
            <v>4226</v>
          </cell>
          <cell r="E9">
            <v>214</v>
          </cell>
          <cell r="F9">
            <v>0</v>
          </cell>
          <cell r="G9">
            <v>0</v>
          </cell>
          <cell r="H9">
            <v>4440</v>
          </cell>
          <cell r="I9">
            <v>0</v>
          </cell>
          <cell r="J9">
            <v>0</v>
          </cell>
          <cell r="K9">
            <v>0</v>
          </cell>
          <cell r="L9">
            <v>56587</v>
          </cell>
          <cell r="M9">
            <v>12100</v>
          </cell>
          <cell r="N9">
            <v>482</v>
          </cell>
          <cell r="O9">
            <v>28847</v>
          </cell>
          <cell r="P9">
            <v>0</v>
          </cell>
          <cell r="Q9">
            <v>24555</v>
          </cell>
          <cell r="R9">
            <v>122571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83966</v>
          </cell>
          <cell r="X9">
            <v>0</v>
          </cell>
          <cell r="Y9">
            <v>83966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2371</v>
          </cell>
          <cell r="M10">
            <v>0</v>
          </cell>
          <cell r="N10">
            <v>7249</v>
          </cell>
          <cell r="O10">
            <v>75</v>
          </cell>
          <cell r="P10">
            <v>0</v>
          </cell>
          <cell r="Q10">
            <v>57</v>
          </cell>
          <cell r="R10">
            <v>9752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414</v>
          </cell>
          <cell r="AC10">
            <v>0</v>
          </cell>
          <cell r="AD10">
            <v>0</v>
          </cell>
          <cell r="AE10">
            <v>0</v>
          </cell>
          <cell r="AF10">
            <v>414</v>
          </cell>
        </row>
        <row r="11">
          <cell r="B11" t="str">
            <v>Køb fra andre 2e</v>
          </cell>
          <cell r="C11">
            <v>3970</v>
          </cell>
          <cell r="D11">
            <v>0</v>
          </cell>
          <cell r="E11">
            <v>144</v>
          </cell>
          <cell r="F11">
            <v>0</v>
          </cell>
          <cell r="G11">
            <v>0</v>
          </cell>
          <cell r="H11">
            <v>4114</v>
          </cell>
          <cell r="I11">
            <v>0</v>
          </cell>
          <cell r="J11">
            <v>0</v>
          </cell>
          <cell r="K11">
            <v>0</v>
          </cell>
          <cell r="L11">
            <v>8486</v>
          </cell>
          <cell r="M11">
            <v>3673</v>
          </cell>
          <cell r="N11">
            <v>44</v>
          </cell>
          <cell r="O11">
            <v>7150</v>
          </cell>
          <cell r="P11">
            <v>0</v>
          </cell>
          <cell r="Q11">
            <v>0</v>
          </cell>
          <cell r="R11">
            <v>19353</v>
          </cell>
          <cell r="S11">
            <v>622</v>
          </cell>
          <cell r="T11">
            <v>997</v>
          </cell>
          <cell r="U11">
            <v>0</v>
          </cell>
          <cell r="V11">
            <v>1619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2090</v>
          </cell>
          <cell r="AB11">
            <v>0</v>
          </cell>
          <cell r="AC11">
            <v>1029</v>
          </cell>
          <cell r="AD11">
            <v>0</v>
          </cell>
          <cell r="AE11">
            <v>1</v>
          </cell>
          <cell r="AF11">
            <v>3120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8023</v>
          </cell>
          <cell r="D13">
            <v>138760</v>
          </cell>
          <cell r="E13">
            <v>4</v>
          </cell>
          <cell r="F13">
            <v>0</v>
          </cell>
          <cell r="G13">
            <v>66543</v>
          </cell>
          <cell r="H13">
            <v>213330</v>
          </cell>
          <cell r="I13">
            <v>12729</v>
          </cell>
          <cell r="J13">
            <v>6722</v>
          </cell>
          <cell r="K13">
            <v>19451</v>
          </cell>
          <cell r="L13">
            <v>185690</v>
          </cell>
          <cell r="M13">
            <v>124589</v>
          </cell>
          <cell r="N13">
            <v>13138</v>
          </cell>
          <cell r="O13">
            <v>68072</v>
          </cell>
          <cell r="P13">
            <v>0</v>
          </cell>
          <cell r="Q13">
            <v>1843</v>
          </cell>
          <cell r="R13">
            <v>393332</v>
          </cell>
          <cell r="S13">
            <v>155393</v>
          </cell>
          <cell r="T13">
            <v>0</v>
          </cell>
          <cell r="U13">
            <v>0</v>
          </cell>
          <cell r="V13">
            <v>155393</v>
          </cell>
          <cell r="W13">
            <v>248387</v>
          </cell>
          <cell r="X13">
            <v>15097</v>
          </cell>
          <cell r="Y13">
            <v>263484</v>
          </cell>
          <cell r="Z13">
            <v>0</v>
          </cell>
          <cell r="AA13">
            <v>2709</v>
          </cell>
          <cell r="AB13">
            <v>26454</v>
          </cell>
          <cell r="AC13">
            <v>0</v>
          </cell>
          <cell r="AD13">
            <v>0</v>
          </cell>
          <cell r="AE13">
            <v>0</v>
          </cell>
          <cell r="AF13">
            <v>29163</v>
          </cell>
        </row>
        <row r="14">
          <cell r="B14" t="str">
            <v>Tilgang ved blanding 2.j.</v>
          </cell>
          <cell r="C14">
            <v>134660</v>
          </cell>
          <cell r="D14">
            <v>5693</v>
          </cell>
          <cell r="E14">
            <v>5022</v>
          </cell>
          <cell r="F14">
            <v>0</v>
          </cell>
          <cell r="G14">
            <v>0</v>
          </cell>
          <cell r="H14">
            <v>145375</v>
          </cell>
          <cell r="I14">
            <v>4</v>
          </cell>
          <cell r="J14">
            <v>0</v>
          </cell>
          <cell r="K14">
            <v>4</v>
          </cell>
          <cell r="L14">
            <v>28135</v>
          </cell>
          <cell r="M14">
            <v>147917</v>
          </cell>
          <cell r="N14">
            <v>0</v>
          </cell>
          <cell r="O14">
            <v>27848</v>
          </cell>
          <cell r="P14">
            <v>0</v>
          </cell>
          <cell r="Q14">
            <v>2696</v>
          </cell>
          <cell r="R14">
            <v>206596</v>
          </cell>
          <cell r="S14">
            <v>40205</v>
          </cell>
          <cell r="T14">
            <v>0</v>
          </cell>
          <cell r="U14">
            <v>0</v>
          </cell>
          <cell r="V14">
            <v>40205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1108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1108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4389</v>
          </cell>
          <cell r="D16">
            <v>32</v>
          </cell>
          <cell r="E16">
            <v>1</v>
          </cell>
          <cell r="F16">
            <v>0</v>
          </cell>
          <cell r="G16">
            <v>19</v>
          </cell>
          <cell r="H16">
            <v>4441</v>
          </cell>
          <cell r="I16">
            <v>11</v>
          </cell>
          <cell r="J16">
            <v>0</v>
          </cell>
          <cell r="K16">
            <v>11</v>
          </cell>
          <cell r="L16">
            <v>655</v>
          </cell>
          <cell r="M16">
            <v>349</v>
          </cell>
          <cell r="N16">
            <v>6</v>
          </cell>
          <cell r="O16">
            <v>3892</v>
          </cell>
          <cell r="P16">
            <v>0</v>
          </cell>
          <cell r="Q16">
            <v>0</v>
          </cell>
          <cell r="R16">
            <v>4902</v>
          </cell>
          <cell r="S16">
            <v>56</v>
          </cell>
          <cell r="T16">
            <v>231</v>
          </cell>
          <cell r="U16">
            <v>0</v>
          </cell>
          <cell r="V16">
            <v>287</v>
          </cell>
          <cell r="W16">
            <v>6219</v>
          </cell>
          <cell r="X16">
            <v>1</v>
          </cell>
          <cell r="Y16">
            <v>6220</v>
          </cell>
          <cell r="Z16">
            <v>0</v>
          </cell>
          <cell r="AA16">
            <v>91</v>
          </cell>
          <cell r="AB16">
            <v>0</v>
          </cell>
          <cell r="AC16">
            <v>74</v>
          </cell>
          <cell r="AD16">
            <v>0</v>
          </cell>
          <cell r="AE16">
            <v>35</v>
          </cell>
          <cell r="AF16">
            <v>200</v>
          </cell>
        </row>
        <row r="17">
          <cell r="B17" t="str">
            <v>I alt Tilgang</v>
          </cell>
          <cell r="C17">
            <v>166318</v>
          </cell>
          <cell r="D17">
            <v>249965</v>
          </cell>
          <cell r="E17">
            <v>23020</v>
          </cell>
          <cell r="F17">
            <v>0</v>
          </cell>
          <cell r="G17">
            <v>87882</v>
          </cell>
          <cell r="H17">
            <v>527185</v>
          </cell>
          <cell r="I17">
            <v>135442</v>
          </cell>
          <cell r="J17">
            <v>12710</v>
          </cell>
          <cell r="K17">
            <v>148152</v>
          </cell>
          <cell r="L17">
            <v>498543</v>
          </cell>
          <cell r="M17">
            <v>403556</v>
          </cell>
          <cell r="N17">
            <v>36106</v>
          </cell>
          <cell r="O17">
            <v>253831</v>
          </cell>
          <cell r="P17">
            <v>0</v>
          </cell>
          <cell r="Q17">
            <v>201011</v>
          </cell>
          <cell r="R17">
            <v>1393047</v>
          </cell>
          <cell r="S17">
            <v>377301</v>
          </cell>
          <cell r="T17">
            <v>32956</v>
          </cell>
          <cell r="U17">
            <v>37234</v>
          </cell>
          <cell r="V17">
            <v>447491</v>
          </cell>
          <cell r="W17">
            <v>1595107</v>
          </cell>
          <cell r="X17">
            <v>24815</v>
          </cell>
          <cell r="Y17">
            <v>1619922</v>
          </cell>
          <cell r="Z17">
            <v>0</v>
          </cell>
          <cell r="AA17">
            <v>13218</v>
          </cell>
          <cell r="AB17">
            <v>26868</v>
          </cell>
          <cell r="AC17">
            <v>13625</v>
          </cell>
          <cell r="AD17">
            <v>25349</v>
          </cell>
          <cell r="AE17">
            <v>36</v>
          </cell>
          <cell r="AF17">
            <v>79096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50205</v>
          </cell>
          <cell r="E18">
            <v>0</v>
          </cell>
          <cell r="F18">
            <v>0</v>
          </cell>
          <cell r="G18">
            <v>78564</v>
          </cell>
          <cell r="H18">
            <v>128769</v>
          </cell>
          <cell r="I18">
            <v>0</v>
          </cell>
          <cell r="J18">
            <v>12345</v>
          </cell>
          <cell r="K18">
            <v>12345</v>
          </cell>
          <cell r="L18">
            <v>86167</v>
          </cell>
          <cell r="M18">
            <v>0</v>
          </cell>
          <cell r="N18">
            <v>12850</v>
          </cell>
          <cell r="O18">
            <v>29031</v>
          </cell>
          <cell r="P18">
            <v>0</v>
          </cell>
          <cell r="Q18">
            <v>0</v>
          </cell>
          <cell r="R18">
            <v>128048</v>
          </cell>
          <cell r="S18">
            <v>207231</v>
          </cell>
          <cell r="T18">
            <v>17859</v>
          </cell>
          <cell r="U18">
            <v>0</v>
          </cell>
          <cell r="V18">
            <v>225090</v>
          </cell>
          <cell r="W18">
            <v>0</v>
          </cell>
          <cell r="X18">
            <v>6262</v>
          </cell>
          <cell r="Y18">
            <v>6262</v>
          </cell>
          <cell r="Z18">
            <v>0</v>
          </cell>
          <cell r="AA18">
            <v>1777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1777</v>
          </cell>
        </row>
        <row r="19">
          <cell r="B19" t="str">
            <v>Salg til lagringspligtig 3.b-c.</v>
          </cell>
          <cell r="C19">
            <v>15276</v>
          </cell>
          <cell r="D19">
            <v>65319</v>
          </cell>
          <cell r="E19">
            <v>4369</v>
          </cell>
          <cell r="F19">
            <v>0</v>
          </cell>
          <cell r="G19">
            <v>15826</v>
          </cell>
          <cell r="H19">
            <v>100790</v>
          </cell>
          <cell r="I19">
            <v>48591</v>
          </cell>
          <cell r="J19">
            <v>5988</v>
          </cell>
          <cell r="K19">
            <v>54579</v>
          </cell>
          <cell r="L19">
            <v>138248</v>
          </cell>
          <cell r="M19">
            <v>114928</v>
          </cell>
          <cell r="N19">
            <v>9556</v>
          </cell>
          <cell r="O19">
            <v>63994</v>
          </cell>
          <cell r="P19">
            <v>0</v>
          </cell>
          <cell r="Q19">
            <v>96409</v>
          </cell>
          <cell r="R19">
            <v>423135</v>
          </cell>
          <cell r="S19">
            <v>58498</v>
          </cell>
          <cell r="T19">
            <v>0</v>
          </cell>
          <cell r="U19">
            <v>37234</v>
          </cell>
          <cell r="V19">
            <v>95732</v>
          </cell>
          <cell r="W19">
            <v>931024</v>
          </cell>
          <cell r="X19">
            <v>9717</v>
          </cell>
          <cell r="Y19">
            <v>940741</v>
          </cell>
          <cell r="Z19">
            <v>0</v>
          </cell>
          <cell r="AA19">
            <v>2233</v>
          </cell>
          <cell r="AB19">
            <v>0</v>
          </cell>
          <cell r="AC19">
            <v>433</v>
          </cell>
          <cell r="AD19">
            <v>0</v>
          </cell>
          <cell r="AE19">
            <v>0</v>
          </cell>
          <cell r="AF19">
            <v>2666</v>
          </cell>
        </row>
        <row r="20">
          <cell r="B20" t="str">
            <v>Udlån til lagringspligtig 3.i-j.</v>
          </cell>
          <cell r="C20">
            <v>0</v>
          </cell>
          <cell r="D20">
            <v>4226</v>
          </cell>
          <cell r="E20">
            <v>214</v>
          </cell>
          <cell r="F20">
            <v>0</v>
          </cell>
          <cell r="G20">
            <v>0</v>
          </cell>
          <cell r="H20">
            <v>4440</v>
          </cell>
          <cell r="I20">
            <v>0</v>
          </cell>
          <cell r="J20">
            <v>0</v>
          </cell>
          <cell r="K20">
            <v>0</v>
          </cell>
          <cell r="L20">
            <v>56587</v>
          </cell>
          <cell r="M20">
            <v>12100</v>
          </cell>
          <cell r="N20">
            <v>482</v>
          </cell>
          <cell r="O20">
            <v>28846</v>
          </cell>
          <cell r="P20">
            <v>0</v>
          </cell>
          <cell r="Q20">
            <v>24555</v>
          </cell>
          <cell r="R20">
            <v>122570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83966</v>
          </cell>
          <cell r="X20">
            <v>0</v>
          </cell>
          <cell r="Y20">
            <v>83966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1821</v>
          </cell>
          <cell r="M21">
            <v>0</v>
          </cell>
          <cell r="N21">
            <v>0</v>
          </cell>
          <cell r="O21">
            <v>31233</v>
          </cell>
          <cell r="P21">
            <v>0</v>
          </cell>
          <cell r="Q21">
            <v>0</v>
          </cell>
          <cell r="R21">
            <v>33054</v>
          </cell>
          <cell r="S21">
            <v>12745</v>
          </cell>
          <cell r="T21">
            <v>2012</v>
          </cell>
          <cell r="U21">
            <v>0</v>
          </cell>
          <cell r="V21">
            <v>14757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</v>
          </cell>
          <cell r="M22">
            <v>333</v>
          </cell>
          <cell r="N22">
            <v>0</v>
          </cell>
          <cell r="O22">
            <v>150</v>
          </cell>
          <cell r="P22">
            <v>0</v>
          </cell>
          <cell r="Q22">
            <v>0</v>
          </cell>
          <cell r="R22">
            <v>490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29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29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29806</v>
          </cell>
          <cell r="J23">
            <v>0</v>
          </cell>
          <cell r="K23">
            <v>29806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3274</v>
          </cell>
          <cell r="P24">
            <v>0</v>
          </cell>
          <cell r="Q24">
            <v>0</v>
          </cell>
          <cell r="R24">
            <v>3274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142982</v>
          </cell>
          <cell r="D25">
            <v>0</v>
          </cell>
          <cell r="E25">
            <v>144</v>
          </cell>
          <cell r="F25">
            <v>0</v>
          </cell>
          <cell r="G25">
            <v>0</v>
          </cell>
          <cell r="H25">
            <v>143126</v>
          </cell>
          <cell r="I25">
            <v>48640</v>
          </cell>
          <cell r="J25">
            <v>0</v>
          </cell>
          <cell r="K25">
            <v>48640</v>
          </cell>
          <cell r="L25">
            <v>80825</v>
          </cell>
          <cell r="M25">
            <v>221542</v>
          </cell>
          <cell r="N25">
            <v>1885</v>
          </cell>
          <cell r="O25">
            <v>86903</v>
          </cell>
          <cell r="P25">
            <v>0</v>
          </cell>
          <cell r="Q25">
            <v>2504</v>
          </cell>
          <cell r="R25">
            <v>393659</v>
          </cell>
          <cell r="S25">
            <v>7494</v>
          </cell>
          <cell r="T25">
            <v>997</v>
          </cell>
          <cell r="U25">
            <v>0</v>
          </cell>
          <cell r="V25">
            <v>8491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8082</v>
          </cell>
          <cell r="AB25">
            <v>0</v>
          </cell>
          <cell r="AC25">
            <v>5537</v>
          </cell>
          <cell r="AD25">
            <v>14</v>
          </cell>
          <cell r="AE25">
            <v>36</v>
          </cell>
          <cell r="AF25">
            <v>13669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1269</v>
          </cell>
          <cell r="M26">
            <v>0</v>
          </cell>
          <cell r="N26">
            <v>0</v>
          </cell>
          <cell r="O26">
            <v>167</v>
          </cell>
          <cell r="P26">
            <v>0</v>
          </cell>
          <cell r="Q26">
            <v>0</v>
          </cell>
          <cell r="R26">
            <v>1436</v>
          </cell>
          <cell r="S26">
            <v>2143</v>
          </cell>
          <cell r="T26">
            <v>0</v>
          </cell>
          <cell r="U26">
            <v>0</v>
          </cell>
          <cell r="V26">
            <v>2143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8</v>
          </cell>
          <cell r="AB26">
            <v>0</v>
          </cell>
          <cell r="AC26">
            <v>2105</v>
          </cell>
          <cell r="AD26">
            <v>18776</v>
          </cell>
          <cell r="AE26">
            <v>0</v>
          </cell>
          <cell r="AF26">
            <v>20889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26868</v>
          </cell>
          <cell r="AC27">
            <v>0</v>
          </cell>
          <cell r="AD27">
            <v>0</v>
          </cell>
          <cell r="AE27">
            <v>0</v>
          </cell>
          <cell r="AF27">
            <v>26868</v>
          </cell>
        </row>
        <row r="28">
          <cell r="B28" t="str">
            <v>Anvendt til produktion 3.n</v>
          </cell>
          <cell r="C28">
            <v>0</v>
          </cell>
          <cell r="D28">
            <v>840</v>
          </cell>
          <cell r="E28">
            <v>0</v>
          </cell>
          <cell r="F28">
            <v>0</v>
          </cell>
          <cell r="G28">
            <v>3770</v>
          </cell>
          <cell r="H28">
            <v>4610</v>
          </cell>
          <cell r="I28">
            <v>0</v>
          </cell>
          <cell r="J28">
            <v>0</v>
          </cell>
          <cell r="K28">
            <v>0</v>
          </cell>
          <cell r="L28">
            <v>58480</v>
          </cell>
          <cell r="M28">
            <v>887</v>
          </cell>
          <cell r="N28">
            <v>7563</v>
          </cell>
          <cell r="O28">
            <v>0</v>
          </cell>
          <cell r="P28">
            <v>0</v>
          </cell>
          <cell r="Q28">
            <v>24938</v>
          </cell>
          <cell r="R28">
            <v>91868</v>
          </cell>
          <cell r="S28">
            <v>0</v>
          </cell>
          <cell r="T28">
            <v>0</v>
          </cell>
          <cell r="U28">
            <v>37234</v>
          </cell>
          <cell r="V28">
            <v>37234</v>
          </cell>
          <cell r="W28">
            <v>572415</v>
          </cell>
          <cell r="X28">
            <v>0</v>
          </cell>
          <cell r="Y28">
            <v>572415</v>
          </cell>
          <cell r="Z28">
            <v>0</v>
          </cell>
          <cell r="AA28">
            <v>629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629</v>
          </cell>
        </row>
        <row r="29">
          <cell r="B29" t="str">
            <v>Anvendt til blanding 3.o.</v>
          </cell>
          <cell r="C29">
            <v>3315</v>
          </cell>
          <cell r="D29">
            <v>124768</v>
          </cell>
          <cell r="E29">
            <v>20788</v>
          </cell>
          <cell r="F29">
            <v>0</v>
          </cell>
          <cell r="G29">
            <v>0</v>
          </cell>
          <cell r="H29">
            <v>148871</v>
          </cell>
          <cell r="I29">
            <v>4</v>
          </cell>
          <cell r="J29">
            <v>0</v>
          </cell>
          <cell r="K29">
            <v>4</v>
          </cell>
          <cell r="L29">
            <v>135987</v>
          </cell>
          <cell r="M29">
            <v>47409</v>
          </cell>
          <cell r="N29">
            <v>6069</v>
          </cell>
          <cell r="O29">
            <v>12454</v>
          </cell>
          <cell r="P29">
            <v>0</v>
          </cell>
          <cell r="Q29">
            <v>2628</v>
          </cell>
          <cell r="R29">
            <v>204547</v>
          </cell>
          <cell r="S29">
            <v>233</v>
          </cell>
          <cell r="T29">
            <v>39923</v>
          </cell>
          <cell r="U29">
            <v>0</v>
          </cell>
          <cell r="V29">
            <v>40156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1108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1108</v>
          </cell>
        </row>
        <row r="30">
          <cell r="B30" t="str">
            <v>Genanvendt til produktion 3.p.</v>
          </cell>
          <cell r="C30">
            <v>1088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1088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2590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2590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0</v>
          </cell>
          <cell r="D31">
            <v>1014</v>
          </cell>
          <cell r="E31">
            <v>37</v>
          </cell>
          <cell r="F31">
            <v>0</v>
          </cell>
          <cell r="G31">
            <v>0</v>
          </cell>
          <cell r="H31">
            <v>1051</v>
          </cell>
          <cell r="I31">
            <v>124</v>
          </cell>
          <cell r="J31">
            <v>17</v>
          </cell>
          <cell r="K31">
            <v>141</v>
          </cell>
          <cell r="L31">
            <v>1757</v>
          </cell>
          <cell r="M31">
            <v>221</v>
          </cell>
          <cell r="N31">
            <v>229</v>
          </cell>
          <cell r="O31">
            <v>53</v>
          </cell>
          <cell r="P31">
            <v>0</v>
          </cell>
          <cell r="Q31">
            <v>18</v>
          </cell>
          <cell r="R31">
            <v>2278</v>
          </cell>
          <cell r="S31">
            <v>40</v>
          </cell>
          <cell r="T31">
            <v>0</v>
          </cell>
          <cell r="U31">
            <v>0</v>
          </cell>
          <cell r="V31">
            <v>40</v>
          </cell>
          <cell r="W31">
            <v>124</v>
          </cell>
          <cell r="X31">
            <v>0</v>
          </cell>
          <cell r="Y31">
            <v>124</v>
          </cell>
          <cell r="Z31">
            <v>0</v>
          </cell>
          <cell r="AA31">
            <v>61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61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162661</v>
          </cell>
          <cell r="D33">
            <v>246372</v>
          </cell>
          <cell r="E33">
            <v>25552</v>
          </cell>
          <cell r="F33">
            <v>0</v>
          </cell>
          <cell r="G33">
            <v>98160</v>
          </cell>
          <cell r="H33">
            <v>532745</v>
          </cell>
          <cell r="I33">
            <v>127165</v>
          </cell>
          <cell r="J33">
            <v>18350</v>
          </cell>
          <cell r="K33">
            <v>145515</v>
          </cell>
          <cell r="L33">
            <v>561148</v>
          </cell>
          <cell r="M33">
            <v>400010</v>
          </cell>
          <cell r="N33">
            <v>38634</v>
          </cell>
          <cell r="O33">
            <v>256105</v>
          </cell>
          <cell r="P33">
            <v>0</v>
          </cell>
          <cell r="Q33">
            <v>151052</v>
          </cell>
          <cell r="R33">
            <v>1406949</v>
          </cell>
          <cell r="S33">
            <v>288384</v>
          </cell>
          <cell r="T33">
            <v>60791</v>
          </cell>
          <cell r="U33">
            <v>74468</v>
          </cell>
          <cell r="V33">
            <v>423643</v>
          </cell>
          <cell r="W33">
            <v>1587529</v>
          </cell>
          <cell r="X33">
            <v>15979</v>
          </cell>
          <cell r="Y33">
            <v>1603508</v>
          </cell>
          <cell r="Z33">
            <v>0</v>
          </cell>
          <cell r="AA33">
            <v>13927</v>
          </cell>
          <cell r="AB33">
            <v>26868</v>
          </cell>
          <cell r="AC33">
            <v>8075</v>
          </cell>
          <cell r="AD33">
            <v>18790</v>
          </cell>
          <cell r="AE33">
            <v>36</v>
          </cell>
          <cell r="AF33">
            <v>67696</v>
          </cell>
        </row>
        <row r="34">
          <cell r="A34" t="str">
            <v>FYSISK BEHOLDNING ULTIMO</v>
          </cell>
          <cell r="B34" t="str">
            <v/>
          </cell>
          <cell r="C34">
            <v>11897</v>
          </cell>
          <cell r="D34">
            <v>408690</v>
          </cell>
          <cell r="E34">
            <v>28137</v>
          </cell>
          <cell r="F34">
            <v>0</v>
          </cell>
          <cell r="G34">
            <v>75923</v>
          </cell>
          <cell r="H34">
            <v>524647</v>
          </cell>
          <cell r="I34">
            <v>211792</v>
          </cell>
          <cell r="J34">
            <v>2717</v>
          </cell>
          <cell r="K34">
            <v>214509</v>
          </cell>
          <cell r="L34">
            <v>945112</v>
          </cell>
          <cell r="M34">
            <v>195095</v>
          </cell>
          <cell r="N34">
            <v>96924</v>
          </cell>
          <cell r="O34">
            <v>232291</v>
          </cell>
          <cell r="P34">
            <v>0</v>
          </cell>
          <cell r="Q34">
            <v>148889</v>
          </cell>
          <cell r="R34">
            <v>1618311</v>
          </cell>
          <cell r="S34">
            <v>482775</v>
          </cell>
          <cell r="T34">
            <v>236148</v>
          </cell>
          <cell r="U34">
            <v>5759</v>
          </cell>
          <cell r="V34">
            <v>724682</v>
          </cell>
          <cell r="W34">
            <v>528279</v>
          </cell>
          <cell r="X34">
            <v>36329</v>
          </cell>
          <cell r="Y34">
            <v>564608</v>
          </cell>
          <cell r="Z34">
            <v>0</v>
          </cell>
          <cell r="AA34">
            <v>5172</v>
          </cell>
          <cell r="AB34">
            <v>0</v>
          </cell>
          <cell r="AC34">
            <v>13486</v>
          </cell>
          <cell r="AD34">
            <v>24309</v>
          </cell>
          <cell r="AE34">
            <v>0</v>
          </cell>
          <cell r="AF34">
            <v>42967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242912</v>
          </cell>
          <cell r="E35">
            <v>2889</v>
          </cell>
          <cell r="F35">
            <v>0</v>
          </cell>
          <cell r="G35">
            <v>0</v>
          </cell>
          <cell r="H35">
            <v>245801</v>
          </cell>
          <cell r="I35">
            <v>0</v>
          </cell>
          <cell r="J35">
            <v>0</v>
          </cell>
          <cell r="K35">
            <v>0</v>
          </cell>
          <cell r="L35">
            <v>1033748</v>
          </cell>
          <cell r="M35">
            <v>176156</v>
          </cell>
          <cell r="N35">
            <v>5160</v>
          </cell>
          <cell r="O35">
            <v>73055</v>
          </cell>
          <cell r="P35">
            <v>0</v>
          </cell>
          <cell r="Q35">
            <v>27362</v>
          </cell>
          <cell r="R35">
            <v>1315481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147334</v>
          </cell>
          <cell r="X35">
            <v>0</v>
          </cell>
          <cell r="Y35">
            <v>147334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-242912</v>
          </cell>
          <cell r="E36">
            <v>-2888</v>
          </cell>
          <cell r="F36">
            <v>0</v>
          </cell>
          <cell r="G36">
            <v>0</v>
          </cell>
          <cell r="H36">
            <v>-245800</v>
          </cell>
          <cell r="I36">
            <v>0</v>
          </cell>
          <cell r="J36">
            <v>0</v>
          </cell>
          <cell r="K36">
            <v>0</v>
          </cell>
          <cell r="L36">
            <v>-1033748</v>
          </cell>
          <cell r="M36">
            <v>-176156</v>
          </cell>
          <cell r="N36">
            <v>-5160</v>
          </cell>
          <cell r="O36">
            <v>-73054</v>
          </cell>
          <cell r="P36">
            <v>0</v>
          </cell>
          <cell r="Q36">
            <v>-27362</v>
          </cell>
          <cell r="R36">
            <v>-1315480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-147334</v>
          </cell>
          <cell r="X36">
            <v>0</v>
          </cell>
          <cell r="Y36">
            <v>-147334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11897</v>
          </cell>
          <cell r="D37">
            <v>408690</v>
          </cell>
          <cell r="E37">
            <v>28138</v>
          </cell>
          <cell r="F37">
            <v>0</v>
          </cell>
          <cell r="G37">
            <v>75923</v>
          </cell>
          <cell r="H37">
            <v>524648</v>
          </cell>
          <cell r="I37">
            <v>211792</v>
          </cell>
          <cell r="J37">
            <v>2717</v>
          </cell>
          <cell r="K37">
            <v>214509</v>
          </cell>
          <cell r="L37">
            <v>945112</v>
          </cell>
          <cell r="M37">
            <v>195095</v>
          </cell>
          <cell r="N37">
            <v>96924</v>
          </cell>
          <cell r="O37">
            <v>232292</v>
          </cell>
          <cell r="P37">
            <v>0</v>
          </cell>
          <cell r="Q37">
            <v>148889</v>
          </cell>
          <cell r="R37">
            <v>1618312</v>
          </cell>
          <cell r="S37">
            <v>482775</v>
          </cell>
          <cell r="T37">
            <v>236148</v>
          </cell>
          <cell r="U37">
            <v>5759</v>
          </cell>
          <cell r="V37">
            <v>724682</v>
          </cell>
          <cell r="W37">
            <v>528279</v>
          </cell>
          <cell r="X37">
            <v>36329</v>
          </cell>
          <cell r="Y37">
            <v>564608</v>
          </cell>
          <cell r="Z37">
            <v>0</v>
          </cell>
          <cell r="AA37">
            <v>5172</v>
          </cell>
          <cell r="AB37">
            <v>0</v>
          </cell>
          <cell r="AC37">
            <v>13486</v>
          </cell>
          <cell r="AD37">
            <v>24309</v>
          </cell>
          <cell r="AE37">
            <v>0</v>
          </cell>
          <cell r="AF37">
            <v>42967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4031</v>
          </cell>
          <cell r="C3">
            <v>5</v>
          </cell>
          <cell r="D3">
            <v>136396</v>
          </cell>
          <cell r="E3">
            <v>2550</v>
          </cell>
          <cell r="F3">
            <v>142982</v>
          </cell>
          <cell r="G3">
            <v>1477</v>
          </cell>
          <cell r="H3">
            <v>34333</v>
          </cell>
          <cell r="I3">
            <v>35810</v>
          </cell>
          <cell r="J3">
            <v>0</v>
          </cell>
          <cell r="K3">
            <v>0</v>
          </cell>
          <cell r="L3">
            <v>32216</v>
          </cell>
          <cell r="M3">
            <v>0</v>
          </cell>
          <cell r="N3">
            <v>56483</v>
          </cell>
          <cell r="O3">
            <v>88699</v>
          </cell>
        </row>
      </sheetData>
      <sheetData sheetId="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11897</v>
          </cell>
          <cell r="D3">
            <v>408690</v>
          </cell>
          <cell r="E3">
            <v>28137</v>
          </cell>
          <cell r="F3">
            <v>0</v>
          </cell>
          <cell r="G3">
            <v>75923</v>
          </cell>
          <cell r="H3">
            <v>524647</v>
          </cell>
          <cell r="I3">
            <v>211792</v>
          </cell>
          <cell r="J3">
            <v>2717</v>
          </cell>
          <cell r="K3">
            <v>214509</v>
          </cell>
          <cell r="L3">
            <v>945112</v>
          </cell>
          <cell r="M3">
            <v>195095</v>
          </cell>
          <cell r="N3">
            <v>96924</v>
          </cell>
          <cell r="O3">
            <v>232291</v>
          </cell>
          <cell r="P3">
            <v>0</v>
          </cell>
          <cell r="Q3">
            <v>148889</v>
          </cell>
          <cell r="R3">
            <v>1618311</v>
          </cell>
          <cell r="S3">
            <v>482775</v>
          </cell>
          <cell r="T3">
            <v>236148</v>
          </cell>
          <cell r="U3">
            <v>5759</v>
          </cell>
          <cell r="V3">
            <v>724682</v>
          </cell>
          <cell r="W3">
            <v>528279</v>
          </cell>
          <cell r="X3">
            <v>36329</v>
          </cell>
          <cell r="Y3">
            <v>564608</v>
          </cell>
          <cell r="Z3">
            <v>0</v>
          </cell>
          <cell r="AA3">
            <v>5172</v>
          </cell>
          <cell r="AB3">
            <v>0</v>
          </cell>
          <cell r="AC3">
            <v>13486</v>
          </cell>
          <cell r="AD3">
            <v>24309</v>
          </cell>
          <cell r="AE3">
            <v>0</v>
          </cell>
          <cell r="AF3">
            <v>42967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242912</v>
          </cell>
          <cell r="E4">
            <v>2889</v>
          </cell>
          <cell r="F4">
            <v>0</v>
          </cell>
          <cell r="G4">
            <v>0</v>
          </cell>
          <cell r="H4">
            <v>245801</v>
          </cell>
          <cell r="I4">
            <v>0</v>
          </cell>
          <cell r="J4">
            <v>0</v>
          </cell>
          <cell r="K4">
            <v>0</v>
          </cell>
          <cell r="L4">
            <v>1033748</v>
          </cell>
          <cell r="M4">
            <v>176156</v>
          </cell>
          <cell r="N4">
            <v>5160</v>
          </cell>
          <cell r="O4">
            <v>73055</v>
          </cell>
          <cell r="P4">
            <v>0</v>
          </cell>
          <cell r="Q4">
            <v>27362</v>
          </cell>
          <cell r="R4">
            <v>1315481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147334</v>
          </cell>
          <cell r="X4">
            <v>0</v>
          </cell>
          <cell r="Y4">
            <v>147334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-242912</v>
          </cell>
          <cell r="E5">
            <v>-2888</v>
          </cell>
          <cell r="F5">
            <v>0</v>
          </cell>
          <cell r="G5">
            <v>0</v>
          </cell>
          <cell r="H5">
            <v>-245800</v>
          </cell>
          <cell r="I5">
            <v>0</v>
          </cell>
          <cell r="J5">
            <v>0</v>
          </cell>
          <cell r="K5">
            <v>0</v>
          </cell>
          <cell r="L5">
            <v>-1033748</v>
          </cell>
          <cell r="M5">
            <v>-176156</v>
          </cell>
          <cell r="N5">
            <v>-5160</v>
          </cell>
          <cell r="O5">
            <v>-73054</v>
          </cell>
          <cell r="P5">
            <v>0</v>
          </cell>
          <cell r="Q5">
            <v>-27362</v>
          </cell>
          <cell r="R5">
            <v>-1315480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-147334</v>
          </cell>
          <cell r="X5">
            <v>0</v>
          </cell>
          <cell r="Y5">
            <v>-147334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11897</v>
          </cell>
          <cell r="D6">
            <v>408690</v>
          </cell>
          <cell r="E6">
            <v>28138</v>
          </cell>
          <cell r="F6">
            <v>0</v>
          </cell>
          <cell r="G6">
            <v>75923</v>
          </cell>
          <cell r="H6">
            <v>524648</v>
          </cell>
          <cell r="I6">
            <v>211792</v>
          </cell>
          <cell r="J6">
            <v>2717</v>
          </cell>
          <cell r="K6">
            <v>214509</v>
          </cell>
          <cell r="L6">
            <v>945112</v>
          </cell>
          <cell r="M6">
            <v>195095</v>
          </cell>
          <cell r="N6">
            <v>96924</v>
          </cell>
          <cell r="O6">
            <v>232292</v>
          </cell>
          <cell r="P6">
            <v>0</v>
          </cell>
          <cell r="Q6">
            <v>148889</v>
          </cell>
          <cell r="R6">
            <v>1618312</v>
          </cell>
          <cell r="S6">
            <v>482775</v>
          </cell>
          <cell r="T6">
            <v>236148</v>
          </cell>
          <cell r="U6">
            <v>5759</v>
          </cell>
          <cell r="V6">
            <v>724682</v>
          </cell>
          <cell r="W6">
            <v>528279</v>
          </cell>
          <cell r="X6">
            <v>36329</v>
          </cell>
          <cell r="Y6">
            <v>564608</v>
          </cell>
          <cell r="Z6">
            <v>0</v>
          </cell>
          <cell r="AA6">
            <v>5172</v>
          </cell>
          <cell r="AB6">
            <v>0</v>
          </cell>
          <cell r="AC6">
            <v>13486</v>
          </cell>
          <cell r="AD6">
            <v>24309</v>
          </cell>
          <cell r="AE6">
            <v>0</v>
          </cell>
          <cell r="AF6">
            <v>42967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46404</v>
          </cell>
          <cell r="E7">
            <v>12652</v>
          </cell>
          <cell r="F7">
            <v>0</v>
          </cell>
          <cell r="G7">
            <v>15973</v>
          </cell>
          <cell r="H7">
            <v>75029</v>
          </cell>
          <cell r="I7">
            <v>0</v>
          </cell>
          <cell r="J7">
            <v>0</v>
          </cell>
          <cell r="K7">
            <v>0</v>
          </cell>
          <cell r="L7">
            <v>251095</v>
          </cell>
          <cell r="M7">
            <v>0</v>
          </cell>
          <cell r="N7">
            <v>3150</v>
          </cell>
          <cell r="O7">
            <v>66339</v>
          </cell>
          <cell r="P7">
            <v>0</v>
          </cell>
          <cell r="Q7">
            <v>19363</v>
          </cell>
          <cell r="R7">
            <v>339947</v>
          </cell>
          <cell r="S7">
            <v>138678</v>
          </cell>
          <cell r="T7">
            <v>95766</v>
          </cell>
          <cell r="U7">
            <v>0</v>
          </cell>
          <cell r="V7">
            <v>234444</v>
          </cell>
          <cell r="W7">
            <v>337101</v>
          </cell>
          <cell r="X7">
            <v>13858</v>
          </cell>
          <cell r="Y7">
            <v>350959</v>
          </cell>
          <cell r="Z7">
            <v>0</v>
          </cell>
          <cell r="AA7">
            <v>5324</v>
          </cell>
          <cell r="AB7">
            <v>0</v>
          </cell>
          <cell r="AC7">
            <v>1858</v>
          </cell>
          <cell r="AD7">
            <v>31145</v>
          </cell>
          <cell r="AE7">
            <v>0</v>
          </cell>
          <cell r="AF7">
            <v>38327</v>
          </cell>
        </row>
        <row r="8">
          <cell r="B8" t="str">
            <v>Køb fra lagringspligtig 2.b-c.</v>
          </cell>
          <cell r="C8">
            <v>13561</v>
          </cell>
          <cell r="D8">
            <v>82550</v>
          </cell>
          <cell r="E8">
            <v>3796</v>
          </cell>
          <cell r="F8">
            <v>0</v>
          </cell>
          <cell r="G8">
            <v>16923</v>
          </cell>
          <cell r="H8">
            <v>116830</v>
          </cell>
          <cell r="I8">
            <v>79819</v>
          </cell>
          <cell r="J8">
            <v>3675</v>
          </cell>
          <cell r="K8">
            <v>83494</v>
          </cell>
          <cell r="L8">
            <v>170769</v>
          </cell>
          <cell r="M8">
            <v>105480</v>
          </cell>
          <cell r="N8">
            <v>6171</v>
          </cell>
          <cell r="O8">
            <v>27738</v>
          </cell>
          <cell r="P8">
            <v>0</v>
          </cell>
          <cell r="Q8">
            <v>13622</v>
          </cell>
          <cell r="R8">
            <v>323780</v>
          </cell>
          <cell r="S8">
            <v>34084</v>
          </cell>
          <cell r="T8">
            <v>0</v>
          </cell>
          <cell r="U8">
            <v>0</v>
          </cell>
          <cell r="V8">
            <v>34084</v>
          </cell>
          <cell r="W8">
            <v>849867</v>
          </cell>
          <cell r="X8">
            <v>4101</v>
          </cell>
          <cell r="Y8">
            <v>853968</v>
          </cell>
          <cell r="Z8">
            <v>0</v>
          </cell>
          <cell r="AA8">
            <v>2715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2715</v>
          </cell>
        </row>
        <row r="9">
          <cell r="B9" t="str">
            <v>Lån fra lagringpligtig 2.f-g.</v>
          </cell>
          <cell r="C9">
            <v>0</v>
          </cell>
          <cell r="D9">
            <v>3210</v>
          </cell>
          <cell r="E9">
            <v>1899</v>
          </cell>
          <cell r="F9">
            <v>0</v>
          </cell>
          <cell r="G9">
            <v>0</v>
          </cell>
          <cell r="H9">
            <v>5109</v>
          </cell>
          <cell r="I9">
            <v>0</v>
          </cell>
          <cell r="J9">
            <v>0</v>
          </cell>
          <cell r="K9">
            <v>0</v>
          </cell>
          <cell r="L9">
            <v>43003</v>
          </cell>
          <cell r="M9">
            <v>32450</v>
          </cell>
          <cell r="N9">
            <v>482</v>
          </cell>
          <cell r="O9">
            <v>37963</v>
          </cell>
          <cell r="P9">
            <v>0</v>
          </cell>
          <cell r="Q9">
            <v>27362</v>
          </cell>
          <cell r="R9">
            <v>141260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77184</v>
          </cell>
          <cell r="X9">
            <v>0</v>
          </cell>
          <cell r="Y9">
            <v>77184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1778</v>
          </cell>
          <cell r="M10">
            <v>0</v>
          </cell>
          <cell r="N10">
            <v>4847</v>
          </cell>
          <cell r="O10">
            <v>51</v>
          </cell>
          <cell r="P10">
            <v>0</v>
          </cell>
          <cell r="Q10">
            <v>67</v>
          </cell>
          <cell r="R10">
            <v>6743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799</v>
          </cell>
          <cell r="AC10">
            <v>0</v>
          </cell>
          <cell r="AD10">
            <v>0</v>
          </cell>
          <cell r="AE10">
            <v>0</v>
          </cell>
          <cell r="AF10">
            <v>799</v>
          </cell>
        </row>
        <row r="11">
          <cell r="B11" t="str">
            <v>Køb fra andre 2e</v>
          </cell>
          <cell r="C11">
            <v>3681</v>
          </cell>
          <cell r="D11">
            <v>0</v>
          </cell>
          <cell r="E11">
            <v>150</v>
          </cell>
          <cell r="F11">
            <v>0</v>
          </cell>
          <cell r="G11">
            <v>0</v>
          </cell>
          <cell r="H11">
            <v>3831</v>
          </cell>
          <cell r="I11">
            <v>0</v>
          </cell>
          <cell r="J11">
            <v>0</v>
          </cell>
          <cell r="K11">
            <v>0</v>
          </cell>
          <cell r="L11">
            <v>3324</v>
          </cell>
          <cell r="M11">
            <v>4829</v>
          </cell>
          <cell r="N11">
            <v>0</v>
          </cell>
          <cell r="O11">
            <v>3807</v>
          </cell>
          <cell r="P11">
            <v>0</v>
          </cell>
          <cell r="Q11">
            <v>0</v>
          </cell>
          <cell r="R11">
            <v>11960</v>
          </cell>
          <cell r="S11">
            <v>1425</v>
          </cell>
          <cell r="T11">
            <v>0</v>
          </cell>
          <cell r="U11">
            <v>0</v>
          </cell>
          <cell r="V11">
            <v>1425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2001</v>
          </cell>
          <cell r="AB11">
            <v>0</v>
          </cell>
          <cell r="AC11">
            <v>264</v>
          </cell>
          <cell r="AD11">
            <v>0</v>
          </cell>
          <cell r="AE11">
            <v>0</v>
          </cell>
          <cell r="AF11">
            <v>2265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10140</v>
          </cell>
          <cell r="D13">
            <v>105537</v>
          </cell>
          <cell r="E13">
            <v>10</v>
          </cell>
          <cell r="F13">
            <v>0</v>
          </cell>
          <cell r="G13">
            <v>112113</v>
          </cell>
          <cell r="H13">
            <v>227800</v>
          </cell>
          <cell r="I13">
            <v>14373</v>
          </cell>
          <cell r="J13">
            <v>3326</v>
          </cell>
          <cell r="K13">
            <v>17699</v>
          </cell>
          <cell r="L13">
            <v>193504</v>
          </cell>
          <cell r="M13">
            <v>125995</v>
          </cell>
          <cell r="N13">
            <v>14379</v>
          </cell>
          <cell r="O13">
            <v>35088</v>
          </cell>
          <cell r="P13">
            <v>0</v>
          </cell>
          <cell r="Q13">
            <v>652</v>
          </cell>
          <cell r="R13">
            <v>369618</v>
          </cell>
          <cell r="S13">
            <v>163966</v>
          </cell>
          <cell r="T13">
            <v>0</v>
          </cell>
          <cell r="U13">
            <v>0</v>
          </cell>
          <cell r="V13">
            <v>163966</v>
          </cell>
          <cell r="W13">
            <v>269934</v>
          </cell>
          <cell r="X13">
            <v>833</v>
          </cell>
          <cell r="Y13">
            <v>270767</v>
          </cell>
          <cell r="Z13">
            <v>0</v>
          </cell>
          <cell r="AA13">
            <v>4495</v>
          </cell>
          <cell r="AB13">
            <v>25133</v>
          </cell>
          <cell r="AC13">
            <v>0</v>
          </cell>
          <cell r="AD13">
            <v>0</v>
          </cell>
          <cell r="AE13">
            <v>0</v>
          </cell>
          <cell r="AF13">
            <v>29628</v>
          </cell>
        </row>
        <row r="14">
          <cell r="B14" t="str">
            <v>Tilgang ved blanding 2.j.</v>
          </cell>
          <cell r="C14">
            <v>123391</v>
          </cell>
          <cell r="D14">
            <v>7294</v>
          </cell>
          <cell r="E14">
            <v>10890</v>
          </cell>
          <cell r="F14">
            <v>0</v>
          </cell>
          <cell r="G14">
            <v>0</v>
          </cell>
          <cell r="H14">
            <v>141575</v>
          </cell>
          <cell r="I14">
            <v>16</v>
          </cell>
          <cell r="J14">
            <v>0</v>
          </cell>
          <cell r="K14">
            <v>16</v>
          </cell>
          <cell r="L14">
            <v>36487</v>
          </cell>
          <cell r="M14">
            <v>179130</v>
          </cell>
          <cell r="N14">
            <v>0</v>
          </cell>
          <cell r="O14">
            <v>25223</v>
          </cell>
          <cell r="P14">
            <v>0</v>
          </cell>
          <cell r="Q14">
            <v>2401</v>
          </cell>
          <cell r="R14">
            <v>243241</v>
          </cell>
          <cell r="S14">
            <v>102383</v>
          </cell>
          <cell r="T14">
            <v>0</v>
          </cell>
          <cell r="U14">
            <v>0</v>
          </cell>
          <cell r="V14">
            <v>102383</v>
          </cell>
          <cell r="W14">
            <v>0</v>
          </cell>
          <cell r="X14">
            <v>26</v>
          </cell>
          <cell r="Y14">
            <v>26</v>
          </cell>
          <cell r="Z14">
            <v>0</v>
          </cell>
          <cell r="AA14">
            <v>23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23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420</v>
          </cell>
          <cell r="D16">
            <v>73</v>
          </cell>
          <cell r="E16">
            <v>5</v>
          </cell>
          <cell r="F16">
            <v>0</v>
          </cell>
          <cell r="G16">
            <v>54</v>
          </cell>
          <cell r="H16">
            <v>552</v>
          </cell>
          <cell r="I16">
            <v>68</v>
          </cell>
          <cell r="J16">
            <v>1</v>
          </cell>
          <cell r="K16">
            <v>69</v>
          </cell>
          <cell r="L16">
            <v>35</v>
          </cell>
          <cell r="M16">
            <v>1136</v>
          </cell>
          <cell r="N16">
            <v>2</v>
          </cell>
          <cell r="O16">
            <v>253</v>
          </cell>
          <cell r="P16">
            <v>0</v>
          </cell>
          <cell r="Q16">
            <v>53</v>
          </cell>
          <cell r="R16">
            <v>1479</v>
          </cell>
          <cell r="S16">
            <v>31</v>
          </cell>
          <cell r="T16">
            <v>0</v>
          </cell>
          <cell r="U16">
            <v>0</v>
          </cell>
          <cell r="V16">
            <v>31</v>
          </cell>
          <cell r="W16">
            <v>4678</v>
          </cell>
          <cell r="X16">
            <v>0</v>
          </cell>
          <cell r="Y16">
            <v>4678</v>
          </cell>
          <cell r="Z16">
            <v>0</v>
          </cell>
          <cell r="AA16">
            <v>244</v>
          </cell>
          <cell r="AB16">
            <v>0</v>
          </cell>
          <cell r="AC16">
            <v>6</v>
          </cell>
          <cell r="AD16">
            <v>0</v>
          </cell>
          <cell r="AE16">
            <v>36</v>
          </cell>
          <cell r="AF16">
            <v>286</v>
          </cell>
        </row>
        <row r="17">
          <cell r="B17" t="str">
            <v>I alt Tilgang</v>
          </cell>
          <cell r="C17">
            <v>151193</v>
          </cell>
          <cell r="D17">
            <v>245068</v>
          </cell>
          <cell r="E17">
            <v>29402</v>
          </cell>
          <cell r="F17">
            <v>0</v>
          </cell>
          <cell r="G17">
            <v>145063</v>
          </cell>
          <cell r="H17">
            <v>570726</v>
          </cell>
          <cell r="I17">
            <v>94276</v>
          </cell>
          <cell r="J17">
            <v>7002</v>
          </cell>
          <cell r="K17">
            <v>101278</v>
          </cell>
          <cell r="L17">
            <v>699995</v>
          </cell>
          <cell r="M17">
            <v>449020</v>
          </cell>
          <cell r="N17">
            <v>29031</v>
          </cell>
          <cell r="O17">
            <v>196462</v>
          </cell>
          <cell r="P17">
            <v>0</v>
          </cell>
          <cell r="Q17">
            <v>63520</v>
          </cell>
          <cell r="R17">
            <v>1438028</v>
          </cell>
          <cell r="S17">
            <v>440567</v>
          </cell>
          <cell r="T17">
            <v>95766</v>
          </cell>
          <cell r="U17">
            <v>0</v>
          </cell>
          <cell r="V17">
            <v>536333</v>
          </cell>
          <cell r="W17">
            <v>1538764</v>
          </cell>
          <cell r="X17">
            <v>18818</v>
          </cell>
          <cell r="Y17">
            <v>1557582</v>
          </cell>
          <cell r="Z17">
            <v>0</v>
          </cell>
          <cell r="AA17">
            <v>14802</v>
          </cell>
          <cell r="AB17">
            <v>25932</v>
          </cell>
          <cell r="AC17">
            <v>2128</v>
          </cell>
          <cell r="AD17">
            <v>31145</v>
          </cell>
          <cell r="AE17">
            <v>36</v>
          </cell>
          <cell r="AF17">
            <v>74043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45168</v>
          </cell>
          <cell r="E18">
            <v>0</v>
          </cell>
          <cell r="F18">
            <v>0</v>
          </cell>
          <cell r="G18">
            <v>94715</v>
          </cell>
          <cell r="H18">
            <v>139883</v>
          </cell>
          <cell r="I18">
            <v>0</v>
          </cell>
          <cell r="J18">
            <v>0</v>
          </cell>
          <cell r="K18">
            <v>0</v>
          </cell>
          <cell r="L18">
            <v>113576</v>
          </cell>
          <cell r="M18">
            <v>0</v>
          </cell>
          <cell r="N18">
            <v>10251</v>
          </cell>
          <cell r="O18">
            <v>42295</v>
          </cell>
          <cell r="P18">
            <v>0</v>
          </cell>
          <cell r="Q18">
            <v>0</v>
          </cell>
          <cell r="R18">
            <v>166122</v>
          </cell>
          <cell r="S18">
            <v>374070</v>
          </cell>
          <cell r="T18">
            <v>79333</v>
          </cell>
          <cell r="U18">
            <v>0</v>
          </cell>
          <cell r="V18">
            <v>453403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1793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1793</v>
          </cell>
        </row>
        <row r="19">
          <cell r="B19" t="str">
            <v>Salg til lagringspligtig 3.b-c.</v>
          </cell>
          <cell r="C19">
            <v>13561</v>
          </cell>
          <cell r="D19">
            <v>82550</v>
          </cell>
          <cell r="E19">
            <v>3796</v>
          </cell>
          <cell r="F19">
            <v>0</v>
          </cell>
          <cell r="G19">
            <v>16923</v>
          </cell>
          <cell r="H19">
            <v>116830</v>
          </cell>
          <cell r="I19">
            <v>79827</v>
          </cell>
          <cell r="J19">
            <v>3675</v>
          </cell>
          <cell r="K19">
            <v>83502</v>
          </cell>
          <cell r="L19">
            <v>170769</v>
          </cell>
          <cell r="M19">
            <v>105480</v>
          </cell>
          <cell r="N19">
            <v>10430</v>
          </cell>
          <cell r="O19">
            <v>27576</v>
          </cell>
          <cell r="P19">
            <v>0</v>
          </cell>
          <cell r="Q19">
            <v>13622</v>
          </cell>
          <cell r="R19">
            <v>327877</v>
          </cell>
          <cell r="S19">
            <v>34084</v>
          </cell>
          <cell r="T19">
            <v>0</v>
          </cell>
          <cell r="U19">
            <v>0</v>
          </cell>
          <cell r="V19">
            <v>34084</v>
          </cell>
          <cell r="W19">
            <v>849867</v>
          </cell>
          <cell r="X19">
            <v>4101</v>
          </cell>
          <cell r="Y19">
            <v>853968</v>
          </cell>
          <cell r="Z19">
            <v>0</v>
          </cell>
          <cell r="AA19">
            <v>1993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1993</v>
          </cell>
        </row>
        <row r="20">
          <cell r="B20" t="str">
            <v>Udlån til lagringspligtig 3.i-j.</v>
          </cell>
          <cell r="C20">
            <v>0</v>
          </cell>
          <cell r="D20">
            <v>3210</v>
          </cell>
          <cell r="E20">
            <v>1899</v>
          </cell>
          <cell r="F20">
            <v>0</v>
          </cell>
          <cell r="G20">
            <v>0</v>
          </cell>
          <cell r="H20">
            <v>5109</v>
          </cell>
          <cell r="I20">
            <v>0</v>
          </cell>
          <cell r="J20">
            <v>0</v>
          </cell>
          <cell r="K20">
            <v>0</v>
          </cell>
          <cell r="L20">
            <v>43003</v>
          </cell>
          <cell r="M20">
            <v>32450</v>
          </cell>
          <cell r="N20">
            <v>482</v>
          </cell>
          <cell r="O20">
            <v>37963</v>
          </cell>
          <cell r="P20">
            <v>0</v>
          </cell>
          <cell r="Q20">
            <v>27362</v>
          </cell>
          <cell r="R20">
            <v>141260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77184</v>
          </cell>
          <cell r="X20">
            <v>0</v>
          </cell>
          <cell r="Y20">
            <v>77184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2895</v>
          </cell>
          <cell r="M21">
            <v>0</v>
          </cell>
          <cell r="N21">
            <v>0</v>
          </cell>
          <cell r="O21">
            <v>28132</v>
          </cell>
          <cell r="P21">
            <v>0</v>
          </cell>
          <cell r="Q21">
            <v>0</v>
          </cell>
          <cell r="R21">
            <v>31027</v>
          </cell>
          <cell r="S21">
            <v>15447</v>
          </cell>
          <cell r="T21">
            <v>8187</v>
          </cell>
          <cell r="U21">
            <v>0</v>
          </cell>
          <cell r="V21">
            <v>23634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181</v>
          </cell>
          <cell r="N22">
            <v>0</v>
          </cell>
          <cell r="O22">
            <v>226</v>
          </cell>
          <cell r="P22">
            <v>0</v>
          </cell>
          <cell r="Q22">
            <v>0</v>
          </cell>
          <cell r="R22">
            <v>407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42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42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27860</v>
          </cell>
          <cell r="J23">
            <v>0</v>
          </cell>
          <cell r="K23">
            <v>27860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4793</v>
          </cell>
          <cell r="P24">
            <v>0</v>
          </cell>
          <cell r="Q24">
            <v>0</v>
          </cell>
          <cell r="R24">
            <v>4793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136080</v>
          </cell>
          <cell r="D25">
            <v>0</v>
          </cell>
          <cell r="E25">
            <v>150</v>
          </cell>
          <cell r="F25">
            <v>0</v>
          </cell>
          <cell r="G25">
            <v>0</v>
          </cell>
          <cell r="H25">
            <v>136230</v>
          </cell>
          <cell r="I25">
            <v>40395</v>
          </cell>
          <cell r="J25">
            <v>0</v>
          </cell>
          <cell r="K25">
            <v>40395</v>
          </cell>
          <cell r="L25">
            <v>43015</v>
          </cell>
          <cell r="M25">
            <v>237953</v>
          </cell>
          <cell r="N25">
            <v>1654</v>
          </cell>
          <cell r="O25">
            <v>57432</v>
          </cell>
          <cell r="P25">
            <v>0</v>
          </cell>
          <cell r="Q25">
            <v>7859</v>
          </cell>
          <cell r="R25">
            <v>347913</v>
          </cell>
          <cell r="S25">
            <v>4608</v>
          </cell>
          <cell r="T25">
            <v>0</v>
          </cell>
          <cell r="U25">
            <v>0</v>
          </cell>
          <cell r="V25">
            <v>4608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8406</v>
          </cell>
          <cell r="AB25">
            <v>0</v>
          </cell>
          <cell r="AC25">
            <v>3255</v>
          </cell>
          <cell r="AD25">
            <v>0</v>
          </cell>
          <cell r="AE25">
            <v>36</v>
          </cell>
          <cell r="AF25">
            <v>11697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412</v>
          </cell>
          <cell r="M26">
            <v>0</v>
          </cell>
          <cell r="N26">
            <v>0</v>
          </cell>
          <cell r="O26">
            <v>75</v>
          </cell>
          <cell r="P26">
            <v>0</v>
          </cell>
          <cell r="Q26">
            <v>0</v>
          </cell>
          <cell r="R26">
            <v>487</v>
          </cell>
          <cell r="S26">
            <v>970</v>
          </cell>
          <cell r="T26">
            <v>0</v>
          </cell>
          <cell r="U26">
            <v>0</v>
          </cell>
          <cell r="V26">
            <v>970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8</v>
          </cell>
          <cell r="AB26">
            <v>0</v>
          </cell>
          <cell r="AC26">
            <v>774</v>
          </cell>
          <cell r="AD26">
            <v>9998</v>
          </cell>
          <cell r="AE26">
            <v>0</v>
          </cell>
          <cell r="AF26">
            <v>10780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655</v>
          </cell>
          <cell r="P27">
            <v>0</v>
          </cell>
          <cell r="Q27">
            <v>0</v>
          </cell>
          <cell r="R27">
            <v>655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25932</v>
          </cell>
          <cell r="AC27">
            <v>0</v>
          </cell>
          <cell r="AD27">
            <v>0</v>
          </cell>
          <cell r="AE27">
            <v>0</v>
          </cell>
          <cell r="AF27">
            <v>25932</v>
          </cell>
        </row>
        <row r="28">
          <cell r="B28" t="str">
            <v>Anvendt til produktion 3.n</v>
          </cell>
          <cell r="C28">
            <v>0</v>
          </cell>
          <cell r="D28">
            <v>228</v>
          </cell>
          <cell r="E28">
            <v>0</v>
          </cell>
          <cell r="F28">
            <v>0</v>
          </cell>
          <cell r="G28">
            <v>18241</v>
          </cell>
          <cell r="H28">
            <v>18469</v>
          </cell>
          <cell r="I28">
            <v>0</v>
          </cell>
          <cell r="J28">
            <v>0</v>
          </cell>
          <cell r="K28">
            <v>0</v>
          </cell>
          <cell r="L28">
            <v>487</v>
          </cell>
          <cell r="M28">
            <v>0</v>
          </cell>
          <cell r="N28">
            <v>7988</v>
          </cell>
          <cell r="O28">
            <v>0</v>
          </cell>
          <cell r="P28">
            <v>0</v>
          </cell>
          <cell r="Q28">
            <v>32683</v>
          </cell>
          <cell r="R28">
            <v>41158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617986</v>
          </cell>
          <cell r="X28">
            <v>4751</v>
          </cell>
          <cell r="Y28">
            <v>622737</v>
          </cell>
          <cell r="Z28">
            <v>0</v>
          </cell>
          <cell r="AA28">
            <v>2968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2968</v>
          </cell>
        </row>
        <row r="29">
          <cell r="B29" t="str">
            <v>Anvendt til blanding 3.o.</v>
          </cell>
          <cell r="C29">
            <v>2894</v>
          </cell>
          <cell r="D29">
            <v>113932</v>
          </cell>
          <cell r="E29">
            <v>25268</v>
          </cell>
          <cell r="F29">
            <v>0</v>
          </cell>
          <cell r="G29">
            <v>0</v>
          </cell>
          <cell r="H29">
            <v>142094</v>
          </cell>
          <cell r="I29">
            <v>16</v>
          </cell>
          <cell r="J29">
            <v>0</v>
          </cell>
          <cell r="K29">
            <v>16</v>
          </cell>
          <cell r="L29">
            <v>171273</v>
          </cell>
          <cell r="M29">
            <v>40618</v>
          </cell>
          <cell r="N29">
            <v>6399</v>
          </cell>
          <cell r="O29">
            <v>16970</v>
          </cell>
          <cell r="P29">
            <v>0</v>
          </cell>
          <cell r="Q29">
            <v>2417</v>
          </cell>
          <cell r="R29">
            <v>237677</v>
          </cell>
          <cell r="S29">
            <v>23</v>
          </cell>
          <cell r="T29">
            <v>102195</v>
          </cell>
          <cell r="U29">
            <v>4900</v>
          </cell>
          <cell r="V29">
            <v>107118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23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23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3</v>
          </cell>
          <cell r="D31">
            <v>740</v>
          </cell>
          <cell r="E31">
            <v>250</v>
          </cell>
          <cell r="F31">
            <v>0</v>
          </cell>
          <cell r="G31">
            <v>42</v>
          </cell>
          <cell r="H31">
            <v>1035</v>
          </cell>
          <cell r="I31">
            <v>20</v>
          </cell>
          <cell r="J31">
            <v>0</v>
          </cell>
          <cell r="K31">
            <v>20</v>
          </cell>
          <cell r="L31">
            <v>1356</v>
          </cell>
          <cell r="M31">
            <v>690</v>
          </cell>
          <cell r="N31">
            <v>17</v>
          </cell>
          <cell r="O31">
            <v>78</v>
          </cell>
          <cell r="P31">
            <v>0</v>
          </cell>
          <cell r="Q31">
            <v>157</v>
          </cell>
          <cell r="R31">
            <v>2298</v>
          </cell>
          <cell r="S31">
            <v>44</v>
          </cell>
          <cell r="T31">
            <v>69</v>
          </cell>
          <cell r="U31">
            <v>0</v>
          </cell>
          <cell r="V31">
            <v>113</v>
          </cell>
          <cell r="W31">
            <v>115</v>
          </cell>
          <cell r="X31">
            <v>2</v>
          </cell>
          <cell r="Y31">
            <v>117</v>
          </cell>
          <cell r="Z31">
            <v>0</v>
          </cell>
          <cell r="AA31">
            <v>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853</v>
          </cell>
          <cell r="P32">
            <v>0</v>
          </cell>
          <cell r="Q32">
            <v>0</v>
          </cell>
          <cell r="R32">
            <v>853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152538</v>
          </cell>
          <cell r="D33">
            <v>245828</v>
          </cell>
          <cell r="E33">
            <v>31363</v>
          </cell>
          <cell r="F33">
            <v>0</v>
          </cell>
          <cell r="G33">
            <v>129921</v>
          </cell>
          <cell r="H33">
            <v>559650</v>
          </cell>
          <cell r="I33">
            <v>148118</v>
          </cell>
          <cell r="J33">
            <v>3675</v>
          </cell>
          <cell r="K33">
            <v>151793</v>
          </cell>
          <cell r="L33">
            <v>546786</v>
          </cell>
          <cell r="M33">
            <v>417372</v>
          </cell>
          <cell r="N33">
            <v>37221</v>
          </cell>
          <cell r="O33">
            <v>217048</v>
          </cell>
          <cell r="P33">
            <v>0</v>
          </cell>
          <cell r="Q33">
            <v>84100</v>
          </cell>
          <cell r="R33">
            <v>1302527</v>
          </cell>
          <cell r="S33">
            <v>429246</v>
          </cell>
          <cell r="T33">
            <v>189784</v>
          </cell>
          <cell r="U33">
            <v>4900</v>
          </cell>
          <cell r="V33">
            <v>623930</v>
          </cell>
          <cell r="W33">
            <v>1545152</v>
          </cell>
          <cell r="X33">
            <v>8854</v>
          </cell>
          <cell r="Y33">
            <v>1554006</v>
          </cell>
          <cell r="Z33">
            <v>0</v>
          </cell>
          <cell r="AA33">
            <v>15234</v>
          </cell>
          <cell r="AB33">
            <v>25932</v>
          </cell>
          <cell r="AC33">
            <v>4029</v>
          </cell>
          <cell r="AD33">
            <v>9998</v>
          </cell>
          <cell r="AE33">
            <v>36</v>
          </cell>
          <cell r="AF33">
            <v>55229</v>
          </cell>
        </row>
        <row r="34">
          <cell r="A34" t="str">
            <v>FYSISK BEHOLDNING ULTIMO</v>
          </cell>
          <cell r="B34" t="str">
            <v/>
          </cell>
          <cell r="C34">
            <v>10552</v>
          </cell>
          <cell r="D34">
            <v>407930</v>
          </cell>
          <cell r="E34">
            <v>26176</v>
          </cell>
          <cell r="F34">
            <v>0</v>
          </cell>
          <cell r="G34">
            <v>91065</v>
          </cell>
          <cell r="H34">
            <v>535723</v>
          </cell>
          <cell r="I34">
            <v>157950</v>
          </cell>
          <cell r="J34">
            <v>6044</v>
          </cell>
          <cell r="K34">
            <v>163994</v>
          </cell>
          <cell r="L34">
            <v>1098321</v>
          </cell>
          <cell r="M34">
            <v>226743</v>
          </cell>
          <cell r="N34">
            <v>88734</v>
          </cell>
          <cell r="O34">
            <v>211705</v>
          </cell>
          <cell r="P34">
            <v>0</v>
          </cell>
          <cell r="Q34">
            <v>128309</v>
          </cell>
          <cell r="R34">
            <v>1753812</v>
          </cell>
          <cell r="S34">
            <v>494096</v>
          </cell>
          <cell r="T34">
            <v>142130</v>
          </cell>
          <cell r="U34">
            <v>859</v>
          </cell>
          <cell r="V34">
            <v>637085</v>
          </cell>
          <cell r="W34">
            <v>521891</v>
          </cell>
          <cell r="X34">
            <v>46293</v>
          </cell>
          <cell r="Y34">
            <v>568184</v>
          </cell>
          <cell r="Z34">
            <v>0</v>
          </cell>
          <cell r="AA34">
            <v>4740</v>
          </cell>
          <cell r="AB34">
            <v>0</v>
          </cell>
          <cell r="AC34">
            <v>11585</v>
          </cell>
          <cell r="AD34">
            <v>45456</v>
          </cell>
          <cell r="AE34">
            <v>0</v>
          </cell>
          <cell r="AF34">
            <v>61781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244748</v>
          </cell>
          <cell r="E35">
            <v>990</v>
          </cell>
          <cell r="F35">
            <v>0</v>
          </cell>
          <cell r="G35">
            <v>0</v>
          </cell>
          <cell r="H35">
            <v>245738</v>
          </cell>
          <cell r="I35">
            <v>0</v>
          </cell>
          <cell r="J35">
            <v>0</v>
          </cell>
          <cell r="K35">
            <v>0</v>
          </cell>
          <cell r="L35">
            <v>1001187</v>
          </cell>
          <cell r="M35">
            <v>208271</v>
          </cell>
          <cell r="N35">
            <v>5075</v>
          </cell>
          <cell r="O35">
            <v>36022</v>
          </cell>
          <cell r="P35">
            <v>0</v>
          </cell>
          <cell r="Q35">
            <v>0</v>
          </cell>
          <cell r="R35">
            <v>1250555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92072</v>
          </cell>
          <cell r="X35">
            <v>0</v>
          </cell>
          <cell r="Y35">
            <v>92072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-244748</v>
          </cell>
          <cell r="E36">
            <v>-990</v>
          </cell>
          <cell r="F36">
            <v>0</v>
          </cell>
          <cell r="G36">
            <v>0</v>
          </cell>
          <cell r="H36">
            <v>-245738</v>
          </cell>
          <cell r="I36">
            <v>0</v>
          </cell>
          <cell r="J36">
            <v>0</v>
          </cell>
          <cell r="K36">
            <v>0</v>
          </cell>
          <cell r="L36">
            <v>-1001186</v>
          </cell>
          <cell r="M36">
            <v>-208271</v>
          </cell>
          <cell r="N36">
            <v>-5075</v>
          </cell>
          <cell r="O36">
            <v>-35166</v>
          </cell>
          <cell r="P36">
            <v>0</v>
          </cell>
          <cell r="Q36">
            <v>0</v>
          </cell>
          <cell r="R36">
            <v>-1249698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-92072</v>
          </cell>
          <cell r="X36">
            <v>0</v>
          </cell>
          <cell r="Y36">
            <v>-92072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10552</v>
          </cell>
          <cell r="D37">
            <v>407930</v>
          </cell>
          <cell r="E37">
            <v>26176</v>
          </cell>
          <cell r="F37">
            <v>0</v>
          </cell>
          <cell r="G37">
            <v>91065</v>
          </cell>
          <cell r="H37">
            <v>535723</v>
          </cell>
          <cell r="I37">
            <v>157950</v>
          </cell>
          <cell r="J37">
            <v>6044</v>
          </cell>
          <cell r="K37">
            <v>163994</v>
          </cell>
          <cell r="L37">
            <v>1098322</v>
          </cell>
          <cell r="M37">
            <v>226743</v>
          </cell>
          <cell r="N37">
            <v>88734</v>
          </cell>
          <cell r="O37">
            <v>212561</v>
          </cell>
          <cell r="P37">
            <v>0</v>
          </cell>
          <cell r="Q37">
            <v>128309</v>
          </cell>
          <cell r="R37">
            <v>1754669</v>
          </cell>
          <cell r="S37">
            <v>494096</v>
          </cell>
          <cell r="T37">
            <v>142130</v>
          </cell>
          <cell r="U37">
            <v>859</v>
          </cell>
          <cell r="V37">
            <v>637085</v>
          </cell>
          <cell r="W37">
            <v>521891</v>
          </cell>
          <cell r="X37">
            <v>46293</v>
          </cell>
          <cell r="Y37">
            <v>568184</v>
          </cell>
          <cell r="Z37">
            <v>0</v>
          </cell>
          <cell r="AA37">
            <v>4740</v>
          </cell>
          <cell r="AB37">
            <v>0</v>
          </cell>
          <cell r="AC37">
            <v>11585</v>
          </cell>
          <cell r="AD37">
            <v>45456</v>
          </cell>
          <cell r="AE37">
            <v>0</v>
          </cell>
          <cell r="AF37">
            <v>61781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3709</v>
          </cell>
          <cell r="C3">
            <v>0</v>
          </cell>
          <cell r="D3">
            <v>130175</v>
          </cell>
          <cell r="E3">
            <v>2196</v>
          </cell>
          <cell r="F3">
            <v>136080</v>
          </cell>
          <cell r="G3">
            <v>196</v>
          </cell>
          <cell r="H3">
            <v>17824</v>
          </cell>
          <cell r="I3">
            <v>18020</v>
          </cell>
          <cell r="J3">
            <v>9</v>
          </cell>
          <cell r="K3">
            <v>9</v>
          </cell>
          <cell r="L3">
            <v>37208</v>
          </cell>
          <cell r="M3">
            <v>0</v>
          </cell>
          <cell r="N3">
            <v>25092</v>
          </cell>
          <cell r="O3">
            <v>62300</v>
          </cell>
        </row>
      </sheetData>
      <sheetData sheetId="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10552</v>
          </cell>
          <cell r="D3">
            <v>407930</v>
          </cell>
          <cell r="E3">
            <v>26176</v>
          </cell>
          <cell r="F3">
            <v>0</v>
          </cell>
          <cell r="G3">
            <v>91065</v>
          </cell>
          <cell r="H3">
            <v>535723</v>
          </cell>
          <cell r="I3">
            <v>157950</v>
          </cell>
          <cell r="J3">
            <v>6044</v>
          </cell>
          <cell r="K3">
            <v>163994</v>
          </cell>
          <cell r="L3">
            <v>1098321</v>
          </cell>
          <cell r="M3">
            <v>226743</v>
          </cell>
          <cell r="N3">
            <v>88734</v>
          </cell>
          <cell r="O3">
            <v>211705</v>
          </cell>
          <cell r="P3">
            <v>0</v>
          </cell>
          <cell r="Q3">
            <v>128309</v>
          </cell>
          <cell r="R3">
            <v>1753812</v>
          </cell>
          <cell r="S3">
            <v>494096</v>
          </cell>
          <cell r="T3">
            <v>142130</v>
          </cell>
          <cell r="U3">
            <v>859</v>
          </cell>
          <cell r="V3">
            <v>637085</v>
          </cell>
          <cell r="W3">
            <v>521891</v>
          </cell>
          <cell r="X3">
            <v>46293</v>
          </cell>
          <cell r="Y3">
            <v>568184</v>
          </cell>
          <cell r="Z3">
            <v>0</v>
          </cell>
          <cell r="AA3">
            <v>4740</v>
          </cell>
          <cell r="AB3">
            <v>0</v>
          </cell>
          <cell r="AC3">
            <v>11585</v>
          </cell>
          <cell r="AD3">
            <v>45456</v>
          </cell>
          <cell r="AE3">
            <v>0</v>
          </cell>
          <cell r="AF3">
            <v>61781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244748</v>
          </cell>
          <cell r="E4">
            <v>990</v>
          </cell>
          <cell r="F4">
            <v>0</v>
          </cell>
          <cell r="G4">
            <v>0</v>
          </cell>
          <cell r="H4">
            <v>245738</v>
          </cell>
          <cell r="I4">
            <v>0</v>
          </cell>
          <cell r="J4">
            <v>0</v>
          </cell>
          <cell r="K4">
            <v>0</v>
          </cell>
          <cell r="L4">
            <v>1001187</v>
          </cell>
          <cell r="M4">
            <v>208271</v>
          </cell>
          <cell r="N4">
            <v>5075</v>
          </cell>
          <cell r="O4">
            <v>36022</v>
          </cell>
          <cell r="P4">
            <v>0</v>
          </cell>
          <cell r="Q4">
            <v>0</v>
          </cell>
          <cell r="R4">
            <v>1250555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92072</v>
          </cell>
          <cell r="X4">
            <v>0</v>
          </cell>
          <cell r="Y4">
            <v>92072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-244748</v>
          </cell>
          <cell r="E5">
            <v>-990</v>
          </cell>
          <cell r="F5">
            <v>0</v>
          </cell>
          <cell r="G5">
            <v>0</v>
          </cell>
          <cell r="H5">
            <v>-245738</v>
          </cell>
          <cell r="I5">
            <v>0</v>
          </cell>
          <cell r="J5">
            <v>0</v>
          </cell>
          <cell r="K5">
            <v>0</v>
          </cell>
          <cell r="L5">
            <v>-1001186</v>
          </cell>
          <cell r="M5">
            <v>-208271</v>
          </cell>
          <cell r="N5">
            <v>-5075</v>
          </cell>
          <cell r="O5">
            <v>-35166</v>
          </cell>
          <cell r="P5">
            <v>0</v>
          </cell>
          <cell r="Q5">
            <v>0</v>
          </cell>
          <cell r="R5">
            <v>-1249698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-92072</v>
          </cell>
          <cell r="X5">
            <v>0</v>
          </cell>
          <cell r="Y5">
            <v>-92072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10552</v>
          </cell>
          <cell r="D6">
            <v>407930</v>
          </cell>
          <cell r="E6">
            <v>26176</v>
          </cell>
          <cell r="F6">
            <v>0</v>
          </cell>
          <cell r="G6">
            <v>91065</v>
          </cell>
          <cell r="H6">
            <v>535723</v>
          </cell>
          <cell r="I6">
            <v>157950</v>
          </cell>
          <cell r="J6">
            <v>6044</v>
          </cell>
          <cell r="K6">
            <v>163994</v>
          </cell>
          <cell r="L6">
            <v>1098322</v>
          </cell>
          <cell r="M6">
            <v>226743</v>
          </cell>
          <cell r="N6">
            <v>88734</v>
          </cell>
          <cell r="O6">
            <v>212561</v>
          </cell>
          <cell r="P6">
            <v>0</v>
          </cell>
          <cell r="Q6">
            <v>128309</v>
          </cell>
          <cell r="R6">
            <v>1754669</v>
          </cell>
          <cell r="S6">
            <v>494096</v>
          </cell>
          <cell r="T6">
            <v>142130</v>
          </cell>
          <cell r="U6">
            <v>859</v>
          </cell>
          <cell r="V6">
            <v>637085</v>
          </cell>
          <cell r="W6">
            <v>521891</v>
          </cell>
          <cell r="X6">
            <v>46293</v>
          </cell>
          <cell r="Y6">
            <v>568184</v>
          </cell>
          <cell r="Z6">
            <v>0</v>
          </cell>
          <cell r="AA6">
            <v>4740</v>
          </cell>
          <cell r="AB6">
            <v>0</v>
          </cell>
          <cell r="AC6">
            <v>11585</v>
          </cell>
          <cell r="AD6">
            <v>45456</v>
          </cell>
          <cell r="AE6">
            <v>0</v>
          </cell>
          <cell r="AF6">
            <v>61781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20406</v>
          </cell>
          <cell r="E7">
            <v>17133</v>
          </cell>
          <cell r="F7">
            <v>0</v>
          </cell>
          <cell r="G7">
            <v>0</v>
          </cell>
          <cell r="H7">
            <v>37539</v>
          </cell>
          <cell r="I7">
            <v>119275</v>
          </cell>
          <cell r="J7">
            <v>0</v>
          </cell>
          <cell r="K7">
            <v>119275</v>
          </cell>
          <cell r="L7">
            <v>40240</v>
          </cell>
          <cell r="M7">
            <v>0</v>
          </cell>
          <cell r="N7">
            <v>8042</v>
          </cell>
          <cell r="O7">
            <v>33072</v>
          </cell>
          <cell r="P7">
            <v>0</v>
          </cell>
          <cell r="Q7">
            <v>0</v>
          </cell>
          <cell r="R7">
            <v>81354</v>
          </cell>
          <cell r="S7">
            <v>34699</v>
          </cell>
          <cell r="T7">
            <v>37572</v>
          </cell>
          <cell r="U7">
            <v>0</v>
          </cell>
          <cell r="V7">
            <v>72271</v>
          </cell>
          <cell r="W7">
            <v>358942</v>
          </cell>
          <cell r="X7">
            <v>0</v>
          </cell>
          <cell r="Y7">
            <v>358942</v>
          </cell>
          <cell r="Z7">
            <v>0</v>
          </cell>
          <cell r="AA7">
            <v>8249</v>
          </cell>
          <cell r="AB7">
            <v>0</v>
          </cell>
          <cell r="AC7">
            <v>3723</v>
          </cell>
          <cell r="AD7">
            <v>0</v>
          </cell>
          <cell r="AE7">
            <v>43</v>
          </cell>
          <cell r="AF7">
            <v>12015</v>
          </cell>
        </row>
        <row r="8">
          <cell r="B8" t="str">
            <v>Køb fra lagringspligtig 2.b-c.</v>
          </cell>
          <cell r="C8">
            <v>14755</v>
          </cell>
          <cell r="D8">
            <v>85222</v>
          </cell>
          <cell r="E8">
            <v>4556</v>
          </cell>
          <cell r="F8">
            <v>0</v>
          </cell>
          <cell r="G8">
            <v>15634</v>
          </cell>
          <cell r="H8">
            <v>120167</v>
          </cell>
          <cell r="I8">
            <v>52190</v>
          </cell>
          <cell r="J8">
            <v>4027</v>
          </cell>
          <cell r="K8">
            <v>56217</v>
          </cell>
          <cell r="L8">
            <v>128911</v>
          </cell>
          <cell r="M8">
            <v>85611</v>
          </cell>
          <cell r="N8">
            <v>10547</v>
          </cell>
          <cell r="O8">
            <v>52075</v>
          </cell>
          <cell r="P8">
            <v>0</v>
          </cell>
          <cell r="Q8">
            <v>8914</v>
          </cell>
          <cell r="R8">
            <v>286058</v>
          </cell>
          <cell r="S8">
            <v>41778</v>
          </cell>
          <cell r="T8">
            <v>0</v>
          </cell>
          <cell r="U8">
            <v>0</v>
          </cell>
          <cell r="V8">
            <v>41778</v>
          </cell>
          <cell r="W8">
            <v>734508</v>
          </cell>
          <cell r="X8">
            <v>2107</v>
          </cell>
          <cell r="Y8">
            <v>736615</v>
          </cell>
          <cell r="Z8">
            <v>0</v>
          </cell>
          <cell r="AA8">
            <v>3408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3408</v>
          </cell>
        </row>
        <row r="9">
          <cell r="B9" t="str">
            <v>Lån fra lagringpligtig 2.f-g.</v>
          </cell>
          <cell r="C9">
            <v>0</v>
          </cell>
          <cell r="D9">
            <v>3838</v>
          </cell>
          <cell r="E9">
            <v>596</v>
          </cell>
          <cell r="F9">
            <v>0</v>
          </cell>
          <cell r="G9">
            <v>0</v>
          </cell>
          <cell r="H9">
            <v>4434</v>
          </cell>
          <cell r="I9">
            <v>0</v>
          </cell>
          <cell r="J9">
            <v>0</v>
          </cell>
          <cell r="K9">
            <v>0</v>
          </cell>
          <cell r="L9">
            <v>44041</v>
          </cell>
          <cell r="M9">
            <v>28770</v>
          </cell>
          <cell r="N9">
            <v>0</v>
          </cell>
          <cell r="O9">
            <v>33087</v>
          </cell>
          <cell r="P9">
            <v>0</v>
          </cell>
          <cell r="Q9">
            <v>13737</v>
          </cell>
          <cell r="R9">
            <v>119635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105491</v>
          </cell>
          <cell r="X9">
            <v>0</v>
          </cell>
          <cell r="Y9">
            <v>105491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1483</v>
          </cell>
          <cell r="F10">
            <v>0</v>
          </cell>
          <cell r="G10">
            <v>0</v>
          </cell>
          <cell r="H10">
            <v>1483</v>
          </cell>
          <cell r="I10">
            <v>0</v>
          </cell>
          <cell r="J10">
            <v>0</v>
          </cell>
          <cell r="K10">
            <v>0</v>
          </cell>
          <cell r="L10">
            <v>2582</v>
          </cell>
          <cell r="M10">
            <v>0</v>
          </cell>
          <cell r="N10">
            <v>4408</v>
          </cell>
          <cell r="O10">
            <v>0</v>
          </cell>
          <cell r="P10">
            <v>0</v>
          </cell>
          <cell r="Q10">
            <v>55</v>
          </cell>
          <cell r="R10">
            <v>7045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436</v>
          </cell>
          <cell r="AC10">
            <v>0</v>
          </cell>
          <cell r="AD10">
            <v>0</v>
          </cell>
          <cell r="AE10">
            <v>0</v>
          </cell>
          <cell r="AF10">
            <v>436</v>
          </cell>
        </row>
        <row r="11">
          <cell r="B11" t="str">
            <v>Køb fra andre 2e</v>
          </cell>
          <cell r="C11">
            <v>3675</v>
          </cell>
          <cell r="D11">
            <v>0</v>
          </cell>
          <cell r="E11">
            <v>138</v>
          </cell>
          <cell r="F11">
            <v>0</v>
          </cell>
          <cell r="G11">
            <v>0</v>
          </cell>
          <cell r="H11">
            <v>3813</v>
          </cell>
          <cell r="I11">
            <v>0</v>
          </cell>
          <cell r="J11">
            <v>0</v>
          </cell>
          <cell r="K11">
            <v>0</v>
          </cell>
          <cell r="L11">
            <v>3429</v>
          </cell>
          <cell r="M11">
            <v>5417</v>
          </cell>
          <cell r="N11">
            <v>0</v>
          </cell>
          <cell r="O11">
            <v>3569</v>
          </cell>
          <cell r="P11">
            <v>0</v>
          </cell>
          <cell r="Q11">
            <v>0</v>
          </cell>
          <cell r="R11">
            <v>12415</v>
          </cell>
          <cell r="S11">
            <v>360</v>
          </cell>
          <cell r="T11">
            <v>0</v>
          </cell>
          <cell r="U11">
            <v>0</v>
          </cell>
          <cell r="V11">
            <v>360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847</v>
          </cell>
          <cell r="AB11">
            <v>0</v>
          </cell>
          <cell r="AC11">
            <v>386</v>
          </cell>
          <cell r="AD11">
            <v>0</v>
          </cell>
          <cell r="AE11">
            <v>0</v>
          </cell>
          <cell r="AF11">
            <v>1233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12244</v>
          </cell>
          <cell r="D13">
            <v>122495</v>
          </cell>
          <cell r="E13">
            <v>0</v>
          </cell>
          <cell r="F13">
            <v>0</v>
          </cell>
          <cell r="G13">
            <v>71412</v>
          </cell>
          <cell r="H13">
            <v>206151</v>
          </cell>
          <cell r="I13">
            <v>22046</v>
          </cell>
          <cell r="J13">
            <v>9375</v>
          </cell>
          <cell r="K13">
            <v>31421</v>
          </cell>
          <cell r="L13">
            <v>192127</v>
          </cell>
          <cell r="M13">
            <v>63202</v>
          </cell>
          <cell r="N13">
            <v>13489</v>
          </cell>
          <cell r="O13">
            <v>41237</v>
          </cell>
          <cell r="P13">
            <v>0</v>
          </cell>
          <cell r="Q13">
            <v>5742</v>
          </cell>
          <cell r="R13">
            <v>315797</v>
          </cell>
          <cell r="S13">
            <v>149061</v>
          </cell>
          <cell r="T13">
            <v>0</v>
          </cell>
          <cell r="U13">
            <v>0</v>
          </cell>
          <cell r="V13">
            <v>149061</v>
          </cell>
          <cell r="W13">
            <v>221123</v>
          </cell>
          <cell r="X13">
            <v>3727</v>
          </cell>
          <cell r="Y13">
            <v>224850</v>
          </cell>
          <cell r="Z13">
            <v>0</v>
          </cell>
          <cell r="AA13">
            <v>4974</v>
          </cell>
          <cell r="AB13">
            <v>23339</v>
          </cell>
          <cell r="AC13">
            <v>0</v>
          </cell>
          <cell r="AD13">
            <v>0</v>
          </cell>
          <cell r="AE13">
            <v>0</v>
          </cell>
          <cell r="AF13">
            <v>28313</v>
          </cell>
        </row>
        <row r="14">
          <cell r="B14" t="str">
            <v>Tilgang ved blanding 2.j.</v>
          </cell>
          <cell r="C14">
            <v>117899</v>
          </cell>
          <cell r="D14">
            <v>4730</v>
          </cell>
          <cell r="E14">
            <v>11619</v>
          </cell>
          <cell r="F14">
            <v>0</v>
          </cell>
          <cell r="G14">
            <v>0</v>
          </cell>
          <cell r="H14">
            <v>134248</v>
          </cell>
          <cell r="I14">
            <v>18</v>
          </cell>
          <cell r="J14">
            <v>0</v>
          </cell>
          <cell r="K14">
            <v>18</v>
          </cell>
          <cell r="L14">
            <v>38977</v>
          </cell>
          <cell r="M14">
            <v>171845</v>
          </cell>
          <cell r="N14">
            <v>1</v>
          </cell>
          <cell r="O14">
            <v>16790</v>
          </cell>
          <cell r="P14">
            <v>0</v>
          </cell>
          <cell r="Q14">
            <v>2179</v>
          </cell>
          <cell r="R14">
            <v>229792</v>
          </cell>
          <cell r="S14">
            <v>13445</v>
          </cell>
          <cell r="T14">
            <v>4384</v>
          </cell>
          <cell r="U14">
            <v>0</v>
          </cell>
          <cell r="V14">
            <v>17829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947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947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853</v>
          </cell>
          <cell r="D16">
            <v>258</v>
          </cell>
          <cell r="E16">
            <v>2</v>
          </cell>
          <cell r="F16">
            <v>0</v>
          </cell>
          <cell r="G16">
            <v>1</v>
          </cell>
          <cell r="H16">
            <v>1114</v>
          </cell>
          <cell r="I16">
            <v>63</v>
          </cell>
          <cell r="J16">
            <v>0</v>
          </cell>
          <cell r="K16">
            <v>63</v>
          </cell>
          <cell r="L16">
            <v>2</v>
          </cell>
          <cell r="M16">
            <v>45</v>
          </cell>
          <cell r="N16">
            <v>26</v>
          </cell>
          <cell r="O16">
            <v>209</v>
          </cell>
          <cell r="P16">
            <v>0</v>
          </cell>
          <cell r="Q16">
            <v>9</v>
          </cell>
          <cell r="R16">
            <v>291</v>
          </cell>
          <cell r="S16">
            <v>23</v>
          </cell>
          <cell r="T16">
            <v>2</v>
          </cell>
          <cell r="U16">
            <v>0</v>
          </cell>
          <cell r="V16">
            <v>25</v>
          </cell>
          <cell r="W16">
            <v>4697</v>
          </cell>
          <cell r="X16">
            <v>7</v>
          </cell>
          <cell r="Y16">
            <v>4704</v>
          </cell>
          <cell r="Z16">
            <v>0</v>
          </cell>
          <cell r="AA16">
            <v>105</v>
          </cell>
          <cell r="AB16">
            <v>0</v>
          </cell>
          <cell r="AC16">
            <v>58</v>
          </cell>
          <cell r="AD16">
            <v>0</v>
          </cell>
          <cell r="AE16">
            <v>11</v>
          </cell>
          <cell r="AF16">
            <v>174</v>
          </cell>
        </row>
        <row r="17">
          <cell r="B17" t="str">
            <v>I alt Tilgang</v>
          </cell>
          <cell r="C17">
            <v>149426</v>
          </cell>
          <cell r="D17">
            <v>236949</v>
          </cell>
          <cell r="E17">
            <v>35527</v>
          </cell>
          <cell r="F17">
            <v>0</v>
          </cell>
          <cell r="G17">
            <v>87047</v>
          </cell>
          <cell r="H17">
            <v>508949</v>
          </cell>
          <cell r="I17">
            <v>193592</v>
          </cell>
          <cell r="J17">
            <v>13402</v>
          </cell>
          <cell r="K17">
            <v>206994</v>
          </cell>
          <cell r="L17">
            <v>450309</v>
          </cell>
          <cell r="M17">
            <v>354890</v>
          </cell>
          <cell r="N17">
            <v>36513</v>
          </cell>
          <cell r="O17">
            <v>180039</v>
          </cell>
          <cell r="P17">
            <v>0</v>
          </cell>
          <cell r="Q17">
            <v>30636</v>
          </cell>
          <cell r="R17">
            <v>1052387</v>
          </cell>
          <cell r="S17">
            <v>239366</v>
          </cell>
          <cell r="T17">
            <v>41958</v>
          </cell>
          <cell r="U17">
            <v>0</v>
          </cell>
          <cell r="V17">
            <v>281324</v>
          </cell>
          <cell r="W17">
            <v>1424761</v>
          </cell>
          <cell r="X17">
            <v>5841</v>
          </cell>
          <cell r="Y17">
            <v>1430602</v>
          </cell>
          <cell r="Z17">
            <v>0</v>
          </cell>
          <cell r="AA17">
            <v>18530</v>
          </cell>
          <cell r="AB17">
            <v>23775</v>
          </cell>
          <cell r="AC17">
            <v>4167</v>
          </cell>
          <cell r="AD17">
            <v>0</v>
          </cell>
          <cell r="AE17">
            <v>54</v>
          </cell>
          <cell r="AF17">
            <v>46526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46939</v>
          </cell>
          <cell r="E18">
            <v>0</v>
          </cell>
          <cell r="F18">
            <v>0</v>
          </cell>
          <cell r="G18">
            <v>74291</v>
          </cell>
          <cell r="H18">
            <v>121230</v>
          </cell>
          <cell r="I18">
            <v>0</v>
          </cell>
          <cell r="J18">
            <v>13384</v>
          </cell>
          <cell r="K18">
            <v>13384</v>
          </cell>
          <cell r="L18">
            <v>133305</v>
          </cell>
          <cell r="M18">
            <v>0</v>
          </cell>
          <cell r="N18">
            <v>10493</v>
          </cell>
          <cell r="O18">
            <v>5983</v>
          </cell>
          <cell r="P18">
            <v>0</v>
          </cell>
          <cell r="Q18">
            <v>0</v>
          </cell>
          <cell r="R18">
            <v>149781</v>
          </cell>
          <cell r="S18">
            <v>269351</v>
          </cell>
          <cell r="T18">
            <v>29944</v>
          </cell>
          <cell r="U18">
            <v>0</v>
          </cell>
          <cell r="V18">
            <v>299295</v>
          </cell>
          <cell r="W18">
            <v>61350</v>
          </cell>
          <cell r="X18">
            <v>0</v>
          </cell>
          <cell r="Y18">
            <v>61350</v>
          </cell>
          <cell r="Z18">
            <v>0</v>
          </cell>
          <cell r="AA18">
            <v>3417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3417</v>
          </cell>
        </row>
        <row r="19">
          <cell r="B19" t="str">
            <v>Salg til lagringspligtig 3.b-c.</v>
          </cell>
          <cell r="C19">
            <v>14755</v>
          </cell>
          <cell r="D19">
            <v>85221</v>
          </cell>
          <cell r="E19">
            <v>4556</v>
          </cell>
          <cell r="F19">
            <v>0</v>
          </cell>
          <cell r="G19">
            <v>15634</v>
          </cell>
          <cell r="H19">
            <v>120166</v>
          </cell>
          <cell r="I19">
            <v>52183</v>
          </cell>
          <cell r="J19">
            <v>4027</v>
          </cell>
          <cell r="K19">
            <v>56210</v>
          </cell>
          <cell r="L19">
            <v>128911</v>
          </cell>
          <cell r="M19">
            <v>85611</v>
          </cell>
          <cell r="N19">
            <v>14446</v>
          </cell>
          <cell r="O19">
            <v>51984</v>
          </cell>
          <cell r="P19">
            <v>0</v>
          </cell>
          <cell r="Q19">
            <v>8914</v>
          </cell>
          <cell r="R19">
            <v>289866</v>
          </cell>
          <cell r="S19">
            <v>41778</v>
          </cell>
          <cell r="T19">
            <v>0</v>
          </cell>
          <cell r="U19">
            <v>0</v>
          </cell>
          <cell r="V19">
            <v>41778</v>
          </cell>
          <cell r="W19">
            <v>734508</v>
          </cell>
          <cell r="X19">
            <v>2107</v>
          </cell>
          <cell r="Y19">
            <v>736615</v>
          </cell>
          <cell r="Z19">
            <v>0</v>
          </cell>
          <cell r="AA19">
            <v>3408</v>
          </cell>
          <cell r="AB19">
            <v>0</v>
          </cell>
          <cell r="AC19">
            <v>12</v>
          </cell>
          <cell r="AD19">
            <v>0</v>
          </cell>
          <cell r="AE19">
            <v>0</v>
          </cell>
          <cell r="AF19">
            <v>3420</v>
          </cell>
        </row>
        <row r="20">
          <cell r="B20" t="str">
            <v>Udlån til lagringspligtig 3.i-j.</v>
          </cell>
          <cell r="C20">
            <v>0</v>
          </cell>
          <cell r="D20">
            <v>3838</v>
          </cell>
          <cell r="E20">
            <v>596</v>
          </cell>
          <cell r="F20">
            <v>0</v>
          </cell>
          <cell r="G20">
            <v>0</v>
          </cell>
          <cell r="H20">
            <v>4434</v>
          </cell>
          <cell r="I20">
            <v>0</v>
          </cell>
          <cell r="J20">
            <v>0</v>
          </cell>
          <cell r="K20">
            <v>0</v>
          </cell>
          <cell r="L20">
            <v>44041</v>
          </cell>
          <cell r="M20">
            <v>28770</v>
          </cell>
          <cell r="N20">
            <v>0</v>
          </cell>
          <cell r="O20">
            <v>33087</v>
          </cell>
          <cell r="P20">
            <v>0</v>
          </cell>
          <cell r="Q20">
            <v>13737</v>
          </cell>
          <cell r="R20">
            <v>119635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105491</v>
          </cell>
          <cell r="X20">
            <v>0</v>
          </cell>
          <cell r="Y20">
            <v>105491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3240</v>
          </cell>
          <cell r="M21">
            <v>0</v>
          </cell>
          <cell r="N21">
            <v>0</v>
          </cell>
          <cell r="O21">
            <v>26313</v>
          </cell>
          <cell r="P21">
            <v>0</v>
          </cell>
          <cell r="Q21">
            <v>0</v>
          </cell>
          <cell r="R21">
            <v>29553</v>
          </cell>
          <cell r="S21">
            <v>9011</v>
          </cell>
          <cell r="T21">
            <v>6868</v>
          </cell>
          <cell r="U21">
            <v>0</v>
          </cell>
          <cell r="V21">
            <v>15879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22</v>
          </cell>
          <cell r="M22">
            <v>89</v>
          </cell>
          <cell r="N22">
            <v>0</v>
          </cell>
          <cell r="O22">
            <v>150</v>
          </cell>
          <cell r="P22">
            <v>0</v>
          </cell>
          <cell r="Q22">
            <v>0</v>
          </cell>
          <cell r="R22">
            <v>261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35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35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23512</v>
          </cell>
          <cell r="J23">
            <v>0</v>
          </cell>
          <cell r="K23">
            <v>23512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2934</v>
          </cell>
          <cell r="P24">
            <v>0</v>
          </cell>
          <cell r="Q24">
            <v>0</v>
          </cell>
          <cell r="R24">
            <v>2934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132703</v>
          </cell>
          <cell r="D25">
            <v>0</v>
          </cell>
          <cell r="E25">
            <v>138</v>
          </cell>
          <cell r="F25">
            <v>0</v>
          </cell>
          <cell r="G25">
            <v>0</v>
          </cell>
          <cell r="H25">
            <v>132841</v>
          </cell>
          <cell r="I25">
            <v>37881</v>
          </cell>
          <cell r="J25">
            <v>0</v>
          </cell>
          <cell r="K25">
            <v>37881</v>
          </cell>
          <cell r="L25">
            <v>46155</v>
          </cell>
          <cell r="M25">
            <v>229694</v>
          </cell>
          <cell r="N25">
            <v>1328</v>
          </cell>
          <cell r="O25">
            <v>45538</v>
          </cell>
          <cell r="P25">
            <v>0</v>
          </cell>
          <cell r="Q25">
            <v>4268</v>
          </cell>
          <cell r="R25">
            <v>326983</v>
          </cell>
          <cell r="S25">
            <v>247</v>
          </cell>
          <cell r="T25">
            <v>0</v>
          </cell>
          <cell r="U25">
            <v>0</v>
          </cell>
          <cell r="V25">
            <v>247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7698</v>
          </cell>
          <cell r="AB25">
            <v>0</v>
          </cell>
          <cell r="AC25">
            <v>3433</v>
          </cell>
          <cell r="AD25">
            <v>6</v>
          </cell>
          <cell r="AE25">
            <v>54</v>
          </cell>
          <cell r="AF25">
            <v>11191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42</v>
          </cell>
          <cell r="M26">
            <v>0</v>
          </cell>
          <cell r="N26">
            <v>0</v>
          </cell>
          <cell r="O26">
            <v>32</v>
          </cell>
          <cell r="P26">
            <v>0</v>
          </cell>
          <cell r="Q26">
            <v>0</v>
          </cell>
          <cell r="R26">
            <v>74</v>
          </cell>
          <cell r="S26">
            <v>469</v>
          </cell>
          <cell r="T26">
            <v>0</v>
          </cell>
          <cell r="U26">
            <v>0</v>
          </cell>
          <cell r="V26">
            <v>469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7</v>
          </cell>
          <cell r="AB26">
            <v>0</v>
          </cell>
          <cell r="AC26">
            <v>1255</v>
          </cell>
          <cell r="AD26">
            <v>12189</v>
          </cell>
          <cell r="AE26">
            <v>0</v>
          </cell>
          <cell r="AF26">
            <v>13451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273</v>
          </cell>
          <cell r="P27">
            <v>0</v>
          </cell>
          <cell r="Q27">
            <v>0</v>
          </cell>
          <cell r="R27">
            <v>273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23736</v>
          </cell>
          <cell r="AC27">
            <v>0</v>
          </cell>
          <cell r="AD27">
            <v>0</v>
          </cell>
          <cell r="AE27">
            <v>0</v>
          </cell>
          <cell r="AF27">
            <v>23736</v>
          </cell>
        </row>
        <row r="28">
          <cell r="B28" t="str">
            <v>Anvendt til produktion 3.n</v>
          </cell>
          <cell r="C28">
            <v>0</v>
          </cell>
          <cell r="D28">
            <v>205</v>
          </cell>
          <cell r="E28">
            <v>0</v>
          </cell>
          <cell r="F28">
            <v>0</v>
          </cell>
          <cell r="G28">
            <v>9627</v>
          </cell>
          <cell r="H28">
            <v>9832</v>
          </cell>
          <cell r="I28">
            <v>0</v>
          </cell>
          <cell r="J28">
            <v>0</v>
          </cell>
          <cell r="K28">
            <v>0</v>
          </cell>
          <cell r="L28">
            <v>10180</v>
          </cell>
          <cell r="M28">
            <v>0</v>
          </cell>
          <cell r="N28">
            <v>3670</v>
          </cell>
          <cell r="O28">
            <v>1798</v>
          </cell>
          <cell r="P28">
            <v>0</v>
          </cell>
          <cell r="Q28">
            <v>9518</v>
          </cell>
          <cell r="R28">
            <v>25166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583003</v>
          </cell>
          <cell r="X28">
            <v>748</v>
          </cell>
          <cell r="Y28">
            <v>583751</v>
          </cell>
          <cell r="Z28">
            <v>0</v>
          </cell>
          <cell r="AA28">
            <v>3428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3428</v>
          </cell>
        </row>
        <row r="29">
          <cell r="B29" t="str">
            <v>Anvendt til blanding 3.o.</v>
          </cell>
          <cell r="C29">
            <v>2939</v>
          </cell>
          <cell r="D29">
            <v>106546</v>
          </cell>
          <cell r="E29">
            <v>25125</v>
          </cell>
          <cell r="F29">
            <v>0</v>
          </cell>
          <cell r="G29">
            <v>0</v>
          </cell>
          <cell r="H29">
            <v>134610</v>
          </cell>
          <cell r="I29">
            <v>18</v>
          </cell>
          <cell r="J29">
            <v>0</v>
          </cell>
          <cell r="K29">
            <v>18</v>
          </cell>
          <cell r="L29">
            <v>165094</v>
          </cell>
          <cell r="M29">
            <v>46906</v>
          </cell>
          <cell r="N29">
            <v>6214</v>
          </cell>
          <cell r="O29">
            <v>9363</v>
          </cell>
          <cell r="P29">
            <v>0</v>
          </cell>
          <cell r="Q29">
            <v>2177</v>
          </cell>
          <cell r="R29">
            <v>229754</v>
          </cell>
          <cell r="S29">
            <v>4384</v>
          </cell>
          <cell r="T29">
            <v>0</v>
          </cell>
          <cell r="U29">
            <v>0</v>
          </cell>
          <cell r="V29">
            <v>4384</v>
          </cell>
          <cell r="W29">
            <v>0</v>
          </cell>
          <cell r="X29">
            <v>13606</v>
          </cell>
          <cell r="Y29">
            <v>13606</v>
          </cell>
          <cell r="Z29">
            <v>0</v>
          </cell>
          <cell r="AA29">
            <v>947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947</v>
          </cell>
        </row>
        <row r="30">
          <cell r="B30" t="str">
            <v>Genanvendt til produktion 3.p.</v>
          </cell>
          <cell r="C30">
            <v>1470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1470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2474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2474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134</v>
          </cell>
          <cell r="D31">
            <v>1525</v>
          </cell>
          <cell r="E31">
            <v>278</v>
          </cell>
          <cell r="F31">
            <v>0</v>
          </cell>
          <cell r="G31">
            <v>39</v>
          </cell>
          <cell r="H31">
            <v>1976</v>
          </cell>
          <cell r="I31">
            <v>72</v>
          </cell>
          <cell r="J31">
            <v>19</v>
          </cell>
          <cell r="K31">
            <v>91</v>
          </cell>
          <cell r="L31">
            <v>1116</v>
          </cell>
          <cell r="M31">
            <v>356</v>
          </cell>
          <cell r="N31">
            <v>111</v>
          </cell>
          <cell r="O31">
            <v>71</v>
          </cell>
          <cell r="P31">
            <v>0</v>
          </cell>
          <cell r="Q31">
            <v>15</v>
          </cell>
          <cell r="R31">
            <v>1669</v>
          </cell>
          <cell r="S31">
            <v>78</v>
          </cell>
          <cell r="T31">
            <v>0</v>
          </cell>
          <cell r="U31">
            <v>0</v>
          </cell>
          <cell r="V31">
            <v>78</v>
          </cell>
          <cell r="W31">
            <v>3061</v>
          </cell>
          <cell r="X31">
            <v>0</v>
          </cell>
          <cell r="Y31">
            <v>3061</v>
          </cell>
          <cell r="Z31">
            <v>0</v>
          </cell>
          <cell r="AA31">
            <v>4</v>
          </cell>
          <cell r="AB31">
            <v>39</v>
          </cell>
          <cell r="AC31">
            <v>3</v>
          </cell>
          <cell r="AD31">
            <v>0</v>
          </cell>
          <cell r="AE31">
            <v>0</v>
          </cell>
          <cell r="AF31">
            <v>46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757</v>
          </cell>
          <cell r="P32">
            <v>0</v>
          </cell>
          <cell r="Q32">
            <v>0</v>
          </cell>
          <cell r="R32">
            <v>757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152001</v>
          </cell>
          <cell r="D33">
            <v>244274</v>
          </cell>
          <cell r="E33">
            <v>30693</v>
          </cell>
          <cell r="F33">
            <v>0</v>
          </cell>
          <cell r="G33">
            <v>99591</v>
          </cell>
          <cell r="H33">
            <v>526559</v>
          </cell>
          <cell r="I33">
            <v>113666</v>
          </cell>
          <cell r="J33">
            <v>17430</v>
          </cell>
          <cell r="K33">
            <v>131096</v>
          </cell>
          <cell r="L33">
            <v>532106</v>
          </cell>
          <cell r="M33">
            <v>393900</v>
          </cell>
          <cell r="N33">
            <v>36262</v>
          </cell>
          <cell r="O33">
            <v>178283</v>
          </cell>
          <cell r="P33">
            <v>0</v>
          </cell>
          <cell r="Q33">
            <v>38629</v>
          </cell>
          <cell r="R33">
            <v>1179180</v>
          </cell>
          <cell r="S33">
            <v>325318</v>
          </cell>
          <cell r="T33">
            <v>36812</v>
          </cell>
          <cell r="U33">
            <v>0</v>
          </cell>
          <cell r="V33">
            <v>362130</v>
          </cell>
          <cell r="W33">
            <v>1487413</v>
          </cell>
          <cell r="X33">
            <v>16461</v>
          </cell>
          <cell r="Y33">
            <v>1503874</v>
          </cell>
          <cell r="Z33">
            <v>0</v>
          </cell>
          <cell r="AA33">
            <v>18944</v>
          </cell>
          <cell r="AB33">
            <v>23775</v>
          </cell>
          <cell r="AC33">
            <v>4703</v>
          </cell>
          <cell r="AD33">
            <v>12195</v>
          </cell>
          <cell r="AE33">
            <v>54</v>
          </cell>
          <cell r="AF33">
            <v>59671</v>
          </cell>
        </row>
        <row r="34">
          <cell r="A34" t="str">
            <v>FYSISK BEHOLDNING ULTIMO</v>
          </cell>
          <cell r="B34" t="str">
            <v/>
          </cell>
          <cell r="C34">
            <v>7977</v>
          </cell>
          <cell r="D34">
            <v>400605</v>
          </cell>
          <cell r="E34">
            <v>31010</v>
          </cell>
          <cell r="F34">
            <v>0</v>
          </cell>
          <cell r="G34">
            <v>78521</v>
          </cell>
          <cell r="H34">
            <v>518113</v>
          </cell>
          <cell r="I34">
            <v>237876</v>
          </cell>
          <cell r="J34">
            <v>2016</v>
          </cell>
          <cell r="K34">
            <v>239892</v>
          </cell>
          <cell r="L34">
            <v>1016524</v>
          </cell>
          <cell r="M34">
            <v>187733</v>
          </cell>
          <cell r="N34">
            <v>88985</v>
          </cell>
          <cell r="O34">
            <v>213461</v>
          </cell>
          <cell r="P34">
            <v>0</v>
          </cell>
          <cell r="Q34">
            <v>120316</v>
          </cell>
          <cell r="R34">
            <v>1627019</v>
          </cell>
          <cell r="S34">
            <v>408144</v>
          </cell>
          <cell r="T34">
            <v>147276</v>
          </cell>
          <cell r="U34">
            <v>859</v>
          </cell>
          <cell r="V34">
            <v>556279</v>
          </cell>
          <cell r="W34">
            <v>459239</v>
          </cell>
          <cell r="X34">
            <v>35673</v>
          </cell>
          <cell r="Y34">
            <v>494912</v>
          </cell>
          <cell r="Z34">
            <v>0</v>
          </cell>
          <cell r="AA34">
            <v>4326</v>
          </cell>
          <cell r="AB34">
            <v>0</v>
          </cell>
          <cell r="AC34">
            <v>11049</v>
          </cell>
          <cell r="AD34">
            <v>33261</v>
          </cell>
          <cell r="AE34">
            <v>0</v>
          </cell>
          <cell r="AF34">
            <v>48636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248272</v>
          </cell>
          <cell r="E35">
            <v>1482</v>
          </cell>
          <cell r="F35">
            <v>0</v>
          </cell>
          <cell r="G35">
            <v>0</v>
          </cell>
          <cell r="H35">
            <v>249754</v>
          </cell>
          <cell r="I35">
            <v>0</v>
          </cell>
          <cell r="J35">
            <v>0</v>
          </cell>
          <cell r="K35">
            <v>0</v>
          </cell>
          <cell r="L35">
            <v>1024557</v>
          </cell>
          <cell r="M35">
            <v>179691</v>
          </cell>
          <cell r="N35">
            <v>5313</v>
          </cell>
          <cell r="O35">
            <v>69865</v>
          </cell>
          <cell r="P35">
            <v>0</v>
          </cell>
          <cell r="Q35">
            <v>13737</v>
          </cell>
          <cell r="R35">
            <v>1293163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18758</v>
          </cell>
          <cell r="X35">
            <v>0</v>
          </cell>
          <cell r="Y35">
            <v>18758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-248272</v>
          </cell>
          <cell r="E36">
            <v>-1482</v>
          </cell>
          <cell r="F36">
            <v>0</v>
          </cell>
          <cell r="G36">
            <v>0</v>
          </cell>
          <cell r="H36">
            <v>-249754</v>
          </cell>
          <cell r="I36">
            <v>0</v>
          </cell>
          <cell r="J36">
            <v>0</v>
          </cell>
          <cell r="K36">
            <v>0</v>
          </cell>
          <cell r="L36">
            <v>-1024545</v>
          </cell>
          <cell r="M36">
            <v>-179702</v>
          </cell>
          <cell r="N36">
            <v>-5313</v>
          </cell>
          <cell r="O36">
            <v>-68252</v>
          </cell>
          <cell r="P36">
            <v>0</v>
          </cell>
          <cell r="Q36">
            <v>-13737</v>
          </cell>
          <cell r="R36">
            <v>-1291549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-18758</v>
          </cell>
          <cell r="X36">
            <v>0</v>
          </cell>
          <cell r="Y36">
            <v>-18758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7977</v>
          </cell>
          <cell r="D37">
            <v>400605</v>
          </cell>
          <cell r="E37">
            <v>31010</v>
          </cell>
          <cell r="F37">
            <v>0</v>
          </cell>
          <cell r="G37">
            <v>78521</v>
          </cell>
          <cell r="H37">
            <v>518113</v>
          </cell>
          <cell r="I37">
            <v>237876</v>
          </cell>
          <cell r="J37">
            <v>2016</v>
          </cell>
          <cell r="K37">
            <v>239892</v>
          </cell>
          <cell r="L37">
            <v>1016536</v>
          </cell>
          <cell r="M37">
            <v>187722</v>
          </cell>
          <cell r="N37">
            <v>88985</v>
          </cell>
          <cell r="O37">
            <v>215074</v>
          </cell>
          <cell r="P37">
            <v>0</v>
          </cell>
          <cell r="Q37">
            <v>120316</v>
          </cell>
          <cell r="R37">
            <v>1628633</v>
          </cell>
          <cell r="S37">
            <v>408144</v>
          </cell>
          <cell r="T37">
            <v>147276</v>
          </cell>
          <cell r="U37">
            <v>859</v>
          </cell>
          <cell r="V37">
            <v>556279</v>
          </cell>
          <cell r="W37">
            <v>459239</v>
          </cell>
          <cell r="X37">
            <v>35673</v>
          </cell>
          <cell r="Y37">
            <v>494912</v>
          </cell>
          <cell r="Z37">
            <v>0</v>
          </cell>
          <cell r="AA37">
            <v>4326</v>
          </cell>
          <cell r="AB37">
            <v>0</v>
          </cell>
          <cell r="AC37">
            <v>11049</v>
          </cell>
          <cell r="AD37">
            <v>33261</v>
          </cell>
          <cell r="AE37">
            <v>0</v>
          </cell>
          <cell r="AF37">
            <v>48636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4563</v>
          </cell>
          <cell r="C3">
            <v>0</v>
          </cell>
          <cell r="D3">
            <v>125804</v>
          </cell>
          <cell r="E3">
            <v>2336</v>
          </cell>
          <cell r="F3">
            <v>132703</v>
          </cell>
          <cell r="G3">
            <v>253</v>
          </cell>
          <cell r="H3">
            <v>20455</v>
          </cell>
          <cell r="I3">
            <v>20708</v>
          </cell>
          <cell r="J3">
            <v>4</v>
          </cell>
          <cell r="K3">
            <v>4</v>
          </cell>
          <cell r="L3">
            <v>22351</v>
          </cell>
          <cell r="M3">
            <v>2498</v>
          </cell>
          <cell r="N3">
            <v>22351</v>
          </cell>
          <cell r="O3">
            <v>47200</v>
          </cell>
        </row>
      </sheetData>
      <sheetData sheetId="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7977</v>
          </cell>
          <cell r="D3">
            <v>400605</v>
          </cell>
          <cell r="E3">
            <v>31010</v>
          </cell>
          <cell r="F3">
            <v>0</v>
          </cell>
          <cell r="G3">
            <v>78521</v>
          </cell>
          <cell r="H3">
            <v>518113</v>
          </cell>
          <cell r="I3">
            <v>237876</v>
          </cell>
          <cell r="J3">
            <v>2016</v>
          </cell>
          <cell r="K3">
            <v>239892</v>
          </cell>
          <cell r="L3">
            <v>1016524</v>
          </cell>
          <cell r="M3">
            <v>187733</v>
          </cell>
          <cell r="N3">
            <v>88985</v>
          </cell>
          <cell r="O3">
            <v>213461</v>
          </cell>
          <cell r="P3">
            <v>0</v>
          </cell>
          <cell r="Q3">
            <v>120316</v>
          </cell>
          <cell r="R3">
            <v>1627019</v>
          </cell>
          <cell r="S3">
            <v>408144</v>
          </cell>
          <cell r="T3">
            <v>147276</v>
          </cell>
          <cell r="U3">
            <v>859</v>
          </cell>
          <cell r="V3">
            <v>556279</v>
          </cell>
          <cell r="W3">
            <v>459239</v>
          </cell>
          <cell r="X3">
            <v>35673</v>
          </cell>
          <cell r="Y3">
            <v>494912</v>
          </cell>
          <cell r="Z3">
            <v>0</v>
          </cell>
          <cell r="AA3">
            <v>4326</v>
          </cell>
          <cell r="AB3">
            <v>0</v>
          </cell>
          <cell r="AC3">
            <v>11049</v>
          </cell>
          <cell r="AD3">
            <v>33261</v>
          </cell>
          <cell r="AE3">
            <v>0</v>
          </cell>
          <cell r="AF3">
            <v>48636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248272</v>
          </cell>
          <cell r="E4">
            <v>1482</v>
          </cell>
          <cell r="F4">
            <v>0</v>
          </cell>
          <cell r="G4">
            <v>0</v>
          </cell>
          <cell r="H4">
            <v>249754</v>
          </cell>
          <cell r="I4">
            <v>0</v>
          </cell>
          <cell r="J4">
            <v>0</v>
          </cell>
          <cell r="K4">
            <v>0</v>
          </cell>
          <cell r="L4">
            <v>1024557</v>
          </cell>
          <cell r="M4">
            <v>179691</v>
          </cell>
          <cell r="N4">
            <v>5313</v>
          </cell>
          <cell r="O4">
            <v>69865</v>
          </cell>
          <cell r="P4">
            <v>0</v>
          </cell>
          <cell r="Q4">
            <v>13737</v>
          </cell>
          <cell r="R4">
            <v>1293163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18758</v>
          </cell>
          <cell r="X4">
            <v>0</v>
          </cell>
          <cell r="Y4">
            <v>18758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-248272</v>
          </cell>
          <cell r="E5">
            <v>-1482</v>
          </cell>
          <cell r="F5">
            <v>0</v>
          </cell>
          <cell r="G5">
            <v>0</v>
          </cell>
          <cell r="H5">
            <v>-249754</v>
          </cell>
          <cell r="I5">
            <v>0</v>
          </cell>
          <cell r="J5">
            <v>0</v>
          </cell>
          <cell r="K5">
            <v>0</v>
          </cell>
          <cell r="L5">
            <v>-1024545</v>
          </cell>
          <cell r="M5">
            <v>-179702</v>
          </cell>
          <cell r="N5">
            <v>-5313</v>
          </cell>
          <cell r="O5">
            <v>-68252</v>
          </cell>
          <cell r="P5">
            <v>0</v>
          </cell>
          <cell r="Q5">
            <v>-13737</v>
          </cell>
          <cell r="R5">
            <v>-1291549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-18758</v>
          </cell>
          <cell r="X5">
            <v>0</v>
          </cell>
          <cell r="Y5">
            <v>-18758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7977</v>
          </cell>
          <cell r="D6">
            <v>400605</v>
          </cell>
          <cell r="E6">
            <v>31010</v>
          </cell>
          <cell r="F6">
            <v>0</v>
          </cell>
          <cell r="G6">
            <v>78521</v>
          </cell>
          <cell r="H6">
            <v>518113</v>
          </cell>
          <cell r="I6">
            <v>237876</v>
          </cell>
          <cell r="J6">
            <v>2016</v>
          </cell>
          <cell r="K6">
            <v>239892</v>
          </cell>
          <cell r="L6">
            <v>1016536</v>
          </cell>
          <cell r="M6">
            <v>187722</v>
          </cell>
          <cell r="N6">
            <v>88985</v>
          </cell>
          <cell r="O6">
            <v>215074</v>
          </cell>
          <cell r="P6">
            <v>0</v>
          </cell>
          <cell r="Q6">
            <v>120316</v>
          </cell>
          <cell r="R6">
            <v>1628633</v>
          </cell>
          <cell r="S6">
            <v>408144</v>
          </cell>
          <cell r="T6">
            <v>147276</v>
          </cell>
          <cell r="U6">
            <v>859</v>
          </cell>
          <cell r="V6">
            <v>556279</v>
          </cell>
          <cell r="W6">
            <v>459239</v>
          </cell>
          <cell r="X6">
            <v>35673</v>
          </cell>
          <cell r="Y6">
            <v>494912</v>
          </cell>
          <cell r="Z6">
            <v>0</v>
          </cell>
          <cell r="AA6">
            <v>4326</v>
          </cell>
          <cell r="AB6">
            <v>0</v>
          </cell>
          <cell r="AC6">
            <v>11049</v>
          </cell>
          <cell r="AD6">
            <v>33261</v>
          </cell>
          <cell r="AE6">
            <v>0</v>
          </cell>
          <cell r="AF6">
            <v>48636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28535</v>
          </cell>
          <cell r="E7">
            <v>9864</v>
          </cell>
          <cell r="F7">
            <v>0</v>
          </cell>
          <cell r="G7">
            <v>0</v>
          </cell>
          <cell r="H7">
            <v>38399</v>
          </cell>
          <cell r="I7">
            <v>0</v>
          </cell>
          <cell r="J7">
            <v>0</v>
          </cell>
          <cell r="K7">
            <v>0</v>
          </cell>
          <cell r="L7">
            <v>188170</v>
          </cell>
          <cell r="M7">
            <v>0</v>
          </cell>
          <cell r="N7">
            <v>19283</v>
          </cell>
          <cell r="O7">
            <v>118034</v>
          </cell>
          <cell r="P7">
            <v>0</v>
          </cell>
          <cell r="Q7">
            <v>27770</v>
          </cell>
          <cell r="R7">
            <v>353257</v>
          </cell>
          <cell r="S7">
            <v>176930</v>
          </cell>
          <cell r="T7">
            <v>43882</v>
          </cell>
          <cell r="U7">
            <v>0</v>
          </cell>
          <cell r="V7">
            <v>220812</v>
          </cell>
          <cell r="W7">
            <v>404601</v>
          </cell>
          <cell r="X7">
            <v>12525</v>
          </cell>
          <cell r="Y7">
            <v>417126</v>
          </cell>
          <cell r="Z7">
            <v>0</v>
          </cell>
          <cell r="AA7">
            <v>8876</v>
          </cell>
          <cell r="AB7">
            <v>0</v>
          </cell>
          <cell r="AC7">
            <v>13412</v>
          </cell>
          <cell r="AD7">
            <v>48793</v>
          </cell>
          <cell r="AE7">
            <v>1106</v>
          </cell>
          <cell r="AF7">
            <v>72187</v>
          </cell>
        </row>
        <row r="8">
          <cell r="B8" t="str">
            <v>Køb fra lagringspligtig 2.b-c.</v>
          </cell>
          <cell r="C8">
            <v>23050</v>
          </cell>
          <cell r="D8">
            <v>90230</v>
          </cell>
          <cell r="E8">
            <v>5181</v>
          </cell>
          <cell r="F8">
            <v>0</v>
          </cell>
          <cell r="G8">
            <v>14438</v>
          </cell>
          <cell r="H8">
            <v>132899</v>
          </cell>
          <cell r="I8">
            <v>81177</v>
          </cell>
          <cell r="J8">
            <v>391</v>
          </cell>
          <cell r="K8">
            <v>81568</v>
          </cell>
          <cell r="L8">
            <v>169384</v>
          </cell>
          <cell r="M8">
            <v>100982</v>
          </cell>
          <cell r="N8">
            <v>3775</v>
          </cell>
          <cell r="O8">
            <v>47226</v>
          </cell>
          <cell r="P8">
            <v>0</v>
          </cell>
          <cell r="Q8">
            <v>43520</v>
          </cell>
          <cell r="R8">
            <v>364887</v>
          </cell>
          <cell r="S8">
            <v>33045</v>
          </cell>
          <cell r="T8">
            <v>0</v>
          </cell>
          <cell r="U8">
            <v>9416</v>
          </cell>
          <cell r="V8">
            <v>42461</v>
          </cell>
          <cell r="W8">
            <v>811839</v>
          </cell>
          <cell r="X8">
            <v>3120</v>
          </cell>
          <cell r="Y8">
            <v>814959</v>
          </cell>
          <cell r="Z8">
            <v>0</v>
          </cell>
          <cell r="AA8">
            <v>3633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3633</v>
          </cell>
        </row>
        <row r="9">
          <cell r="B9" t="str">
            <v>Lån fra lagringpligtig 2.f-g.</v>
          </cell>
          <cell r="C9">
            <v>0</v>
          </cell>
          <cell r="D9">
            <v>15636</v>
          </cell>
          <cell r="E9">
            <v>355</v>
          </cell>
          <cell r="F9">
            <v>0</v>
          </cell>
          <cell r="G9">
            <v>0</v>
          </cell>
          <cell r="H9">
            <v>15991</v>
          </cell>
          <cell r="I9">
            <v>0</v>
          </cell>
          <cell r="J9">
            <v>0</v>
          </cell>
          <cell r="K9">
            <v>0</v>
          </cell>
          <cell r="L9">
            <v>78833</v>
          </cell>
          <cell r="M9">
            <v>14885</v>
          </cell>
          <cell r="N9">
            <v>229</v>
          </cell>
          <cell r="O9">
            <v>29724</v>
          </cell>
          <cell r="P9">
            <v>0</v>
          </cell>
          <cell r="Q9">
            <v>41477</v>
          </cell>
          <cell r="R9">
            <v>165148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87401</v>
          </cell>
          <cell r="X9">
            <v>0</v>
          </cell>
          <cell r="Y9">
            <v>87401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1378</v>
          </cell>
          <cell r="F10">
            <v>0</v>
          </cell>
          <cell r="G10">
            <v>0</v>
          </cell>
          <cell r="H10">
            <v>1378</v>
          </cell>
          <cell r="I10">
            <v>0</v>
          </cell>
          <cell r="J10">
            <v>0</v>
          </cell>
          <cell r="K10">
            <v>0</v>
          </cell>
          <cell r="L10">
            <v>2919</v>
          </cell>
          <cell r="M10">
            <v>0</v>
          </cell>
          <cell r="N10">
            <v>4903</v>
          </cell>
          <cell r="O10">
            <v>0</v>
          </cell>
          <cell r="P10">
            <v>0</v>
          </cell>
          <cell r="Q10">
            <v>43</v>
          </cell>
          <cell r="R10">
            <v>7865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470</v>
          </cell>
          <cell r="AC10">
            <v>0</v>
          </cell>
          <cell r="AD10">
            <v>0</v>
          </cell>
          <cell r="AE10">
            <v>0</v>
          </cell>
          <cell r="AF10">
            <v>470</v>
          </cell>
        </row>
        <row r="11">
          <cell r="B11" t="str">
            <v>Køb fra andre 2e</v>
          </cell>
          <cell r="C11">
            <v>3968</v>
          </cell>
          <cell r="D11">
            <v>0</v>
          </cell>
          <cell r="E11">
            <v>247</v>
          </cell>
          <cell r="F11">
            <v>0</v>
          </cell>
          <cell r="G11">
            <v>0</v>
          </cell>
          <cell r="H11">
            <v>4215</v>
          </cell>
          <cell r="I11">
            <v>0</v>
          </cell>
          <cell r="J11">
            <v>0</v>
          </cell>
          <cell r="K11">
            <v>0</v>
          </cell>
          <cell r="L11">
            <v>4148</v>
          </cell>
          <cell r="M11">
            <v>5978</v>
          </cell>
          <cell r="N11">
            <v>985</v>
          </cell>
          <cell r="O11">
            <v>5136</v>
          </cell>
          <cell r="P11">
            <v>0</v>
          </cell>
          <cell r="Q11">
            <v>0</v>
          </cell>
          <cell r="R11">
            <v>16247</v>
          </cell>
          <cell r="S11">
            <v>265</v>
          </cell>
          <cell r="T11">
            <v>0</v>
          </cell>
          <cell r="U11">
            <v>0</v>
          </cell>
          <cell r="V11">
            <v>265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736</v>
          </cell>
          <cell r="AB11">
            <v>0</v>
          </cell>
          <cell r="AC11">
            <v>1155</v>
          </cell>
          <cell r="AD11">
            <v>0</v>
          </cell>
          <cell r="AE11">
            <v>0</v>
          </cell>
          <cell r="AF11">
            <v>1891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19133</v>
          </cell>
          <cell r="D13">
            <v>123272</v>
          </cell>
          <cell r="E13">
            <v>19</v>
          </cell>
          <cell r="F13">
            <v>0</v>
          </cell>
          <cell r="G13">
            <v>81455</v>
          </cell>
          <cell r="H13">
            <v>223879</v>
          </cell>
          <cell r="I13">
            <v>13754</v>
          </cell>
          <cell r="J13">
            <v>7614</v>
          </cell>
          <cell r="K13">
            <v>21368</v>
          </cell>
          <cell r="L13">
            <v>207861</v>
          </cell>
          <cell r="M13">
            <v>184042</v>
          </cell>
          <cell r="N13">
            <v>14813</v>
          </cell>
          <cell r="O13">
            <v>28436</v>
          </cell>
          <cell r="P13">
            <v>0</v>
          </cell>
          <cell r="Q13">
            <v>10100</v>
          </cell>
          <cell r="R13">
            <v>445252</v>
          </cell>
          <cell r="S13">
            <v>136085</v>
          </cell>
          <cell r="T13">
            <v>0</v>
          </cell>
          <cell r="U13">
            <v>9416</v>
          </cell>
          <cell r="V13">
            <v>145501</v>
          </cell>
          <cell r="W13">
            <v>250383</v>
          </cell>
          <cell r="X13">
            <v>5939</v>
          </cell>
          <cell r="Y13">
            <v>256322</v>
          </cell>
          <cell r="Z13">
            <v>0</v>
          </cell>
          <cell r="AA13">
            <v>5428</v>
          </cell>
          <cell r="AB13">
            <v>26367</v>
          </cell>
          <cell r="AC13">
            <v>0</v>
          </cell>
          <cell r="AD13">
            <v>0</v>
          </cell>
          <cell r="AE13">
            <v>0</v>
          </cell>
          <cell r="AF13">
            <v>31795</v>
          </cell>
        </row>
        <row r="14">
          <cell r="B14" t="str">
            <v>Tilgang ved blanding 2.j.</v>
          </cell>
          <cell r="C14">
            <v>133194</v>
          </cell>
          <cell r="D14">
            <v>3390</v>
          </cell>
          <cell r="E14">
            <v>10853</v>
          </cell>
          <cell r="F14">
            <v>0</v>
          </cell>
          <cell r="G14">
            <v>0</v>
          </cell>
          <cell r="H14">
            <v>147437</v>
          </cell>
          <cell r="I14">
            <v>11</v>
          </cell>
          <cell r="J14">
            <v>0</v>
          </cell>
          <cell r="K14">
            <v>11</v>
          </cell>
          <cell r="L14">
            <v>40703</v>
          </cell>
          <cell r="M14">
            <v>194721</v>
          </cell>
          <cell r="N14">
            <v>1</v>
          </cell>
          <cell r="O14">
            <v>18062</v>
          </cell>
          <cell r="P14">
            <v>0</v>
          </cell>
          <cell r="Q14">
            <v>2724</v>
          </cell>
          <cell r="R14">
            <v>256211</v>
          </cell>
          <cell r="S14">
            <v>48472</v>
          </cell>
          <cell r="T14">
            <v>0</v>
          </cell>
          <cell r="U14">
            <v>0</v>
          </cell>
          <cell r="V14">
            <v>48472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890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890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135</v>
          </cell>
          <cell r="D16">
            <v>55</v>
          </cell>
          <cell r="E16">
            <v>97</v>
          </cell>
          <cell r="F16">
            <v>0</v>
          </cell>
          <cell r="G16">
            <v>0</v>
          </cell>
          <cell r="H16">
            <v>287</v>
          </cell>
          <cell r="I16">
            <v>5</v>
          </cell>
          <cell r="J16">
            <v>0</v>
          </cell>
          <cell r="K16">
            <v>5</v>
          </cell>
          <cell r="L16">
            <v>1716</v>
          </cell>
          <cell r="M16">
            <v>269</v>
          </cell>
          <cell r="N16">
            <v>37</v>
          </cell>
          <cell r="O16">
            <v>176</v>
          </cell>
          <cell r="P16">
            <v>0</v>
          </cell>
          <cell r="Q16">
            <v>217</v>
          </cell>
          <cell r="R16">
            <v>2415</v>
          </cell>
          <cell r="S16">
            <v>206</v>
          </cell>
          <cell r="T16">
            <v>211</v>
          </cell>
          <cell r="U16">
            <v>0</v>
          </cell>
          <cell r="V16">
            <v>417</v>
          </cell>
          <cell r="W16">
            <v>4693</v>
          </cell>
          <cell r="X16">
            <v>0</v>
          </cell>
          <cell r="Y16">
            <v>4693</v>
          </cell>
          <cell r="Z16">
            <v>0</v>
          </cell>
          <cell r="AA16">
            <v>222</v>
          </cell>
          <cell r="AB16">
            <v>0</v>
          </cell>
          <cell r="AC16">
            <v>1</v>
          </cell>
          <cell r="AD16">
            <v>0</v>
          </cell>
          <cell r="AE16">
            <v>0</v>
          </cell>
          <cell r="AF16">
            <v>223</v>
          </cell>
        </row>
        <row r="17">
          <cell r="B17" t="str">
            <v>I alt Tilgang</v>
          </cell>
          <cell r="C17">
            <v>179480</v>
          </cell>
          <cell r="D17">
            <v>261118</v>
          </cell>
          <cell r="E17">
            <v>27994</v>
          </cell>
          <cell r="F17">
            <v>0</v>
          </cell>
          <cell r="G17">
            <v>95893</v>
          </cell>
          <cell r="H17">
            <v>564485</v>
          </cell>
          <cell r="I17">
            <v>94947</v>
          </cell>
          <cell r="J17">
            <v>8005</v>
          </cell>
          <cell r="K17">
            <v>102952</v>
          </cell>
          <cell r="L17">
            <v>693734</v>
          </cell>
          <cell r="M17">
            <v>500877</v>
          </cell>
          <cell r="N17">
            <v>44026</v>
          </cell>
          <cell r="O17">
            <v>246794</v>
          </cell>
          <cell r="P17">
            <v>0</v>
          </cell>
          <cell r="Q17">
            <v>125851</v>
          </cell>
          <cell r="R17">
            <v>1611282</v>
          </cell>
          <cell r="S17">
            <v>395003</v>
          </cell>
          <cell r="T17">
            <v>44093</v>
          </cell>
          <cell r="U17">
            <v>18832</v>
          </cell>
          <cell r="V17">
            <v>457928</v>
          </cell>
          <cell r="W17">
            <v>1558917</v>
          </cell>
          <cell r="X17">
            <v>21584</v>
          </cell>
          <cell r="Y17">
            <v>1580501</v>
          </cell>
          <cell r="Z17">
            <v>0</v>
          </cell>
          <cell r="AA17">
            <v>19785</v>
          </cell>
          <cell r="AB17">
            <v>26837</v>
          </cell>
          <cell r="AC17">
            <v>14568</v>
          </cell>
          <cell r="AD17">
            <v>48793</v>
          </cell>
          <cell r="AE17">
            <v>1106</v>
          </cell>
          <cell r="AF17">
            <v>111089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21389</v>
          </cell>
          <cell r="E18">
            <v>0</v>
          </cell>
          <cell r="F18">
            <v>0</v>
          </cell>
          <cell r="G18">
            <v>94539</v>
          </cell>
          <cell r="H18">
            <v>115928</v>
          </cell>
          <cell r="I18">
            <v>8005</v>
          </cell>
          <cell r="J18">
            <v>7213</v>
          </cell>
          <cell r="K18">
            <v>15218</v>
          </cell>
          <cell r="L18">
            <v>131907</v>
          </cell>
          <cell r="M18">
            <v>0</v>
          </cell>
          <cell r="N18">
            <v>9106</v>
          </cell>
          <cell r="O18">
            <v>76378</v>
          </cell>
          <cell r="P18">
            <v>0</v>
          </cell>
          <cell r="Q18">
            <v>0</v>
          </cell>
          <cell r="R18">
            <v>217391</v>
          </cell>
          <cell r="S18">
            <v>290650</v>
          </cell>
          <cell r="T18">
            <v>45458</v>
          </cell>
          <cell r="U18">
            <v>0</v>
          </cell>
          <cell r="V18">
            <v>336108</v>
          </cell>
          <cell r="W18">
            <v>0</v>
          </cell>
          <cell r="X18">
            <v>6017</v>
          </cell>
          <cell r="Y18">
            <v>6017</v>
          </cell>
          <cell r="Z18">
            <v>0</v>
          </cell>
          <cell r="AA18">
            <v>3276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3276</v>
          </cell>
        </row>
        <row r="19">
          <cell r="B19" t="str">
            <v>Salg til lagringspligtig 3.b-c.</v>
          </cell>
          <cell r="C19">
            <v>23050</v>
          </cell>
          <cell r="D19">
            <v>90230</v>
          </cell>
          <cell r="E19">
            <v>5181</v>
          </cell>
          <cell r="F19">
            <v>0</v>
          </cell>
          <cell r="G19">
            <v>14438</v>
          </cell>
          <cell r="H19">
            <v>132899</v>
          </cell>
          <cell r="I19">
            <v>81236</v>
          </cell>
          <cell r="J19">
            <v>391</v>
          </cell>
          <cell r="K19">
            <v>81627</v>
          </cell>
          <cell r="L19">
            <v>169384</v>
          </cell>
          <cell r="M19">
            <v>100982</v>
          </cell>
          <cell r="N19">
            <v>9255</v>
          </cell>
          <cell r="O19">
            <v>47129</v>
          </cell>
          <cell r="P19">
            <v>0</v>
          </cell>
          <cell r="Q19">
            <v>43520</v>
          </cell>
          <cell r="R19">
            <v>370270</v>
          </cell>
          <cell r="S19">
            <v>33045</v>
          </cell>
          <cell r="T19">
            <v>0</v>
          </cell>
          <cell r="U19">
            <v>9416</v>
          </cell>
          <cell r="V19">
            <v>42461</v>
          </cell>
          <cell r="W19">
            <v>811839</v>
          </cell>
          <cell r="X19">
            <v>3120</v>
          </cell>
          <cell r="Y19">
            <v>814959</v>
          </cell>
          <cell r="Z19">
            <v>0</v>
          </cell>
          <cell r="AA19">
            <v>3633</v>
          </cell>
          <cell r="AB19">
            <v>0</v>
          </cell>
          <cell r="AC19">
            <v>52</v>
          </cell>
          <cell r="AD19">
            <v>0</v>
          </cell>
          <cell r="AE19">
            <v>0</v>
          </cell>
          <cell r="AF19">
            <v>3685</v>
          </cell>
        </row>
        <row r="20">
          <cell r="B20" t="str">
            <v>Udlån til lagringspligtig 3.i-j.</v>
          </cell>
          <cell r="C20">
            <v>0</v>
          </cell>
          <cell r="D20">
            <v>15636</v>
          </cell>
          <cell r="E20">
            <v>355</v>
          </cell>
          <cell r="F20">
            <v>0</v>
          </cell>
          <cell r="G20">
            <v>0</v>
          </cell>
          <cell r="H20">
            <v>15991</v>
          </cell>
          <cell r="I20">
            <v>0</v>
          </cell>
          <cell r="J20">
            <v>0</v>
          </cell>
          <cell r="K20">
            <v>0</v>
          </cell>
          <cell r="L20">
            <v>78833</v>
          </cell>
          <cell r="M20">
            <v>14885</v>
          </cell>
          <cell r="N20">
            <v>229</v>
          </cell>
          <cell r="O20">
            <v>29723</v>
          </cell>
          <cell r="P20">
            <v>0</v>
          </cell>
          <cell r="Q20">
            <v>41477</v>
          </cell>
          <cell r="R20">
            <v>165147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87400</v>
          </cell>
          <cell r="X20">
            <v>0</v>
          </cell>
          <cell r="Y20">
            <v>87400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2656</v>
          </cell>
          <cell r="M21">
            <v>0</v>
          </cell>
          <cell r="N21">
            <v>0</v>
          </cell>
          <cell r="O21">
            <v>30392</v>
          </cell>
          <cell r="P21">
            <v>0</v>
          </cell>
          <cell r="Q21">
            <v>0</v>
          </cell>
          <cell r="R21">
            <v>33048</v>
          </cell>
          <cell r="S21">
            <v>14253</v>
          </cell>
          <cell r="T21">
            <v>10607</v>
          </cell>
          <cell r="U21">
            <v>0</v>
          </cell>
          <cell r="V21">
            <v>24860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28</v>
          </cell>
          <cell r="M22">
            <v>68</v>
          </cell>
          <cell r="N22">
            <v>0</v>
          </cell>
          <cell r="O22">
            <v>292</v>
          </cell>
          <cell r="P22">
            <v>0</v>
          </cell>
          <cell r="Q22">
            <v>0</v>
          </cell>
          <cell r="R22">
            <v>388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33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33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34079</v>
          </cell>
          <cell r="J23">
            <v>0</v>
          </cell>
          <cell r="K23">
            <v>34079</v>
          </cell>
          <cell r="L23">
            <v>0</v>
          </cell>
          <cell r="M23">
            <v>0</v>
          </cell>
          <cell r="N23">
            <v>0</v>
          </cell>
          <cell r="O23">
            <v>1821</v>
          </cell>
          <cell r="P23">
            <v>0</v>
          </cell>
          <cell r="Q23">
            <v>0</v>
          </cell>
          <cell r="R23">
            <v>1821</v>
          </cell>
          <cell r="S23">
            <v>700</v>
          </cell>
          <cell r="T23">
            <v>0</v>
          </cell>
          <cell r="U23">
            <v>0</v>
          </cell>
          <cell r="V23">
            <v>700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5251</v>
          </cell>
          <cell r="P24">
            <v>0</v>
          </cell>
          <cell r="Q24">
            <v>0</v>
          </cell>
          <cell r="R24">
            <v>5251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149358</v>
          </cell>
          <cell r="D25">
            <v>0</v>
          </cell>
          <cell r="E25">
            <v>247</v>
          </cell>
          <cell r="F25">
            <v>0</v>
          </cell>
          <cell r="G25">
            <v>0</v>
          </cell>
          <cell r="H25">
            <v>149605</v>
          </cell>
          <cell r="I25">
            <v>42001</v>
          </cell>
          <cell r="J25">
            <v>0</v>
          </cell>
          <cell r="K25">
            <v>42001</v>
          </cell>
          <cell r="L25">
            <v>59201</v>
          </cell>
          <cell r="M25">
            <v>265709</v>
          </cell>
          <cell r="N25">
            <v>1569</v>
          </cell>
          <cell r="O25">
            <v>51379</v>
          </cell>
          <cell r="P25">
            <v>0</v>
          </cell>
          <cell r="Q25">
            <v>2742</v>
          </cell>
          <cell r="R25">
            <v>380600</v>
          </cell>
          <cell r="S25">
            <v>233</v>
          </cell>
          <cell r="T25">
            <v>0</v>
          </cell>
          <cell r="U25">
            <v>0</v>
          </cell>
          <cell r="V25">
            <v>233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8544</v>
          </cell>
          <cell r="AB25">
            <v>0</v>
          </cell>
          <cell r="AC25">
            <v>6631</v>
          </cell>
          <cell r="AD25">
            <v>17</v>
          </cell>
          <cell r="AE25">
            <v>329</v>
          </cell>
          <cell r="AF25">
            <v>15521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187</v>
          </cell>
          <cell r="M26">
            <v>0</v>
          </cell>
          <cell r="N26">
            <v>0</v>
          </cell>
          <cell r="O26">
            <v>32</v>
          </cell>
          <cell r="P26">
            <v>0</v>
          </cell>
          <cell r="Q26">
            <v>0</v>
          </cell>
          <cell r="R26">
            <v>219</v>
          </cell>
          <cell r="S26">
            <v>885</v>
          </cell>
          <cell r="T26">
            <v>0</v>
          </cell>
          <cell r="U26">
            <v>0</v>
          </cell>
          <cell r="V26">
            <v>885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7</v>
          </cell>
          <cell r="AB26">
            <v>0</v>
          </cell>
          <cell r="AC26">
            <v>2255</v>
          </cell>
          <cell r="AD26">
            <v>13412</v>
          </cell>
          <cell r="AE26">
            <v>0</v>
          </cell>
          <cell r="AF26">
            <v>15674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312</v>
          </cell>
          <cell r="P27">
            <v>0</v>
          </cell>
          <cell r="Q27">
            <v>0</v>
          </cell>
          <cell r="R27">
            <v>312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26836</v>
          </cell>
          <cell r="AC27">
            <v>0</v>
          </cell>
          <cell r="AD27">
            <v>0</v>
          </cell>
          <cell r="AE27">
            <v>0</v>
          </cell>
          <cell r="AF27">
            <v>26836</v>
          </cell>
        </row>
        <row r="28">
          <cell r="B28" t="str">
            <v>Anvendt til produktion 3.n</v>
          </cell>
          <cell r="C28">
            <v>0</v>
          </cell>
          <cell r="D28">
            <v>1039</v>
          </cell>
          <cell r="E28">
            <v>0</v>
          </cell>
          <cell r="F28">
            <v>0</v>
          </cell>
          <cell r="G28">
            <v>3440</v>
          </cell>
          <cell r="H28">
            <v>4479</v>
          </cell>
          <cell r="I28">
            <v>0</v>
          </cell>
          <cell r="J28">
            <v>0</v>
          </cell>
          <cell r="K28">
            <v>0</v>
          </cell>
          <cell r="L28">
            <v>1955</v>
          </cell>
          <cell r="M28">
            <v>74356</v>
          </cell>
          <cell r="N28">
            <v>5814</v>
          </cell>
          <cell r="O28">
            <v>2360</v>
          </cell>
          <cell r="P28">
            <v>0</v>
          </cell>
          <cell r="Q28">
            <v>29757</v>
          </cell>
          <cell r="R28">
            <v>114242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624433</v>
          </cell>
          <cell r="X28">
            <v>3516</v>
          </cell>
          <cell r="Y28">
            <v>627949</v>
          </cell>
          <cell r="Z28">
            <v>0</v>
          </cell>
          <cell r="AA28">
            <v>1916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1916</v>
          </cell>
        </row>
        <row r="29">
          <cell r="B29" t="str">
            <v>Anvendt til blanding 3.o.</v>
          </cell>
          <cell r="C29">
            <v>3366</v>
          </cell>
          <cell r="D29">
            <v>120526</v>
          </cell>
          <cell r="E29">
            <v>25759</v>
          </cell>
          <cell r="F29">
            <v>0</v>
          </cell>
          <cell r="G29">
            <v>0</v>
          </cell>
          <cell r="H29">
            <v>149651</v>
          </cell>
          <cell r="I29">
            <v>11</v>
          </cell>
          <cell r="J29">
            <v>0</v>
          </cell>
          <cell r="K29">
            <v>11</v>
          </cell>
          <cell r="L29">
            <v>186188</v>
          </cell>
          <cell r="M29">
            <v>46447</v>
          </cell>
          <cell r="N29">
            <v>7122</v>
          </cell>
          <cell r="O29">
            <v>11853</v>
          </cell>
          <cell r="P29">
            <v>0</v>
          </cell>
          <cell r="Q29">
            <v>2727</v>
          </cell>
          <cell r="R29">
            <v>254337</v>
          </cell>
          <cell r="S29">
            <v>0</v>
          </cell>
          <cell r="T29">
            <v>47795</v>
          </cell>
          <cell r="U29">
            <v>0</v>
          </cell>
          <cell r="V29">
            <v>47795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890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890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5</v>
          </cell>
          <cell r="D31">
            <v>1016</v>
          </cell>
          <cell r="E31">
            <v>297</v>
          </cell>
          <cell r="F31">
            <v>0</v>
          </cell>
          <cell r="G31">
            <v>1003</v>
          </cell>
          <cell r="H31">
            <v>2321</v>
          </cell>
          <cell r="I31">
            <v>46</v>
          </cell>
          <cell r="J31">
            <v>10</v>
          </cell>
          <cell r="K31">
            <v>56</v>
          </cell>
          <cell r="L31">
            <v>1636</v>
          </cell>
          <cell r="M31">
            <v>1008</v>
          </cell>
          <cell r="N31">
            <v>317</v>
          </cell>
          <cell r="O31">
            <v>104</v>
          </cell>
          <cell r="P31">
            <v>0</v>
          </cell>
          <cell r="Q31">
            <v>1</v>
          </cell>
          <cell r="R31">
            <v>3066</v>
          </cell>
          <cell r="S31">
            <v>142</v>
          </cell>
          <cell r="T31">
            <v>23</v>
          </cell>
          <cell r="U31">
            <v>0</v>
          </cell>
          <cell r="V31">
            <v>165</v>
          </cell>
          <cell r="W31">
            <v>1198</v>
          </cell>
          <cell r="X31">
            <v>63</v>
          </cell>
          <cell r="Y31">
            <v>1261</v>
          </cell>
          <cell r="Z31">
            <v>0</v>
          </cell>
          <cell r="AA31">
            <v>13</v>
          </cell>
          <cell r="AB31">
            <v>1</v>
          </cell>
          <cell r="AC31">
            <v>15</v>
          </cell>
          <cell r="AD31">
            <v>0</v>
          </cell>
          <cell r="AE31">
            <v>777</v>
          </cell>
          <cell r="AF31">
            <v>806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690</v>
          </cell>
          <cell r="P32">
            <v>0</v>
          </cell>
          <cell r="Q32">
            <v>0</v>
          </cell>
          <cell r="R32">
            <v>690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175779</v>
          </cell>
          <cell r="D33">
            <v>249836</v>
          </cell>
          <cell r="E33">
            <v>31839</v>
          </cell>
          <cell r="F33">
            <v>0</v>
          </cell>
          <cell r="G33">
            <v>113420</v>
          </cell>
          <cell r="H33">
            <v>570874</v>
          </cell>
          <cell r="I33">
            <v>165378</v>
          </cell>
          <cell r="J33">
            <v>7614</v>
          </cell>
          <cell r="K33">
            <v>172992</v>
          </cell>
          <cell r="L33">
            <v>631975</v>
          </cell>
          <cell r="M33">
            <v>503455</v>
          </cell>
          <cell r="N33">
            <v>33412</v>
          </cell>
          <cell r="O33">
            <v>257716</v>
          </cell>
          <cell r="P33">
            <v>0</v>
          </cell>
          <cell r="Q33">
            <v>120224</v>
          </cell>
          <cell r="R33">
            <v>1546782</v>
          </cell>
          <cell r="S33">
            <v>339908</v>
          </cell>
          <cell r="T33">
            <v>103883</v>
          </cell>
          <cell r="U33">
            <v>9416</v>
          </cell>
          <cell r="V33">
            <v>453207</v>
          </cell>
          <cell r="W33">
            <v>1524870</v>
          </cell>
          <cell r="X33">
            <v>12716</v>
          </cell>
          <cell r="Y33">
            <v>1537586</v>
          </cell>
          <cell r="Z33">
            <v>0</v>
          </cell>
          <cell r="AA33">
            <v>18312</v>
          </cell>
          <cell r="AB33">
            <v>26837</v>
          </cell>
          <cell r="AC33">
            <v>8953</v>
          </cell>
          <cell r="AD33">
            <v>13429</v>
          </cell>
          <cell r="AE33">
            <v>1106</v>
          </cell>
          <cell r="AF33">
            <v>68637</v>
          </cell>
        </row>
        <row r="34">
          <cell r="A34" t="str">
            <v>FYSISK BEHOLDNING ULTIMO</v>
          </cell>
          <cell r="B34" t="str">
            <v/>
          </cell>
          <cell r="C34">
            <v>11678</v>
          </cell>
          <cell r="D34">
            <v>411887</v>
          </cell>
          <cell r="E34">
            <v>27165</v>
          </cell>
          <cell r="F34">
            <v>0</v>
          </cell>
          <cell r="G34">
            <v>60994</v>
          </cell>
          <cell r="H34">
            <v>511724</v>
          </cell>
          <cell r="I34">
            <v>167445</v>
          </cell>
          <cell r="J34">
            <v>2407</v>
          </cell>
          <cell r="K34">
            <v>169852</v>
          </cell>
          <cell r="L34">
            <v>1078283</v>
          </cell>
          <cell r="M34">
            <v>185155</v>
          </cell>
          <cell r="N34">
            <v>99599</v>
          </cell>
          <cell r="O34">
            <v>202539</v>
          </cell>
          <cell r="P34">
            <v>0</v>
          </cell>
          <cell r="Q34">
            <v>125943</v>
          </cell>
          <cell r="R34">
            <v>1691519</v>
          </cell>
          <cell r="S34">
            <v>463239</v>
          </cell>
          <cell r="T34">
            <v>87486</v>
          </cell>
          <cell r="U34">
            <v>10275</v>
          </cell>
          <cell r="V34">
            <v>561000</v>
          </cell>
          <cell r="W34">
            <v>493286</v>
          </cell>
          <cell r="X34">
            <v>44541</v>
          </cell>
          <cell r="Y34">
            <v>537827</v>
          </cell>
          <cell r="Z34">
            <v>0</v>
          </cell>
          <cell r="AA34">
            <v>5799</v>
          </cell>
          <cell r="AB34">
            <v>0</v>
          </cell>
          <cell r="AC34">
            <v>16664</v>
          </cell>
          <cell r="AD34">
            <v>68625</v>
          </cell>
          <cell r="AE34">
            <v>0</v>
          </cell>
          <cell r="AF34">
            <v>91088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235522</v>
          </cell>
          <cell r="E35">
            <v>1705</v>
          </cell>
          <cell r="F35">
            <v>0</v>
          </cell>
          <cell r="G35">
            <v>0</v>
          </cell>
          <cell r="H35">
            <v>237227</v>
          </cell>
          <cell r="I35">
            <v>0</v>
          </cell>
          <cell r="J35">
            <v>0</v>
          </cell>
          <cell r="K35">
            <v>0</v>
          </cell>
          <cell r="L35">
            <v>1023707</v>
          </cell>
          <cell r="M35">
            <v>175885</v>
          </cell>
          <cell r="N35">
            <v>5402</v>
          </cell>
          <cell r="O35">
            <v>40910</v>
          </cell>
          <cell r="P35">
            <v>0</v>
          </cell>
          <cell r="Q35">
            <v>27740</v>
          </cell>
          <cell r="R35">
            <v>1273644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78391</v>
          </cell>
          <cell r="X35">
            <v>0</v>
          </cell>
          <cell r="Y35">
            <v>78391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-235522</v>
          </cell>
          <cell r="E36">
            <v>-1705</v>
          </cell>
          <cell r="F36">
            <v>0</v>
          </cell>
          <cell r="G36">
            <v>0</v>
          </cell>
          <cell r="H36">
            <v>-237227</v>
          </cell>
          <cell r="I36">
            <v>0</v>
          </cell>
          <cell r="J36">
            <v>0</v>
          </cell>
          <cell r="K36">
            <v>0</v>
          </cell>
          <cell r="L36">
            <v>-1023706</v>
          </cell>
          <cell r="M36">
            <v>-175896</v>
          </cell>
          <cell r="N36">
            <v>-5402</v>
          </cell>
          <cell r="O36">
            <v>-38610</v>
          </cell>
          <cell r="P36">
            <v>0</v>
          </cell>
          <cell r="Q36">
            <v>-27740</v>
          </cell>
          <cell r="R36">
            <v>-1271354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-78391</v>
          </cell>
          <cell r="X36">
            <v>0</v>
          </cell>
          <cell r="Y36">
            <v>-78391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11678</v>
          </cell>
          <cell r="D37">
            <v>411887</v>
          </cell>
          <cell r="E37">
            <v>27165</v>
          </cell>
          <cell r="F37">
            <v>0</v>
          </cell>
          <cell r="G37">
            <v>60994</v>
          </cell>
          <cell r="H37">
            <v>511724</v>
          </cell>
          <cell r="I37">
            <v>167445</v>
          </cell>
          <cell r="J37">
            <v>2407</v>
          </cell>
          <cell r="K37">
            <v>169852</v>
          </cell>
          <cell r="L37">
            <v>1078284</v>
          </cell>
          <cell r="M37">
            <v>185144</v>
          </cell>
          <cell r="N37">
            <v>99599</v>
          </cell>
          <cell r="O37">
            <v>204839</v>
          </cell>
          <cell r="P37">
            <v>0</v>
          </cell>
          <cell r="Q37">
            <v>125943</v>
          </cell>
          <cell r="R37">
            <v>1693809</v>
          </cell>
          <cell r="S37">
            <v>463239</v>
          </cell>
          <cell r="T37">
            <v>87486</v>
          </cell>
          <cell r="U37">
            <v>10275</v>
          </cell>
          <cell r="V37">
            <v>561000</v>
          </cell>
          <cell r="W37">
            <v>493286</v>
          </cell>
          <cell r="X37">
            <v>44541</v>
          </cell>
          <cell r="Y37">
            <v>537827</v>
          </cell>
          <cell r="Z37">
            <v>0</v>
          </cell>
          <cell r="AA37">
            <v>5799</v>
          </cell>
          <cell r="AB37">
            <v>0</v>
          </cell>
          <cell r="AC37">
            <v>16664</v>
          </cell>
          <cell r="AD37">
            <v>68625</v>
          </cell>
          <cell r="AE37">
            <v>0</v>
          </cell>
          <cell r="AF37">
            <v>91088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5010</v>
          </cell>
          <cell r="C3">
            <v>0</v>
          </cell>
          <cell r="D3">
            <v>141764</v>
          </cell>
          <cell r="E3">
            <v>2584</v>
          </cell>
          <cell r="F3">
            <v>149358</v>
          </cell>
          <cell r="G3">
            <v>233</v>
          </cell>
          <cell r="H3">
            <v>29550</v>
          </cell>
          <cell r="I3">
            <v>29783</v>
          </cell>
          <cell r="J3">
            <v>8</v>
          </cell>
          <cell r="K3">
            <v>8</v>
          </cell>
          <cell r="L3">
            <v>30491</v>
          </cell>
          <cell r="M3">
            <v>0</v>
          </cell>
          <cell r="N3">
            <v>26171</v>
          </cell>
          <cell r="O3">
            <v>56662</v>
          </cell>
        </row>
      </sheetData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11678</v>
          </cell>
          <cell r="D3">
            <v>411887</v>
          </cell>
          <cell r="E3">
            <v>27165</v>
          </cell>
          <cell r="F3">
            <v>0</v>
          </cell>
          <cell r="G3">
            <v>60994</v>
          </cell>
          <cell r="H3">
            <v>511724</v>
          </cell>
          <cell r="I3">
            <v>167445</v>
          </cell>
          <cell r="J3">
            <v>2407</v>
          </cell>
          <cell r="K3">
            <v>169852</v>
          </cell>
          <cell r="L3">
            <v>1078283</v>
          </cell>
          <cell r="M3">
            <v>185155</v>
          </cell>
          <cell r="N3">
            <v>99599</v>
          </cell>
          <cell r="O3">
            <v>202539</v>
          </cell>
          <cell r="P3">
            <v>0</v>
          </cell>
          <cell r="Q3">
            <v>125943</v>
          </cell>
          <cell r="R3">
            <v>1691519</v>
          </cell>
          <cell r="S3">
            <v>463239</v>
          </cell>
          <cell r="T3">
            <v>87486</v>
          </cell>
          <cell r="U3">
            <v>10275</v>
          </cell>
          <cell r="V3">
            <v>561000</v>
          </cell>
          <cell r="W3">
            <v>493286</v>
          </cell>
          <cell r="X3">
            <v>44541</v>
          </cell>
          <cell r="Y3">
            <v>537827</v>
          </cell>
          <cell r="Z3">
            <v>0</v>
          </cell>
          <cell r="AA3">
            <v>5799</v>
          </cell>
          <cell r="AB3">
            <v>0</v>
          </cell>
          <cell r="AC3">
            <v>16664</v>
          </cell>
          <cell r="AD3">
            <v>68625</v>
          </cell>
          <cell r="AE3">
            <v>0</v>
          </cell>
          <cell r="AF3">
            <v>91088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235522</v>
          </cell>
          <cell r="E4">
            <v>1705</v>
          </cell>
          <cell r="F4">
            <v>0</v>
          </cell>
          <cell r="G4">
            <v>0</v>
          </cell>
          <cell r="H4">
            <v>237227</v>
          </cell>
          <cell r="I4">
            <v>0</v>
          </cell>
          <cell r="J4">
            <v>0</v>
          </cell>
          <cell r="K4">
            <v>0</v>
          </cell>
          <cell r="L4">
            <v>1023707</v>
          </cell>
          <cell r="M4">
            <v>175885</v>
          </cell>
          <cell r="N4">
            <v>5402</v>
          </cell>
          <cell r="O4">
            <v>40910</v>
          </cell>
          <cell r="P4">
            <v>0</v>
          </cell>
          <cell r="Q4">
            <v>27740</v>
          </cell>
          <cell r="R4">
            <v>1273644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78391</v>
          </cell>
          <cell r="X4">
            <v>0</v>
          </cell>
          <cell r="Y4">
            <v>78391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-235522</v>
          </cell>
          <cell r="E5">
            <v>-1705</v>
          </cell>
          <cell r="F5">
            <v>0</v>
          </cell>
          <cell r="G5">
            <v>0</v>
          </cell>
          <cell r="H5">
            <v>-237227</v>
          </cell>
          <cell r="I5">
            <v>0</v>
          </cell>
          <cell r="J5">
            <v>0</v>
          </cell>
          <cell r="K5">
            <v>0</v>
          </cell>
          <cell r="L5">
            <v>-1023706</v>
          </cell>
          <cell r="M5">
            <v>-175896</v>
          </cell>
          <cell r="N5">
            <v>-5402</v>
          </cell>
          <cell r="O5">
            <v>-38610</v>
          </cell>
          <cell r="P5">
            <v>0</v>
          </cell>
          <cell r="Q5">
            <v>-27740</v>
          </cell>
          <cell r="R5">
            <v>-1271354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-78391</v>
          </cell>
          <cell r="X5">
            <v>0</v>
          </cell>
          <cell r="Y5">
            <v>-78391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11678</v>
          </cell>
          <cell r="D6">
            <v>411887</v>
          </cell>
          <cell r="E6">
            <v>27165</v>
          </cell>
          <cell r="F6">
            <v>0</v>
          </cell>
          <cell r="G6">
            <v>60994</v>
          </cell>
          <cell r="H6">
            <v>511724</v>
          </cell>
          <cell r="I6">
            <v>167445</v>
          </cell>
          <cell r="J6">
            <v>2407</v>
          </cell>
          <cell r="K6">
            <v>169852</v>
          </cell>
          <cell r="L6">
            <v>1078284</v>
          </cell>
          <cell r="M6">
            <v>185144</v>
          </cell>
          <cell r="N6">
            <v>99599</v>
          </cell>
          <cell r="O6">
            <v>204839</v>
          </cell>
          <cell r="P6">
            <v>0</v>
          </cell>
          <cell r="Q6">
            <v>125943</v>
          </cell>
          <cell r="R6">
            <v>1693809</v>
          </cell>
          <cell r="S6">
            <v>463239</v>
          </cell>
          <cell r="T6">
            <v>87486</v>
          </cell>
          <cell r="U6">
            <v>10275</v>
          </cell>
          <cell r="V6">
            <v>561000</v>
          </cell>
          <cell r="W6">
            <v>493286</v>
          </cell>
          <cell r="X6">
            <v>44541</v>
          </cell>
          <cell r="Y6">
            <v>537827</v>
          </cell>
          <cell r="Z6">
            <v>0</v>
          </cell>
          <cell r="AA6">
            <v>5799</v>
          </cell>
          <cell r="AB6">
            <v>0</v>
          </cell>
          <cell r="AC6">
            <v>16664</v>
          </cell>
          <cell r="AD6">
            <v>68625</v>
          </cell>
          <cell r="AE6">
            <v>0</v>
          </cell>
          <cell r="AF6">
            <v>91088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35577</v>
          </cell>
          <cell r="E7">
            <v>20037</v>
          </cell>
          <cell r="F7">
            <v>0</v>
          </cell>
          <cell r="G7">
            <v>21859</v>
          </cell>
          <cell r="H7">
            <v>77473</v>
          </cell>
          <cell r="I7">
            <v>102206</v>
          </cell>
          <cell r="J7">
            <v>0</v>
          </cell>
          <cell r="K7">
            <v>102206</v>
          </cell>
          <cell r="L7">
            <v>61973</v>
          </cell>
          <cell r="M7">
            <v>0</v>
          </cell>
          <cell r="N7">
            <v>9712</v>
          </cell>
          <cell r="O7">
            <v>107568</v>
          </cell>
          <cell r="P7">
            <v>0</v>
          </cell>
          <cell r="Q7">
            <v>0</v>
          </cell>
          <cell r="R7">
            <v>179253</v>
          </cell>
          <cell r="S7">
            <v>44762</v>
          </cell>
          <cell r="T7">
            <v>122312</v>
          </cell>
          <cell r="U7">
            <v>0</v>
          </cell>
          <cell r="V7">
            <v>167074</v>
          </cell>
          <cell r="W7">
            <v>456430</v>
          </cell>
          <cell r="X7">
            <v>0</v>
          </cell>
          <cell r="Y7">
            <v>456430</v>
          </cell>
          <cell r="Z7">
            <v>0</v>
          </cell>
          <cell r="AA7">
            <v>4321</v>
          </cell>
          <cell r="AB7">
            <v>0</v>
          </cell>
          <cell r="AC7">
            <v>12994</v>
          </cell>
          <cell r="AD7">
            <v>0</v>
          </cell>
          <cell r="AE7">
            <v>39</v>
          </cell>
          <cell r="AF7">
            <v>17354</v>
          </cell>
        </row>
        <row r="8">
          <cell r="B8" t="str">
            <v>Køb fra lagringspligtig 2.b-c.</v>
          </cell>
          <cell r="C8">
            <v>17522</v>
          </cell>
          <cell r="D8">
            <v>69389</v>
          </cell>
          <cell r="E8">
            <v>9473</v>
          </cell>
          <cell r="F8">
            <v>0</v>
          </cell>
          <cell r="G8">
            <v>23583</v>
          </cell>
          <cell r="H8">
            <v>119967</v>
          </cell>
          <cell r="I8">
            <v>40740</v>
          </cell>
          <cell r="J8">
            <v>8117</v>
          </cell>
          <cell r="K8">
            <v>48857</v>
          </cell>
          <cell r="L8">
            <v>202719</v>
          </cell>
          <cell r="M8">
            <v>92269</v>
          </cell>
          <cell r="N8">
            <v>62434</v>
          </cell>
          <cell r="O8">
            <v>69779</v>
          </cell>
          <cell r="P8">
            <v>0</v>
          </cell>
          <cell r="Q8">
            <v>13723</v>
          </cell>
          <cell r="R8">
            <v>440924</v>
          </cell>
          <cell r="S8">
            <v>31963</v>
          </cell>
          <cell r="T8">
            <v>0</v>
          </cell>
          <cell r="U8">
            <v>17851</v>
          </cell>
          <cell r="V8">
            <v>49814</v>
          </cell>
          <cell r="W8">
            <v>778589</v>
          </cell>
          <cell r="X8">
            <v>7848</v>
          </cell>
          <cell r="Y8">
            <v>786437</v>
          </cell>
          <cell r="Z8">
            <v>0</v>
          </cell>
          <cell r="AA8">
            <v>3229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3229</v>
          </cell>
        </row>
        <row r="9">
          <cell r="B9" t="str">
            <v>Lån fra lagringpligtig 2.f-g.</v>
          </cell>
          <cell r="C9">
            <v>0</v>
          </cell>
          <cell r="D9">
            <v>4032</v>
          </cell>
          <cell r="E9">
            <v>588</v>
          </cell>
          <cell r="F9">
            <v>0</v>
          </cell>
          <cell r="G9">
            <v>0</v>
          </cell>
          <cell r="H9">
            <v>4620</v>
          </cell>
          <cell r="I9">
            <v>0</v>
          </cell>
          <cell r="J9">
            <v>0</v>
          </cell>
          <cell r="K9">
            <v>0</v>
          </cell>
          <cell r="L9">
            <v>35699</v>
          </cell>
          <cell r="M9">
            <v>27864</v>
          </cell>
          <cell r="N9">
            <v>0</v>
          </cell>
          <cell r="O9">
            <v>33222</v>
          </cell>
          <cell r="P9">
            <v>0</v>
          </cell>
          <cell r="Q9">
            <v>16058</v>
          </cell>
          <cell r="R9">
            <v>112843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82599</v>
          </cell>
          <cell r="X9">
            <v>0</v>
          </cell>
          <cell r="Y9">
            <v>82599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4845</v>
          </cell>
          <cell r="O10">
            <v>0</v>
          </cell>
          <cell r="P10">
            <v>0</v>
          </cell>
          <cell r="Q10">
            <v>66</v>
          </cell>
          <cell r="R10">
            <v>4911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599</v>
          </cell>
          <cell r="AC10">
            <v>0</v>
          </cell>
          <cell r="AD10">
            <v>0</v>
          </cell>
          <cell r="AE10">
            <v>0</v>
          </cell>
          <cell r="AF10">
            <v>599</v>
          </cell>
        </row>
        <row r="11">
          <cell r="B11" t="str">
            <v>Køb fra andre 2e</v>
          </cell>
          <cell r="C11">
            <v>4102</v>
          </cell>
          <cell r="D11">
            <v>0</v>
          </cell>
          <cell r="E11">
            <v>158</v>
          </cell>
          <cell r="F11">
            <v>0</v>
          </cell>
          <cell r="G11">
            <v>0</v>
          </cell>
          <cell r="H11">
            <v>4260</v>
          </cell>
          <cell r="I11">
            <v>0</v>
          </cell>
          <cell r="J11">
            <v>0</v>
          </cell>
          <cell r="K11">
            <v>0</v>
          </cell>
          <cell r="L11">
            <v>6500</v>
          </cell>
          <cell r="M11">
            <v>5548</v>
          </cell>
          <cell r="N11">
            <v>0</v>
          </cell>
          <cell r="O11">
            <v>3579</v>
          </cell>
          <cell r="P11">
            <v>0</v>
          </cell>
          <cell r="Q11">
            <v>0</v>
          </cell>
          <cell r="R11">
            <v>15627</v>
          </cell>
          <cell r="S11">
            <v>1630</v>
          </cell>
          <cell r="T11">
            <v>0</v>
          </cell>
          <cell r="U11">
            <v>0</v>
          </cell>
          <cell r="V11">
            <v>1630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313</v>
          </cell>
          <cell r="AB11">
            <v>0</v>
          </cell>
          <cell r="AC11">
            <v>1370</v>
          </cell>
          <cell r="AD11">
            <v>0</v>
          </cell>
          <cell r="AE11">
            <v>0</v>
          </cell>
          <cell r="AF11">
            <v>1683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1900</v>
          </cell>
          <cell r="P12">
            <v>0</v>
          </cell>
          <cell r="Q12">
            <v>0</v>
          </cell>
          <cell r="R12">
            <v>1900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10344</v>
          </cell>
          <cell r="D13">
            <v>137428</v>
          </cell>
          <cell r="E13">
            <v>17</v>
          </cell>
          <cell r="F13">
            <v>0</v>
          </cell>
          <cell r="G13">
            <v>90260</v>
          </cell>
          <cell r="H13">
            <v>238049</v>
          </cell>
          <cell r="I13">
            <v>14559</v>
          </cell>
          <cell r="J13">
            <v>8117</v>
          </cell>
          <cell r="K13">
            <v>22676</v>
          </cell>
          <cell r="L13">
            <v>141202</v>
          </cell>
          <cell r="M13">
            <v>97104</v>
          </cell>
          <cell r="N13">
            <v>10460</v>
          </cell>
          <cell r="O13">
            <v>83209</v>
          </cell>
          <cell r="P13">
            <v>0</v>
          </cell>
          <cell r="Q13">
            <v>33227</v>
          </cell>
          <cell r="R13">
            <v>365202</v>
          </cell>
          <cell r="S13">
            <v>75015</v>
          </cell>
          <cell r="T13">
            <v>0</v>
          </cell>
          <cell r="U13">
            <v>17851</v>
          </cell>
          <cell r="V13">
            <v>92866</v>
          </cell>
          <cell r="W13">
            <v>228612</v>
          </cell>
          <cell r="X13">
            <v>17058</v>
          </cell>
          <cell r="Y13">
            <v>245670</v>
          </cell>
          <cell r="Z13">
            <v>0</v>
          </cell>
          <cell r="AA13">
            <v>8031</v>
          </cell>
          <cell r="AB13">
            <v>25096</v>
          </cell>
          <cell r="AC13">
            <v>0</v>
          </cell>
          <cell r="AD13">
            <v>0</v>
          </cell>
          <cell r="AE13">
            <v>0</v>
          </cell>
          <cell r="AF13">
            <v>33127</v>
          </cell>
        </row>
        <row r="14">
          <cell r="B14" t="str">
            <v>Tilgang ved blanding 2.j.</v>
          </cell>
          <cell r="C14">
            <v>129212</v>
          </cell>
          <cell r="D14">
            <v>6976</v>
          </cell>
          <cell r="E14">
            <v>10935</v>
          </cell>
          <cell r="F14">
            <v>0</v>
          </cell>
          <cell r="G14">
            <v>0</v>
          </cell>
          <cell r="H14">
            <v>147123</v>
          </cell>
          <cell r="I14">
            <v>5</v>
          </cell>
          <cell r="J14">
            <v>0</v>
          </cell>
          <cell r="K14">
            <v>5</v>
          </cell>
          <cell r="L14">
            <v>37596</v>
          </cell>
          <cell r="M14">
            <v>165006</v>
          </cell>
          <cell r="N14">
            <v>22</v>
          </cell>
          <cell r="O14">
            <v>11320</v>
          </cell>
          <cell r="P14">
            <v>0</v>
          </cell>
          <cell r="Q14">
            <v>2456</v>
          </cell>
          <cell r="R14">
            <v>216400</v>
          </cell>
          <cell r="S14">
            <v>48405</v>
          </cell>
          <cell r="T14">
            <v>0</v>
          </cell>
          <cell r="U14">
            <v>5040</v>
          </cell>
          <cell r="V14">
            <v>53445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1188</v>
          </cell>
          <cell r="AB14">
            <v>0</v>
          </cell>
          <cell r="AC14">
            <v>2</v>
          </cell>
          <cell r="AD14">
            <v>0</v>
          </cell>
          <cell r="AE14">
            <v>0</v>
          </cell>
          <cell r="AF14">
            <v>1190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1179</v>
          </cell>
          <cell r="D16">
            <v>161</v>
          </cell>
          <cell r="E16">
            <v>13</v>
          </cell>
          <cell r="F16">
            <v>0</v>
          </cell>
          <cell r="G16">
            <v>133</v>
          </cell>
          <cell r="H16">
            <v>1486</v>
          </cell>
          <cell r="I16">
            <v>36</v>
          </cell>
          <cell r="J16">
            <v>1</v>
          </cell>
          <cell r="K16">
            <v>37</v>
          </cell>
          <cell r="L16">
            <v>981</v>
          </cell>
          <cell r="M16">
            <v>3025</v>
          </cell>
          <cell r="N16">
            <v>120</v>
          </cell>
          <cell r="O16">
            <v>475</v>
          </cell>
          <cell r="P16">
            <v>0</v>
          </cell>
          <cell r="Q16">
            <v>4</v>
          </cell>
          <cell r="R16">
            <v>4605</v>
          </cell>
          <cell r="S16">
            <v>704</v>
          </cell>
          <cell r="T16">
            <v>2</v>
          </cell>
          <cell r="U16">
            <v>1</v>
          </cell>
          <cell r="V16">
            <v>707</v>
          </cell>
          <cell r="W16">
            <v>4644</v>
          </cell>
          <cell r="X16">
            <v>0</v>
          </cell>
          <cell r="Y16">
            <v>4644</v>
          </cell>
          <cell r="Z16">
            <v>0</v>
          </cell>
          <cell r="AA16">
            <v>80</v>
          </cell>
          <cell r="AB16">
            <v>1</v>
          </cell>
          <cell r="AC16">
            <v>0</v>
          </cell>
          <cell r="AD16">
            <v>0</v>
          </cell>
          <cell r="AE16">
            <v>0</v>
          </cell>
          <cell r="AF16">
            <v>81</v>
          </cell>
        </row>
        <row r="17">
          <cell r="B17" t="str">
            <v>I alt Tilgang</v>
          </cell>
          <cell r="C17">
            <v>162359</v>
          </cell>
          <cell r="D17">
            <v>253563</v>
          </cell>
          <cell r="E17">
            <v>41221</v>
          </cell>
          <cell r="F17">
            <v>0</v>
          </cell>
          <cell r="G17">
            <v>135835</v>
          </cell>
          <cell r="H17">
            <v>592978</v>
          </cell>
          <cell r="I17">
            <v>157546</v>
          </cell>
          <cell r="J17">
            <v>16235</v>
          </cell>
          <cell r="K17">
            <v>173781</v>
          </cell>
          <cell r="L17">
            <v>486670</v>
          </cell>
          <cell r="M17">
            <v>390816</v>
          </cell>
          <cell r="N17">
            <v>87593</v>
          </cell>
          <cell r="O17">
            <v>311052</v>
          </cell>
          <cell r="P17">
            <v>0</v>
          </cell>
          <cell r="Q17">
            <v>65534</v>
          </cell>
          <cell r="R17">
            <v>1341665</v>
          </cell>
          <cell r="S17">
            <v>202479</v>
          </cell>
          <cell r="T17">
            <v>122314</v>
          </cell>
          <cell r="U17">
            <v>40743</v>
          </cell>
          <cell r="V17">
            <v>365536</v>
          </cell>
          <cell r="W17">
            <v>1550874</v>
          </cell>
          <cell r="X17">
            <v>24906</v>
          </cell>
          <cell r="Y17">
            <v>1575780</v>
          </cell>
          <cell r="Z17">
            <v>0</v>
          </cell>
          <cell r="AA17">
            <v>17162</v>
          </cell>
          <cell r="AB17">
            <v>25696</v>
          </cell>
          <cell r="AC17">
            <v>14366</v>
          </cell>
          <cell r="AD17">
            <v>0</v>
          </cell>
          <cell r="AE17">
            <v>39</v>
          </cell>
          <cell r="AF17">
            <v>57263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55775</v>
          </cell>
          <cell r="E18">
            <v>0</v>
          </cell>
          <cell r="F18">
            <v>0</v>
          </cell>
          <cell r="G18">
            <v>70028</v>
          </cell>
          <cell r="H18">
            <v>125803</v>
          </cell>
          <cell r="I18">
            <v>0</v>
          </cell>
          <cell r="J18">
            <v>0</v>
          </cell>
          <cell r="K18">
            <v>0</v>
          </cell>
          <cell r="L18">
            <v>88700</v>
          </cell>
          <cell r="M18">
            <v>0</v>
          </cell>
          <cell r="N18">
            <v>6789</v>
          </cell>
          <cell r="O18">
            <v>116472</v>
          </cell>
          <cell r="P18">
            <v>0</v>
          </cell>
          <cell r="Q18">
            <v>6060</v>
          </cell>
          <cell r="R18">
            <v>218021</v>
          </cell>
          <cell r="S18">
            <v>326876</v>
          </cell>
          <cell r="T18">
            <v>54329</v>
          </cell>
          <cell r="U18">
            <v>0</v>
          </cell>
          <cell r="V18">
            <v>381205</v>
          </cell>
          <cell r="W18">
            <v>0</v>
          </cell>
          <cell r="X18">
            <v>13176</v>
          </cell>
          <cell r="Y18">
            <v>13176</v>
          </cell>
          <cell r="Z18">
            <v>0</v>
          </cell>
          <cell r="AA18">
            <v>5111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5111</v>
          </cell>
        </row>
        <row r="19">
          <cell r="B19" t="str">
            <v>Salg til lagringspligtig 3.b-c.</v>
          </cell>
          <cell r="C19">
            <v>17522</v>
          </cell>
          <cell r="D19">
            <v>69389</v>
          </cell>
          <cell r="E19">
            <v>9473</v>
          </cell>
          <cell r="F19">
            <v>0</v>
          </cell>
          <cell r="G19">
            <v>23583</v>
          </cell>
          <cell r="H19">
            <v>119967</v>
          </cell>
          <cell r="I19">
            <v>40739</v>
          </cell>
          <cell r="J19">
            <v>8117</v>
          </cell>
          <cell r="K19">
            <v>48856</v>
          </cell>
          <cell r="L19">
            <v>202719</v>
          </cell>
          <cell r="M19">
            <v>92269</v>
          </cell>
          <cell r="N19">
            <v>66712</v>
          </cell>
          <cell r="O19">
            <v>68596</v>
          </cell>
          <cell r="P19">
            <v>0</v>
          </cell>
          <cell r="Q19">
            <v>13723</v>
          </cell>
          <cell r="R19">
            <v>444019</v>
          </cell>
          <cell r="S19">
            <v>31963</v>
          </cell>
          <cell r="T19">
            <v>0</v>
          </cell>
          <cell r="U19">
            <v>17851</v>
          </cell>
          <cell r="V19">
            <v>49814</v>
          </cell>
          <cell r="W19">
            <v>778590</v>
          </cell>
          <cell r="X19">
            <v>7848</v>
          </cell>
          <cell r="Y19">
            <v>786438</v>
          </cell>
          <cell r="Z19">
            <v>0</v>
          </cell>
          <cell r="AA19">
            <v>3229</v>
          </cell>
          <cell r="AB19">
            <v>0</v>
          </cell>
          <cell r="AC19">
            <v>339</v>
          </cell>
          <cell r="AD19">
            <v>0</v>
          </cell>
          <cell r="AE19">
            <v>0</v>
          </cell>
          <cell r="AF19">
            <v>3568</v>
          </cell>
        </row>
        <row r="20">
          <cell r="B20" t="str">
            <v>Udlån til lagringspligtig 3.i-j.</v>
          </cell>
          <cell r="C20">
            <v>0</v>
          </cell>
          <cell r="D20">
            <v>4032</v>
          </cell>
          <cell r="E20">
            <v>588</v>
          </cell>
          <cell r="F20">
            <v>0</v>
          </cell>
          <cell r="G20">
            <v>0</v>
          </cell>
          <cell r="H20">
            <v>4620</v>
          </cell>
          <cell r="I20">
            <v>0</v>
          </cell>
          <cell r="J20">
            <v>0</v>
          </cell>
          <cell r="K20">
            <v>0</v>
          </cell>
          <cell r="L20">
            <v>35699</v>
          </cell>
          <cell r="M20">
            <v>27875</v>
          </cell>
          <cell r="N20">
            <v>0</v>
          </cell>
          <cell r="O20">
            <v>33222</v>
          </cell>
          <cell r="P20">
            <v>0</v>
          </cell>
          <cell r="Q20">
            <v>16058</v>
          </cell>
          <cell r="R20">
            <v>112854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82601</v>
          </cell>
          <cell r="X20">
            <v>0</v>
          </cell>
          <cell r="Y20">
            <v>82601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2721</v>
          </cell>
          <cell r="M21">
            <v>0</v>
          </cell>
          <cell r="N21">
            <v>0</v>
          </cell>
          <cell r="O21">
            <v>27343</v>
          </cell>
          <cell r="P21">
            <v>0</v>
          </cell>
          <cell r="Q21">
            <v>0</v>
          </cell>
          <cell r="R21">
            <v>30064</v>
          </cell>
          <cell r="S21">
            <v>11618</v>
          </cell>
          <cell r="T21">
            <v>6871</v>
          </cell>
          <cell r="U21">
            <v>0</v>
          </cell>
          <cell r="V21">
            <v>18489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43</v>
          </cell>
          <cell r="N22">
            <v>0</v>
          </cell>
          <cell r="O22">
            <v>191</v>
          </cell>
          <cell r="P22">
            <v>0</v>
          </cell>
          <cell r="Q22">
            <v>0</v>
          </cell>
          <cell r="R22">
            <v>234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28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28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27912</v>
          </cell>
          <cell r="J23">
            <v>0</v>
          </cell>
          <cell r="K23">
            <v>27912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5406</v>
          </cell>
          <cell r="P24">
            <v>0</v>
          </cell>
          <cell r="Q24">
            <v>0</v>
          </cell>
          <cell r="R24">
            <v>5406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145898</v>
          </cell>
          <cell r="D25">
            <v>0</v>
          </cell>
          <cell r="E25">
            <v>158</v>
          </cell>
          <cell r="F25">
            <v>0</v>
          </cell>
          <cell r="G25">
            <v>0</v>
          </cell>
          <cell r="H25">
            <v>146056</v>
          </cell>
          <cell r="I25">
            <v>64163</v>
          </cell>
          <cell r="J25">
            <v>0</v>
          </cell>
          <cell r="K25">
            <v>64163</v>
          </cell>
          <cell r="L25">
            <v>78605</v>
          </cell>
          <cell r="M25">
            <v>225511</v>
          </cell>
          <cell r="N25">
            <v>1300</v>
          </cell>
          <cell r="O25">
            <v>38663</v>
          </cell>
          <cell r="P25">
            <v>0</v>
          </cell>
          <cell r="Q25">
            <v>5888</v>
          </cell>
          <cell r="R25">
            <v>349967</v>
          </cell>
          <cell r="S25">
            <v>1634</v>
          </cell>
          <cell r="T25">
            <v>0</v>
          </cell>
          <cell r="U25">
            <v>0</v>
          </cell>
          <cell r="V25">
            <v>1634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7066</v>
          </cell>
          <cell r="AB25">
            <v>0</v>
          </cell>
          <cell r="AC25">
            <v>8959</v>
          </cell>
          <cell r="AD25">
            <v>6</v>
          </cell>
          <cell r="AE25">
            <v>36</v>
          </cell>
          <cell r="AF25">
            <v>16067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140</v>
          </cell>
          <cell r="M26">
            <v>0</v>
          </cell>
          <cell r="N26">
            <v>0</v>
          </cell>
          <cell r="O26">
            <v>59</v>
          </cell>
          <cell r="P26">
            <v>0</v>
          </cell>
          <cell r="Q26">
            <v>0</v>
          </cell>
          <cell r="R26">
            <v>199</v>
          </cell>
          <cell r="S26">
            <v>1712</v>
          </cell>
          <cell r="T26">
            <v>0</v>
          </cell>
          <cell r="U26">
            <v>0</v>
          </cell>
          <cell r="V26">
            <v>1712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5</v>
          </cell>
          <cell r="AB26">
            <v>0</v>
          </cell>
          <cell r="AC26">
            <v>3193</v>
          </cell>
          <cell r="AD26">
            <v>8201</v>
          </cell>
          <cell r="AE26">
            <v>0</v>
          </cell>
          <cell r="AF26">
            <v>11399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130</v>
          </cell>
          <cell r="P27">
            <v>0</v>
          </cell>
          <cell r="Q27">
            <v>0</v>
          </cell>
          <cell r="R27">
            <v>130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25696</v>
          </cell>
          <cell r="AC27">
            <v>0</v>
          </cell>
          <cell r="AD27">
            <v>0</v>
          </cell>
          <cell r="AE27">
            <v>0</v>
          </cell>
          <cell r="AF27">
            <v>25696</v>
          </cell>
        </row>
        <row r="28">
          <cell r="B28" t="str">
            <v>Anvendt til produktion 3.n</v>
          </cell>
          <cell r="C28">
            <v>0</v>
          </cell>
          <cell r="D28">
            <v>16176</v>
          </cell>
          <cell r="E28">
            <v>0</v>
          </cell>
          <cell r="F28">
            <v>0</v>
          </cell>
          <cell r="G28">
            <v>20326</v>
          </cell>
          <cell r="H28">
            <v>36502</v>
          </cell>
          <cell r="I28">
            <v>0</v>
          </cell>
          <cell r="J28">
            <v>0</v>
          </cell>
          <cell r="K28">
            <v>0</v>
          </cell>
          <cell r="L28">
            <v>8475</v>
          </cell>
          <cell r="M28">
            <v>16580</v>
          </cell>
          <cell r="N28">
            <v>5588</v>
          </cell>
          <cell r="O28">
            <v>970</v>
          </cell>
          <cell r="P28">
            <v>0</v>
          </cell>
          <cell r="Q28">
            <v>6873</v>
          </cell>
          <cell r="R28">
            <v>38486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576877</v>
          </cell>
          <cell r="X28">
            <v>0</v>
          </cell>
          <cell r="Y28">
            <v>576877</v>
          </cell>
          <cell r="Z28">
            <v>0</v>
          </cell>
          <cell r="AA28">
            <v>258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258</v>
          </cell>
        </row>
        <row r="29">
          <cell r="B29" t="str">
            <v>Anvendt til blanding 3.o.</v>
          </cell>
          <cell r="C29">
            <v>2763</v>
          </cell>
          <cell r="D29">
            <v>117414</v>
          </cell>
          <cell r="E29">
            <v>26336</v>
          </cell>
          <cell r="F29">
            <v>0</v>
          </cell>
          <cell r="G29">
            <v>0</v>
          </cell>
          <cell r="H29">
            <v>146513</v>
          </cell>
          <cell r="I29">
            <v>5</v>
          </cell>
          <cell r="J29">
            <v>0</v>
          </cell>
          <cell r="K29">
            <v>5</v>
          </cell>
          <cell r="L29">
            <v>164181</v>
          </cell>
          <cell r="M29">
            <v>40555</v>
          </cell>
          <cell r="N29">
            <v>6084</v>
          </cell>
          <cell r="O29">
            <v>7307</v>
          </cell>
          <cell r="P29">
            <v>0</v>
          </cell>
          <cell r="Q29">
            <v>3651</v>
          </cell>
          <cell r="R29">
            <v>221778</v>
          </cell>
          <cell r="S29">
            <v>0</v>
          </cell>
          <cell r="T29">
            <v>42249</v>
          </cell>
          <cell r="U29">
            <v>0</v>
          </cell>
          <cell r="V29">
            <v>42249</v>
          </cell>
          <cell r="W29">
            <v>0</v>
          </cell>
          <cell r="X29">
            <v>6477</v>
          </cell>
          <cell r="Y29">
            <v>6477</v>
          </cell>
          <cell r="Z29">
            <v>0</v>
          </cell>
          <cell r="AA29">
            <v>1190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1190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6065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6065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186</v>
          </cell>
          <cell r="D31">
            <v>618</v>
          </cell>
          <cell r="E31">
            <v>9</v>
          </cell>
          <cell r="F31">
            <v>0</v>
          </cell>
          <cell r="G31">
            <v>1</v>
          </cell>
          <cell r="H31">
            <v>814</v>
          </cell>
          <cell r="I31">
            <v>86</v>
          </cell>
          <cell r="J31">
            <v>0</v>
          </cell>
          <cell r="K31">
            <v>86</v>
          </cell>
          <cell r="L31">
            <v>362</v>
          </cell>
          <cell r="M31">
            <v>156</v>
          </cell>
          <cell r="N31">
            <v>15</v>
          </cell>
          <cell r="O31">
            <v>65</v>
          </cell>
          <cell r="P31">
            <v>0</v>
          </cell>
          <cell r="Q31">
            <v>12</v>
          </cell>
          <cell r="R31">
            <v>610</v>
          </cell>
          <cell r="S31">
            <v>323</v>
          </cell>
          <cell r="T31">
            <v>15</v>
          </cell>
          <cell r="U31">
            <v>0</v>
          </cell>
          <cell r="V31">
            <v>338</v>
          </cell>
          <cell r="W31">
            <v>2</v>
          </cell>
          <cell r="X31">
            <v>11</v>
          </cell>
          <cell r="Y31">
            <v>13</v>
          </cell>
          <cell r="Z31">
            <v>0</v>
          </cell>
          <cell r="AA31">
            <v>192</v>
          </cell>
          <cell r="AB31">
            <v>0</v>
          </cell>
          <cell r="AC31">
            <v>117</v>
          </cell>
          <cell r="AD31">
            <v>0</v>
          </cell>
          <cell r="AE31">
            <v>3</v>
          </cell>
          <cell r="AF31">
            <v>312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166369</v>
          </cell>
          <cell r="D33">
            <v>263404</v>
          </cell>
          <cell r="E33">
            <v>36564</v>
          </cell>
          <cell r="F33">
            <v>0</v>
          </cell>
          <cell r="G33">
            <v>113938</v>
          </cell>
          <cell r="H33">
            <v>580275</v>
          </cell>
          <cell r="I33">
            <v>132905</v>
          </cell>
          <cell r="J33">
            <v>8117</v>
          </cell>
          <cell r="K33">
            <v>141022</v>
          </cell>
          <cell r="L33">
            <v>587667</v>
          </cell>
          <cell r="M33">
            <v>402989</v>
          </cell>
          <cell r="N33">
            <v>86488</v>
          </cell>
          <cell r="O33">
            <v>298424</v>
          </cell>
          <cell r="P33">
            <v>0</v>
          </cell>
          <cell r="Q33">
            <v>52265</v>
          </cell>
          <cell r="R33">
            <v>1427833</v>
          </cell>
          <cell r="S33">
            <v>374126</v>
          </cell>
          <cell r="T33">
            <v>103464</v>
          </cell>
          <cell r="U33">
            <v>17851</v>
          </cell>
          <cell r="V33">
            <v>495441</v>
          </cell>
          <cell r="W33">
            <v>1438070</v>
          </cell>
          <cell r="X33">
            <v>27512</v>
          </cell>
          <cell r="Y33">
            <v>1465582</v>
          </cell>
          <cell r="Z33">
            <v>0</v>
          </cell>
          <cell r="AA33">
            <v>17079</v>
          </cell>
          <cell r="AB33">
            <v>25696</v>
          </cell>
          <cell r="AC33">
            <v>12608</v>
          </cell>
          <cell r="AD33">
            <v>8207</v>
          </cell>
          <cell r="AE33">
            <v>39</v>
          </cell>
          <cell r="AF33">
            <v>63629</v>
          </cell>
        </row>
        <row r="34">
          <cell r="A34" t="str">
            <v>FYSISK BEHOLDNING ULTIMO</v>
          </cell>
          <cell r="B34" t="str">
            <v/>
          </cell>
          <cell r="C34">
            <v>7668</v>
          </cell>
          <cell r="D34">
            <v>402046</v>
          </cell>
          <cell r="E34">
            <v>31822</v>
          </cell>
          <cell r="F34">
            <v>0</v>
          </cell>
          <cell r="G34">
            <v>82891</v>
          </cell>
          <cell r="H34">
            <v>524427</v>
          </cell>
          <cell r="I34">
            <v>192086</v>
          </cell>
          <cell r="J34">
            <v>10525</v>
          </cell>
          <cell r="K34">
            <v>202611</v>
          </cell>
          <cell r="L34">
            <v>977120</v>
          </cell>
          <cell r="M34">
            <v>172982</v>
          </cell>
          <cell r="N34">
            <v>100704</v>
          </cell>
          <cell r="O34">
            <v>215167</v>
          </cell>
          <cell r="P34">
            <v>0</v>
          </cell>
          <cell r="Q34">
            <v>139212</v>
          </cell>
          <cell r="R34">
            <v>1605185</v>
          </cell>
          <cell r="S34">
            <v>291592</v>
          </cell>
          <cell r="T34">
            <v>106336</v>
          </cell>
          <cell r="U34">
            <v>33167</v>
          </cell>
          <cell r="V34">
            <v>431095</v>
          </cell>
          <cell r="W34">
            <v>606090</v>
          </cell>
          <cell r="X34">
            <v>41935</v>
          </cell>
          <cell r="Y34">
            <v>648025</v>
          </cell>
          <cell r="Z34">
            <v>0</v>
          </cell>
          <cell r="AA34">
            <v>5882</v>
          </cell>
          <cell r="AB34">
            <v>0</v>
          </cell>
          <cell r="AC34">
            <v>18422</v>
          </cell>
          <cell r="AD34">
            <v>60418</v>
          </cell>
          <cell r="AE34">
            <v>0</v>
          </cell>
          <cell r="AF34">
            <v>84722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239835</v>
          </cell>
          <cell r="E35">
            <v>2293</v>
          </cell>
          <cell r="F35">
            <v>0</v>
          </cell>
          <cell r="G35">
            <v>0</v>
          </cell>
          <cell r="H35">
            <v>242128</v>
          </cell>
          <cell r="I35">
            <v>0</v>
          </cell>
          <cell r="J35">
            <v>0</v>
          </cell>
          <cell r="K35">
            <v>0</v>
          </cell>
          <cell r="L35">
            <v>1061264</v>
          </cell>
          <cell r="M35">
            <v>163812</v>
          </cell>
          <cell r="N35">
            <v>5518</v>
          </cell>
          <cell r="O35">
            <v>72080</v>
          </cell>
          <cell r="P35">
            <v>0</v>
          </cell>
          <cell r="Q35">
            <v>43798</v>
          </cell>
          <cell r="R35">
            <v>1346472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44039</v>
          </cell>
          <cell r="X35">
            <v>0</v>
          </cell>
          <cell r="Y35">
            <v>44039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-239835</v>
          </cell>
          <cell r="E36">
            <v>-2293</v>
          </cell>
          <cell r="F36">
            <v>0</v>
          </cell>
          <cell r="G36">
            <v>0</v>
          </cell>
          <cell r="H36">
            <v>-242128</v>
          </cell>
          <cell r="I36">
            <v>0</v>
          </cell>
          <cell r="J36">
            <v>0</v>
          </cell>
          <cell r="K36">
            <v>0</v>
          </cell>
          <cell r="L36">
            <v>-1061252</v>
          </cell>
          <cell r="M36">
            <v>-163812</v>
          </cell>
          <cell r="N36">
            <v>-5518</v>
          </cell>
          <cell r="O36">
            <v>-71680</v>
          </cell>
          <cell r="P36">
            <v>0</v>
          </cell>
          <cell r="Q36">
            <v>-43799</v>
          </cell>
          <cell r="R36">
            <v>-1346061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-44039</v>
          </cell>
          <cell r="X36">
            <v>0</v>
          </cell>
          <cell r="Y36">
            <v>-44039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7668</v>
          </cell>
          <cell r="D37">
            <v>402046</v>
          </cell>
          <cell r="E37">
            <v>31822</v>
          </cell>
          <cell r="F37">
            <v>0</v>
          </cell>
          <cell r="G37">
            <v>82891</v>
          </cell>
          <cell r="H37">
            <v>524427</v>
          </cell>
          <cell r="I37">
            <v>192086</v>
          </cell>
          <cell r="J37">
            <v>10525</v>
          </cell>
          <cell r="K37">
            <v>202611</v>
          </cell>
          <cell r="L37">
            <v>977132</v>
          </cell>
          <cell r="M37">
            <v>172982</v>
          </cell>
          <cell r="N37">
            <v>100704</v>
          </cell>
          <cell r="O37">
            <v>215567</v>
          </cell>
          <cell r="P37">
            <v>0</v>
          </cell>
          <cell r="Q37">
            <v>139211</v>
          </cell>
          <cell r="R37">
            <v>1605596</v>
          </cell>
          <cell r="S37">
            <v>291592</v>
          </cell>
          <cell r="T37">
            <v>106336</v>
          </cell>
          <cell r="U37">
            <v>33167</v>
          </cell>
          <cell r="V37">
            <v>431095</v>
          </cell>
          <cell r="W37">
            <v>606090</v>
          </cell>
          <cell r="X37">
            <v>41935</v>
          </cell>
          <cell r="Y37">
            <v>648025</v>
          </cell>
          <cell r="Z37">
            <v>0</v>
          </cell>
          <cell r="AA37">
            <v>5882</v>
          </cell>
          <cell r="AB37">
            <v>0</v>
          </cell>
          <cell r="AC37">
            <v>18422</v>
          </cell>
          <cell r="AD37">
            <v>60418</v>
          </cell>
          <cell r="AE37">
            <v>0</v>
          </cell>
          <cell r="AF37">
            <v>84722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6036</v>
          </cell>
          <cell r="C3">
            <v>0</v>
          </cell>
          <cell r="D3">
            <v>137399</v>
          </cell>
          <cell r="E3">
            <v>2463</v>
          </cell>
          <cell r="F3">
            <v>145898</v>
          </cell>
          <cell r="G3">
            <v>157</v>
          </cell>
          <cell r="H3">
            <v>50986</v>
          </cell>
          <cell r="I3">
            <v>51143</v>
          </cell>
          <cell r="J3">
            <v>5</v>
          </cell>
          <cell r="K3">
            <v>5</v>
          </cell>
          <cell r="L3">
            <v>30178</v>
          </cell>
          <cell r="M3">
            <v>1328</v>
          </cell>
          <cell r="N3">
            <v>12623</v>
          </cell>
          <cell r="O3">
            <v>44129</v>
          </cell>
        </row>
      </sheetData>
      <sheetData sheetId="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7668</v>
          </cell>
          <cell r="D3">
            <v>402046</v>
          </cell>
          <cell r="E3">
            <v>31822</v>
          </cell>
          <cell r="F3">
            <v>0</v>
          </cell>
          <cell r="G3">
            <v>82891</v>
          </cell>
          <cell r="H3">
            <v>524427</v>
          </cell>
          <cell r="I3">
            <v>192086</v>
          </cell>
          <cell r="J3">
            <v>10525</v>
          </cell>
          <cell r="K3">
            <v>202611</v>
          </cell>
          <cell r="L3">
            <v>977120</v>
          </cell>
          <cell r="M3">
            <v>172982</v>
          </cell>
          <cell r="N3">
            <v>100704</v>
          </cell>
          <cell r="O3">
            <v>215167</v>
          </cell>
          <cell r="P3">
            <v>0</v>
          </cell>
          <cell r="Q3">
            <v>139212</v>
          </cell>
          <cell r="R3">
            <v>1605185</v>
          </cell>
          <cell r="S3">
            <v>291592</v>
          </cell>
          <cell r="T3">
            <v>106336</v>
          </cell>
          <cell r="U3">
            <v>33167</v>
          </cell>
          <cell r="V3">
            <v>431095</v>
          </cell>
          <cell r="W3">
            <v>606090</v>
          </cell>
          <cell r="X3">
            <v>41935</v>
          </cell>
          <cell r="Y3">
            <v>648025</v>
          </cell>
          <cell r="Z3">
            <v>0</v>
          </cell>
          <cell r="AA3">
            <v>5882</v>
          </cell>
          <cell r="AB3">
            <v>0</v>
          </cell>
          <cell r="AC3">
            <v>18422</v>
          </cell>
          <cell r="AD3">
            <v>60418</v>
          </cell>
          <cell r="AE3">
            <v>0</v>
          </cell>
          <cell r="AF3">
            <v>84722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239835</v>
          </cell>
          <cell r="E4">
            <v>2293</v>
          </cell>
          <cell r="F4">
            <v>0</v>
          </cell>
          <cell r="G4">
            <v>0</v>
          </cell>
          <cell r="H4">
            <v>242128</v>
          </cell>
          <cell r="I4">
            <v>0</v>
          </cell>
          <cell r="J4">
            <v>0</v>
          </cell>
          <cell r="K4">
            <v>0</v>
          </cell>
          <cell r="L4">
            <v>1061264</v>
          </cell>
          <cell r="M4">
            <v>163812</v>
          </cell>
          <cell r="N4">
            <v>5518</v>
          </cell>
          <cell r="O4">
            <v>72080</v>
          </cell>
          <cell r="P4">
            <v>0</v>
          </cell>
          <cell r="Q4">
            <v>43798</v>
          </cell>
          <cell r="R4">
            <v>1346472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44039</v>
          </cell>
          <cell r="X4">
            <v>0</v>
          </cell>
          <cell r="Y4">
            <v>44039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-239835</v>
          </cell>
          <cell r="E5">
            <v>-2293</v>
          </cell>
          <cell r="F5">
            <v>0</v>
          </cell>
          <cell r="G5">
            <v>0</v>
          </cell>
          <cell r="H5">
            <v>-242128</v>
          </cell>
          <cell r="I5">
            <v>0</v>
          </cell>
          <cell r="J5">
            <v>0</v>
          </cell>
          <cell r="K5">
            <v>0</v>
          </cell>
          <cell r="L5">
            <v>-1061252</v>
          </cell>
          <cell r="M5">
            <v>-163812</v>
          </cell>
          <cell r="N5">
            <v>-5518</v>
          </cell>
          <cell r="O5">
            <v>-71680</v>
          </cell>
          <cell r="P5">
            <v>0</v>
          </cell>
          <cell r="Q5">
            <v>-43799</v>
          </cell>
          <cell r="R5">
            <v>-1346061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-44039</v>
          </cell>
          <cell r="X5">
            <v>0</v>
          </cell>
          <cell r="Y5">
            <v>-44039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7668</v>
          </cell>
          <cell r="D6">
            <v>402046</v>
          </cell>
          <cell r="E6">
            <v>31822</v>
          </cell>
          <cell r="F6">
            <v>0</v>
          </cell>
          <cell r="G6">
            <v>82891</v>
          </cell>
          <cell r="H6">
            <v>524427</v>
          </cell>
          <cell r="I6">
            <v>192086</v>
          </cell>
          <cell r="J6">
            <v>10525</v>
          </cell>
          <cell r="K6">
            <v>202611</v>
          </cell>
          <cell r="L6">
            <v>977132</v>
          </cell>
          <cell r="M6">
            <v>172982</v>
          </cell>
          <cell r="N6">
            <v>100704</v>
          </cell>
          <cell r="O6">
            <v>215567</v>
          </cell>
          <cell r="P6">
            <v>0</v>
          </cell>
          <cell r="Q6">
            <v>139211</v>
          </cell>
          <cell r="R6">
            <v>1605596</v>
          </cell>
          <cell r="S6">
            <v>291592</v>
          </cell>
          <cell r="T6">
            <v>106336</v>
          </cell>
          <cell r="U6">
            <v>33167</v>
          </cell>
          <cell r="V6">
            <v>431095</v>
          </cell>
          <cell r="W6">
            <v>606090</v>
          </cell>
          <cell r="X6">
            <v>41935</v>
          </cell>
          <cell r="Y6">
            <v>648025</v>
          </cell>
          <cell r="Z6">
            <v>0</v>
          </cell>
          <cell r="AA6">
            <v>5882</v>
          </cell>
          <cell r="AB6">
            <v>0</v>
          </cell>
          <cell r="AC6">
            <v>18422</v>
          </cell>
          <cell r="AD6">
            <v>60418</v>
          </cell>
          <cell r="AE6">
            <v>0</v>
          </cell>
          <cell r="AF6">
            <v>84722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50174</v>
          </cell>
          <cell r="E7">
            <v>18359</v>
          </cell>
          <cell r="F7">
            <v>0</v>
          </cell>
          <cell r="G7">
            <v>5048</v>
          </cell>
          <cell r="H7">
            <v>73581</v>
          </cell>
          <cell r="I7">
            <v>109840</v>
          </cell>
          <cell r="J7">
            <v>0</v>
          </cell>
          <cell r="K7">
            <v>109840</v>
          </cell>
          <cell r="L7">
            <v>146894</v>
          </cell>
          <cell r="M7">
            <v>0</v>
          </cell>
          <cell r="N7">
            <v>4750</v>
          </cell>
          <cell r="O7">
            <v>47299</v>
          </cell>
          <cell r="P7">
            <v>0</v>
          </cell>
          <cell r="Q7">
            <v>21694</v>
          </cell>
          <cell r="R7">
            <v>220637</v>
          </cell>
          <cell r="S7">
            <v>114780</v>
          </cell>
          <cell r="T7">
            <v>9610</v>
          </cell>
          <cell r="U7">
            <v>0</v>
          </cell>
          <cell r="V7">
            <v>124390</v>
          </cell>
          <cell r="W7">
            <v>287114</v>
          </cell>
          <cell r="X7">
            <v>15494</v>
          </cell>
          <cell r="Y7">
            <v>302608</v>
          </cell>
          <cell r="Z7">
            <v>0</v>
          </cell>
          <cell r="AA7">
            <v>5203</v>
          </cell>
          <cell r="AB7">
            <v>0</v>
          </cell>
          <cell r="AC7">
            <v>14920</v>
          </cell>
          <cell r="AD7">
            <v>0</v>
          </cell>
          <cell r="AE7">
            <v>70</v>
          </cell>
          <cell r="AF7">
            <v>20193</v>
          </cell>
        </row>
        <row r="8">
          <cell r="B8" t="str">
            <v>Køb fra lagringspligtig 2.b-c.</v>
          </cell>
          <cell r="C8">
            <v>24012</v>
          </cell>
          <cell r="D8">
            <v>88768</v>
          </cell>
          <cell r="E8">
            <v>6644</v>
          </cell>
          <cell r="F8">
            <v>0</v>
          </cell>
          <cell r="G8">
            <v>23184</v>
          </cell>
          <cell r="H8">
            <v>142608</v>
          </cell>
          <cell r="I8">
            <v>52769</v>
          </cell>
          <cell r="J8">
            <v>6014</v>
          </cell>
          <cell r="K8">
            <v>58783</v>
          </cell>
          <cell r="L8">
            <v>219473</v>
          </cell>
          <cell r="M8">
            <v>101600</v>
          </cell>
          <cell r="N8">
            <v>6775</v>
          </cell>
          <cell r="O8">
            <v>62928</v>
          </cell>
          <cell r="P8">
            <v>0</v>
          </cell>
          <cell r="Q8">
            <v>20436</v>
          </cell>
          <cell r="R8">
            <v>411212</v>
          </cell>
          <cell r="S8">
            <v>24857</v>
          </cell>
          <cell r="T8">
            <v>0</v>
          </cell>
          <cell r="U8">
            <v>7195</v>
          </cell>
          <cell r="V8">
            <v>32052</v>
          </cell>
          <cell r="W8">
            <v>1207902</v>
          </cell>
          <cell r="X8">
            <v>9623</v>
          </cell>
          <cell r="Y8">
            <v>1217525</v>
          </cell>
          <cell r="Z8">
            <v>0</v>
          </cell>
          <cell r="AA8">
            <v>4975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4975</v>
          </cell>
        </row>
        <row r="9">
          <cell r="B9" t="str">
            <v>Lån fra lagringpligtig 2.f-g.</v>
          </cell>
          <cell r="C9">
            <v>0</v>
          </cell>
          <cell r="D9">
            <v>2799</v>
          </cell>
          <cell r="E9">
            <v>596</v>
          </cell>
          <cell r="F9">
            <v>0</v>
          </cell>
          <cell r="G9">
            <v>0</v>
          </cell>
          <cell r="H9">
            <v>3395</v>
          </cell>
          <cell r="I9">
            <v>0</v>
          </cell>
          <cell r="J9">
            <v>0</v>
          </cell>
          <cell r="K9">
            <v>0</v>
          </cell>
          <cell r="L9">
            <v>78975</v>
          </cell>
          <cell r="M9">
            <v>21426</v>
          </cell>
          <cell r="N9">
            <v>0</v>
          </cell>
          <cell r="O9">
            <v>42065</v>
          </cell>
          <cell r="P9">
            <v>0</v>
          </cell>
          <cell r="Q9">
            <v>43798</v>
          </cell>
          <cell r="R9">
            <v>186264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40195</v>
          </cell>
          <cell r="X9">
            <v>0</v>
          </cell>
          <cell r="Y9">
            <v>40195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3522</v>
          </cell>
          <cell r="O10">
            <v>0</v>
          </cell>
          <cell r="P10">
            <v>0</v>
          </cell>
          <cell r="Q10">
            <v>53</v>
          </cell>
          <cell r="R10">
            <v>3575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329</v>
          </cell>
          <cell r="AC10">
            <v>0</v>
          </cell>
          <cell r="AD10">
            <v>0</v>
          </cell>
          <cell r="AE10">
            <v>0</v>
          </cell>
          <cell r="AF10">
            <v>329</v>
          </cell>
        </row>
        <row r="11">
          <cell r="B11" t="str">
            <v>Køb fra andre 2e</v>
          </cell>
          <cell r="C11">
            <v>4629</v>
          </cell>
          <cell r="D11">
            <v>0</v>
          </cell>
          <cell r="E11">
            <v>168</v>
          </cell>
          <cell r="F11">
            <v>0</v>
          </cell>
          <cell r="G11">
            <v>0</v>
          </cell>
          <cell r="H11">
            <v>4797</v>
          </cell>
          <cell r="I11">
            <v>0</v>
          </cell>
          <cell r="J11">
            <v>0</v>
          </cell>
          <cell r="K11">
            <v>0</v>
          </cell>
          <cell r="L11">
            <v>6178</v>
          </cell>
          <cell r="M11">
            <v>6049</v>
          </cell>
          <cell r="N11">
            <v>0</v>
          </cell>
          <cell r="O11">
            <v>5030</v>
          </cell>
          <cell r="P11">
            <v>0</v>
          </cell>
          <cell r="Q11">
            <v>0</v>
          </cell>
          <cell r="R11">
            <v>17257</v>
          </cell>
          <cell r="S11">
            <v>310</v>
          </cell>
          <cell r="T11">
            <v>0</v>
          </cell>
          <cell r="U11">
            <v>0</v>
          </cell>
          <cell r="V11">
            <v>310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18</v>
          </cell>
          <cell r="AB11">
            <v>0</v>
          </cell>
          <cell r="AC11">
            <v>2295</v>
          </cell>
          <cell r="AD11">
            <v>0</v>
          </cell>
          <cell r="AE11">
            <v>0</v>
          </cell>
          <cell r="AF11">
            <v>2313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18520</v>
          </cell>
          <cell r="D13">
            <v>175782</v>
          </cell>
          <cell r="E13">
            <v>0</v>
          </cell>
          <cell r="F13">
            <v>0</v>
          </cell>
          <cell r="G13">
            <v>76671</v>
          </cell>
          <cell r="H13">
            <v>270973</v>
          </cell>
          <cell r="I13">
            <v>25534</v>
          </cell>
          <cell r="J13">
            <v>17828</v>
          </cell>
          <cell r="K13">
            <v>43362</v>
          </cell>
          <cell r="L13">
            <v>232543</v>
          </cell>
          <cell r="M13">
            <v>138226</v>
          </cell>
          <cell r="N13">
            <v>10609</v>
          </cell>
          <cell r="O13">
            <v>50840</v>
          </cell>
          <cell r="P13">
            <v>0</v>
          </cell>
          <cell r="Q13">
            <v>29</v>
          </cell>
          <cell r="R13">
            <v>432247</v>
          </cell>
          <cell r="S13">
            <v>108045</v>
          </cell>
          <cell r="T13">
            <v>0</v>
          </cell>
          <cell r="U13">
            <v>0</v>
          </cell>
          <cell r="V13">
            <v>108045</v>
          </cell>
          <cell r="W13">
            <v>225724</v>
          </cell>
          <cell r="X13">
            <v>985</v>
          </cell>
          <cell r="Y13">
            <v>226709</v>
          </cell>
          <cell r="Z13">
            <v>0</v>
          </cell>
          <cell r="AA13">
            <v>11073</v>
          </cell>
          <cell r="AB13">
            <v>29026</v>
          </cell>
          <cell r="AC13">
            <v>0</v>
          </cell>
          <cell r="AD13">
            <v>0</v>
          </cell>
          <cell r="AE13">
            <v>0</v>
          </cell>
          <cell r="AF13">
            <v>40099</v>
          </cell>
        </row>
        <row r="14">
          <cell r="B14" t="str">
            <v>Tilgang ved blanding 2.j.</v>
          </cell>
          <cell r="C14">
            <v>148949</v>
          </cell>
          <cell r="D14">
            <v>7152</v>
          </cell>
          <cell r="E14">
            <v>12259</v>
          </cell>
          <cell r="F14">
            <v>0</v>
          </cell>
          <cell r="G14">
            <v>0</v>
          </cell>
          <cell r="H14">
            <v>168360</v>
          </cell>
          <cell r="I14">
            <v>3</v>
          </cell>
          <cell r="J14">
            <v>0</v>
          </cell>
          <cell r="K14">
            <v>3</v>
          </cell>
          <cell r="L14">
            <v>38346</v>
          </cell>
          <cell r="M14">
            <v>175607</v>
          </cell>
          <cell r="N14">
            <v>17</v>
          </cell>
          <cell r="O14">
            <v>11043</v>
          </cell>
          <cell r="P14">
            <v>0</v>
          </cell>
          <cell r="Q14">
            <v>2716</v>
          </cell>
          <cell r="R14">
            <v>227729</v>
          </cell>
          <cell r="S14">
            <v>10887</v>
          </cell>
          <cell r="T14">
            <v>10106</v>
          </cell>
          <cell r="U14">
            <v>0</v>
          </cell>
          <cell r="V14">
            <v>20993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2733</v>
          </cell>
          <cell r="AB14">
            <v>0</v>
          </cell>
          <cell r="AC14">
            <v>5</v>
          </cell>
          <cell r="AD14">
            <v>0</v>
          </cell>
          <cell r="AE14">
            <v>0</v>
          </cell>
          <cell r="AF14">
            <v>2738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918</v>
          </cell>
          <cell r="E16">
            <v>0</v>
          </cell>
          <cell r="F16">
            <v>0</v>
          </cell>
          <cell r="G16">
            <v>15</v>
          </cell>
          <cell r="H16">
            <v>933</v>
          </cell>
          <cell r="I16">
            <v>81</v>
          </cell>
          <cell r="J16">
            <v>0</v>
          </cell>
          <cell r="K16">
            <v>81</v>
          </cell>
          <cell r="L16">
            <v>851</v>
          </cell>
          <cell r="M16">
            <v>1013</v>
          </cell>
          <cell r="N16">
            <v>0</v>
          </cell>
          <cell r="O16">
            <v>823</v>
          </cell>
          <cell r="P16">
            <v>0</v>
          </cell>
          <cell r="Q16">
            <v>28</v>
          </cell>
          <cell r="R16">
            <v>2715</v>
          </cell>
          <cell r="S16">
            <v>1021</v>
          </cell>
          <cell r="T16">
            <v>3</v>
          </cell>
          <cell r="U16">
            <v>0</v>
          </cell>
          <cell r="V16">
            <v>1024</v>
          </cell>
          <cell r="W16">
            <v>7077</v>
          </cell>
          <cell r="X16">
            <v>0</v>
          </cell>
          <cell r="Y16">
            <v>7077</v>
          </cell>
          <cell r="Z16">
            <v>0</v>
          </cell>
          <cell r="AA16">
            <v>364</v>
          </cell>
          <cell r="AB16">
            <v>0</v>
          </cell>
          <cell r="AC16">
            <v>72</v>
          </cell>
          <cell r="AD16">
            <v>0</v>
          </cell>
          <cell r="AE16">
            <v>21</v>
          </cell>
          <cell r="AF16">
            <v>457</v>
          </cell>
        </row>
        <row r="17">
          <cell r="B17" t="str">
            <v>I alt Tilgang</v>
          </cell>
          <cell r="C17">
            <v>196110</v>
          </cell>
          <cell r="D17">
            <v>325593</v>
          </cell>
          <cell r="E17">
            <v>38026</v>
          </cell>
          <cell r="F17">
            <v>0</v>
          </cell>
          <cell r="G17">
            <v>104918</v>
          </cell>
          <cell r="H17">
            <v>664647</v>
          </cell>
          <cell r="I17">
            <v>188227</v>
          </cell>
          <cell r="J17">
            <v>23842</v>
          </cell>
          <cell r="K17">
            <v>212069</v>
          </cell>
          <cell r="L17">
            <v>723260</v>
          </cell>
          <cell r="M17">
            <v>443921</v>
          </cell>
          <cell r="N17">
            <v>25673</v>
          </cell>
          <cell r="O17">
            <v>220028</v>
          </cell>
          <cell r="P17">
            <v>0</v>
          </cell>
          <cell r="Q17">
            <v>88754</v>
          </cell>
          <cell r="R17">
            <v>1501636</v>
          </cell>
          <cell r="S17">
            <v>259900</v>
          </cell>
          <cell r="T17">
            <v>19719</v>
          </cell>
          <cell r="U17">
            <v>7195</v>
          </cell>
          <cell r="V17">
            <v>286814</v>
          </cell>
          <cell r="W17">
            <v>1768012</v>
          </cell>
          <cell r="X17">
            <v>26102</v>
          </cell>
          <cell r="Y17">
            <v>1794114</v>
          </cell>
          <cell r="Z17">
            <v>0</v>
          </cell>
          <cell r="AA17">
            <v>24366</v>
          </cell>
          <cell r="AB17">
            <v>29355</v>
          </cell>
          <cell r="AC17">
            <v>17292</v>
          </cell>
          <cell r="AD17">
            <v>0</v>
          </cell>
          <cell r="AE17">
            <v>91</v>
          </cell>
          <cell r="AF17">
            <v>71104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80186</v>
          </cell>
          <cell r="E18">
            <v>0</v>
          </cell>
          <cell r="F18">
            <v>0</v>
          </cell>
          <cell r="G18">
            <v>93994</v>
          </cell>
          <cell r="H18">
            <v>174180</v>
          </cell>
          <cell r="I18">
            <v>0</v>
          </cell>
          <cell r="J18">
            <v>23810</v>
          </cell>
          <cell r="K18">
            <v>23810</v>
          </cell>
          <cell r="L18">
            <v>57543</v>
          </cell>
          <cell r="M18">
            <v>0</v>
          </cell>
          <cell r="N18">
            <v>7238</v>
          </cell>
          <cell r="O18">
            <v>33364</v>
          </cell>
          <cell r="P18">
            <v>0</v>
          </cell>
          <cell r="Q18">
            <v>2</v>
          </cell>
          <cell r="R18">
            <v>98147</v>
          </cell>
          <cell r="S18">
            <v>130185</v>
          </cell>
          <cell r="T18">
            <v>66946</v>
          </cell>
          <cell r="U18">
            <v>0</v>
          </cell>
          <cell r="V18">
            <v>197131</v>
          </cell>
          <cell r="W18">
            <v>0</v>
          </cell>
          <cell r="X18">
            <v>5830</v>
          </cell>
          <cell r="Y18">
            <v>5830</v>
          </cell>
          <cell r="Z18">
            <v>0</v>
          </cell>
          <cell r="AA18">
            <v>6638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6638</v>
          </cell>
        </row>
        <row r="19">
          <cell r="B19" t="str">
            <v>Salg til lagringspligtig 3.b-c.</v>
          </cell>
          <cell r="C19">
            <v>24012</v>
          </cell>
          <cell r="D19">
            <v>88767</v>
          </cell>
          <cell r="E19">
            <v>6644</v>
          </cell>
          <cell r="F19">
            <v>0</v>
          </cell>
          <cell r="G19">
            <v>23184</v>
          </cell>
          <cell r="H19">
            <v>142607</v>
          </cell>
          <cell r="I19">
            <v>52769</v>
          </cell>
          <cell r="J19">
            <v>6014</v>
          </cell>
          <cell r="K19">
            <v>58783</v>
          </cell>
          <cell r="L19">
            <v>219473</v>
          </cell>
          <cell r="M19">
            <v>101599</v>
          </cell>
          <cell r="N19">
            <v>9885</v>
          </cell>
          <cell r="O19">
            <v>62706</v>
          </cell>
          <cell r="P19">
            <v>0</v>
          </cell>
          <cell r="Q19">
            <v>20436</v>
          </cell>
          <cell r="R19">
            <v>414099</v>
          </cell>
          <cell r="S19">
            <v>24857</v>
          </cell>
          <cell r="T19">
            <v>0</v>
          </cell>
          <cell r="U19">
            <v>7195</v>
          </cell>
          <cell r="V19">
            <v>32052</v>
          </cell>
          <cell r="W19">
            <v>1207902</v>
          </cell>
          <cell r="X19">
            <v>9623</v>
          </cell>
          <cell r="Y19">
            <v>1217525</v>
          </cell>
          <cell r="Z19">
            <v>0</v>
          </cell>
          <cell r="AA19">
            <v>4975</v>
          </cell>
          <cell r="AB19">
            <v>0</v>
          </cell>
          <cell r="AC19">
            <v>691</v>
          </cell>
          <cell r="AD19">
            <v>0</v>
          </cell>
          <cell r="AE19">
            <v>0</v>
          </cell>
          <cell r="AF19">
            <v>5666</v>
          </cell>
        </row>
        <row r="20">
          <cell r="B20" t="str">
            <v>Udlån til lagringspligtig 3.i-j.</v>
          </cell>
          <cell r="C20">
            <v>0</v>
          </cell>
          <cell r="D20">
            <v>2800</v>
          </cell>
          <cell r="E20">
            <v>596</v>
          </cell>
          <cell r="F20">
            <v>0</v>
          </cell>
          <cell r="G20">
            <v>0</v>
          </cell>
          <cell r="H20">
            <v>3396</v>
          </cell>
          <cell r="I20">
            <v>0</v>
          </cell>
          <cell r="J20">
            <v>0</v>
          </cell>
          <cell r="K20">
            <v>0</v>
          </cell>
          <cell r="L20">
            <v>78964</v>
          </cell>
          <cell r="M20">
            <v>21427</v>
          </cell>
          <cell r="N20">
            <v>0</v>
          </cell>
          <cell r="O20">
            <v>42065</v>
          </cell>
          <cell r="P20">
            <v>0</v>
          </cell>
          <cell r="Q20">
            <v>43799</v>
          </cell>
          <cell r="R20">
            <v>186255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40194</v>
          </cell>
          <cell r="X20">
            <v>0</v>
          </cell>
          <cell r="Y20">
            <v>40194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3808</v>
          </cell>
          <cell r="M21">
            <v>0</v>
          </cell>
          <cell r="N21">
            <v>0</v>
          </cell>
          <cell r="O21">
            <v>26315</v>
          </cell>
          <cell r="P21">
            <v>0</v>
          </cell>
          <cell r="Q21">
            <v>0</v>
          </cell>
          <cell r="R21">
            <v>30123</v>
          </cell>
          <cell r="S21">
            <v>10000</v>
          </cell>
          <cell r="T21">
            <v>16858</v>
          </cell>
          <cell r="U21">
            <v>0</v>
          </cell>
          <cell r="V21">
            <v>26858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5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I22">
            <v>0</v>
          </cell>
          <cell r="J22">
            <v>0</v>
          </cell>
          <cell r="K22">
            <v>0</v>
          </cell>
          <cell r="L22">
            <v>57</v>
          </cell>
          <cell r="M22">
            <v>10</v>
          </cell>
          <cell r="N22">
            <v>0</v>
          </cell>
          <cell r="O22">
            <v>370</v>
          </cell>
          <cell r="P22">
            <v>0</v>
          </cell>
          <cell r="Q22">
            <v>0</v>
          </cell>
          <cell r="R22">
            <v>437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27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27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34408</v>
          </cell>
          <cell r="J23">
            <v>0</v>
          </cell>
          <cell r="K23">
            <v>34408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6674</v>
          </cell>
          <cell r="P24">
            <v>0</v>
          </cell>
          <cell r="Q24">
            <v>0</v>
          </cell>
          <cell r="R24">
            <v>6674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164071</v>
          </cell>
          <cell r="D25">
            <v>0</v>
          </cell>
          <cell r="E25">
            <v>168</v>
          </cell>
          <cell r="F25">
            <v>0</v>
          </cell>
          <cell r="G25">
            <v>0</v>
          </cell>
          <cell r="H25">
            <v>164239</v>
          </cell>
          <cell r="I25">
            <v>59527</v>
          </cell>
          <cell r="J25">
            <v>0</v>
          </cell>
          <cell r="K25">
            <v>59527</v>
          </cell>
          <cell r="L25">
            <v>69942</v>
          </cell>
          <cell r="M25">
            <v>253655</v>
          </cell>
          <cell r="N25">
            <v>1493</v>
          </cell>
          <cell r="O25">
            <v>37278</v>
          </cell>
          <cell r="P25">
            <v>0</v>
          </cell>
          <cell r="Q25">
            <v>6714</v>
          </cell>
          <cell r="R25">
            <v>369082</v>
          </cell>
          <cell r="S25">
            <v>293</v>
          </cell>
          <cell r="T25">
            <v>0</v>
          </cell>
          <cell r="U25">
            <v>0</v>
          </cell>
          <cell r="V25">
            <v>293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8647</v>
          </cell>
          <cell r="AB25">
            <v>0</v>
          </cell>
          <cell r="AC25">
            <v>13356</v>
          </cell>
          <cell r="AD25">
            <v>16</v>
          </cell>
          <cell r="AE25">
            <v>91</v>
          </cell>
          <cell r="AF25">
            <v>22110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55</v>
          </cell>
          <cell r="M26">
            <v>0</v>
          </cell>
          <cell r="N26">
            <v>0</v>
          </cell>
          <cell r="O26">
            <v>103</v>
          </cell>
          <cell r="P26">
            <v>0</v>
          </cell>
          <cell r="Q26">
            <v>0</v>
          </cell>
          <cell r="R26">
            <v>158</v>
          </cell>
          <cell r="S26">
            <v>941</v>
          </cell>
          <cell r="T26">
            <v>0</v>
          </cell>
          <cell r="U26">
            <v>0</v>
          </cell>
          <cell r="V26">
            <v>941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5</v>
          </cell>
          <cell r="AB26">
            <v>0</v>
          </cell>
          <cell r="AC26">
            <v>4502</v>
          </cell>
          <cell r="AD26">
            <v>13146</v>
          </cell>
          <cell r="AE26">
            <v>0</v>
          </cell>
          <cell r="AF26">
            <v>17653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272</v>
          </cell>
          <cell r="P27">
            <v>0</v>
          </cell>
          <cell r="Q27">
            <v>0</v>
          </cell>
          <cell r="R27">
            <v>272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29355</v>
          </cell>
          <cell r="AC27">
            <v>0</v>
          </cell>
          <cell r="AD27">
            <v>0</v>
          </cell>
          <cell r="AE27">
            <v>0</v>
          </cell>
          <cell r="AF27">
            <v>29355</v>
          </cell>
        </row>
        <row r="28">
          <cell r="B28" t="str">
            <v>Anvendt til produktion 3.n</v>
          </cell>
          <cell r="C28">
            <v>0</v>
          </cell>
          <cell r="D28">
            <v>17171</v>
          </cell>
          <cell r="E28">
            <v>0</v>
          </cell>
          <cell r="F28">
            <v>0</v>
          </cell>
          <cell r="G28">
            <v>10868</v>
          </cell>
          <cell r="H28">
            <v>28039</v>
          </cell>
          <cell r="I28">
            <v>0</v>
          </cell>
          <cell r="J28">
            <v>0</v>
          </cell>
          <cell r="K28">
            <v>0</v>
          </cell>
          <cell r="L28">
            <v>8829</v>
          </cell>
          <cell r="M28">
            <v>0</v>
          </cell>
          <cell r="N28">
            <v>8270</v>
          </cell>
          <cell r="O28">
            <v>1931</v>
          </cell>
          <cell r="P28">
            <v>0</v>
          </cell>
          <cell r="Q28">
            <v>45243</v>
          </cell>
          <cell r="R28">
            <v>64273</v>
          </cell>
          <cell r="S28">
            <v>0</v>
          </cell>
          <cell r="T28">
            <v>0</v>
          </cell>
          <cell r="U28">
            <v>7195</v>
          </cell>
          <cell r="V28">
            <v>7195</v>
          </cell>
          <cell r="W28">
            <v>666818</v>
          </cell>
          <cell r="X28">
            <v>5867</v>
          </cell>
          <cell r="Y28">
            <v>672685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Anvendt til blanding 3.o.</v>
          </cell>
          <cell r="C29">
            <v>4216</v>
          </cell>
          <cell r="D29">
            <v>138442</v>
          </cell>
          <cell r="E29">
            <v>30243</v>
          </cell>
          <cell r="F29">
            <v>0</v>
          </cell>
          <cell r="G29">
            <v>0</v>
          </cell>
          <cell r="H29">
            <v>172901</v>
          </cell>
          <cell r="I29">
            <v>3</v>
          </cell>
          <cell r="J29">
            <v>0</v>
          </cell>
          <cell r="K29">
            <v>3</v>
          </cell>
          <cell r="L29">
            <v>167152</v>
          </cell>
          <cell r="M29">
            <v>39100</v>
          </cell>
          <cell r="N29">
            <v>6687</v>
          </cell>
          <cell r="O29">
            <v>10560</v>
          </cell>
          <cell r="P29">
            <v>0</v>
          </cell>
          <cell r="Q29">
            <v>2767</v>
          </cell>
          <cell r="R29">
            <v>226266</v>
          </cell>
          <cell r="S29">
            <v>10106</v>
          </cell>
          <cell r="T29">
            <v>1504</v>
          </cell>
          <cell r="U29">
            <v>0</v>
          </cell>
          <cell r="V29">
            <v>11610</v>
          </cell>
          <cell r="W29">
            <v>0</v>
          </cell>
          <cell r="X29">
            <v>7479</v>
          </cell>
          <cell r="Y29">
            <v>7479</v>
          </cell>
          <cell r="Z29">
            <v>0</v>
          </cell>
          <cell r="AA29">
            <v>2733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2733</v>
          </cell>
        </row>
        <row r="30">
          <cell r="B30" t="str">
            <v>Genanvendt til produktion 3.p.</v>
          </cell>
          <cell r="C30">
            <v>1741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1741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1711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1711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156</v>
          </cell>
          <cell r="D31">
            <v>387</v>
          </cell>
          <cell r="E31">
            <v>870</v>
          </cell>
          <cell r="F31">
            <v>0</v>
          </cell>
          <cell r="G31">
            <v>2</v>
          </cell>
          <cell r="H31">
            <v>1415</v>
          </cell>
          <cell r="I31">
            <v>76</v>
          </cell>
          <cell r="J31">
            <v>32</v>
          </cell>
          <cell r="K31">
            <v>108</v>
          </cell>
          <cell r="L31">
            <v>3858</v>
          </cell>
          <cell r="M31">
            <v>83</v>
          </cell>
          <cell r="N31">
            <v>49</v>
          </cell>
          <cell r="O31">
            <v>65</v>
          </cell>
          <cell r="P31">
            <v>0</v>
          </cell>
          <cell r="Q31">
            <v>21</v>
          </cell>
          <cell r="R31">
            <v>4076</v>
          </cell>
          <cell r="S31">
            <v>1086</v>
          </cell>
          <cell r="T31">
            <v>11</v>
          </cell>
          <cell r="U31">
            <v>0</v>
          </cell>
          <cell r="V31">
            <v>1097</v>
          </cell>
          <cell r="W31">
            <v>1</v>
          </cell>
          <cell r="X31">
            <v>13</v>
          </cell>
          <cell r="Y31">
            <v>14</v>
          </cell>
          <cell r="Z31">
            <v>0</v>
          </cell>
          <cell r="AA31">
            <v>10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10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1233</v>
          </cell>
          <cell r="P32">
            <v>0</v>
          </cell>
          <cell r="Q32">
            <v>0</v>
          </cell>
          <cell r="R32">
            <v>1233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194201</v>
          </cell>
          <cell r="D33">
            <v>327753</v>
          </cell>
          <cell r="E33">
            <v>38521</v>
          </cell>
          <cell r="F33">
            <v>0</v>
          </cell>
          <cell r="G33">
            <v>128048</v>
          </cell>
          <cell r="H33">
            <v>688523</v>
          </cell>
          <cell r="I33">
            <v>146783</v>
          </cell>
          <cell r="J33">
            <v>29856</v>
          </cell>
          <cell r="K33">
            <v>176639</v>
          </cell>
          <cell r="L33">
            <v>609681</v>
          </cell>
          <cell r="M33">
            <v>417585</v>
          </cell>
          <cell r="N33">
            <v>33622</v>
          </cell>
          <cell r="O33">
            <v>222936</v>
          </cell>
          <cell r="P33">
            <v>0</v>
          </cell>
          <cell r="Q33">
            <v>118982</v>
          </cell>
          <cell r="R33">
            <v>1402806</v>
          </cell>
          <cell r="S33">
            <v>177468</v>
          </cell>
          <cell r="T33">
            <v>85319</v>
          </cell>
          <cell r="U33">
            <v>14390</v>
          </cell>
          <cell r="V33">
            <v>277177</v>
          </cell>
          <cell r="W33">
            <v>1914915</v>
          </cell>
          <cell r="X33">
            <v>28812</v>
          </cell>
          <cell r="Y33">
            <v>1943727</v>
          </cell>
          <cell r="Z33">
            <v>0</v>
          </cell>
          <cell r="AA33">
            <v>23035</v>
          </cell>
          <cell r="AB33">
            <v>29355</v>
          </cell>
          <cell r="AC33">
            <v>18549</v>
          </cell>
          <cell r="AD33">
            <v>13162</v>
          </cell>
          <cell r="AE33">
            <v>91</v>
          </cell>
          <cell r="AF33">
            <v>84192</v>
          </cell>
        </row>
        <row r="34">
          <cell r="A34" t="str">
            <v>FYSISK BEHOLDNING ULTIMO</v>
          </cell>
          <cell r="B34" t="str">
            <v/>
          </cell>
          <cell r="C34">
            <v>9577</v>
          </cell>
          <cell r="D34">
            <v>399886</v>
          </cell>
          <cell r="E34">
            <v>31327</v>
          </cell>
          <cell r="F34">
            <v>0</v>
          </cell>
          <cell r="G34">
            <v>59761</v>
          </cell>
          <cell r="H34">
            <v>500551</v>
          </cell>
          <cell r="I34">
            <v>233530</v>
          </cell>
          <cell r="J34">
            <v>4511</v>
          </cell>
          <cell r="K34">
            <v>238041</v>
          </cell>
          <cell r="L34">
            <v>1090699</v>
          </cell>
          <cell r="M34">
            <v>199318</v>
          </cell>
          <cell r="N34">
            <v>92755</v>
          </cell>
          <cell r="O34">
            <v>212259</v>
          </cell>
          <cell r="P34">
            <v>0</v>
          </cell>
          <cell r="Q34">
            <v>108984</v>
          </cell>
          <cell r="R34">
            <v>1704015</v>
          </cell>
          <cell r="S34">
            <v>374024</v>
          </cell>
          <cell r="T34">
            <v>40736</v>
          </cell>
          <cell r="U34">
            <v>25972</v>
          </cell>
          <cell r="V34">
            <v>440732</v>
          </cell>
          <cell r="W34">
            <v>459187</v>
          </cell>
          <cell r="X34">
            <v>39225</v>
          </cell>
          <cell r="Y34">
            <v>498412</v>
          </cell>
          <cell r="Z34">
            <v>0</v>
          </cell>
          <cell r="AA34">
            <v>7213</v>
          </cell>
          <cell r="AB34">
            <v>0</v>
          </cell>
          <cell r="AC34">
            <v>17165</v>
          </cell>
          <cell r="AD34">
            <v>47256</v>
          </cell>
          <cell r="AE34">
            <v>0</v>
          </cell>
          <cell r="AF34">
            <v>71634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240354</v>
          </cell>
          <cell r="E35">
            <v>1697</v>
          </cell>
          <cell r="F35">
            <v>0</v>
          </cell>
          <cell r="G35">
            <v>0</v>
          </cell>
          <cell r="H35">
            <v>242051</v>
          </cell>
          <cell r="I35">
            <v>0</v>
          </cell>
          <cell r="J35">
            <v>0</v>
          </cell>
          <cell r="K35">
            <v>0</v>
          </cell>
          <cell r="L35">
            <v>987875</v>
          </cell>
          <cell r="M35">
            <v>185239</v>
          </cell>
          <cell r="N35">
            <v>5518</v>
          </cell>
          <cell r="O35">
            <v>31293</v>
          </cell>
          <cell r="P35">
            <v>0</v>
          </cell>
          <cell r="Q35">
            <v>0</v>
          </cell>
          <cell r="R35">
            <v>1209925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17122</v>
          </cell>
          <cell r="X35">
            <v>0</v>
          </cell>
          <cell r="Y35">
            <v>17122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-240354</v>
          </cell>
          <cell r="E36">
            <v>-1697</v>
          </cell>
          <cell r="F36">
            <v>0</v>
          </cell>
          <cell r="G36">
            <v>0</v>
          </cell>
          <cell r="H36">
            <v>-242051</v>
          </cell>
          <cell r="I36">
            <v>0</v>
          </cell>
          <cell r="J36">
            <v>0</v>
          </cell>
          <cell r="K36">
            <v>0</v>
          </cell>
          <cell r="L36">
            <v>-987875</v>
          </cell>
          <cell r="M36">
            <v>-185239</v>
          </cell>
          <cell r="N36">
            <v>-5518</v>
          </cell>
          <cell r="O36">
            <v>-29662</v>
          </cell>
          <cell r="P36">
            <v>0</v>
          </cell>
          <cell r="Q36">
            <v>0</v>
          </cell>
          <cell r="R36">
            <v>-1208294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-17122</v>
          </cell>
          <cell r="X36">
            <v>0</v>
          </cell>
          <cell r="Y36">
            <v>-17122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9577</v>
          </cell>
          <cell r="D37">
            <v>399886</v>
          </cell>
          <cell r="E37">
            <v>31327</v>
          </cell>
          <cell r="F37">
            <v>0</v>
          </cell>
          <cell r="G37">
            <v>59761</v>
          </cell>
          <cell r="H37">
            <v>500551</v>
          </cell>
          <cell r="I37">
            <v>233530</v>
          </cell>
          <cell r="J37">
            <v>4511</v>
          </cell>
          <cell r="K37">
            <v>238041</v>
          </cell>
          <cell r="L37">
            <v>1090699</v>
          </cell>
          <cell r="M37">
            <v>199318</v>
          </cell>
          <cell r="N37">
            <v>92755</v>
          </cell>
          <cell r="O37">
            <v>213890</v>
          </cell>
          <cell r="P37">
            <v>0</v>
          </cell>
          <cell r="Q37">
            <v>108984</v>
          </cell>
          <cell r="R37">
            <v>1705646</v>
          </cell>
          <cell r="S37">
            <v>374024</v>
          </cell>
          <cell r="T37">
            <v>40736</v>
          </cell>
          <cell r="U37">
            <v>25972</v>
          </cell>
          <cell r="V37">
            <v>440732</v>
          </cell>
          <cell r="W37">
            <v>459187</v>
          </cell>
          <cell r="X37">
            <v>39225</v>
          </cell>
          <cell r="Y37">
            <v>498412</v>
          </cell>
          <cell r="Z37">
            <v>0</v>
          </cell>
          <cell r="AA37">
            <v>7213</v>
          </cell>
          <cell r="AB37">
            <v>0</v>
          </cell>
          <cell r="AC37">
            <v>17165</v>
          </cell>
          <cell r="AD37">
            <v>47256</v>
          </cell>
          <cell r="AE37">
            <v>0</v>
          </cell>
          <cell r="AF37">
            <v>71634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7348</v>
          </cell>
          <cell r="C3">
            <v>0</v>
          </cell>
          <cell r="D3">
            <v>152932</v>
          </cell>
          <cell r="E3">
            <v>3796</v>
          </cell>
          <cell r="F3">
            <v>164076</v>
          </cell>
          <cell r="G3">
            <v>142</v>
          </cell>
          <cell r="H3">
            <v>39750</v>
          </cell>
          <cell r="I3">
            <v>39892</v>
          </cell>
          <cell r="J3">
            <v>3</v>
          </cell>
          <cell r="K3">
            <v>3</v>
          </cell>
          <cell r="L3">
            <v>34236</v>
          </cell>
          <cell r="M3">
            <v>0</v>
          </cell>
          <cell r="N3">
            <v>10189</v>
          </cell>
          <cell r="O3">
            <v>44425</v>
          </cell>
        </row>
      </sheetData>
      <sheetData sheetId="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9577</v>
          </cell>
          <cell r="D3">
            <v>399886</v>
          </cell>
          <cell r="E3">
            <v>31327</v>
          </cell>
          <cell r="F3">
            <v>0</v>
          </cell>
          <cell r="G3">
            <v>59761</v>
          </cell>
          <cell r="H3">
            <v>500551</v>
          </cell>
          <cell r="I3">
            <v>233530</v>
          </cell>
          <cell r="J3">
            <v>4511</v>
          </cell>
          <cell r="K3">
            <v>238041</v>
          </cell>
          <cell r="L3">
            <v>1090699</v>
          </cell>
          <cell r="M3">
            <v>199318</v>
          </cell>
          <cell r="N3">
            <v>92755</v>
          </cell>
          <cell r="O3">
            <v>212259</v>
          </cell>
          <cell r="P3">
            <v>0</v>
          </cell>
          <cell r="Q3">
            <v>108984</v>
          </cell>
          <cell r="R3">
            <v>1704015</v>
          </cell>
          <cell r="S3">
            <v>374024</v>
          </cell>
          <cell r="T3">
            <v>40736</v>
          </cell>
          <cell r="U3">
            <v>25972</v>
          </cell>
          <cell r="V3">
            <v>440732</v>
          </cell>
          <cell r="W3">
            <v>459187</v>
          </cell>
          <cell r="X3">
            <v>39225</v>
          </cell>
          <cell r="Y3">
            <v>498412</v>
          </cell>
          <cell r="Z3">
            <v>0</v>
          </cell>
          <cell r="AA3">
            <v>7197</v>
          </cell>
          <cell r="AB3">
            <v>0</v>
          </cell>
          <cell r="AC3">
            <v>17165</v>
          </cell>
          <cell r="AD3">
            <v>47256</v>
          </cell>
          <cell r="AE3">
            <v>0</v>
          </cell>
          <cell r="AF3">
            <v>71618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240354</v>
          </cell>
          <cell r="E4">
            <v>1697</v>
          </cell>
          <cell r="F4">
            <v>0</v>
          </cell>
          <cell r="G4">
            <v>0</v>
          </cell>
          <cell r="H4">
            <v>242051</v>
          </cell>
          <cell r="I4">
            <v>0</v>
          </cell>
          <cell r="J4">
            <v>0</v>
          </cell>
          <cell r="K4">
            <v>0</v>
          </cell>
          <cell r="L4">
            <v>987875</v>
          </cell>
          <cell r="M4">
            <v>185239</v>
          </cell>
          <cell r="N4">
            <v>5518</v>
          </cell>
          <cell r="O4">
            <v>31293</v>
          </cell>
          <cell r="P4">
            <v>0</v>
          </cell>
          <cell r="Q4">
            <v>0</v>
          </cell>
          <cell r="R4">
            <v>1209925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17122</v>
          </cell>
          <cell r="X4">
            <v>0</v>
          </cell>
          <cell r="Y4">
            <v>17122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-240354</v>
          </cell>
          <cell r="E5">
            <v>-1697</v>
          </cell>
          <cell r="F5">
            <v>0</v>
          </cell>
          <cell r="G5">
            <v>0</v>
          </cell>
          <cell r="H5">
            <v>-242051</v>
          </cell>
          <cell r="I5">
            <v>0</v>
          </cell>
          <cell r="J5">
            <v>0</v>
          </cell>
          <cell r="K5">
            <v>0</v>
          </cell>
          <cell r="L5">
            <v>-987875</v>
          </cell>
          <cell r="M5">
            <v>-185239</v>
          </cell>
          <cell r="N5">
            <v>-5518</v>
          </cell>
          <cell r="O5">
            <v>-29662</v>
          </cell>
          <cell r="P5">
            <v>0</v>
          </cell>
          <cell r="Q5">
            <v>0</v>
          </cell>
          <cell r="R5">
            <v>-1208294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-17122</v>
          </cell>
          <cell r="X5">
            <v>0</v>
          </cell>
          <cell r="Y5">
            <v>-17122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9577</v>
          </cell>
          <cell r="D6">
            <v>399886</v>
          </cell>
          <cell r="E6">
            <v>31327</v>
          </cell>
          <cell r="F6">
            <v>0</v>
          </cell>
          <cell r="G6">
            <v>59761</v>
          </cell>
          <cell r="H6">
            <v>500551</v>
          </cell>
          <cell r="I6">
            <v>233530</v>
          </cell>
          <cell r="J6">
            <v>4511</v>
          </cell>
          <cell r="K6">
            <v>238041</v>
          </cell>
          <cell r="L6">
            <v>1090699</v>
          </cell>
          <cell r="M6">
            <v>199318</v>
          </cell>
          <cell r="N6">
            <v>92755</v>
          </cell>
          <cell r="O6">
            <v>213890</v>
          </cell>
          <cell r="P6">
            <v>0</v>
          </cell>
          <cell r="Q6">
            <v>108984</v>
          </cell>
          <cell r="R6">
            <v>1705646</v>
          </cell>
          <cell r="S6">
            <v>374024</v>
          </cell>
          <cell r="T6">
            <v>40736</v>
          </cell>
          <cell r="U6">
            <v>25972</v>
          </cell>
          <cell r="V6">
            <v>440732</v>
          </cell>
          <cell r="W6">
            <v>459187</v>
          </cell>
          <cell r="X6">
            <v>39225</v>
          </cell>
          <cell r="Y6">
            <v>498412</v>
          </cell>
          <cell r="Z6">
            <v>0</v>
          </cell>
          <cell r="AA6">
            <v>7197</v>
          </cell>
          <cell r="AB6">
            <v>0</v>
          </cell>
          <cell r="AC6">
            <v>17165</v>
          </cell>
          <cell r="AD6">
            <v>47256</v>
          </cell>
          <cell r="AE6">
            <v>0</v>
          </cell>
          <cell r="AF6">
            <v>71618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42021</v>
          </cell>
          <cell r="E7">
            <v>13650</v>
          </cell>
          <cell r="F7">
            <v>0</v>
          </cell>
          <cell r="G7">
            <v>7353</v>
          </cell>
          <cell r="H7">
            <v>63024</v>
          </cell>
          <cell r="I7">
            <v>74811</v>
          </cell>
          <cell r="J7">
            <v>0</v>
          </cell>
          <cell r="K7">
            <v>74811</v>
          </cell>
          <cell r="L7">
            <v>103175</v>
          </cell>
          <cell r="M7">
            <v>0</v>
          </cell>
          <cell r="N7">
            <v>7493</v>
          </cell>
          <cell r="O7">
            <v>169988</v>
          </cell>
          <cell r="P7">
            <v>0</v>
          </cell>
          <cell r="Q7">
            <v>0</v>
          </cell>
          <cell r="R7">
            <v>280656</v>
          </cell>
          <cell r="S7">
            <v>162942</v>
          </cell>
          <cell r="T7">
            <v>9256</v>
          </cell>
          <cell r="U7">
            <v>0</v>
          </cell>
          <cell r="V7">
            <v>172198</v>
          </cell>
          <cell r="W7">
            <v>342216</v>
          </cell>
          <cell r="X7">
            <v>0</v>
          </cell>
          <cell r="Y7">
            <v>342216</v>
          </cell>
          <cell r="Z7">
            <v>0</v>
          </cell>
          <cell r="AA7">
            <v>4108</v>
          </cell>
          <cell r="AB7">
            <v>0</v>
          </cell>
          <cell r="AC7">
            <v>14478</v>
          </cell>
          <cell r="AD7">
            <v>33399</v>
          </cell>
          <cell r="AE7">
            <v>540</v>
          </cell>
          <cell r="AF7">
            <v>52525</v>
          </cell>
        </row>
        <row r="8">
          <cell r="B8" t="str">
            <v>Køb fra lagringspligtig 2.b-c.</v>
          </cell>
          <cell r="C8">
            <v>16725</v>
          </cell>
          <cell r="D8">
            <v>96040</v>
          </cell>
          <cell r="E8">
            <v>5884</v>
          </cell>
          <cell r="F8">
            <v>0</v>
          </cell>
          <cell r="G8">
            <v>19013</v>
          </cell>
          <cell r="H8">
            <v>137662</v>
          </cell>
          <cell r="I8">
            <v>70256</v>
          </cell>
          <cell r="J8">
            <v>1734</v>
          </cell>
          <cell r="K8">
            <v>71990</v>
          </cell>
          <cell r="L8">
            <v>160640</v>
          </cell>
          <cell r="M8">
            <v>94708</v>
          </cell>
          <cell r="N8">
            <v>3950</v>
          </cell>
          <cell r="O8">
            <v>58078</v>
          </cell>
          <cell r="P8">
            <v>0</v>
          </cell>
          <cell r="Q8">
            <v>14600</v>
          </cell>
          <cell r="R8">
            <v>331976</v>
          </cell>
          <cell r="S8">
            <v>7966</v>
          </cell>
          <cell r="T8">
            <v>0</v>
          </cell>
          <cell r="U8">
            <v>15402</v>
          </cell>
          <cell r="V8">
            <v>23368</v>
          </cell>
          <cell r="W8">
            <v>1050108</v>
          </cell>
          <cell r="X8">
            <v>16458</v>
          </cell>
          <cell r="Y8">
            <v>1066566</v>
          </cell>
          <cell r="Z8">
            <v>0</v>
          </cell>
          <cell r="AA8">
            <v>3468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3468</v>
          </cell>
        </row>
        <row r="9">
          <cell r="B9" t="str">
            <v>Lån fra lagringpligtig 2.f-g.</v>
          </cell>
          <cell r="C9">
            <v>0</v>
          </cell>
          <cell r="D9">
            <v>8864</v>
          </cell>
          <cell r="E9">
            <v>56</v>
          </cell>
          <cell r="F9">
            <v>0</v>
          </cell>
          <cell r="G9">
            <v>0</v>
          </cell>
          <cell r="H9">
            <v>8920</v>
          </cell>
          <cell r="I9">
            <v>0</v>
          </cell>
          <cell r="J9">
            <v>0</v>
          </cell>
          <cell r="K9">
            <v>0</v>
          </cell>
          <cell r="L9">
            <v>17646</v>
          </cell>
          <cell r="M9">
            <v>28367</v>
          </cell>
          <cell r="N9">
            <v>19</v>
          </cell>
          <cell r="O9">
            <v>13416</v>
          </cell>
          <cell r="P9">
            <v>0</v>
          </cell>
          <cell r="Q9">
            <v>0</v>
          </cell>
          <cell r="R9">
            <v>59448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90911</v>
          </cell>
          <cell r="X9">
            <v>0</v>
          </cell>
          <cell r="Y9">
            <v>90911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4422</v>
          </cell>
          <cell r="O10">
            <v>0</v>
          </cell>
          <cell r="P10">
            <v>0</v>
          </cell>
          <cell r="Q10">
            <v>45</v>
          </cell>
          <cell r="R10">
            <v>4467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259</v>
          </cell>
          <cell r="AC10">
            <v>0</v>
          </cell>
          <cell r="AD10">
            <v>0</v>
          </cell>
          <cell r="AE10">
            <v>0</v>
          </cell>
          <cell r="AF10">
            <v>259</v>
          </cell>
        </row>
        <row r="11">
          <cell r="B11" t="str">
            <v>Køb fra andre 2e</v>
          </cell>
          <cell r="C11">
            <v>4477</v>
          </cell>
          <cell r="D11">
            <v>0</v>
          </cell>
          <cell r="E11">
            <v>166</v>
          </cell>
          <cell r="F11">
            <v>0</v>
          </cell>
          <cell r="G11">
            <v>0</v>
          </cell>
          <cell r="H11">
            <v>4643</v>
          </cell>
          <cell r="I11">
            <v>0</v>
          </cell>
          <cell r="J11">
            <v>0</v>
          </cell>
          <cell r="K11">
            <v>0</v>
          </cell>
          <cell r="L11">
            <v>4502</v>
          </cell>
          <cell r="M11">
            <v>5943</v>
          </cell>
          <cell r="N11">
            <v>0</v>
          </cell>
          <cell r="O11">
            <v>3045</v>
          </cell>
          <cell r="P11">
            <v>0</v>
          </cell>
          <cell r="Q11">
            <v>0</v>
          </cell>
          <cell r="R11">
            <v>13490</v>
          </cell>
          <cell r="S11">
            <v>1318</v>
          </cell>
          <cell r="T11">
            <v>0</v>
          </cell>
          <cell r="U11">
            <v>0</v>
          </cell>
          <cell r="V11">
            <v>1318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</v>
          </cell>
          <cell r="AB11">
            <v>0</v>
          </cell>
          <cell r="AC11">
            <v>3341</v>
          </cell>
          <cell r="AD11">
            <v>0</v>
          </cell>
          <cell r="AE11">
            <v>0</v>
          </cell>
          <cell r="AF11">
            <v>3344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1582</v>
          </cell>
          <cell r="P12">
            <v>0</v>
          </cell>
          <cell r="Q12">
            <v>0</v>
          </cell>
          <cell r="R12">
            <v>1582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12244</v>
          </cell>
          <cell r="D13">
            <v>132034</v>
          </cell>
          <cell r="E13">
            <v>3</v>
          </cell>
          <cell r="F13">
            <v>0</v>
          </cell>
          <cell r="G13">
            <v>67403</v>
          </cell>
          <cell r="H13">
            <v>211684</v>
          </cell>
          <cell r="I13">
            <v>22910</v>
          </cell>
          <cell r="J13">
            <v>14246</v>
          </cell>
          <cell r="K13">
            <v>37156</v>
          </cell>
          <cell r="L13">
            <v>170831</v>
          </cell>
          <cell r="M13">
            <v>83476</v>
          </cell>
          <cell r="N13">
            <v>15122</v>
          </cell>
          <cell r="O13">
            <v>34403</v>
          </cell>
          <cell r="P13">
            <v>0</v>
          </cell>
          <cell r="Q13">
            <v>56733</v>
          </cell>
          <cell r="R13">
            <v>360565</v>
          </cell>
          <cell r="S13">
            <v>87827</v>
          </cell>
          <cell r="T13">
            <v>0</v>
          </cell>
          <cell r="U13">
            <v>15402</v>
          </cell>
          <cell r="V13">
            <v>103229</v>
          </cell>
          <cell r="W13">
            <v>255941</v>
          </cell>
          <cell r="X13">
            <v>19717</v>
          </cell>
          <cell r="Y13">
            <v>275658</v>
          </cell>
          <cell r="Z13">
            <v>0</v>
          </cell>
          <cell r="AA13">
            <v>9906</v>
          </cell>
          <cell r="AB13">
            <v>25037</v>
          </cell>
          <cell r="AC13">
            <v>0</v>
          </cell>
          <cell r="AD13">
            <v>0</v>
          </cell>
          <cell r="AE13">
            <v>0</v>
          </cell>
          <cell r="AF13">
            <v>34943</v>
          </cell>
        </row>
        <row r="14">
          <cell r="B14" t="str">
            <v>Tilgang ved blanding 2.j.</v>
          </cell>
          <cell r="C14">
            <v>141401</v>
          </cell>
          <cell r="D14">
            <v>7574</v>
          </cell>
          <cell r="E14">
            <v>12634</v>
          </cell>
          <cell r="F14">
            <v>0</v>
          </cell>
          <cell r="G14">
            <v>0</v>
          </cell>
          <cell r="H14">
            <v>161609</v>
          </cell>
          <cell r="I14">
            <v>7</v>
          </cell>
          <cell r="J14">
            <v>0</v>
          </cell>
          <cell r="K14">
            <v>7</v>
          </cell>
          <cell r="L14">
            <v>35269</v>
          </cell>
          <cell r="M14">
            <v>190228</v>
          </cell>
          <cell r="N14">
            <v>131</v>
          </cell>
          <cell r="O14">
            <v>11025</v>
          </cell>
          <cell r="P14">
            <v>0</v>
          </cell>
          <cell r="Q14">
            <v>2876</v>
          </cell>
          <cell r="R14">
            <v>239529</v>
          </cell>
          <cell r="S14">
            <v>14207</v>
          </cell>
          <cell r="T14">
            <v>3136</v>
          </cell>
          <cell r="U14">
            <v>0</v>
          </cell>
          <cell r="V14">
            <v>17343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1018</v>
          </cell>
          <cell r="AB14">
            <v>0</v>
          </cell>
          <cell r="AC14">
            <v>4</v>
          </cell>
          <cell r="AD14">
            <v>0</v>
          </cell>
          <cell r="AE14">
            <v>0</v>
          </cell>
          <cell r="AF14">
            <v>1022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2793</v>
          </cell>
          <cell r="D16">
            <v>414</v>
          </cell>
          <cell r="E16">
            <v>4</v>
          </cell>
          <cell r="F16">
            <v>0</v>
          </cell>
          <cell r="G16">
            <v>0</v>
          </cell>
          <cell r="H16">
            <v>3211</v>
          </cell>
          <cell r="I16">
            <v>13</v>
          </cell>
          <cell r="J16">
            <v>0</v>
          </cell>
          <cell r="K16">
            <v>13</v>
          </cell>
          <cell r="L16">
            <v>6182</v>
          </cell>
          <cell r="M16">
            <v>613</v>
          </cell>
          <cell r="N16">
            <v>728</v>
          </cell>
          <cell r="O16">
            <v>295</v>
          </cell>
          <cell r="P16">
            <v>0</v>
          </cell>
          <cell r="Q16">
            <v>26</v>
          </cell>
          <cell r="R16">
            <v>7844</v>
          </cell>
          <cell r="S16">
            <v>107</v>
          </cell>
          <cell r="T16">
            <v>26</v>
          </cell>
          <cell r="U16">
            <v>0</v>
          </cell>
          <cell r="V16">
            <v>133</v>
          </cell>
          <cell r="W16">
            <v>3846</v>
          </cell>
          <cell r="X16">
            <v>1</v>
          </cell>
          <cell r="Y16">
            <v>3847</v>
          </cell>
          <cell r="Z16">
            <v>0</v>
          </cell>
          <cell r="AA16">
            <v>193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193</v>
          </cell>
        </row>
        <row r="17">
          <cell r="B17" t="str">
            <v>I alt Tilgang</v>
          </cell>
          <cell r="C17">
            <v>177640</v>
          </cell>
          <cell r="D17">
            <v>286947</v>
          </cell>
          <cell r="E17">
            <v>32397</v>
          </cell>
          <cell r="F17">
            <v>0</v>
          </cell>
          <cell r="G17">
            <v>93769</v>
          </cell>
          <cell r="H17">
            <v>590753</v>
          </cell>
          <cell r="I17">
            <v>167997</v>
          </cell>
          <cell r="J17">
            <v>15980</v>
          </cell>
          <cell r="K17">
            <v>183977</v>
          </cell>
          <cell r="L17">
            <v>498245</v>
          </cell>
          <cell r="M17">
            <v>403335</v>
          </cell>
          <cell r="N17">
            <v>31865</v>
          </cell>
          <cell r="O17">
            <v>291832</v>
          </cell>
          <cell r="P17">
            <v>0</v>
          </cell>
          <cell r="Q17">
            <v>74280</v>
          </cell>
          <cell r="R17">
            <v>1299557</v>
          </cell>
          <cell r="S17">
            <v>274367</v>
          </cell>
          <cell r="T17">
            <v>12418</v>
          </cell>
          <cell r="U17">
            <v>30804</v>
          </cell>
          <cell r="V17">
            <v>317589</v>
          </cell>
          <cell r="W17">
            <v>1743022</v>
          </cell>
          <cell r="X17">
            <v>36176</v>
          </cell>
          <cell r="Y17">
            <v>1779198</v>
          </cell>
          <cell r="Z17">
            <v>0</v>
          </cell>
          <cell r="AA17">
            <v>18696</v>
          </cell>
          <cell r="AB17">
            <v>25296</v>
          </cell>
          <cell r="AC17">
            <v>17823</v>
          </cell>
          <cell r="AD17">
            <v>33399</v>
          </cell>
          <cell r="AE17">
            <v>540</v>
          </cell>
          <cell r="AF17">
            <v>95754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68728</v>
          </cell>
          <cell r="E18">
            <v>0</v>
          </cell>
          <cell r="F18">
            <v>0</v>
          </cell>
          <cell r="G18">
            <v>65621</v>
          </cell>
          <cell r="H18">
            <v>134349</v>
          </cell>
          <cell r="I18">
            <v>0</v>
          </cell>
          <cell r="J18">
            <v>12495</v>
          </cell>
          <cell r="K18">
            <v>12495</v>
          </cell>
          <cell r="L18">
            <v>94651</v>
          </cell>
          <cell r="M18">
            <v>0</v>
          </cell>
          <cell r="N18">
            <v>11138</v>
          </cell>
          <cell r="O18">
            <v>117562</v>
          </cell>
          <cell r="P18">
            <v>0</v>
          </cell>
          <cell r="Q18">
            <v>30588</v>
          </cell>
          <cell r="R18">
            <v>253939</v>
          </cell>
          <cell r="S18">
            <v>237923</v>
          </cell>
          <cell r="T18">
            <v>23409</v>
          </cell>
          <cell r="U18">
            <v>0</v>
          </cell>
          <cell r="V18">
            <v>261332</v>
          </cell>
          <cell r="W18">
            <v>0</v>
          </cell>
          <cell r="X18">
            <v>5549</v>
          </cell>
          <cell r="Y18">
            <v>5549</v>
          </cell>
          <cell r="Z18">
            <v>0</v>
          </cell>
          <cell r="AA18">
            <v>6937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6937</v>
          </cell>
        </row>
        <row r="19">
          <cell r="B19" t="str">
            <v>Salg til lagringspligtig 3.b-c.</v>
          </cell>
          <cell r="C19">
            <v>16725</v>
          </cell>
          <cell r="D19">
            <v>96040</v>
          </cell>
          <cell r="E19">
            <v>5884</v>
          </cell>
          <cell r="F19">
            <v>0</v>
          </cell>
          <cell r="G19">
            <v>19013</v>
          </cell>
          <cell r="H19">
            <v>137662</v>
          </cell>
          <cell r="I19">
            <v>70255</v>
          </cell>
          <cell r="J19">
            <v>1734</v>
          </cell>
          <cell r="K19">
            <v>71989</v>
          </cell>
          <cell r="L19">
            <v>160640</v>
          </cell>
          <cell r="M19">
            <v>94708</v>
          </cell>
          <cell r="N19">
            <v>7888</v>
          </cell>
          <cell r="O19">
            <v>56357</v>
          </cell>
          <cell r="P19">
            <v>0</v>
          </cell>
          <cell r="Q19">
            <v>14600</v>
          </cell>
          <cell r="R19">
            <v>334193</v>
          </cell>
          <cell r="S19">
            <v>7966</v>
          </cell>
          <cell r="T19">
            <v>0</v>
          </cell>
          <cell r="U19">
            <v>15402</v>
          </cell>
          <cell r="V19">
            <v>23368</v>
          </cell>
          <cell r="W19">
            <v>1050108</v>
          </cell>
          <cell r="X19">
            <v>16458</v>
          </cell>
          <cell r="Y19">
            <v>1066566</v>
          </cell>
          <cell r="Z19">
            <v>0</v>
          </cell>
          <cell r="AA19">
            <v>3468</v>
          </cell>
          <cell r="AB19">
            <v>0</v>
          </cell>
          <cell r="AC19">
            <v>995</v>
          </cell>
          <cell r="AD19">
            <v>0</v>
          </cell>
          <cell r="AE19">
            <v>0</v>
          </cell>
          <cell r="AF19">
            <v>4463</v>
          </cell>
        </row>
        <row r="20">
          <cell r="B20" t="str">
            <v>Udlån til lagringspligtig 3.i-j.</v>
          </cell>
          <cell r="C20">
            <v>0</v>
          </cell>
          <cell r="D20">
            <v>8865</v>
          </cell>
          <cell r="E20">
            <v>56</v>
          </cell>
          <cell r="F20">
            <v>0</v>
          </cell>
          <cell r="G20">
            <v>0</v>
          </cell>
          <cell r="H20">
            <v>8921</v>
          </cell>
          <cell r="I20">
            <v>0</v>
          </cell>
          <cell r="J20">
            <v>0</v>
          </cell>
          <cell r="K20">
            <v>0</v>
          </cell>
          <cell r="L20">
            <v>17646</v>
          </cell>
          <cell r="M20">
            <v>28367</v>
          </cell>
          <cell r="N20">
            <v>19</v>
          </cell>
          <cell r="O20">
            <v>13415</v>
          </cell>
          <cell r="P20">
            <v>0</v>
          </cell>
          <cell r="Q20">
            <v>0</v>
          </cell>
          <cell r="R20">
            <v>59447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90911</v>
          </cell>
          <cell r="X20">
            <v>0</v>
          </cell>
          <cell r="Y20">
            <v>90911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3457</v>
          </cell>
          <cell r="M21">
            <v>0</v>
          </cell>
          <cell r="N21">
            <v>0</v>
          </cell>
          <cell r="O21">
            <v>26384</v>
          </cell>
          <cell r="P21">
            <v>0</v>
          </cell>
          <cell r="Q21">
            <v>0</v>
          </cell>
          <cell r="R21">
            <v>29841</v>
          </cell>
          <cell r="S21">
            <v>12151</v>
          </cell>
          <cell r="T21">
            <v>13067</v>
          </cell>
          <cell r="U21">
            <v>0</v>
          </cell>
          <cell r="V21">
            <v>25218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5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I22">
            <v>0</v>
          </cell>
          <cell r="J22">
            <v>0</v>
          </cell>
          <cell r="K22">
            <v>0</v>
          </cell>
          <cell r="L22">
            <v>57</v>
          </cell>
          <cell r="M22">
            <v>26</v>
          </cell>
          <cell r="N22">
            <v>0</v>
          </cell>
          <cell r="O22">
            <v>270</v>
          </cell>
          <cell r="P22">
            <v>0</v>
          </cell>
          <cell r="Q22">
            <v>0</v>
          </cell>
          <cell r="R22">
            <v>353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14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34392</v>
          </cell>
          <cell r="J23">
            <v>0</v>
          </cell>
          <cell r="K23">
            <v>34392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3506</v>
          </cell>
          <cell r="P24">
            <v>0</v>
          </cell>
          <cell r="Q24">
            <v>0</v>
          </cell>
          <cell r="R24">
            <v>3506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158694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158694</v>
          </cell>
          <cell r="I25">
            <v>71128</v>
          </cell>
          <cell r="J25">
            <v>0</v>
          </cell>
          <cell r="K25">
            <v>71128</v>
          </cell>
          <cell r="L25">
            <v>56406</v>
          </cell>
          <cell r="M25">
            <v>252149</v>
          </cell>
          <cell r="N25">
            <v>1850</v>
          </cell>
          <cell r="O25">
            <v>38296</v>
          </cell>
          <cell r="P25">
            <v>0</v>
          </cell>
          <cell r="Q25">
            <v>6119</v>
          </cell>
          <cell r="R25">
            <v>354820</v>
          </cell>
          <cell r="S25">
            <v>224</v>
          </cell>
          <cell r="T25">
            <v>0</v>
          </cell>
          <cell r="U25">
            <v>0</v>
          </cell>
          <cell r="V25">
            <v>224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7548</v>
          </cell>
          <cell r="AB25">
            <v>0</v>
          </cell>
          <cell r="AC25">
            <v>18139</v>
          </cell>
          <cell r="AD25">
            <v>21</v>
          </cell>
          <cell r="AE25">
            <v>540</v>
          </cell>
          <cell r="AF25">
            <v>26248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635</v>
          </cell>
          <cell r="M26">
            <v>0</v>
          </cell>
          <cell r="N26">
            <v>0</v>
          </cell>
          <cell r="O26">
            <v>59</v>
          </cell>
          <cell r="P26">
            <v>0</v>
          </cell>
          <cell r="Q26">
            <v>0</v>
          </cell>
          <cell r="R26">
            <v>694</v>
          </cell>
          <cell r="S26">
            <v>1034</v>
          </cell>
          <cell r="T26">
            <v>0</v>
          </cell>
          <cell r="U26">
            <v>0</v>
          </cell>
          <cell r="V26">
            <v>1034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8</v>
          </cell>
          <cell r="AB26">
            <v>0</v>
          </cell>
          <cell r="AC26">
            <v>6733</v>
          </cell>
          <cell r="AD26">
            <v>8581</v>
          </cell>
          <cell r="AE26">
            <v>0</v>
          </cell>
          <cell r="AF26">
            <v>15322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229</v>
          </cell>
          <cell r="P27">
            <v>0</v>
          </cell>
          <cell r="Q27">
            <v>0</v>
          </cell>
          <cell r="R27">
            <v>229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25296</v>
          </cell>
          <cell r="AC27">
            <v>0</v>
          </cell>
          <cell r="AD27">
            <v>0</v>
          </cell>
          <cell r="AE27">
            <v>0</v>
          </cell>
          <cell r="AF27">
            <v>25296</v>
          </cell>
        </row>
        <row r="28">
          <cell r="B28" t="str">
            <v>Anvendt til produktion 3.n</v>
          </cell>
          <cell r="C28">
            <v>0</v>
          </cell>
          <cell r="D28">
            <v>8677</v>
          </cell>
          <cell r="E28">
            <v>0</v>
          </cell>
          <cell r="F28">
            <v>0</v>
          </cell>
          <cell r="G28">
            <v>894</v>
          </cell>
          <cell r="H28">
            <v>9571</v>
          </cell>
          <cell r="I28">
            <v>0</v>
          </cell>
          <cell r="J28">
            <v>0</v>
          </cell>
          <cell r="K28">
            <v>0</v>
          </cell>
          <cell r="L28">
            <v>5115</v>
          </cell>
          <cell r="M28">
            <v>5021</v>
          </cell>
          <cell r="N28">
            <v>4258</v>
          </cell>
          <cell r="O28">
            <v>6</v>
          </cell>
          <cell r="P28">
            <v>0</v>
          </cell>
          <cell r="Q28">
            <v>16203</v>
          </cell>
          <cell r="R28">
            <v>30603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611767</v>
          </cell>
          <cell r="X28">
            <v>3064</v>
          </cell>
          <cell r="Y28">
            <v>614831</v>
          </cell>
          <cell r="Z28">
            <v>0</v>
          </cell>
          <cell r="AA28">
            <v>305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305</v>
          </cell>
        </row>
        <row r="29">
          <cell r="B29" t="str">
            <v>Anvendt til blanding 3.o.</v>
          </cell>
          <cell r="C29">
            <v>3159</v>
          </cell>
          <cell r="D29">
            <v>132817</v>
          </cell>
          <cell r="E29">
            <v>29621</v>
          </cell>
          <cell r="F29">
            <v>0</v>
          </cell>
          <cell r="G29">
            <v>0</v>
          </cell>
          <cell r="H29">
            <v>165597</v>
          </cell>
          <cell r="I29">
            <v>7</v>
          </cell>
          <cell r="J29">
            <v>0</v>
          </cell>
          <cell r="K29">
            <v>7</v>
          </cell>
          <cell r="L29">
            <v>168223</v>
          </cell>
          <cell r="M29">
            <v>49985</v>
          </cell>
          <cell r="N29">
            <v>6699</v>
          </cell>
          <cell r="O29">
            <v>9960</v>
          </cell>
          <cell r="P29">
            <v>0</v>
          </cell>
          <cell r="Q29">
            <v>2906</v>
          </cell>
          <cell r="R29">
            <v>237773</v>
          </cell>
          <cell r="S29">
            <v>3136</v>
          </cell>
          <cell r="T29">
            <v>10473</v>
          </cell>
          <cell r="U29">
            <v>0</v>
          </cell>
          <cell r="V29">
            <v>13609</v>
          </cell>
          <cell r="W29">
            <v>0</v>
          </cell>
          <cell r="X29">
            <v>2627</v>
          </cell>
          <cell r="Y29">
            <v>2627</v>
          </cell>
          <cell r="Z29">
            <v>0</v>
          </cell>
          <cell r="AA29">
            <v>1018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1018</v>
          </cell>
        </row>
        <row r="30">
          <cell r="B30" t="str">
            <v>Genanvendt til produktion 3.p.</v>
          </cell>
          <cell r="C30">
            <v>110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110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6</v>
          </cell>
          <cell r="D31">
            <v>2</v>
          </cell>
          <cell r="E31">
            <v>1031</v>
          </cell>
          <cell r="F31">
            <v>0</v>
          </cell>
          <cell r="G31">
            <v>27</v>
          </cell>
          <cell r="H31">
            <v>1066</v>
          </cell>
          <cell r="I31">
            <v>1</v>
          </cell>
          <cell r="J31">
            <v>17</v>
          </cell>
          <cell r="K31">
            <v>18</v>
          </cell>
          <cell r="L31">
            <v>1027</v>
          </cell>
          <cell r="M31">
            <v>1028</v>
          </cell>
          <cell r="N31">
            <v>999</v>
          </cell>
          <cell r="O31">
            <v>103</v>
          </cell>
          <cell r="P31">
            <v>0</v>
          </cell>
          <cell r="Q31">
            <v>998</v>
          </cell>
          <cell r="R31">
            <v>4155</v>
          </cell>
          <cell r="S31">
            <v>122</v>
          </cell>
          <cell r="T31">
            <v>48</v>
          </cell>
          <cell r="U31">
            <v>0</v>
          </cell>
          <cell r="V31">
            <v>170</v>
          </cell>
          <cell r="W31">
            <v>740</v>
          </cell>
          <cell r="X31">
            <v>996</v>
          </cell>
          <cell r="Y31">
            <v>1736</v>
          </cell>
          <cell r="Z31">
            <v>0</v>
          </cell>
          <cell r="AA31">
            <v>11</v>
          </cell>
          <cell r="AB31">
            <v>0</v>
          </cell>
          <cell r="AC31">
            <v>103</v>
          </cell>
          <cell r="AD31">
            <v>0</v>
          </cell>
          <cell r="AE31">
            <v>0</v>
          </cell>
          <cell r="AF31">
            <v>114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14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178699</v>
          </cell>
          <cell r="D33">
            <v>315129</v>
          </cell>
          <cell r="E33">
            <v>36592</v>
          </cell>
          <cell r="F33">
            <v>0</v>
          </cell>
          <cell r="G33">
            <v>85555</v>
          </cell>
          <cell r="H33">
            <v>615975</v>
          </cell>
          <cell r="I33">
            <v>175783</v>
          </cell>
          <cell r="J33">
            <v>14246</v>
          </cell>
          <cell r="K33">
            <v>190029</v>
          </cell>
          <cell r="L33">
            <v>507857</v>
          </cell>
          <cell r="M33">
            <v>431298</v>
          </cell>
          <cell r="N33">
            <v>32851</v>
          </cell>
          <cell r="O33">
            <v>266147</v>
          </cell>
          <cell r="P33">
            <v>0</v>
          </cell>
          <cell r="Q33">
            <v>71414</v>
          </cell>
          <cell r="R33">
            <v>1309567</v>
          </cell>
          <cell r="S33">
            <v>262556</v>
          </cell>
          <cell r="T33">
            <v>46997</v>
          </cell>
          <cell r="U33">
            <v>15402</v>
          </cell>
          <cell r="V33">
            <v>324955</v>
          </cell>
          <cell r="W33">
            <v>1753526</v>
          </cell>
          <cell r="X33">
            <v>28694</v>
          </cell>
          <cell r="Y33">
            <v>1782220</v>
          </cell>
          <cell r="Z33">
            <v>0</v>
          </cell>
          <cell r="AA33">
            <v>19309</v>
          </cell>
          <cell r="AB33">
            <v>25296</v>
          </cell>
          <cell r="AC33">
            <v>25970</v>
          </cell>
          <cell r="AD33">
            <v>8602</v>
          </cell>
          <cell r="AE33">
            <v>540</v>
          </cell>
          <cell r="AF33">
            <v>79717</v>
          </cell>
        </row>
        <row r="34">
          <cell r="A34" t="str">
            <v>FYSISK BEHOLDNING ULTIMO</v>
          </cell>
          <cell r="B34" t="str">
            <v/>
          </cell>
          <cell r="C34">
            <v>8518</v>
          </cell>
          <cell r="D34">
            <v>371704</v>
          </cell>
          <cell r="E34">
            <v>27132</v>
          </cell>
          <cell r="F34">
            <v>0</v>
          </cell>
          <cell r="G34">
            <v>67975</v>
          </cell>
          <cell r="H34">
            <v>475329</v>
          </cell>
          <cell r="I34">
            <v>225744</v>
          </cell>
          <cell r="J34">
            <v>6245</v>
          </cell>
          <cell r="K34">
            <v>231989</v>
          </cell>
          <cell r="L34">
            <v>1081087</v>
          </cell>
          <cell r="M34">
            <v>171355</v>
          </cell>
          <cell r="N34">
            <v>91769</v>
          </cell>
          <cell r="O34">
            <v>237944</v>
          </cell>
          <cell r="P34">
            <v>0</v>
          </cell>
          <cell r="Q34">
            <v>111850</v>
          </cell>
          <cell r="R34">
            <v>1694005</v>
          </cell>
          <cell r="S34">
            <v>385835</v>
          </cell>
          <cell r="T34">
            <v>6157</v>
          </cell>
          <cell r="U34">
            <v>41374</v>
          </cell>
          <cell r="V34">
            <v>433366</v>
          </cell>
          <cell r="W34">
            <v>448683</v>
          </cell>
          <cell r="X34">
            <v>46707</v>
          </cell>
          <cell r="Y34">
            <v>495390</v>
          </cell>
          <cell r="Z34">
            <v>0</v>
          </cell>
          <cell r="AA34">
            <v>6584</v>
          </cell>
          <cell r="AB34">
            <v>0</v>
          </cell>
          <cell r="AC34">
            <v>9018</v>
          </cell>
          <cell r="AD34">
            <v>72053</v>
          </cell>
          <cell r="AE34">
            <v>0</v>
          </cell>
          <cell r="AF34">
            <v>87655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240554</v>
          </cell>
          <cell r="E35">
            <v>1753</v>
          </cell>
          <cell r="F35">
            <v>0</v>
          </cell>
          <cell r="G35">
            <v>0</v>
          </cell>
          <cell r="H35">
            <v>242307</v>
          </cell>
          <cell r="I35">
            <v>0</v>
          </cell>
          <cell r="J35">
            <v>0</v>
          </cell>
          <cell r="K35">
            <v>0</v>
          </cell>
          <cell r="L35">
            <v>991163</v>
          </cell>
          <cell r="M35">
            <v>156945</v>
          </cell>
          <cell r="N35">
            <v>5537</v>
          </cell>
          <cell r="O35">
            <v>43126</v>
          </cell>
          <cell r="P35">
            <v>0</v>
          </cell>
          <cell r="Q35">
            <v>0</v>
          </cell>
          <cell r="R35">
            <v>1196771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73789</v>
          </cell>
          <cell r="X35">
            <v>0</v>
          </cell>
          <cell r="Y35">
            <v>73789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-240555</v>
          </cell>
          <cell r="E36">
            <v>-1753</v>
          </cell>
          <cell r="F36">
            <v>0</v>
          </cell>
          <cell r="G36">
            <v>0</v>
          </cell>
          <cell r="H36">
            <v>-242308</v>
          </cell>
          <cell r="I36">
            <v>0</v>
          </cell>
          <cell r="J36">
            <v>0</v>
          </cell>
          <cell r="K36">
            <v>0</v>
          </cell>
          <cell r="L36">
            <v>-991162</v>
          </cell>
          <cell r="M36">
            <v>-156947</v>
          </cell>
          <cell r="N36">
            <v>-5537</v>
          </cell>
          <cell r="O36">
            <v>-43077</v>
          </cell>
          <cell r="P36">
            <v>0</v>
          </cell>
          <cell r="Q36">
            <v>0</v>
          </cell>
          <cell r="R36">
            <v>-1196723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-73789</v>
          </cell>
          <cell r="X36">
            <v>0</v>
          </cell>
          <cell r="Y36">
            <v>-73789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8518</v>
          </cell>
          <cell r="D37">
            <v>371703</v>
          </cell>
          <cell r="E37">
            <v>27132</v>
          </cell>
          <cell r="F37">
            <v>0</v>
          </cell>
          <cell r="G37">
            <v>67975</v>
          </cell>
          <cell r="H37">
            <v>475328</v>
          </cell>
          <cell r="I37">
            <v>225744</v>
          </cell>
          <cell r="J37">
            <v>6245</v>
          </cell>
          <cell r="K37">
            <v>231989</v>
          </cell>
          <cell r="L37">
            <v>1081088</v>
          </cell>
          <cell r="M37">
            <v>171353</v>
          </cell>
          <cell r="N37">
            <v>91769</v>
          </cell>
          <cell r="O37">
            <v>237993</v>
          </cell>
          <cell r="P37">
            <v>0</v>
          </cell>
          <cell r="Q37">
            <v>111850</v>
          </cell>
          <cell r="R37">
            <v>1694053</v>
          </cell>
          <cell r="S37">
            <v>385835</v>
          </cell>
          <cell r="T37">
            <v>6157</v>
          </cell>
          <cell r="U37">
            <v>41374</v>
          </cell>
          <cell r="V37">
            <v>433366</v>
          </cell>
          <cell r="W37">
            <v>448683</v>
          </cell>
          <cell r="X37">
            <v>46707</v>
          </cell>
          <cell r="Y37">
            <v>495390</v>
          </cell>
          <cell r="Z37">
            <v>0</v>
          </cell>
          <cell r="AA37">
            <v>6584</v>
          </cell>
          <cell r="AB37">
            <v>0</v>
          </cell>
          <cell r="AC37">
            <v>9018</v>
          </cell>
          <cell r="AD37">
            <v>72053</v>
          </cell>
          <cell r="AE37">
            <v>0</v>
          </cell>
          <cell r="AF37">
            <v>87655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7679</v>
          </cell>
          <cell r="C3">
            <v>0</v>
          </cell>
          <cell r="D3">
            <v>147510</v>
          </cell>
          <cell r="E3">
            <v>3510</v>
          </cell>
          <cell r="F3">
            <v>158699</v>
          </cell>
          <cell r="G3">
            <v>82</v>
          </cell>
          <cell r="H3">
            <v>26426</v>
          </cell>
          <cell r="I3">
            <v>26508</v>
          </cell>
          <cell r="J3">
            <v>0</v>
          </cell>
          <cell r="K3">
            <v>0</v>
          </cell>
          <cell r="L3">
            <v>34986</v>
          </cell>
          <cell r="M3">
            <v>0</v>
          </cell>
          <cell r="N3">
            <v>7145</v>
          </cell>
          <cell r="O3">
            <v>42131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</sheetNames>
    <sheetDataSet>
      <sheetData sheetId="0">
        <row r="2">
          <cell r="A2" t="str">
            <v/>
          </cell>
          <cell r="B2" t="str">
            <v>Transaktionstype</v>
          </cell>
          <cell r="C2" t="str">
            <v>Bz, on spec</v>
          </cell>
          <cell r="D2" t="str">
            <v>Bz, off spec</v>
          </cell>
          <cell r="E2" t="str">
            <v>Bioethanol</v>
          </cell>
          <cell r="F2" t="str">
            <v>Flybenzin</v>
          </cell>
          <cell r="G2" t="str">
            <v>Blandings komponenter, kategori 1</v>
          </cell>
          <cell r="H2" t="str">
            <v>Total kat 1</v>
          </cell>
          <cell r="I2" t="str">
            <v>JP1 og petroleum</v>
          </cell>
          <cell r="J2" t="str">
            <v>Blandings komponenter, kategori 2A</v>
          </cell>
          <cell r="K2" t="str">
            <v>Total JP1</v>
          </cell>
          <cell r="L2" t="str">
            <v>Miljødiesel max 0,001% svovl</v>
          </cell>
          <cell r="M2" t="str">
            <v>B7</v>
          </cell>
          <cell r="N2" t="str">
            <v>Biodiesel B100</v>
          </cell>
          <cell r="O2" t="str">
            <v>Gas- dieselolie, 0,001-0,20% svovl</v>
          </cell>
          <cell r="P2" t="str">
            <v>Gas-dieselolie over 0,20% svovl (kun forbrug til vands)</v>
          </cell>
          <cell r="Q2" t="str">
            <v>Blandingskomponent, kategori 2B</v>
          </cell>
          <cell r="R2" t="str">
            <v>Total kat 2</v>
          </cell>
          <cell r="S2" t="str">
            <v>Fuel olie max 1% svovl</v>
          </cell>
          <cell r="T2" t="str">
            <v>Fuel olie over 1% svovl</v>
          </cell>
          <cell r="U2" t="str">
            <v>Blandings komponenter, kategori 3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L.V.N.</v>
          </cell>
          <cell r="AA2" t="str">
            <v>L.P.G.</v>
          </cell>
          <cell r="AB2" t="str">
            <v>Raffinaderigas</v>
          </cell>
          <cell r="AC2" t="str">
            <v>Bitumen</v>
          </cell>
          <cell r="AD2" t="str">
            <v>Petrokoks</v>
          </cell>
          <cell r="AE2" t="str">
            <v>LNG - Flydende Naturgas</v>
          </cell>
          <cell r="AF2" t="str">
            <v>Total</v>
          </cell>
        </row>
        <row r="3">
          <cell r="A3" t="str">
            <v>FYSISK BEHOLDNING PRIMO</v>
          </cell>
          <cell r="B3" t="str">
            <v/>
          </cell>
          <cell r="C3">
            <v>8518</v>
          </cell>
          <cell r="D3">
            <v>371704</v>
          </cell>
          <cell r="E3">
            <v>27132</v>
          </cell>
          <cell r="F3">
            <v>0</v>
          </cell>
          <cell r="G3">
            <v>67975</v>
          </cell>
          <cell r="H3">
            <v>475329</v>
          </cell>
          <cell r="I3">
            <v>225744</v>
          </cell>
          <cell r="J3">
            <v>6245</v>
          </cell>
          <cell r="K3">
            <v>231989</v>
          </cell>
          <cell r="L3">
            <v>1081087</v>
          </cell>
          <cell r="M3">
            <v>171355</v>
          </cell>
          <cell r="N3">
            <v>91769</v>
          </cell>
          <cell r="O3">
            <v>237944</v>
          </cell>
          <cell r="P3">
            <v>0</v>
          </cell>
          <cell r="Q3">
            <v>111850</v>
          </cell>
          <cell r="R3">
            <v>1694005</v>
          </cell>
          <cell r="S3">
            <v>385835</v>
          </cell>
          <cell r="T3">
            <v>6157</v>
          </cell>
          <cell r="U3">
            <v>41374</v>
          </cell>
          <cell r="V3">
            <v>433366</v>
          </cell>
          <cell r="W3">
            <v>448683</v>
          </cell>
          <cell r="X3">
            <v>46707</v>
          </cell>
          <cell r="Y3">
            <v>495390</v>
          </cell>
          <cell r="Z3">
            <v>0</v>
          </cell>
          <cell r="AA3">
            <v>6584</v>
          </cell>
          <cell r="AB3">
            <v>0</v>
          </cell>
          <cell r="AC3">
            <v>9018</v>
          </cell>
          <cell r="AD3">
            <v>72053</v>
          </cell>
          <cell r="AE3">
            <v>0</v>
          </cell>
          <cell r="AF3">
            <v>87655</v>
          </cell>
        </row>
        <row r="4">
          <cell r="A4" t="str">
            <v>TILGODEHAVENDE PRIMO</v>
          </cell>
          <cell r="B4" t="str">
            <v/>
          </cell>
          <cell r="C4">
            <v>0</v>
          </cell>
          <cell r="D4">
            <v>240554</v>
          </cell>
          <cell r="E4">
            <v>1753</v>
          </cell>
          <cell r="F4">
            <v>0</v>
          </cell>
          <cell r="G4">
            <v>0</v>
          </cell>
          <cell r="H4">
            <v>242307</v>
          </cell>
          <cell r="I4">
            <v>0</v>
          </cell>
          <cell r="J4">
            <v>0</v>
          </cell>
          <cell r="K4">
            <v>0</v>
          </cell>
          <cell r="L4">
            <v>991163</v>
          </cell>
          <cell r="M4">
            <v>156945</v>
          </cell>
          <cell r="N4">
            <v>5537</v>
          </cell>
          <cell r="O4">
            <v>43126</v>
          </cell>
          <cell r="P4">
            <v>0</v>
          </cell>
          <cell r="Q4">
            <v>0</v>
          </cell>
          <cell r="R4">
            <v>1196771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73789</v>
          </cell>
          <cell r="X4">
            <v>0</v>
          </cell>
          <cell r="Y4">
            <v>73789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B5" t="str">
            <v/>
          </cell>
          <cell r="C5">
            <v>0</v>
          </cell>
          <cell r="D5">
            <v>-240555</v>
          </cell>
          <cell r="E5">
            <v>-1753</v>
          </cell>
          <cell r="F5">
            <v>0</v>
          </cell>
          <cell r="G5">
            <v>0</v>
          </cell>
          <cell r="H5">
            <v>-242308</v>
          </cell>
          <cell r="I5">
            <v>0</v>
          </cell>
          <cell r="J5">
            <v>0</v>
          </cell>
          <cell r="K5">
            <v>0</v>
          </cell>
          <cell r="L5">
            <v>-991162</v>
          </cell>
          <cell r="M5">
            <v>-156947</v>
          </cell>
          <cell r="N5">
            <v>-5537</v>
          </cell>
          <cell r="O5">
            <v>-43077</v>
          </cell>
          <cell r="P5">
            <v>0</v>
          </cell>
          <cell r="Q5">
            <v>0</v>
          </cell>
          <cell r="R5">
            <v>-1196723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-73789</v>
          </cell>
          <cell r="X5">
            <v>0</v>
          </cell>
          <cell r="Y5">
            <v>-73789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B6" t="str">
            <v/>
          </cell>
          <cell r="C6">
            <v>8518</v>
          </cell>
          <cell r="D6">
            <v>371703</v>
          </cell>
          <cell r="E6">
            <v>27132</v>
          </cell>
          <cell r="F6">
            <v>0</v>
          </cell>
          <cell r="G6">
            <v>67975</v>
          </cell>
          <cell r="H6">
            <v>475328</v>
          </cell>
          <cell r="I6">
            <v>225744</v>
          </cell>
          <cell r="J6">
            <v>6245</v>
          </cell>
          <cell r="K6">
            <v>231989</v>
          </cell>
          <cell r="L6">
            <v>1081088</v>
          </cell>
          <cell r="M6">
            <v>171353</v>
          </cell>
          <cell r="N6">
            <v>91769</v>
          </cell>
          <cell r="O6">
            <v>237993</v>
          </cell>
          <cell r="P6">
            <v>0</v>
          </cell>
          <cell r="Q6">
            <v>111850</v>
          </cell>
          <cell r="R6">
            <v>1694053</v>
          </cell>
          <cell r="S6">
            <v>385835</v>
          </cell>
          <cell r="T6">
            <v>6157</v>
          </cell>
          <cell r="U6">
            <v>41374</v>
          </cell>
          <cell r="V6">
            <v>433366</v>
          </cell>
          <cell r="W6">
            <v>448683</v>
          </cell>
          <cell r="X6">
            <v>46707</v>
          </cell>
          <cell r="Y6">
            <v>495390</v>
          </cell>
          <cell r="Z6">
            <v>0</v>
          </cell>
          <cell r="AA6">
            <v>6584</v>
          </cell>
          <cell r="AB6">
            <v>0</v>
          </cell>
          <cell r="AC6">
            <v>9018</v>
          </cell>
          <cell r="AD6">
            <v>72053</v>
          </cell>
          <cell r="AE6">
            <v>0</v>
          </cell>
          <cell r="AF6">
            <v>87655</v>
          </cell>
        </row>
        <row r="7">
          <cell r="A7" t="str">
            <v>TILGANG</v>
          </cell>
          <cell r="B7" t="str">
            <v>Import 2.a.</v>
          </cell>
          <cell r="C7">
            <v>0</v>
          </cell>
          <cell r="D7">
            <v>44345</v>
          </cell>
          <cell r="E7">
            <v>21845</v>
          </cell>
          <cell r="F7">
            <v>0</v>
          </cell>
          <cell r="G7">
            <v>5244</v>
          </cell>
          <cell r="H7">
            <v>71434</v>
          </cell>
          <cell r="I7">
            <v>110614</v>
          </cell>
          <cell r="J7">
            <v>0</v>
          </cell>
          <cell r="K7">
            <v>110614</v>
          </cell>
          <cell r="L7">
            <v>157551</v>
          </cell>
          <cell r="M7">
            <v>0</v>
          </cell>
          <cell r="N7">
            <v>190</v>
          </cell>
          <cell r="O7">
            <v>107369</v>
          </cell>
          <cell r="P7">
            <v>0</v>
          </cell>
          <cell r="Q7">
            <v>0</v>
          </cell>
          <cell r="R7">
            <v>265110</v>
          </cell>
          <cell r="S7">
            <v>10581</v>
          </cell>
          <cell r="T7">
            <v>33232</v>
          </cell>
          <cell r="U7">
            <v>0</v>
          </cell>
          <cell r="V7">
            <v>43813</v>
          </cell>
          <cell r="W7">
            <v>466860</v>
          </cell>
          <cell r="X7">
            <v>0</v>
          </cell>
          <cell r="Y7">
            <v>466860</v>
          </cell>
          <cell r="Z7">
            <v>0</v>
          </cell>
          <cell r="AA7">
            <v>3415</v>
          </cell>
          <cell r="AB7">
            <v>0</v>
          </cell>
          <cell r="AC7">
            <v>11958</v>
          </cell>
          <cell r="AD7">
            <v>0</v>
          </cell>
          <cell r="AE7">
            <v>814</v>
          </cell>
          <cell r="AF7">
            <v>16187</v>
          </cell>
        </row>
        <row r="8">
          <cell r="B8" t="str">
            <v>Køb fra lagringspligtig 2.b-c.</v>
          </cell>
          <cell r="C8">
            <v>22608</v>
          </cell>
          <cell r="D8">
            <v>81964</v>
          </cell>
          <cell r="E8">
            <v>9679</v>
          </cell>
          <cell r="F8">
            <v>0</v>
          </cell>
          <cell r="G8">
            <v>27218</v>
          </cell>
          <cell r="H8">
            <v>141469</v>
          </cell>
          <cell r="I8">
            <v>61754</v>
          </cell>
          <cell r="J8">
            <v>848</v>
          </cell>
          <cell r="K8">
            <v>62602</v>
          </cell>
          <cell r="L8">
            <v>232023</v>
          </cell>
          <cell r="M8">
            <v>83470</v>
          </cell>
          <cell r="N8">
            <v>5141</v>
          </cell>
          <cell r="O8">
            <v>65681</v>
          </cell>
          <cell r="P8">
            <v>0</v>
          </cell>
          <cell r="Q8">
            <v>18706</v>
          </cell>
          <cell r="R8">
            <v>405021</v>
          </cell>
          <cell r="S8">
            <v>45138</v>
          </cell>
          <cell r="T8">
            <v>0</v>
          </cell>
          <cell r="U8">
            <v>6628</v>
          </cell>
          <cell r="V8">
            <v>51766</v>
          </cell>
          <cell r="W8">
            <v>1227712</v>
          </cell>
          <cell r="X8">
            <v>14098</v>
          </cell>
          <cell r="Y8">
            <v>1241810</v>
          </cell>
          <cell r="Z8">
            <v>0</v>
          </cell>
          <cell r="AA8">
            <v>2970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2970</v>
          </cell>
        </row>
        <row r="9">
          <cell r="B9" t="str">
            <v>Lån fra lagringpligtig 2.f-g.</v>
          </cell>
          <cell r="C9">
            <v>0</v>
          </cell>
          <cell r="D9">
            <v>4067</v>
          </cell>
          <cell r="E9">
            <v>8</v>
          </cell>
          <cell r="F9">
            <v>0</v>
          </cell>
          <cell r="G9">
            <v>0</v>
          </cell>
          <cell r="H9">
            <v>4075</v>
          </cell>
          <cell r="I9">
            <v>0</v>
          </cell>
          <cell r="J9">
            <v>0</v>
          </cell>
          <cell r="K9">
            <v>0</v>
          </cell>
          <cell r="L9">
            <v>14783</v>
          </cell>
          <cell r="M9">
            <v>10077</v>
          </cell>
          <cell r="N9">
            <v>19</v>
          </cell>
          <cell r="O9">
            <v>3173</v>
          </cell>
          <cell r="P9">
            <v>0</v>
          </cell>
          <cell r="Q9">
            <v>0</v>
          </cell>
          <cell r="R9">
            <v>28052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93308</v>
          </cell>
          <cell r="X9">
            <v>0</v>
          </cell>
          <cell r="Y9">
            <v>93308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5626</v>
          </cell>
          <cell r="O10">
            <v>0</v>
          </cell>
          <cell r="P10">
            <v>0</v>
          </cell>
          <cell r="Q10">
            <v>61</v>
          </cell>
          <cell r="R10">
            <v>5687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19</v>
          </cell>
          <cell r="AC10">
            <v>0</v>
          </cell>
          <cell r="AD10">
            <v>0</v>
          </cell>
          <cell r="AE10">
            <v>0</v>
          </cell>
          <cell r="AF10">
            <v>19</v>
          </cell>
        </row>
        <row r="11">
          <cell r="B11" t="str">
            <v>Køb fra andre 2e</v>
          </cell>
          <cell r="C11">
            <v>3801</v>
          </cell>
          <cell r="D11">
            <v>0</v>
          </cell>
          <cell r="E11">
            <v>157</v>
          </cell>
          <cell r="F11">
            <v>0</v>
          </cell>
          <cell r="G11">
            <v>0</v>
          </cell>
          <cell r="H11">
            <v>3958</v>
          </cell>
          <cell r="I11">
            <v>0</v>
          </cell>
          <cell r="J11">
            <v>0</v>
          </cell>
          <cell r="K11">
            <v>0</v>
          </cell>
          <cell r="L11">
            <v>4398</v>
          </cell>
          <cell r="M11">
            <v>5278</v>
          </cell>
          <cell r="N11">
            <v>0</v>
          </cell>
          <cell r="O11">
            <v>1863</v>
          </cell>
          <cell r="P11">
            <v>0</v>
          </cell>
          <cell r="Q11">
            <v>0</v>
          </cell>
          <cell r="R11">
            <v>11539</v>
          </cell>
          <cell r="S11">
            <v>300</v>
          </cell>
          <cell r="T11">
            <v>0</v>
          </cell>
          <cell r="U11">
            <v>0</v>
          </cell>
          <cell r="V11">
            <v>300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1003</v>
          </cell>
          <cell r="AD11">
            <v>0</v>
          </cell>
          <cell r="AE11">
            <v>0</v>
          </cell>
          <cell r="AF11">
            <v>1003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17034</v>
          </cell>
          <cell r="D13">
            <v>168650</v>
          </cell>
          <cell r="E13">
            <v>7</v>
          </cell>
          <cell r="F13">
            <v>0</v>
          </cell>
          <cell r="G13">
            <v>52833</v>
          </cell>
          <cell r="H13">
            <v>238524</v>
          </cell>
          <cell r="I13">
            <v>26344</v>
          </cell>
          <cell r="J13">
            <v>13318</v>
          </cell>
          <cell r="K13">
            <v>39662</v>
          </cell>
          <cell r="L13">
            <v>195609</v>
          </cell>
          <cell r="M13">
            <v>100762</v>
          </cell>
          <cell r="N13">
            <v>12246</v>
          </cell>
          <cell r="O13">
            <v>69331</v>
          </cell>
          <cell r="P13">
            <v>0</v>
          </cell>
          <cell r="Q13">
            <v>6254</v>
          </cell>
          <cell r="R13">
            <v>384202</v>
          </cell>
          <cell r="S13">
            <v>117358</v>
          </cell>
          <cell r="T13">
            <v>0</v>
          </cell>
          <cell r="U13">
            <v>0</v>
          </cell>
          <cell r="V13">
            <v>117358</v>
          </cell>
          <cell r="W13">
            <v>223996</v>
          </cell>
          <cell r="X13">
            <v>333</v>
          </cell>
          <cell r="Y13">
            <v>224329</v>
          </cell>
          <cell r="Z13">
            <v>0</v>
          </cell>
          <cell r="AA13">
            <v>9806</v>
          </cell>
          <cell r="AB13">
            <v>28330</v>
          </cell>
          <cell r="AC13">
            <v>0</v>
          </cell>
          <cell r="AD13">
            <v>0</v>
          </cell>
          <cell r="AE13">
            <v>0</v>
          </cell>
          <cell r="AF13">
            <v>38136</v>
          </cell>
        </row>
        <row r="14">
          <cell r="B14" t="str">
            <v>Tilgang ved blanding 2.j.</v>
          </cell>
          <cell r="C14">
            <v>128075</v>
          </cell>
          <cell r="D14">
            <v>3229</v>
          </cell>
          <cell r="E14">
            <v>18160</v>
          </cell>
          <cell r="F14">
            <v>0</v>
          </cell>
          <cell r="G14">
            <v>0</v>
          </cell>
          <cell r="H14">
            <v>149464</v>
          </cell>
          <cell r="I14">
            <v>197</v>
          </cell>
          <cell r="J14">
            <v>0</v>
          </cell>
          <cell r="K14">
            <v>197</v>
          </cell>
          <cell r="L14">
            <v>33536</v>
          </cell>
          <cell r="M14">
            <v>154411</v>
          </cell>
          <cell r="N14">
            <v>134</v>
          </cell>
          <cell r="O14">
            <v>10963</v>
          </cell>
          <cell r="P14">
            <v>0</v>
          </cell>
          <cell r="Q14">
            <v>3238</v>
          </cell>
          <cell r="R14">
            <v>202282</v>
          </cell>
          <cell r="S14">
            <v>903</v>
          </cell>
          <cell r="T14">
            <v>13612</v>
          </cell>
          <cell r="U14">
            <v>1200</v>
          </cell>
          <cell r="V14">
            <v>15715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1356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1356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444</v>
          </cell>
          <cell r="D16">
            <v>760</v>
          </cell>
          <cell r="E16">
            <v>75</v>
          </cell>
          <cell r="F16">
            <v>0</v>
          </cell>
          <cell r="G16">
            <v>0</v>
          </cell>
          <cell r="H16">
            <v>1279</v>
          </cell>
          <cell r="I16">
            <v>38</v>
          </cell>
          <cell r="J16">
            <v>0</v>
          </cell>
          <cell r="K16">
            <v>38</v>
          </cell>
          <cell r="L16">
            <v>292</v>
          </cell>
          <cell r="M16">
            <v>1044</v>
          </cell>
          <cell r="N16">
            <v>5461</v>
          </cell>
          <cell r="O16">
            <v>722</v>
          </cell>
          <cell r="P16">
            <v>0</v>
          </cell>
          <cell r="Q16">
            <v>1015</v>
          </cell>
          <cell r="R16">
            <v>8534</v>
          </cell>
          <cell r="S16">
            <v>1014</v>
          </cell>
          <cell r="T16">
            <v>12</v>
          </cell>
          <cell r="U16">
            <v>0</v>
          </cell>
          <cell r="V16">
            <v>1026</v>
          </cell>
          <cell r="W16">
            <v>6740</v>
          </cell>
          <cell r="X16">
            <v>1</v>
          </cell>
          <cell r="Y16">
            <v>6741</v>
          </cell>
          <cell r="Z16">
            <v>0</v>
          </cell>
          <cell r="AA16">
            <v>1126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1126</v>
          </cell>
        </row>
        <row r="17">
          <cell r="B17" t="str">
            <v>I alt Tilgang</v>
          </cell>
          <cell r="C17">
            <v>171962</v>
          </cell>
          <cell r="D17">
            <v>303015</v>
          </cell>
          <cell r="E17">
            <v>49931</v>
          </cell>
          <cell r="F17">
            <v>0</v>
          </cell>
          <cell r="G17">
            <v>85295</v>
          </cell>
          <cell r="H17">
            <v>610203</v>
          </cell>
          <cell r="I17">
            <v>198947</v>
          </cell>
          <cell r="J17">
            <v>14166</v>
          </cell>
          <cell r="K17">
            <v>213113</v>
          </cell>
          <cell r="L17">
            <v>638192</v>
          </cell>
          <cell r="M17">
            <v>355042</v>
          </cell>
          <cell r="N17">
            <v>28817</v>
          </cell>
          <cell r="O17">
            <v>259102</v>
          </cell>
          <cell r="P17">
            <v>0</v>
          </cell>
          <cell r="Q17">
            <v>29274</v>
          </cell>
          <cell r="R17">
            <v>1310427</v>
          </cell>
          <cell r="S17">
            <v>175294</v>
          </cell>
          <cell r="T17">
            <v>46856</v>
          </cell>
          <cell r="U17">
            <v>7828</v>
          </cell>
          <cell r="V17">
            <v>229978</v>
          </cell>
          <cell r="W17">
            <v>2018616</v>
          </cell>
          <cell r="X17">
            <v>14432</v>
          </cell>
          <cell r="Y17">
            <v>2033048</v>
          </cell>
          <cell r="Z17">
            <v>0</v>
          </cell>
          <cell r="AA17">
            <v>18673</v>
          </cell>
          <cell r="AB17">
            <v>28349</v>
          </cell>
          <cell r="AC17">
            <v>12961</v>
          </cell>
          <cell r="AD17">
            <v>0</v>
          </cell>
          <cell r="AE17">
            <v>814</v>
          </cell>
          <cell r="AF17">
            <v>60797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71485</v>
          </cell>
          <cell r="E18">
            <v>0</v>
          </cell>
          <cell r="F18">
            <v>0</v>
          </cell>
          <cell r="G18">
            <v>43316</v>
          </cell>
          <cell r="H18">
            <v>114801</v>
          </cell>
          <cell r="I18">
            <v>0</v>
          </cell>
          <cell r="J18">
            <v>14147</v>
          </cell>
          <cell r="K18">
            <v>14147</v>
          </cell>
          <cell r="L18">
            <v>92742</v>
          </cell>
          <cell r="M18">
            <v>0</v>
          </cell>
          <cell r="N18">
            <v>7771</v>
          </cell>
          <cell r="O18">
            <v>108492</v>
          </cell>
          <cell r="P18">
            <v>0</v>
          </cell>
          <cell r="Q18">
            <v>0</v>
          </cell>
          <cell r="R18">
            <v>209005</v>
          </cell>
          <cell r="S18">
            <v>135028</v>
          </cell>
          <cell r="T18">
            <v>4583</v>
          </cell>
          <cell r="U18">
            <v>0</v>
          </cell>
          <cell r="V18">
            <v>139611</v>
          </cell>
          <cell r="W18">
            <v>0</v>
          </cell>
          <cell r="X18">
            <v>5972</v>
          </cell>
          <cell r="Y18">
            <v>5972</v>
          </cell>
          <cell r="Z18">
            <v>0</v>
          </cell>
          <cell r="AA18">
            <v>7556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7556</v>
          </cell>
        </row>
        <row r="19">
          <cell r="B19" t="str">
            <v>Salg til lagringspligtig 3.b-c.</v>
          </cell>
          <cell r="C19">
            <v>22608</v>
          </cell>
          <cell r="D19">
            <v>81963</v>
          </cell>
          <cell r="E19">
            <v>9679</v>
          </cell>
          <cell r="F19">
            <v>0</v>
          </cell>
          <cell r="G19">
            <v>27218</v>
          </cell>
          <cell r="H19">
            <v>141468</v>
          </cell>
          <cell r="I19">
            <v>61766</v>
          </cell>
          <cell r="J19">
            <v>848</v>
          </cell>
          <cell r="K19">
            <v>62614</v>
          </cell>
          <cell r="L19">
            <v>161642</v>
          </cell>
          <cell r="M19">
            <v>83470</v>
          </cell>
          <cell r="N19">
            <v>10106</v>
          </cell>
          <cell r="O19">
            <v>65681</v>
          </cell>
          <cell r="P19">
            <v>0</v>
          </cell>
          <cell r="Q19">
            <v>18706</v>
          </cell>
          <cell r="R19">
            <v>339605</v>
          </cell>
          <cell r="S19">
            <v>45125</v>
          </cell>
          <cell r="T19">
            <v>0</v>
          </cell>
          <cell r="U19">
            <v>6628</v>
          </cell>
          <cell r="V19">
            <v>51753</v>
          </cell>
          <cell r="W19">
            <v>1227712</v>
          </cell>
          <cell r="X19">
            <v>14098</v>
          </cell>
          <cell r="Y19">
            <v>1241810</v>
          </cell>
          <cell r="Z19">
            <v>0</v>
          </cell>
          <cell r="AA19">
            <v>2970</v>
          </cell>
          <cell r="AB19">
            <v>0</v>
          </cell>
          <cell r="AC19">
            <v>63</v>
          </cell>
          <cell r="AD19">
            <v>0</v>
          </cell>
          <cell r="AE19">
            <v>0</v>
          </cell>
          <cell r="AF19">
            <v>3033</v>
          </cell>
        </row>
        <row r="20">
          <cell r="B20" t="str">
            <v>Udlån til lagringspligtig 3.i-j.</v>
          </cell>
          <cell r="C20">
            <v>0</v>
          </cell>
          <cell r="D20">
            <v>4068</v>
          </cell>
          <cell r="E20">
            <v>8</v>
          </cell>
          <cell r="F20">
            <v>0</v>
          </cell>
          <cell r="G20">
            <v>0</v>
          </cell>
          <cell r="H20">
            <v>4076</v>
          </cell>
          <cell r="I20">
            <v>0</v>
          </cell>
          <cell r="J20">
            <v>0</v>
          </cell>
          <cell r="K20">
            <v>0</v>
          </cell>
          <cell r="L20">
            <v>14783</v>
          </cell>
          <cell r="M20">
            <v>10078</v>
          </cell>
          <cell r="N20">
            <v>19</v>
          </cell>
          <cell r="O20">
            <v>3173</v>
          </cell>
          <cell r="P20">
            <v>0</v>
          </cell>
          <cell r="Q20">
            <v>0</v>
          </cell>
          <cell r="R20">
            <v>28053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93308</v>
          </cell>
          <cell r="X20">
            <v>0</v>
          </cell>
          <cell r="Y20">
            <v>93308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Bunkring af udenrigsfart 3.d.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108</v>
          </cell>
          <cell r="M21">
            <v>0</v>
          </cell>
          <cell r="N21">
            <v>0</v>
          </cell>
          <cell r="O21">
            <v>23482</v>
          </cell>
          <cell r="P21">
            <v>0</v>
          </cell>
          <cell r="Q21">
            <v>0</v>
          </cell>
          <cell r="R21">
            <v>23590</v>
          </cell>
          <cell r="S21">
            <v>14334</v>
          </cell>
          <cell r="T21">
            <v>15551</v>
          </cell>
          <cell r="U21">
            <v>0</v>
          </cell>
          <cell r="V21">
            <v>29885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Salg til Forsvaret 3.e.</v>
          </cell>
          <cell r="C22">
            <v>5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I22">
            <v>24</v>
          </cell>
          <cell r="J22">
            <v>0</v>
          </cell>
          <cell r="K22">
            <v>24</v>
          </cell>
          <cell r="L22">
            <v>197</v>
          </cell>
          <cell r="M22">
            <v>60</v>
          </cell>
          <cell r="N22">
            <v>0</v>
          </cell>
          <cell r="O22">
            <v>52</v>
          </cell>
          <cell r="P22">
            <v>0</v>
          </cell>
          <cell r="Q22">
            <v>0</v>
          </cell>
          <cell r="R22">
            <v>309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9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9</v>
          </cell>
        </row>
        <row r="23">
          <cell r="B23" t="str">
            <v>Salg til international luftfart 3.f.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42426</v>
          </cell>
          <cell r="J23">
            <v>0</v>
          </cell>
          <cell r="K23">
            <v>42426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Salg til platforme 3.g.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5351</v>
          </cell>
          <cell r="P24">
            <v>0</v>
          </cell>
          <cell r="Q24">
            <v>0</v>
          </cell>
          <cell r="R24">
            <v>5351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andre 3.h.</v>
          </cell>
          <cell r="C25">
            <v>142503</v>
          </cell>
          <cell r="D25">
            <v>0</v>
          </cell>
          <cell r="E25">
            <v>157</v>
          </cell>
          <cell r="F25">
            <v>0</v>
          </cell>
          <cell r="G25">
            <v>0</v>
          </cell>
          <cell r="H25">
            <v>142660</v>
          </cell>
          <cell r="I25">
            <v>73875</v>
          </cell>
          <cell r="J25">
            <v>0</v>
          </cell>
          <cell r="K25">
            <v>73875</v>
          </cell>
          <cell r="L25">
            <v>124064</v>
          </cell>
          <cell r="M25">
            <v>216429</v>
          </cell>
          <cell r="N25">
            <v>1522</v>
          </cell>
          <cell r="O25">
            <v>31639</v>
          </cell>
          <cell r="P25">
            <v>0</v>
          </cell>
          <cell r="Q25">
            <v>2305</v>
          </cell>
          <cell r="R25">
            <v>375959</v>
          </cell>
          <cell r="S25">
            <v>88825</v>
          </cell>
          <cell r="T25">
            <v>0</v>
          </cell>
          <cell r="U25">
            <v>0</v>
          </cell>
          <cell r="V25">
            <v>88825</v>
          </cell>
          <cell r="W25">
            <v>78668</v>
          </cell>
          <cell r="X25">
            <v>0</v>
          </cell>
          <cell r="Y25">
            <v>78668</v>
          </cell>
          <cell r="Z25">
            <v>0</v>
          </cell>
          <cell r="AA25">
            <v>5314</v>
          </cell>
          <cell r="AB25">
            <v>0</v>
          </cell>
          <cell r="AC25">
            <v>5675</v>
          </cell>
          <cell r="AD25">
            <v>0</v>
          </cell>
          <cell r="AE25">
            <v>814</v>
          </cell>
          <cell r="AF25">
            <v>11803</v>
          </cell>
        </row>
        <row r="26">
          <cell r="B26" t="str">
            <v>Eget forbrug uden for raffinaderi 3.l.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326</v>
          </cell>
          <cell r="M26">
            <v>0</v>
          </cell>
          <cell r="N26">
            <v>0</v>
          </cell>
          <cell r="O26">
            <v>51</v>
          </cell>
          <cell r="P26">
            <v>0</v>
          </cell>
          <cell r="Q26">
            <v>0</v>
          </cell>
          <cell r="R26">
            <v>377</v>
          </cell>
          <cell r="S26">
            <v>83</v>
          </cell>
          <cell r="T26">
            <v>0</v>
          </cell>
          <cell r="U26">
            <v>0</v>
          </cell>
          <cell r="V26">
            <v>83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14</v>
          </cell>
          <cell r="AB26">
            <v>0</v>
          </cell>
          <cell r="AC26">
            <v>2421</v>
          </cell>
          <cell r="AD26">
            <v>8847</v>
          </cell>
          <cell r="AE26">
            <v>0</v>
          </cell>
          <cell r="AF26">
            <v>11282</v>
          </cell>
        </row>
        <row r="27">
          <cell r="B27" t="str">
            <v>Eget forbrug i raffinaderi 3.m.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399</v>
          </cell>
          <cell r="P27">
            <v>0</v>
          </cell>
          <cell r="Q27">
            <v>0</v>
          </cell>
          <cell r="R27">
            <v>399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28348</v>
          </cell>
          <cell r="AC27">
            <v>0</v>
          </cell>
          <cell r="AD27">
            <v>0</v>
          </cell>
          <cell r="AE27">
            <v>0</v>
          </cell>
          <cell r="AF27">
            <v>28348</v>
          </cell>
        </row>
        <row r="28">
          <cell r="B28" t="str">
            <v>Anvendt til produktion 3.n</v>
          </cell>
          <cell r="C28">
            <v>0</v>
          </cell>
          <cell r="D28">
            <v>5618</v>
          </cell>
          <cell r="E28">
            <v>0</v>
          </cell>
          <cell r="F28">
            <v>0</v>
          </cell>
          <cell r="G28">
            <v>5731</v>
          </cell>
          <cell r="H28">
            <v>11349</v>
          </cell>
          <cell r="I28">
            <v>0</v>
          </cell>
          <cell r="J28">
            <v>0</v>
          </cell>
          <cell r="K28">
            <v>0</v>
          </cell>
          <cell r="L28">
            <v>655</v>
          </cell>
          <cell r="M28">
            <v>0</v>
          </cell>
          <cell r="N28">
            <v>6549</v>
          </cell>
          <cell r="O28">
            <v>236</v>
          </cell>
          <cell r="P28">
            <v>0</v>
          </cell>
          <cell r="Q28">
            <v>17926</v>
          </cell>
          <cell r="R28">
            <v>25366</v>
          </cell>
          <cell r="S28">
            <v>48</v>
          </cell>
          <cell r="T28">
            <v>0</v>
          </cell>
          <cell r="U28">
            <v>6628</v>
          </cell>
          <cell r="V28">
            <v>6676</v>
          </cell>
          <cell r="W28">
            <v>634440</v>
          </cell>
          <cell r="X28">
            <v>8501</v>
          </cell>
          <cell r="Y28">
            <v>642941</v>
          </cell>
          <cell r="Z28">
            <v>0</v>
          </cell>
          <cell r="AA28">
            <v>79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79</v>
          </cell>
        </row>
        <row r="29">
          <cell r="B29" t="str">
            <v>Anvendt til blanding 3.o.</v>
          </cell>
          <cell r="C29">
            <v>3815</v>
          </cell>
          <cell r="D29">
            <v>115768</v>
          </cell>
          <cell r="E29">
            <v>34012</v>
          </cell>
          <cell r="F29">
            <v>0</v>
          </cell>
          <cell r="G29">
            <v>1</v>
          </cell>
          <cell r="H29">
            <v>153596</v>
          </cell>
          <cell r="I29">
            <v>197</v>
          </cell>
          <cell r="J29">
            <v>0</v>
          </cell>
          <cell r="K29">
            <v>197</v>
          </cell>
          <cell r="L29">
            <v>142209</v>
          </cell>
          <cell r="M29">
            <v>42201</v>
          </cell>
          <cell r="N29">
            <v>6077</v>
          </cell>
          <cell r="O29">
            <v>7352</v>
          </cell>
          <cell r="P29">
            <v>0</v>
          </cell>
          <cell r="Q29">
            <v>2256</v>
          </cell>
          <cell r="R29">
            <v>200095</v>
          </cell>
          <cell r="S29">
            <v>13612</v>
          </cell>
          <cell r="T29">
            <v>903</v>
          </cell>
          <cell r="U29">
            <v>0</v>
          </cell>
          <cell r="V29">
            <v>14515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1354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1354</v>
          </cell>
        </row>
        <row r="30">
          <cell r="B30" t="str">
            <v>Genanvendt til produktion 3.p.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580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580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Svind 2.l.</v>
          </cell>
          <cell r="C31">
            <v>2495</v>
          </cell>
          <cell r="D31">
            <v>136</v>
          </cell>
          <cell r="E31">
            <v>306</v>
          </cell>
          <cell r="F31">
            <v>0</v>
          </cell>
          <cell r="G31">
            <v>52</v>
          </cell>
          <cell r="H31">
            <v>2989</v>
          </cell>
          <cell r="I31">
            <v>45</v>
          </cell>
          <cell r="J31">
            <v>19</v>
          </cell>
          <cell r="K31">
            <v>64</v>
          </cell>
          <cell r="L31">
            <v>5368</v>
          </cell>
          <cell r="M31">
            <v>53</v>
          </cell>
          <cell r="N31">
            <v>3</v>
          </cell>
          <cell r="O31">
            <v>2308</v>
          </cell>
          <cell r="P31">
            <v>0</v>
          </cell>
          <cell r="Q31">
            <v>1</v>
          </cell>
          <cell r="R31">
            <v>7733</v>
          </cell>
          <cell r="S31">
            <v>151</v>
          </cell>
          <cell r="T31">
            <v>26</v>
          </cell>
          <cell r="U31">
            <v>0</v>
          </cell>
          <cell r="V31">
            <v>177</v>
          </cell>
          <cell r="W31">
            <v>2</v>
          </cell>
          <cell r="X31">
            <v>0</v>
          </cell>
          <cell r="Y31">
            <v>2</v>
          </cell>
          <cell r="Z31">
            <v>0</v>
          </cell>
          <cell r="AA31">
            <v>0</v>
          </cell>
          <cell r="AB31">
            <v>1</v>
          </cell>
          <cell r="AC31">
            <v>98</v>
          </cell>
          <cell r="AD31">
            <v>0</v>
          </cell>
          <cell r="AE31">
            <v>0</v>
          </cell>
          <cell r="AF31">
            <v>99</v>
          </cell>
        </row>
        <row r="32">
          <cell r="B32" t="str">
            <v>Udlån til andre 3.k.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2389</v>
          </cell>
          <cell r="P32">
            <v>0</v>
          </cell>
          <cell r="Q32">
            <v>0</v>
          </cell>
          <cell r="R32">
            <v>2389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I alt Afgang</v>
          </cell>
          <cell r="C33">
            <v>171426</v>
          </cell>
          <cell r="D33">
            <v>279038</v>
          </cell>
          <cell r="E33">
            <v>44162</v>
          </cell>
          <cell r="F33">
            <v>0</v>
          </cell>
          <cell r="G33">
            <v>76318</v>
          </cell>
          <cell r="H33">
            <v>570944</v>
          </cell>
          <cell r="I33">
            <v>178333</v>
          </cell>
          <cell r="J33">
            <v>15014</v>
          </cell>
          <cell r="K33">
            <v>193347</v>
          </cell>
          <cell r="L33">
            <v>542094</v>
          </cell>
          <cell r="M33">
            <v>352871</v>
          </cell>
          <cell r="N33">
            <v>32047</v>
          </cell>
          <cell r="O33">
            <v>250605</v>
          </cell>
          <cell r="P33">
            <v>0</v>
          </cell>
          <cell r="Q33">
            <v>41194</v>
          </cell>
          <cell r="R33">
            <v>1218811</v>
          </cell>
          <cell r="S33">
            <v>297206</v>
          </cell>
          <cell r="T33">
            <v>21063</v>
          </cell>
          <cell r="U33">
            <v>13256</v>
          </cell>
          <cell r="V33">
            <v>331525</v>
          </cell>
          <cell r="W33">
            <v>2034130</v>
          </cell>
          <cell r="X33">
            <v>28571</v>
          </cell>
          <cell r="Y33">
            <v>2062701</v>
          </cell>
          <cell r="Z33">
            <v>0</v>
          </cell>
          <cell r="AA33">
            <v>17296</v>
          </cell>
          <cell r="AB33">
            <v>28349</v>
          </cell>
          <cell r="AC33">
            <v>8257</v>
          </cell>
          <cell r="AD33">
            <v>8847</v>
          </cell>
          <cell r="AE33">
            <v>814</v>
          </cell>
          <cell r="AF33">
            <v>63563</v>
          </cell>
        </row>
        <row r="34">
          <cell r="A34" t="str">
            <v>FYSISK BEHOLDNING ULTIMO</v>
          </cell>
          <cell r="B34" t="str">
            <v/>
          </cell>
          <cell r="C34">
            <v>9054</v>
          </cell>
          <cell r="D34">
            <v>395681</v>
          </cell>
          <cell r="E34">
            <v>32901</v>
          </cell>
          <cell r="F34">
            <v>0</v>
          </cell>
          <cell r="G34">
            <v>76952</v>
          </cell>
          <cell r="H34">
            <v>514588</v>
          </cell>
          <cell r="I34">
            <v>246358</v>
          </cell>
          <cell r="J34">
            <v>5397</v>
          </cell>
          <cell r="K34">
            <v>251755</v>
          </cell>
          <cell r="L34">
            <v>1177185</v>
          </cell>
          <cell r="M34">
            <v>173526</v>
          </cell>
          <cell r="N34">
            <v>88539</v>
          </cell>
          <cell r="O34">
            <v>246353</v>
          </cell>
          <cell r="P34">
            <v>0</v>
          </cell>
          <cell r="Q34">
            <v>99930</v>
          </cell>
          <cell r="R34">
            <v>1785533</v>
          </cell>
          <cell r="S34">
            <v>263923</v>
          </cell>
          <cell r="T34">
            <v>31950</v>
          </cell>
          <cell r="U34">
            <v>35946</v>
          </cell>
          <cell r="V34">
            <v>331819</v>
          </cell>
          <cell r="W34">
            <v>433169</v>
          </cell>
          <cell r="X34">
            <v>32568</v>
          </cell>
          <cell r="Y34">
            <v>465737</v>
          </cell>
          <cell r="Z34">
            <v>0</v>
          </cell>
          <cell r="AA34">
            <v>7961</v>
          </cell>
          <cell r="AB34">
            <v>0</v>
          </cell>
          <cell r="AC34">
            <v>13722</v>
          </cell>
          <cell r="AD34">
            <v>63206</v>
          </cell>
          <cell r="AE34">
            <v>0</v>
          </cell>
          <cell r="AF34">
            <v>84889</v>
          </cell>
        </row>
        <row r="35">
          <cell r="A35" t="str">
            <v>TILGODEHAVENDE ULTIMO</v>
          </cell>
          <cell r="B35" t="str">
            <v/>
          </cell>
          <cell r="C35">
            <v>0</v>
          </cell>
          <cell r="D35">
            <v>239369</v>
          </cell>
          <cell r="E35">
            <v>1745</v>
          </cell>
          <cell r="F35">
            <v>0</v>
          </cell>
          <cell r="G35">
            <v>0</v>
          </cell>
          <cell r="H35">
            <v>241114</v>
          </cell>
          <cell r="I35">
            <v>0</v>
          </cell>
          <cell r="J35">
            <v>0</v>
          </cell>
          <cell r="K35">
            <v>0</v>
          </cell>
          <cell r="L35">
            <v>999378</v>
          </cell>
          <cell r="M35">
            <v>164763</v>
          </cell>
          <cell r="N35">
            <v>5518</v>
          </cell>
          <cell r="O35">
            <v>42366</v>
          </cell>
          <cell r="P35">
            <v>0</v>
          </cell>
          <cell r="Q35">
            <v>0</v>
          </cell>
          <cell r="R35">
            <v>1212025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96379</v>
          </cell>
          <cell r="X35">
            <v>0</v>
          </cell>
          <cell r="Y35">
            <v>96379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GÆLD ULTIMO</v>
          </cell>
          <cell r="B36" t="str">
            <v/>
          </cell>
          <cell r="C36">
            <v>0</v>
          </cell>
          <cell r="D36">
            <v>-239369</v>
          </cell>
          <cell r="E36">
            <v>-1745</v>
          </cell>
          <cell r="F36">
            <v>0</v>
          </cell>
          <cell r="G36">
            <v>0</v>
          </cell>
          <cell r="H36">
            <v>-241114</v>
          </cell>
          <cell r="I36">
            <v>0</v>
          </cell>
          <cell r="J36">
            <v>0</v>
          </cell>
          <cell r="K36">
            <v>0</v>
          </cell>
          <cell r="L36">
            <v>-999376</v>
          </cell>
          <cell r="M36">
            <v>-164767</v>
          </cell>
          <cell r="N36">
            <v>-5518</v>
          </cell>
          <cell r="O36">
            <v>-39935</v>
          </cell>
          <cell r="P36">
            <v>0</v>
          </cell>
          <cell r="Q36">
            <v>0</v>
          </cell>
          <cell r="R36">
            <v>-1209596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-96379</v>
          </cell>
          <cell r="X36">
            <v>0</v>
          </cell>
          <cell r="Y36">
            <v>-96379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EGEN BEHOLDNING ULTIMO</v>
          </cell>
          <cell r="B37" t="str">
            <v/>
          </cell>
          <cell r="C37">
            <v>9054</v>
          </cell>
          <cell r="D37">
            <v>395681</v>
          </cell>
          <cell r="E37">
            <v>32901</v>
          </cell>
          <cell r="F37">
            <v>0</v>
          </cell>
          <cell r="G37">
            <v>76952</v>
          </cell>
          <cell r="H37">
            <v>514588</v>
          </cell>
          <cell r="I37">
            <v>246358</v>
          </cell>
          <cell r="J37">
            <v>5397</v>
          </cell>
          <cell r="K37">
            <v>251755</v>
          </cell>
          <cell r="L37">
            <v>1177187</v>
          </cell>
          <cell r="M37">
            <v>173522</v>
          </cell>
          <cell r="N37">
            <v>88539</v>
          </cell>
          <cell r="O37">
            <v>248784</v>
          </cell>
          <cell r="P37">
            <v>0</v>
          </cell>
          <cell r="Q37">
            <v>99930</v>
          </cell>
          <cell r="R37">
            <v>1787962</v>
          </cell>
          <cell r="S37">
            <v>263923</v>
          </cell>
          <cell r="T37">
            <v>31950</v>
          </cell>
          <cell r="U37">
            <v>35946</v>
          </cell>
          <cell r="V37">
            <v>331819</v>
          </cell>
          <cell r="W37">
            <v>433169</v>
          </cell>
          <cell r="X37">
            <v>32568</v>
          </cell>
          <cell r="Y37">
            <v>465737</v>
          </cell>
          <cell r="Z37">
            <v>0</v>
          </cell>
          <cell r="AA37">
            <v>7961</v>
          </cell>
          <cell r="AB37">
            <v>0</v>
          </cell>
          <cell r="AC37">
            <v>13722</v>
          </cell>
          <cell r="AD37">
            <v>63206</v>
          </cell>
          <cell r="AE37">
            <v>0</v>
          </cell>
          <cell r="AF37">
            <v>84889</v>
          </cell>
        </row>
      </sheetData>
      <sheetData sheetId="1">
        <row r="2">
          <cell r="B2" t="str">
            <v>Benzin 100</v>
          </cell>
          <cell r="C2" t="str">
            <v>Benzin 92</v>
          </cell>
          <cell r="D2" t="str">
            <v>Benzin 95</v>
          </cell>
          <cell r="E2" t="str">
            <v>Benzin 98</v>
          </cell>
          <cell r="F2" t="str">
            <v>Total</v>
          </cell>
          <cell r="G2" t="str">
            <v>Farvet fyringsolie</v>
          </cell>
          <cell r="H2" t="str">
            <v>Farvet landbrugsdiesel</v>
          </cell>
          <cell r="I2" t="str">
            <v>Total</v>
          </cell>
          <cell r="J2" t="str">
            <v>Petroleum</v>
          </cell>
          <cell r="K2" t="str">
            <v>Total</v>
          </cell>
          <cell r="L2" t="str">
            <v>Anden gasolie</v>
          </cell>
          <cell r="M2" t="str">
            <v>Diesel</v>
          </cell>
          <cell r="N2" t="str">
            <v>Fyringsolie</v>
          </cell>
          <cell r="O2" t="str">
            <v>Total</v>
          </cell>
        </row>
        <row r="3">
          <cell r="A3" t="str">
            <v>Total</v>
          </cell>
          <cell r="B3">
            <v>6292</v>
          </cell>
          <cell r="C3">
            <v>0</v>
          </cell>
          <cell r="D3">
            <v>133083</v>
          </cell>
          <cell r="E3">
            <v>3133</v>
          </cell>
          <cell r="F3">
            <v>142508</v>
          </cell>
          <cell r="G3">
            <v>49</v>
          </cell>
          <cell r="H3">
            <v>29562</v>
          </cell>
          <cell r="I3">
            <v>29611</v>
          </cell>
          <cell r="J3">
            <v>197</v>
          </cell>
          <cell r="K3">
            <v>197</v>
          </cell>
          <cell r="L3">
            <v>32282</v>
          </cell>
          <cell r="M3">
            <v>0</v>
          </cell>
          <cell r="N3">
            <v>4812</v>
          </cell>
          <cell r="O3">
            <v>37094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august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63</v>
          </cell>
          <cell r="D3">
            <v>63159</v>
          </cell>
          <cell r="E3">
            <v>381427</v>
          </cell>
          <cell r="F3">
            <v>20499</v>
          </cell>
          <cell r="G3">
            <v>22460</v>
          </cell>
          <cell r="H3">
            <v>487608</v>
          </cell>
          <cell r="I3">
            <v>12240</v>
          </cell>
          <cell r="J3">
            <v>409131</v>
          </cell>
          <cell r="K3">
            <v>421371</v>
          </cell>
          <cell r="L3">
            <v>384187</v>
          </cell>
          <cell r="M3">
            <v>1216053</v>
          </cell>
          <cell r="N3">
            <v>30527</v>
          </cell>
          <cell r="O3">
            <v>288340</v>
          </cell>
          <cell r="P3">
            <v>22298</v>
          </cell>
          <cell r="Q3">
            <v>112379</v>
          </cell>
          <cell r="R3">
            <v>2053784</v>
          </cell>
          <cell r="S3">
            <v>16493</v>
          </cell>
          <cell r="T3">
            <v>365292</v>
          </cell>
          <cell r="U3">
            <v>118447</v>
          </cell>
          <cell r="V3">
            <v>500232</v>
          </cell>
          <cell r="W3">
            <v>397057</v>
          </cell>
          <cell r="X3">
            <v>71322</v>
          </cell>
          <cell r="Y3">
            <v>468379</v>
          </cell>
          <cell r="Z3">
            <v>0</v>
          </cell>
          <cell r="AA3">
            <v>65355</v>
          </cell>
          <cell r="AB3">
            <v>0</v>
          </cell>
          <cell r="AC3">
            <v>15402</v>
          </cell>
          <cell r="AD3">
            <v>8134</v>
          </cell>
          <cell r="AE3">
            <v>0</v>
          </cell>
          <cell r="AF3">
            <v>88891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29922</v>
          </cell>
          <cell r="F4">
            <v>20017</v>
          </cell>
          <cell r="G4">
            <v>4231</v>
          </cell>
          <cell r="H4">
            <v>54170</v>
          </cell>
          <cell r="I4">
            <v>0</v>
          </cell>
          <cell r="J4">
            <v>0</v>
          </cell>
          <cell r="K4">
            <v>0</v>
          </cell>
          <cell r="L4">
            <v>93888</v>
          </cell>
          <cell r="M4">
            <v>351138</v>
          </cell>
          <cell r="N4">
            <v>0</v>
          </cell>
          <cell r="O4">
            <v>253955</v>
          </cell>
          <cell r="P4">
            <v>0</v>
          </cell>
          <cell r="Q4">
            <v>59221</v>
          </cell>
          <cell r="R4">
            <v>758202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293604</v>
          </cell>
          <cell r="X4">
            <v>0</v>
          </cell>
          <cell r="Y4">
            <v>293604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-29922</v>
          </cell>
          <cell r="F5">
            <v>-20017</v>
          </cell>
          <cell r="G5">
            <v>-4231</v>
          </cell>
          <cell r="H5">
            <v>-54170</v>
          </cell>
          <cell r="I5">
            <v>0</v>
          </cell>
          <cell r="J5">
            <v>0</v>
          </cell>
          <cell r="K5">
            <v>0</v>
          </cell>
          <cell r="L5">
            <v>-93886</v>
          </cell>
          <cell r="M5">
            <v>-351140</v>
          </cell>
          <cell r="N5">
            <v>0</v>
          </cell>
          <cell r="O5">
            <v>-253955</v>
          </cell>
          <cell r="P5">
            <v>0</v>
          </cell>
          <cell r="Q5">
            <v>-59221</v>
          </cell>
          <cell r="R5">
            <v>-758202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-293604</v>
          </cell>
          <cell r="X5">
            <v>0</v>
          </cell>
          <cell r="Y5">
            <v>-293604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63</v>
          </cell>
          <cell r="D6">
            <v>63159</v>
          </cell>
          <cell r="E6">
            <v>381427</v>
          </cell>
          <cell r="F6">
            <v>20499</v>
          </cell>
          <cell r="G6">
            <v>22460</v>
          </cell>
          <cell r="H6">
            <v>487608</v>
          </cell>
          <cell r="I6">
            <v>12240</v>
          </cell>
          <cell r="J6">
            <v>409131</v>
          </cell>
          <cell r="K6">
            <v>421371</v>
          </cell>
          <cell r="L6">
            <v>384189</v>
          </cell>
          <cell r="M6">
            <v>1216051</v>
          </cell>
          <cell r="N6">
            <v>30527</v>
          </cell>
          <cell r="O6">
            <v>288340</v>
          </cell>
          <cell r="P6">
            <v>22298</v>
          </cell>
          <cell r="Q6">
            <v>112379</v>
          </cell>
          <cell r="R6">
            <v>2053784</v>
          </cell>
          <cell r="S6">
            <v>16493</v>
          </cell>
          <cell r="T6">
            <v>365292</v>
          </cell>
          <cell r="U6">
            <v>118447</v>
          </cell>
          <cell r="V6">
            <v>500232</v>
          </cell>
          <cell r="W6">
            <v>397057</v>
          </cell>
          <cell r="X6">
            <v>71322</v>
          </cell>
          <cell r="Y6">
            <v>468379</v>
          </cell>
          <cell r="Z6">
            <v>0</v>
          </cell>
          <cell r="AA6">
            <v>65355</v>
          </cell>
          <cell r="AB6">
            <v>0</v>
          </cell>
          <cell r="AC6">
            <v>15402</v>
          </cell>
          <cell r="AD6">
            <v>8134</v>
          </cell>
          <cell r="AE6">
            <v>0</v>
          </cell>
          <cell r="AF6">
            <v>88891</v>
          </cell>
        </row>
        <row r="7">
          <cell r="A7" t="str">
            <v>TILGANG</v>
          </cell>
          <cell r="B7" t="str">
            <v>Import 2.a.</v>
          </cell>
          <cell r="C7">
            <v>90</v>
          </cell>
          <cell r="D7">
            <v>17351</v>
          </cell>
          <cell r="E7">
            <v>31647</v>
          </cell>
          <cell r="F7">
            <v>0</v>
          </cell>
          <cell r="G7">
            <v>9371</v>
          </cell>
          <cell r="H7">
            <v>58459</v>
          </cell>
          <cell r="I7">
            <v>0</v>
          </cell>
          <cell r="J7">
            <v>91811</v>
          </cell>
          <cell r="K7">
            <v>91811</v>
          </cell>
          <cell r="L7">
            <v>149603</v>
          </cell>
          <cell r="M7">
            <v>89034</v>
          </cell>
          <cell r="N7">
            <v>0</v>
          </cell>
          <cell r="O7">
            <v>9761</v>
          </cell>
          <cell r="P7">
            <v>21153</v>
          </cell>
          <cell r="Q7">
            <v>79904</v>
          </cell>
          <cell r="R7">
            <v>349455</v>
          </cell>
          <cell r="S7">
            <v>0</v>
          </cell>
          <cell r="T7">
            <v>0</v>
          </cell>
          <cell r="U7">
            <v>12840</v>
          </cell>
          <cell r="V7">
            <v>12840</v>
          </cell>
          <cell r="W7">
            <v>414977</v>
          </cell>
          <cell r="X7">
            <v>0</v>
          </cell>
          <cell r="Y7">
            <v>414977</v>
          </cell>
          <cell r="Z7">
            <v>0</v>
          </cell>
          <cell r="AA7">
            <v>52170</v>
          </cell>
          <cell r="AB7">
            <v>1905</v>
          </cell>
          <cell r="AC7">
            <v>23481</v>
          </cell>
          <cell r="AD7">
            <v>1739</v>
          </cell>
          <cell r="AE7">
            <v>0</v>
          </cell>
          <cell r="AF7">
            <v>79295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56075</v>
          </cell>
          <cell r="F8">
            <v>5390</v>
          </cell>
          <cell r="G8">
            <v>2178</v>
          </cell>
          <cell r="H8">
            <v>63643</v>
          </cell>
          <cell r="I8">
            <v>0</v>
          </cell>
          <cell r="J8">
            <v>54355</v>
          </cell>
          <cell r="K8">
            <v>54355</v>
          </cell>
          <cell r="L8">
            <v>26290</v>
          </cell>
          <cell r="M8">
            <v>82195</v>
          </cell>
          <cell r="N8">
            <v>0</v>
          </cell>
          <cell r="O8">
            <v>82705</v>
          </cell>
          <cell r="P8">
            <v>2512</v>
          </cell>
          <cell r="Q8">
            <v>25000</v>
          </cell>
          <cell r="R8">
            <v>218702</v>
          </cell>
          <cell r="S8">
            <v>0</v>
          </cell>
          <cell r="T8">
            <v>7691</v>
          </cell>
          <cell r="U8">
            <v>199</v>
          </cell>
          <cell r="V8">
            <v>7890</v>
          </cell>
          <cell r="W8">
            <v>719562</v>
          </cell>
          <cell r="X8">
            <v>0</v>
          </cell>
          <cell r="Y8">
            <v>719562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3128</v>
          </cell>
          <cell r="AE8">
            <v>0</v>
          </cell>
          <cell r="AF8">
            <v>3128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11874</v>
          </cell>
          <cell r="F9">
            <v>11</v>
          </cell>
          <cell r="G9">
            <v>2230</v>
          </cell>
          <cell r="H9">
            <v>14115</v>
          </cell>
          <cell r="I9">
            <v>0</v>
          </cell>
          <cell r="J9">
            <v>0</v>
          </cell>
          <cell r="K9">
            <v>0</v>
          </cell>
          <cell r="L9">
            <v>21575</v>
          </cell>
          <cell r="M9">
            <v>8654</v>
          </cell>
          <cell r="N9">
            <v>0</v>
          </cell>
          <cell r="O9">
            <v>39886</v>
          </cell>
          <cell r="P9">
            <v>0</v>
          </cell>
          <cell r="Q9">
            <v>6270</v>
          </cell>
          <cell r="R9">
            <v>76385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139743</v>
          </cell>
          <cell r="X9">
            <v>0</v>
          </cell>
          <cell r="Y9">
            <v>139743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199</v>
          </cell>
          <cell r="M10">
            <v>0</v>
          </cell>
          <cell r="N10">
            <v>0</v>
          </cell>
          <cell r="O10">
            <v>0</v>
          </cell>
          <cell r="P10">
            <v>4536</v>
          </cell>
          <cell r="Q10">
            <v>0</v>
          </cell>
          <cell r="R10">
            <v>4735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1507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1507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8278</v>
          </cell>
          <cell r="F11">
            <v>0</v>
          </cell>
          <cell r="G11">
            <v>1111</v>
          </cell>
          <cell r="H11">
            <v>9389</v>
          </cell>
          <cell r="I11">
            <v>0</v>
          </cell>
          <cell r="J11">
            <v>8</v>
          </cell>
          <cell r="K11">
            <v>8</v>
          </cell>
          <cell r="L11">
            <v>6461</v>
          </cell>
          <cell r="M11">
            <v>13216</v>
          </cell>
          <cell r="N11">
            <v>0</v>
          </cell>
          <cell r="O11">
            <v>20484</v>
          </cell>
          <cell r="P11">
            <v>44</v>
          </cell>
          <cell r="Q11">
            <v>0</v>
          </cell>
          <cell r="R11">
            <v>40205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11782</v>
          </cell>
          <cell r="AD11">
            <v>919</v>
          </cell>
          <cell r="AE11">
            <v>0</v>
          </cell>
          <cell r="AF11">
            <v>12701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497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497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67913</v>
          </cell>
          <cell r="E13">
            <v>179239</v>
          </cell>
          <cell r="F13">
            <v>0</v>
          </cell>
          <cell r="G13">
            <v>111</v>
          </cell>
          <cell r="H13">
            <v>247263</v>
          </cell>
          <cell r="I13">
            <v>0</v>
          </cell>
          <cell r="J13">
            <v>17017</v>
          </cell>
          <cell r="K13">
            <v>17017</v>
          </cell>
          <cell r="L13">
            <v>70847</v>
          </cell>
          <cell r="M13">
            <v>196989</v>
          </cell>
          <cell r="N13">
            <v>0</v>
          </cell>
          <cell r="O13">
            <v>145568</v>
          </cell>
          <cell r="P13">
            <v>4657</v>
          </cell>
          <cell r="Q13">
            <v>6985</v>
          </cell>
          <cell r="R13">
            <v>425046</v>
          </cell>
          <cell r="S13">
            <v>868</v>
          </cell>
          <cell r="T13">
            <v>0</v>
          </cell>
          <cell r="U13">
            <v>105965</v>
          </cell>
          <cell r="V13">
            <v>106833</v>
          </cell>
          <cell r="W13">
            <v>583496</v>
          </cell>
          <cell r="X13">
            <v>72139</v>
          </cell>
          <cell r="Y13">
            <v>655635</v>
          </cell>
          <cell r="Z13">
            <v>24789</v>
          </cell>
          <cell r="AA13">
            <v>0</v>
          </cell>
          <cell r="AB13">
            <v>0</v>
          </cell>
          <cell r="AC13">
            <v>0</v>
          </cell>
          <cell r="AD13">
            <v>11675</v>
          </cell>
          <cell r="AE13">
            <v>0</v>
          </cell>
          <cell r="AF13">
            <v>36464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6301</v>
          </cell>
          <cell r="F14">
            <v>121506</v>
          </cell>
          <cell r="G14">
            <v>357</v>
          </cell>
          <cell r="H14">
            <v>128164</v>
          </cell>
          <cell r="I14">
            <v>0</v>
          </cell>
          <cell r="J14">
            <v>4</v>
          </cell>
          <cell r="K14">
            <v>4</v>
          </cell>
          <cell r="L14">
            <v>13367</v>
          </cell>
          <cell r="M14">
            <v>60250</v>
          </cell>
          <cell r="N14">
            <v>0</v>
          </cell>
          <cell r="O14">
            <v>164971</v>
          </cell>
          <cell r="P14">
            <v>0</v>
          </cell>
          <cell r="Q14">
            <v>0</v>
          </cell>
          <cell r="R14">
            <v>238588</v>
          </cell>
          <cell r="S14">
            <v>0</v>
          </cell>
          <cell r="T14">
            <v>0</v>
          </cell>
          <cell r="U14">
            <v>1007</v>
          </cell>
          <cell r="V14">
            <v>1007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23</v>
          </cell>
          <cell r="AD14">
            <v>3155</v>
          </cell>
          <cell r="AE14">
            <v>0</v>
          </cell>
          <cell r="AF14">
            <v>3178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37</v>
          </cell>
          <cell r="E16">
            <v>428</v>
          </cell>
          <cell r="F16">
            <v>120</v>
          </cell>
          <cell r="G16">
            <v>185</v>
          </cell>
          <cell r="H16">
            <v>770</v>
          </cell>
          <cell r="I16">
            <v>0</v>
          </cell>
          <cell r="J16">
            <v>101</v>
          </cell>
          <cell r="K16">
            <v>101</v>
          </cell>
          <cell r="L16">
            <v>949</v>
          </cell>
          <cell r="M16">
            <v>798</v>
          </cell>
          <cell r="N16">
            <v>0</v>
          </cell>
          <cell r="O16">
            <v>483</v>
          </cell>
          <cell r="P16">
            <v>21</v>
          </cell>
          <cell r="Q16">
            <v>93</v>
          </cell>
          <cell r="R16">
            <v>2344</v>
          </cell>
          <cell r="S16">
            <v>1</v>
          </cell>
          <cell r="T16">
            <v>485</v>
          </cell>
          <cell r="U16">
            <v>1691</v>
          </cell>
          <cell r="V16">
            <v>2177</v>
          </cell>
          <cell r="W16">
            <v>184</v>
          </cell>
          <cell r="X16">
            <v>0</v>
          </cell>
          <cell r="Y16">
            <v>184</v>
          </cell>
          <cell r="Z16">
            <v>0</v>
          </cell>
          <cell r="AA16">
            <v>0</v>
          </cell>
          <cell r="AB16">
            <v>549</v>
          </cell>
          <cell r="AC16">
            <v>12</v>
          </cell>
          <cell r="AD16">
            <v>90</v>
          </cell>
          <cell r="AE16">
            <v>0</v>
          </cell>
          <cell r="AF16">
            <v>651</v>
          </cell>
        </row>
        <row r="17">
          <cell r="B17" t="str">
            <v>I alt Tilgang</v>
          </cell>
          <cell r="C17">
            <v>90</v>
          </cell>
          <cell r="D17">
            <v>85301</v>
          </cell>
          <cell r="E17">
            <v>293842</v>
          </cell>
          <cell r="F17">
            <v>127027</v>
          </cell>
          <cell r="G17">
            <v>15543</v>
          </cell>
          <cell r="H17">
            <v>521803</v>
          </cell>
          <cell r="I17">
            <v>0</v>
          </cell>
          <cell r="J17">
            <v>163296</v>
          </cell>
          <cell r="K17">
            <v>163296</v>
          </cell>
          <cell r="L17">
            <v>289291</v>
          </cell>
          <cell r="M17">
            <v>451633</v>
          </cell>
          <cell r="N17">
            <v>0</v>
          </cell>
          <cell r="O17">
            <v>463858</v>
          </cell>
          <cell r="P17">
            <v>32923</v>
          </cell>
          <cell r="Q17">
            <v>118252</v>
          </cell>
          <cell r="R17">
            <v>1355957</v>
          </cell>
          <cell r="S17">
            <v>869</v>
          </cell>
          <cell r="T17">
            <v>8176</v>
          </cell>
          <cell r="U17">
            <v>121702</v>
          </cell>
          <cell r="V17">
            <v>130747</v>
          </cell>
          <cell r="W17">
            <v>1857962</v>
          </cell>
          <cell r="X17">
            <v>72139</v>
          </cell>
          <cell r="Y17">
            <v>1930101</v>
          </cell>
          <cell r="Z17">
            <v>26296</v>
          </cell>
          <cell r="AA17">
            <v>52170</v>
          </cell>
          <cell r="AB17">
            <v>2454</v>
          </cell>
          <cell r="AC17">
            <v>35298</v>
          </cell>
          <cell r="AD17">
            <v>20706</v>
          </cell>
          <cell r="AE17">
            <v>0</v>
          </cell>
          <cell r="AF17">
            <v>136924</v>
          </cell>
        </row>
        <row r="18">
          <cell r="A18" t="str">
            <v>AFGANG</v>
          </cell>
          <cell r="B18" t="str">
            <v>Eksport 3.a.</v>
          </cell>
          <cell r="C18">
            <v>0</v>
          </cell>
          <cell r="D18">
            <v>54773</v>
          </cell>
          <cell r="E18">
            <v>71084</v>
          </cell>
          <cell r="F18">
            <v>0</v>
          </cell>
          <cell r="G18">
            <v>0</v>
          </cell>
          <cell r="H18">
            <v>125857</v>
          </cell>
          <cell r="I18">
            <v>0</v>
          </cell>
          <cell r="J18">
            <v>2481</v>
          </cell>
          <cell r="K18">
            <v>2481</v>
          </cell>
          <cell r="L18">
            <v>71834</v>
          </cell>
          <cell r="M18">
            <v>184376</v>
          </cell>
          <cell r="N18">
            <v>29911</v>
          </cell>
          <cell r="O18">
            <v>0</v>
          </cell>
          <cell r="P18">
            <v>6970</v>
          </cell>
          <cell r="Q18">
            <v>0</v>
          </cell>
          <cell r="R18">
            <v>293091</v>
          </cell>
          <cell r="S18">
            <v>0</v>
          </cell>
          <cell r="T18">
            <v>153216</v>
          </cell>
          <cell r="U18">
            <v>110602</v>
          </cell>
          <cell r="V18">
            <v>263818</v>
          </cell>
          <cell r="W18">
            <v>236332</v>
          </cell>
          <cell r="X18">
            <v>77121</v>
          </cell>
          <cell r="Y18">
            <v>313453</v>
          </cell>
          <cell r="Z18">
            <v>0</v>
          </cell>
          <cell r="AA18">
            <v>167</v>
          </cell>
          <cell r="AB18">
            <v>0</v>
          </cell>
          <cell r="AC18">
            <v>0</v>
          </cell>
          <cell r="AD18">
            <v>9091</v>
          </cell>
          <cell r="AE18">
            <v>0</v>
          </cell>
          <cell r="AF18">
            <v>9258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56078</v>
          </cell>
          <cell r="F19">
            <v>5390</v>
          </cell>
          <cell r="G19">
            <v>2178</v>
          </cell>
          <cell r="H19">
            <v>63646</v>
          </cell>
          <cell r="I19">
            <v>0</v>
          </cell>
          <cell r="J19">
            <v>54351</v>
          </cell>
          <cell r="K19">
            <v>54351</v>
          </cell>
          <cell r="L19">
            <v>26291</v>
          </cell>
          <cell r="M19">
            <v>82196</v>
          </cell>
          <cell r="N19">
            <v>0</v>
          </cell>
          <cell r="O19">
            <v>82705</v>
          </cell>
          <cell r="P19">
            <v>3325</v>
          </cell>
          <cell r="Q19">
            <v>25000</v>
          </cell>
          <cell r="R19">
            <v>219517</v>
          </cell>
          <cell r="S19">
            <v>0</v>
          </cell>
          <cell r="T19">
            <v>7690</v>
          </cell>
          <cell r="U19">
            <v>199</v>
          </cell>
          <cell r="V19">
            <v>7889</v>
          </cell>
          <cell r="W19">
            <v>719606</v>
          </cell>
          <cell r="X19">
            <v>0</v>
          </cell>
          <cell r="Y19">
            <v>719606</v>
          </cell>
          <cell r="Z19">
            <v>0</v>
          </cell>
          <cell r="AA19">
            <v>0</v>
          </cell>
          <cell r="AB19">
            <v>0</v>
          </cell>
          <cell r="AC19">
            <v>7346</v>
          </cell>
          <cell r="AD19">
            <v>3128</v>
          </cell>
          <cell r="AE19">
            <v>0</v>
          </cell>
          <cell r="AF19">
            <v>10474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11875</v>
          </cell>
          <cell r="F21">
            <v>11</v>
          </cell>
          <cell r="G21">
            <v>2230</v>
          </cell>
          <cell r="H21">
            <v>14116</v>
          </cell>
          <cell r="I21">
            <v>0</v>
          </cell>
          <cell r="J21">
            <v>0</v>
          </cell>
          <cell r="K21">
            <v>0</v>
          </cell>
          <cell r="L21">
            <v>21574</v>
          </cell>
          <cell r="M21">
            <v>8654</v>
          </cell>
          <cell r="N21">
            <v>0</v>
          </cell>
          <cell r="O21">
            <v>39886</v>
          </cell>
          <cell r="P21">
            <v>0</v>
          </cell>
          <cell r="Q21">
            <v>6270</v>
          </cell>
          <cell r="R21">
            <v>76384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139744</v>
          </cell>
          <cell r="X21">
            <v>0</v>
          </cell>
          <cell r="Y21">
            <v>139744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40510</v>
          </cell>
          <cell r="M22">
            <v>235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40745</v>
          </cell>
          <cell r="S22">
            <v>0</v>
          </cell>
          <cell r="T22">
            <v>4728</v>
          </cell>
          <cell r="U22">
            <v>8084</v>
          </cell>
          <cell r="V22">
            <v>12812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2</v>
          </cell>
          <cell r="G23">
            <v>0</v>
          </cell>
          <cell r="H23">
            <v>2</v>
          </cell>
          <cell r="I23">
            <v>0</v>
          </cell>
          <cell r="J23">
            <v>0</v>
          </cell>
          <cell r="K23">
            <v>0</v>
          </cell>
          <cell r="L23">
            <v>213</v>
          </cell>
          <cell r="M23">
            <v>6</v>
          </cell>
          <cell r="N23">
            <v>0</v>
          </cell>
          <cell r="O23">
            <v>88</v>
          </cell>
          <cell r="P23">
            <v>0</v>
          </cell>
          <cell r="Q23">
            <v>0</v>
          </cell>
          <cell r="R23">
            <v>307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</v>
          </cell>
          <cell r="AE23">
            <v>0</v>
          </cell>
          <cell r="AF23">
            <v>2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54032</v>
          </cell>
          <cell r="K24">
            <v>54032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105</v>
          </cell>
          <cell r="D26">
            <v>0</v>
          </cell>
          <cell r="E26">
            <v>44609</v>
          </cell>
          <cell r="F26">
            <v>112828</v>
          </cell>
          <cell r="G26">
            <v>2415</v>
          </cell>
          <cell r="H26">
            <v>159957</v>
          </cell>
          <cell r="I26">
            <v>0</v>
          </cell>
          <cell r="J26">
            <v>60844</v>
          </cell>
          <cell r="K26">
            <v>60844</v>
          </cell>
          <cell r="L26">
            <v>43720</v>
          </cell>
          <cell r="M26">
            <v>98780</v>
          </cell>
          <cell r="N26">
            <v>0</v>
          </cell>
          <cell r="O26">
            <v>271411</v>
          </cell>
          <cell r="P26">
            <v>16</v>
          </cell>
          <cell r="Q26">
            <v>583</v>
          </cell>
          <cell r="R26">
            <v>414510</v>
          </cell>
          <cell r="S26">
            <v>0</v>
          </cell>
          <cell r="T26">
            <v>0</v>
          </cell>
          <cell r="U26">
            <v>787</v>
          </cell>
          <cell r="V26">
            <v>787</v>
          </cell>
          <cell r="W26">
            <v>0</v>
          </cell>
          <cell r="X26">
            <v>0</v>
          </cell>
          <cell r="Y26">
            <v>0</v>
          </cell>
          <cell r="Z26">
            <v>152</v>
          </cell>
          <cell r="AA26">
            <v>157</v>
          </cell>
          <cell r="AB26">
            <v>2454</v>
          </cell>
          <cell r="AC26">
            <v>18857</v>
          </cell>
          <cell r="AD26">
            <v>6621</v>
          </cell>
          <cell r="AE26">
            <v>0</v>
          </cell>
          <cell r="AF26">
            <v>28241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307</v>
          </cell>
          <cell r="M27">
            <v>177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484</v>
          </cell>
          <cell r="S27">
            <v>0</v>
          </cell>
          <cell r="T27">
            <v>0</v>
          </cell>
          <cell r="U27">
            <v>1088</v>
          </cell>
          <cell r="V27">
            <v>1088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21217</v>
          </cell>
          <cell r="AB27">
            <v>0</v>
          </cell>
          <cell r="AC27">
            <v>7888</v>
          </cell>
          <cell r="AD27">
            <v>4</v>
          </cell>
          <cell r="AE27">
            <v>0</v>
          </cell>
          <cell r="AF27">
            <v>29109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1234</v>
          </cell>
          <cell r="V28">
            <v>1234</v>
          </cell>
          <cell r="W28">
            <v>0</v>
          </cell>
          <cell r="X28">
            <v>0</v>
          </cell>
          <cell r="Y28">
            <v>0</v>
          </cell>
          <cell r="Z28">
            <v>26144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26144</v>
          </cell>
        </row>
        <row r="29">
          <cell r="B29" t="str">
            <v>Anvendt til produktion 3.n</v>
          </cell>
          <cell r="C29">
            <v>0</v>
          </cell>
          <cell r="D29">
            <v>6446</v>
          </cell>
          <cell r="E29">
            <v>759</v>
          </cell>
          <cell r="F29">
            <v>0</v>
          </cell>
          <cell r="G29">
            <v>113</v>
          </cell>
          <cell r="H29">
            <v>7318</v>
          </cell>
          <cell r="I29">
            <v>2084</v>
          </cell>
          <cell r="J29">
            <v>0</v>
          </cell>
          <cell r="K29">
            <v>2084</v>
          </cell>
          <cell r="L29">
            <v>39554</v>
          </cell>
          <cell r="M29">
            <v>0</v>
          </cell>
          <cell r="N29">
            <v>0</v>
          </cell>
          <cell r="O29">
            <v>0</v>
          </cell>
          <cell r="P29">
            <v>9813</v>
          </cell>
          <cell r="Q29">
            <v>43524</v>
          </cell>
          <cell r="R29">
            <v>92891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683601</v>
          </cell>
          <cell r="X29">
            <v>0</v>
          </cell>
          <cell r="Y29">
            <v>683601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883</v>
          </cell>
          <cell r="AE29">
            <v>0</v>
          </cell>
          <cell r="AF29">
            <v>883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114603</v>
          </cell>
          <cell r="F30">
            <v>8392</v>
          </cell>
          <cell r="G30">
            <v>5937</v>
          </cell>
          <cell r="H30">
            <v>128932</v>
          </cell>
          <cell r="I30">
            <v>0</v>
          </cell>
          <cell r="J30">
            <v>4</v>
          </cell>
          <cell r="K30">
            <v>4</v>
          </cell>
          <cell r="L30">
            <v>20206</v>
          </cell>
          <cell r="M30">
            <v>128562</v>
          </cell>
          <cell r="N30">
            <v>0</v>
          </cell>
          <cell r="O30">
            <v>84365</v>
          </cell>
          <cell r="P30">
            <v>5971</v>
          </cell>
          <cell r="Q30">
            <v>0</v>
          </cell>
          <cell r="R30">
            <v>239104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3155</v>
          </cell>
          <cell r="AE30">
            <v>0</v>
          </cell>
          <cell r="AF30">
            <v>3155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0</v>
          </cell>
          <cell r="D32">
            <v>11</v>
          </cell>
          <cell r="E32">
            <v>1407</v>
          </cell>
          <cell r="F32">
            <v>48</v>
          </cell>
          <cell r="G32">
            <v>3</v>
          </cell>
          <cell r="H32">
            <v>1469</v>
          </cell>
          <cell r="I32">
            <v>1</v>
          </cell>
          <cell r="J32">
            <v>416</v>
          </cell>
          <cell r="K32">
            <v>417</v>
          </cell>
          <cell r="L32">
            <v>152</v>
          </cell>
          <cell r="M32">
            <v>154</v>
          </cell>
          <cell r="N32">
            <v>616</v>
          </cell>
          <cell r="O32">
            <v>753</v>
          </cell>
          <cell r="P32">
            <v>81</v>
          </cell>
          <cell r="Q32">
            <v>48</v>
          </cell>
          <cell r="R32">
            <v>1804</v>
          </cell>
          <cell r="S32">
            <v>0</v>
          </cell>
          <cell r="T32">
            <v>85</v>
          </cell>
          <cell r="U32">
            <v>395</v>
          </cell>
          <cell r="V32">
            <v>480</v>
          </cell>
          <cell r="W32">
            <v>2246</v>
          </cell>
          <cell r="X32">
            <v>1797</v>
          </cell>
          <cell r="Y32">
            <v>4043</v>
          </cell>
          <cell r="Z32">
            <v>0</v>
          </cell>
          <cell r="AA32">
            <v>0</v>
          </cell>
          <cell r="AB32">
            <v>0</v>
          </cell>
          <cell r="AC32">
            <v>5</v>
          </cell>
          <cell r="AD32">
            <v>21</v>
          </cell>
          <cell r="AE32">
            <v>0</v>
          </cell>
          <cell r="AF32">
            <v>26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1131</v>
          </cell>
          <cell r="F33">
            <v>0</v>
          </cell>
          <cell r="G33">
            <v>0</v>
          </cell>
          <cell r="H33">
            <v>1131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6415</v>
          </cell>
          <cell r="P33">
            <v>0</v>
          </cell>
          <cell r="Q33">
            <v>0</v>
          </cell>
          <cell r="R33">
            <v>6415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105</v>
          </cell>
          <cell r="D34">
            <v>61230</v>
          </cell>
          <cell r="E34">
            <v>301546</v>
          </cell>
          <cell r="F34">
            <v>126671</v>
          </cell>
          <cell r="G34">
            <v>12876</v>
          </cell>
          <cell r="H34">
            <v>502428</v>
          </cell>
          <cell r="I34">
            <v>2085</v>
          </cell>
          <cell r="J34">
            <v>172128</v>
          </cell>
          <cell r="K34">
            <v>174213</v>
          </cell>
          <cell r="L34">
            <v>264361</v>
          </cell>
          <cell r="M34">
            <v>503140</v>
          </cell>
          <cell r="N34">
            <v>30527</v>
          </cell>
          <cell r="O34">
            <v>485623</v>
          </cell>
          <cell r="P34">
            <v>26176</v>
          </cell>
          <cell r="Q34">
            <v>75425</v>
          </cell>
          <cell r="R34">
            <v>1385252</v>
          </cell>
          <cell r="S34">
            <v>0</v>
          </cell>
          <cell r="T34">
            <v>165719</v>
          </cell>
          <cell r="U34">
            <v>122389</v>
          </cell>
          <cell r="V34">
            <v>288108</v>
          </cell>
          <cell r="W34">
            <v>1781529</v>
          </cell>
          <cell r="X34">
            <v>78918</v>
          </cell>
          <cell r="Y34">
            <v>1860447</v>
          </cell>
          <cell r="Z34">
            <v>26296</v>
          </cell>
          <cell r="AA34">
            <v>21541</v>
          </cell>
          <cell r="AB34">
            <v>2454</v>
          </cell>
          <cell r="AC34">
            <v>34096</v>
          </cell>
          <cell r="AD34">
            <v>22905</v>
          </cell>
          <cell r="AE34">
            <v>0</v>
          </cell>
          <cell r="AF34">
            <v>107292</v>
          </cell>
        </row>
        <row r="35">
          <cell r="A35" t="str">
            <v>FYSISK BEHOLDNING ULTIMO</v>
          </cell>
          <cell r="C35">
            <v>48</v>
          </cell>
          <cell r="D35">
            <v>87230</v>
          </cell>
          <cell r="E35">
            <v>373723</v>
          </cell>
          <cell r="F35">
            <v>20855</v>
          </cell>
          <cell r="G35">
            <v>25127</v>
          </cell>
          <cell r="H35">
            <v>506983</v>
          </cell>
          <cell r="I35">
            <v>10155</v>
          </cell>
          <cell r="J35">
            <v>400299</v>
          </cell>
          <cell r="K35">
            <v>410454</v>
          </cell>
          <cell r="L35">
            <v>409117</v>
          </cell>
          <cell r="M35">
            <v>1164546</v>
          </cell>
          <cell r="N35">
            <v>0</v>
          </cell>
          <cell r="O35">
            <v>266575</v>
          </cell>
          <cell r="P35">
            <v>29045</v>
          </cell>
          <cell r="Q35">
            <v>155206</v>
          </cell>
          <cell r="R35">
            <v>2024489</v>
          </cell>
          <cell r="S35">
            <v>17362</v>
          </cell>
          <cell r="T35">
            <v>207749</v>
          </cell>
          <cell r="U35">
            <v>117760</v>
          </cell>
          <cell r="V35">
            <v>342871</v>
          </cell>
          <cell r="W35">
            <v>473490</v>
          </cell>
          <cell r="X35">
            <v>64543</v>
          </cell>
          <cell r="Y35">
            <v>538033</v>
          </cell>
          <cell r="Z35">
            <v>0</v>
          </cell>
          <cell r="AA35">
            <v>95984</v>
          </cell>
          <cell r="AB35">
            <v>0</v>
          </cell>
          <cell r="AC35">
            <v>16604</v>
          </cell>
          <cell r="AD35">
            <v>5935</v>
          </cell>
          <cell r="AE35">
            <v>0</v>
          </cell>
          <cell r="AF35">
            <v>118523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43615</v>
          </cell>
          <cell r="F36">
            <v>20006</v>
          </cell>
          <cell r="G36">
            <v>6462</v>
          </cell>
          <cell r="H36">
            <v>70083</v>
          </cell>
          <cell r="I36">
            <v>0</v>
          </cell>
          <cell r="J36">
            <v>0</v>
          </cell>
          <cell r="K36">
            <v>0</v>
          </cell>
          <cell r="L36">
            <v>96413</v>
          </cell>
          <cell r="M36">
            <v>346045</v>
          </cell>
          <cell r="N36">
            <v>0</v>
          </cell>
          <cell r="O36">
            <v>225012</v>
          </cell>
          <cell r="P36">
            <v>0</v>
          </cell>
          <cell r="Q36">
            <v>52952</v>
          </cell>
          <cell r="R36">
            <v>720422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285201</v>
          </cell>
          <cell r="X36">
            <v>0</v>
          </cell>
          <cell r="Y36">
            <v>285201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-42483</v>
          </cell>
          <cell r="F37">
            <v>-20006</v>
          </cell>
          <cell r="G37">
            <v>-6462</v>
          </cell>
          <cell r="H37">
            <v>-68951</v>
          </cell>
          <cell r="I37">
            <v>0</v>
          </cell>
          <cell r="J37">
            <v>0</v>
          </cell>
          <cell r="K37">
            <v>0</v>
          </cell>
          <cell r="L37">
            <v>-96412</v>
          </cell>
          <cell r="M37">
            <v>-346544</v>
          </cell>
          <cell r="N37">
            <v>0</v>
          </cell>
          <cell r="O37">
            <v>-218597</v>
          </cell>
          <cell r="P37">
            <v>0</v>
          </cell>
          <cell r="Q37">
            <v>-52952</v>
          </cell>
          <cell r="R37">
            <v>-714505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-285201</v>
          </cell>
          <cell r="X37">
            <v>0</v>
          </cell>
          <cell r="Y37">
            <v>-285201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48</v>
          </cell>
          <cell r="D38">
            <v>87230</v>
          </cell>
          <cell r="E38">
            <v>374855</v>
          </cell>
          <cell r="F38">
            <v>20855</v>
          </cell>
          <cell r="G38">
            <v>25127</v>
          </cell>
          <cell r="H38">
            <v>508115</v>
          </cell>
          <cell r="I38">
            <v>10155</v>
          </cell>
          <cell r="J38">
            <v>400299</v>
          </cell>
          <cell r="K38">
            <v>410454</v>
          </cell>
          <cell r="L38">
            <v>409118</v>
          </cell>
          <cell r="M38">
            <v>1164047</v>
          </cell>
          <cell r="N38">
            <v>0</v>
          </cell>
          <cell r="O38">
            <v>272990</v>
          </cell>
          <cell r="P38">
            <v>29045</v>
          </cell>
          <cell r="Q38">
            <v>155206</v>
          </cell>
          <cell r="R38">
            <v>2030406</v>
          </cell>
          <cell r="S38">
            <v>17362</v>
          </cell>
          <cell r="T38">
            <v>207749</v>
          </cell>
          <cell r="U38">
            <v>117760</v>
          </cell>
          <cell r="V38">
            <v>342871</v>
          </cell>
          <cell r="W38">
            <v>473490</v>
          </cell>
          <cell r="X38">
            <v>64543</v>
          </cell>
          <cell r="Y38">
            <v>538033</v>
          </cell>
          <cell r="Z38">
            <v>0</v>
          </cell>
          <cell r="AA38">
            <v>95984</v>
          </cell>
          <cell r="AB38">
            <v>0</v>
          </cell>
          <cell r="AC38">
            <v>16604</v>
          </cell>
          <cell r="AD38">
            <v>5935</v>
          </cell>
          <cell r="AE38">
            <v>0</v>
          </cell>
          <cell r="AF38">
            <v>118523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15258</v>
          </cell>
          <cell r="C3">
            <v>121637</v>
          </cell>
          <cell r="D3">
            <v>22865</v>
          </cell>
          <cell r="E3">
            <v>159760</v>
          </cell>
          <cell r="F3">
            <v>203</v>
          </cell>
          <cell r="G3">
            <v>25755</v>
          </cell>
          <cell r="H3">
            <v>25958</v>
          </cell>
          <cell r="I3">
            <v>5</v>
          </cell>
          <cell r="J3">
            <v>5</v>
          </cell>
          <cell r="K3">
            <v>27893</v>
          </cell>
          <cell r="L3">
            <v>0</v>
          </cell>
          <cell r="M3">
            <v>15630</v>
          </cell>
          <cell r="N3">
            <v>43523</v>
          </cell>
        </row>
      </sheetData>
      <sheetData sheetId="2"/>
      <sheetData sheetId="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februar2016"/>
    </sheetNames>
    <sheetDataSet>
      <sheetData sheetId="0">
        <row r="2">
          <cell r="B2" t="str">
            <v>Transaktionstype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43610</v>
          </cell>
          <cell r="C3">
            <v>90941</v>
          </cell>
          <cell r="D3">
            <v>0</v>
          </cell>
          <cell r="E3">
            <v>134551</v>
          </cell>
          <cell r="F3">
            <v>3666</v>
          </cell>
          <cell r="G3">
            <v>14662</v>
          </cell>
          <cell r="H3">
            <v>18328</v>
          </cell>
          <cell r="I3">
            <v>30</v>
          </cell>
          <cell r="J3">
            <v>30</v>
          </cell>
          <cell r="K3">
            <v>24934</v>
          </cell>
          <cell r="L3">
            <v>3320</v>
          </cell>
          <cell r="M3">
            <v>31082</v>
          </cell>
          <cell r="N3">
            <v>59336</v>
          </cell>
        </row>
      </sheetData>
      <sheetData sheetId="2"/>
      <sheetData sheetId="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marts2016"/>
    </sheetNames>
    <sheetDataSet>
      <sheetData sheetId="0">
        <row r="2">
          <cell r="B2" t="str">
            <v>Transaktionstype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19412</v>
          </cell>
          <cell r="C3">
            <v>125395</v>
          </cell>
          <cell r="D3">
            <v>0</v>
          </cell>
          <cell r="E3">
            <v>144807</v>
          </cell>
          <cell r="F3">
            <v>6805</v>
          </cell>
          <cell r="G3">
            <v>31796</v>
          </cell>
          <cell r="H3">
            <v>38601</v>
          </cell>
          <cell r="I3">
            <v>2</v>
          </cell>
          <cell r="J3">
            <v>2</v>
          </cell>
          <cell r="K3">
            <v>23176</v>
          </cell>
          <cell r="L3">
            <v>0</v>
          </cell>
          <cell r="M3">
            <v>34022</v>
          </cell>
          <cell r="N3">
            <v>57198</v>
          </cell>
        </row>
      </sheetData>
      <sheetData sheetId="2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april2016"/>
    </sheetNames>
    <sheetDataSet>
      <sheetData sheetId="0">
        <row r="2">
          <cell r="B2" t="str">
            <v>Transaktionstype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20237</v>
          </cell>
          <cell r="C3">
            <v>125759</v>
          </cell>
          <cell r="D3">
            <v>0</v>
          </cell>
          <cell r="E3">
            <v>145996</v>
          </cell>
          <cell r="F3">
            <v>520</v>
          </cell>
          <cell r="G3">
            <v>30134</v>
          </cell>
          <cell r="H3">
            <v>30654</v>
          </cell>
          <cell r="I3">
            <v>0</v>
          </cell>
          <cell r="J3">
            <v>0</v>
          </cell>
          <cell r="K3">
            <v>25522</v>
          </cell>
          <cell r="L3">
            <v>0</v>
          </cell>
          <cell r="M3">
            <v>24095</v>
          </cell>
          <cell r="N3">
            <v>49617</v>
          </cell>
        </row>
      </sheetData>
      <sheetData sheetId="2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maj2016"/>
    </sheetNames>
    <sheetDataSet>
      <sheetData sheetId="0">
        <row r="2">
          <cell r="B2" t="str">
            <v>Transaktionstype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22850</v>
          </cell>
          <cell r="C3">
            <v>141713</v>
          </cell>
          <cell r="D3">
            <v>0</v>
          </cell>
          <cell r="E3">
            <v>164563</v>
          </cell>
          <cell r="F3">
            <v>1</v>
          </cell>
          <cell r="G3">
            <v>24304</v>
          </cell>
          <cell r="H3">
            <v>24305</v>
          </cell>
          <cell r="I3">
            <v>0</v>
          </cell>
          <cell r="J3">
            <v>0</v>
          </cell>
          <cell r="K3">
            <v>25476</v>
          </cell>
          <cell r="L3">
            <v>0</v>
          </cell>
          <cell r="M3">
            <v>17521</v>
          </cell>
          <cell r="N3">
            <v>42997</v>
          </cell>
        </row>
      </sheetData>
      <sheetData sheetId="2"/>
      <sheetData sheetId="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juni2016"/>
    </sheetNames>
    <sheetDataSet>
      <sheetData sheetId="0">
        <row r="2">
          <cell r="B2" t="str">
            <v>Transaktionstype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20809</v>
          </cell>
          <cell r="C3">
            <v>137749</v>
          </cell>
          <cell r="D3">
            <v>10</v>
          </cell>
          <cell r="E3">
            <v>158568</v>
          </cell>
          <cell r="F3">
            <v>0</v>
          </cell>
          <cell r="G3">
            <v>15540</v>
          </cell>
          <cell r="H3">
            <v>15540</v>
          </cell>
          <cell r="I3">
            <v>149</v>
          </cell>
          <cell r="J3">
            <v>149</v>
          </cell>
          <cell r="K3">
            <v>28739</v>
          </cell>
          <cell r="L3">
            <v>0</v>
          </cell>
          <cell r="M3">
            <v>9661</v>
          </cell>
          <cell r="N3">
            <v>38400</v>
          </cell>
        </row>
      </sheetData>
      <sheetData sheetId="2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juli2016"/>
    </sheetNames>
    <sheetDataSet>
      <sheetData sheetId="0">
        <row r="2">
          <cell r="B2" t="str">
            <v>Transaktionstype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19171</v>
          </cell>
          <cell r="C3">
            <v>128912</v>
          </cell>
          <cell r="D3">
            <v>99</v>
          </cell>
          <cell r="E3">
            <v>148182</v>
          </cell>
          <cell r="F3">
            <v>0</v>
          </cell>
          <cell r="G3">
            <v>20296</v>
          </cell>
          <cell r="H3">
            <v>20296</v>
          </cell>
          <cell r="I3">
            <v>352</v>
          </cell>
          <cell r="J3">
            <v>352</v>
          </cell>
          <cell r="K3">
            <v>32254</v>
          </cell>
          <cell r="L3">
            <v>0</v>
          </cell>
          <cell r="M3">
            <v>8644</v>
          </cell>
          <cell r="N3">
            <v>40898</v>
          </cell>
        </row>
      </sheetData>
      <sheetData sheetId="2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august2016"/>
    </sheetNames>
    <sheetDataSet>
      <sheetData sheetId="0">
        <row r="2">
          <cell r="B2" t="str">
            <v>Transaktionstype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19749</v>
          </cell>
          <cell r="C3">
            <v>138060</v>
          </cell>
          <cell r="D3">
            <v>595</v>
          </cell>
          <cell r="E3">
            <v>158404</v>
          </cell>
          <cell r="F3">
            <v>238</v>
          </cell>
          <cell r="G3">
            <v>52766</v>
          </cell>
          <cell r="H3">
            <v>53004</v>
          </cell>
          <cell r="I3">
            <v>4</v>
          </cell>
          <cell r="J3">
            <v>4</v>
          </cell>
          <cell r="K3">
            <v>29450</v>
          </cell>
          <cell r="L3">
            <v>0</v>
          </cell>
          <cell r="M3">
            <v>16568</v>
          </cell>
          <cell r="N3">
            <v>46018</v>
          </cell>
        </row>
      </sheetData>
      <sheetData sheetId="2"/>
      <sheetData sheetId="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september2016"/>
    </sheetNames>
    <sheetDataSet>
      <sheetData sheetId="0">
        <row r="2">
          <cell r="B2" t="str">
            <v>Transaktionstype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19987</v>
          </cell>
          <cell r="C3">
            <v>133944</v>
          </cell>
          <cell r="D3">
            <v>1075</v>
          </cell>
          <cell r="E3">
            <v>155006</v>
          </cell>
          <cell r="F3">
            <v>0</v>
          </cell>
          <cell r="G3">
            <v>37800</v>
          </cell>
          <cell r="H3">
            <v>37800</v>
          </cell>
          <cell r="I3">
            <v>1</v>
          </cell>
          <cell r="J3">
            <v>1</v>
          </cell>
          <cell r="K3">
            <v>31545</v>
          </cell>
          <cell r="L3">
            <v>0</v>
          </cell>
          <cell r="M3">
            <v>13434</v>
          </cell>
          <cell r="N3">
            <v>44979</v>
          </cell>
        </row>
      </sheetData>
      <sheetData sheetId="2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oktober2016"/>
    </sheetNames>
    <sheetDataSet>
      <sheetData sheetId="0">
        <row r="2">
          <cell r="B2" t="str">
            <v>Transaktionstype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17689</v>
          </cell>
          <cell r="C3">
            <v>127149</v>
          </cell>
          <cell r="D3">
            <v>1195</v>
          </cell>
          <cell r="E3">
            <v>146033</v>
          </cell>
          <cell r="F3">
            <v>0</v>
          </cell>
          <cell r="G3">
            <v>17020</v>
          </cell>
          <cell r="H3">
            <v>17020</v>
          </cell>
          <cell r="I3">
            <v>0</v>
          </cell>
          <cell r="J3">
            <v>0</v>
          </cell>
          <cell r="K3">
            <v>29573</v>
          </cell>
          <cell r="L3">
            <v>0</v>
          </cell>
          <cell r="M3">
            <v>21737</v>
          </cell>
          <cell r="N3">
            <v>51310</v>
          </cell>
        </row>
      </sheetData>
      <sheetData sheetId="2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november2016"/>
    </sheetNames>
    <sheetDataSet>
      <sheetData sheetId="0">
        <row r="2">
          <cell r="B2" t="str">
            <v>Transaktionstype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17974</v>
          </cell>
          <cell r="C3">
            <v>129842</v>
          </cell>
          <cell r="D3">
            <v>1692</v>
          </cell>
          <cell r="E3">
            <v>149508</v>
          </cell>
          <cell r="F3">
            <v>8812</v>
          </cell>
          <cell r="G3">
            <v>5759</v>
          </cell>
          <cell r="H3">
            <v>14571</v>
          </cell>
          <cell r="I3">
            <v>1</v>
          </cell>
          <cell r="J3">
            <v>1</v>
          </cell>
          <cell r="K3">
            <v>27326</v>
          </cell>
          <cell r="L3">
            <v>7970</v>
          </cell>
          <cell r="M3">
            <v>29925</v>
          </cell>
          <cell r="N3">
            <v>65221</v>
          </cell>
        </row>
      </sheetData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september2017"/>
    </sheetNames>
    <sheetDataSet>
      <sheetData sheetId="0">
        <row r="2">
          <cell r="B2" t="str">
            <v>Transaktionstype</v>
          </cell>
          <cell r="C2" t="str">
            <v>Flybenzin</v>
          </cell>
          <cell r="D2" t="str">
            <v>Blandings komponenter, kategori 1</v>
          </cell>
          <cell r="E2" t="str">
            <v>Bz, off spec</v>
          </cell>
          <cell r="F2" t="str">
            <v>Bz, on spec</v>
          </cell>
          <cell r="G2" t="str">
            <v>Bioethanol</v>
          </cell>
          <cell r="H2" t="str">
            <v>Total kat 1</v>
          </cell>
          <cell r="I2" t="str">
            <v>Blandings komponenter, kategori 2A</v>
          </cell>
          <cell r="J2" t="str">
            <v>JP1 og petroleum</v>
          </cell>
          <cell r="K2" t="str">
            <v>Total JP1</v>
          </cell>
          <cell r="L2" t="str">
            <v>Gas- dieselolie, 0,001-0,20% svovl</v>
          </cell>
          <cell r="M2" t="str">
            <v>Miljødiesel max 0,001% svovl</v>
          </cell>
          <cell r="N2" t="str">
            <v>Gas-dieselolie over 0,20% svovl (kun forbrug til vands)</v>
          </cell>
          <cell r="O2" t="str">
            <v>B7</v>
          </cell>
          <cell r="P2" t="str">
            <v>Biodiesel B100</v>
          </cell>
          <cell r="Q2" t="str">
            <v>Blandingskomponent, kategori 2B</v>
          </cell>
          <cell r="R2" t="str">
            <v>Total kat 2</v>
          </cell>
          <cell r="S2" t="str">
            <v>Blandings komponenter, kategori 3</v>
          </cell>
          <cell r="T2" t="str">
            <v>Fuel olie over 1% svovl</v>
          </cell>
          <cell r="U2" t="str">
            <v>Fuel olie max 1% svovl</v>
          </cell>
          <cell r="V2" t="str">
            <v>Total kat 3</v>
          </cell>
          <cell r="W2" t="str">
            <v>Råolie</v>
          </cell>
          <cell r="X2" t="str">
            <v>Halvfabrikata</v>
          </cell>
          <cell r="Y2" t="str">
            <v>Total</v>
          </cell>
          <cell r="Z2" t="str">
            <v>Raffinaderigas</v>
          </cell>
          <cell r="AA2" t="str">
            <v>Petrokoks</v>
          </cell>
          <cell r="AB2" t="str">
            <v>LNG - Flydende Naturgas</v>
          </cell>
          <cell r="AC2" t="str">
            <v>Bitumen</v>
          </cell>
          <cell r="AD2" t="str">
            <v>L.P.G.</v>
          </cell>
          <cell r="AE2" t="str">
            <v>L.V.N.</v>
          </cell>
          <cell r="AF2" t="str">
            <v>Total</v>
          </cell>
        </row>
        <row r="3">
          <cell r="A3" t="str">
            <v>FYSISK BEHOLDNING PRIMO</v>
          </cell>
          <cell r="C3">
            <v>48</v>
          </cell>
          <cell r="D3">
            <v>87230</v>
          </cell>
          <cell r="E3">
            <v>373723</v>
          </cell>
          <cell r="F3">
            <v>20855</v>
          </cell>
          <cell r="G3">
            <v>25127</v>
          </cell>
          <cell r="H3">
            <v>506983</v>
          </cell>
          <cell r="I3">
            <v>10155</v>
          </cell>
          <cell r="J3">
            <v>400299</v>
          </cell>
          <cell r="K3">
            <v>410454</v>
          </cell>
          <cell r="L3">
            <v>409117</v>
          </cell>
          <cell r="M3">
            <v>1164546</v>
          </cell>
          <cell r="N3">
            <v>0</v>
          </cell>
          <cell r="O3">
            <v>266575</v>
          </cell>
          <cell r="P3">
            <v>29045</v>
          </cell>
          <cell r="Q3">
            <v>155206</v>
          </cell>
          <cell r="R3">
            <v>2024489</v>
          </cell>
          <cell r="S3">
            <v>17362</v>
          </cell>
          <cell r="T3">
            <v>207749</v>
          </cell>
          <cell r="U3">
            <v>117760</v>
          </cell>
          <cell r="V3">
            <v>342871</v>
          </cell>
          <cell r="W3">
            <v>473490</v>
          </cell>
          <cell r="X3">
            <v>64543</v>
          </cell>
          <cell r="Y3">
            <v>538033</v>
          </cell>
          <cell r="Z3">
            <v>0</v>
          </cell>
          <cell r="AA3">
            <v>95984</v>
          </cell>
          <cell r="AB3">
            <v>0</v>
          </cell>
          <cell r="AC3">
            <v>16604</v>
          </cell>
          <cell r="AD3">
            <v>5935</v>
          </cell>
          <cell r="AE3">
            <v>0</v>
          </cell>
          <cell r="AF3">
            <v>118523</v>
          </cell>
        </row>
        <row r="4">
          <cell r="A4" t="str">
            <v>TILGODEHAVENDE PRIMO</v>
          </cell>
          <cell r="C4">
            <v>0</v>
          </cell>
          <cell r="D4">
            <v>0</v>
          </cell>
          <cell r="E4">
            <v>43615</v>
          </cell>
          <cell r="F4">
            <v>20006</v>
          </cell>
          <cell r="G4">
            <v>6462</v>
          </cell>
          <cell r="H4">
            <v>70083</v>
          </cell>
          <cell r="I4">
            <v>0</v>
          </cell>
          <cell r="J4">
            <v>0</v>
          </cell>
          <cell r="K4">
            <v>0</v>
          </cell>
          <cell r="L4">
            <v>96413</v>
          </cell>
          <cell r="M4">
            <v>346045</v>
          </cell>
          <cell r="N4">
            <v>0</v>
          </cell>
          <cell r="O4">
            <v>225012</v>
          </cell>
          <cell r="P4">
            <v>0</v>
          </cell>
          <cell r="Q4">
            <v>52952</v>
          </cell>
          <cell r="R4">
            <v>720422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285201</v>
          </cell>
          <cell r="X4">
            <v>0</v>
          </cell>
          <cell r="Y4">
            <v>285201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GÆLD PRIMO</v>
          </cell>
          <cell r="C5">
            <v>0</v>
          </cell>
          <cell r="D5">
            <v>0</v>
          </cell>
          <cell r="E5">
            <v>-42483</v>
          </cell>
          <cell r="F5">
            <v>-20006</v>
          </cell>
          <cell r="G5">
            <v>-6462</v>
          </cell>
          <cell r="H5">
            <v>-68951</v>
          </cell>
          <cell r="I5">
            <v>0</v>
          </cell>
          <cell r="J5">
            <v>0</v>
          </cell>
          <cell r="K5">
            <v>0</v>
          </cell>
          <cell r="L5">
            <v>-96412</v>
          </cell>
          <cell r="M5">
            <v>-346544</v>
          </cell>
          <cell r="N5">
            <v>0</v>
          </cell>
          <cell r="O5">
            <v>-218597</v>
          </cell>
          <cell r="P5">
            <v>0</v>
          </cell>
          <cell r="Q5">
            <v>-52952</v>
          </cell>
          <cell r="R5">
            <v>-714505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-285201</v>
          </cell>
          <cell r="X5">
            <v>0</v>
          </cell>
          <cell r="Y5">
            <v>-285201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EGEN BEHOLDNING PRIMO</v>
          </cell>
          <cell r="C6">
            <v>48</v>
          </cell>
          <cell r="D6">
            <v>87230</v>
          </cell>
          <cell r="E6">
            <v>374855</v>
          </cell>
          <cell r="F6">
            <v>20855</v>
          </cell>
          <cell r="G6">
            <v>25127</v>
          </cell>
          <cell r="H6">
            <v>508115</v>
          </cell>
          <cell r="I6">
            <v>10155</v>
          </cell>
          <cell r="J6">
            <v>400299</v>
          </cell>
          <cell r="K6">
            <v>410454</v>
          </cell>
          <cell r="L6">
            <v>409118</v>
          </cell>
          <cell r="M6">
            <v>1164047</v>
          </cell>
          <cell r="N6">
            <v>0</v>
          </cell>
          <cell r="O6">
            <v>272990</v>
          </cell>
          <cell r="P6">
            <v>29045</v>
          </cell>
          <cell r="Q6">
            <v>155206</v>
          </cell>
          <cell r="R6">
            <v>2030406</v>
          </cell>
          <cell r="S6">
            <v>17362</v>
          </cell>
          <cell r="T6">
            <v>207749</v>
          </cell>
          <cell r="U6">
            <v>117760</v>
          </cell>
          <cell r="V6">
            <v>342871</v>
          </cell>
          <cell r="W6">
            <v>473490</v>
          </cell>
          <cell r="X6">
            <v>64543</v>
          </cell>
          <cell r="Y6">
            <v>538033</v>
          </cell>
          <cell r="Z6">
            <v>0</v>
          </cell>
          <cell r="AA6">
            <v>95984</v>
          </cell>
          <cell r="AB6">
            <v>0</v>
          </cell>
          <cell r="AC6">
            <v>16604</v>
          </cell>
          <cell r="AD6">
            <v>5935</v>
          </cell>
          <cell r="AE6">
            <v>0</v>
          </cell>
          <cell r="AF6">
            <v>118523</v>
          </cell>
        </row>
        <row r="7">
          <cell r="A7" t="str">
            <v>TILGANG</v>
          </cell>
          <cell r="B7" t="str">
            <v>Import 2.a.</v>
          </cell>
          <cell r="C7">
            <v>60</v>
          </cell>
          <cell r="D7">
            <v>5931</v>
          </cell>
          <cell r="E7">
            <v>31591</v>
          </cell>
          <cell r="F7">
            <v>0</v>
          </cell>
          <cell r="G7">
            <v>4276</v>
          </cell>
          <cell r="H7">
            <v>41858</v>
          </cell>
          <cell r="I7">
            <v>0</v>
          </cell>
          <cell r="J7">
            <v>105097</v>
          </cell>
          <cell r="K7">
            <v>105097</v>
          </cell>
          <cell r="L7">
            <v>80242</v>
          </cell>
          <cell r="M7">
            <v>159215</v>
          </cell>
          <cell r="N7">
            <v>0</v>
          </cell>
          <cell r="O7">
            <v>0</v>
          </cell>
          <cell r="P7">
            <v>13480</v>
          </cell>
          <cell r="Q7">
            <v>0</v>
          </cell>
          <cell r="R7">
            <v>252937</v>
          </cell>
          <cell r="S7">
            <v>0</v>
          </cell>
          <cell r="T7">
            <v>29861</v>
          </cell>
          <cell r="U7">
            <v>4689</v>
          </cell>
          <cell r="V7">
            <v>34550</v>
          </cell>
          <cell r="W7">
            <v>423183</v>
          </cell>
          <cell r="X7">
            <v>0</v>
          </cell>
          <cell r="Y7">
            <v>423183</v>
          </cell>
          <cell r="Z7">
            <v>0</v>
          </cell>
          <cell r="AA7">
            <v>25094</v>
          </cell>
          <cell r="AB7">
            <v>1931</v>
          </cell>
          <cell r="AC7">
            <v>23596</v>
          </cell>
          <cell r="AD7">
            <v>7183</v>
          </cell>
          <cell r="AE7">
            <v>0</v>
          </cell>
          <cell r="AF7">
            <v>57804</v>
          </cell>
        </row>
        <row r="8">
          <cell r="B8" t="str">
            <v>Køb fra lagringspligtig 2.b-c.</v>
          </cell>
          <cell r="C8">
            <v>0</v>
          </cell>
          <cell r="D8">
            <v>0</v>
          </cell>
          <cell r="E8">
            <v>109194</v>
          </cell>
          <cell r="F8">
            <v>4516</v>
          </cell>
          <cell r="G8">
            <v>1902</v>
          </cell>
          <cell r="H8">
            <v>115612</v>
          </cell>
          <cell r="I8">
            <v>0</v>
          </cell>
          <cell r="J8">
            <v>64007</v>
          </cell>
          <cell r="K8">
            <v>64007</v>
          </cell>
          <cell r="L8">
            <v>34204</v>
          </cell>
          <cell r="M8">
            <v>146562</v>
          </cell>
          <cell r="N8">
            <v>0</v>
          </cell>
          <cell r="O8">
            <v>66030</v>
          </cell>
          <cell r="P8">
            <v>234</v>
          </cell>
          <cell r="Q8">
            <v>15000</v>
          </cell>
          <cell r="R8">
            <v>262030</v>
          </cell>
          <cell r="S8">
            <v>0</v>
          </cell>
          <cell r="T8">
            <v>0</v>
          </cell>
          <cell r="U8">
            <v>191</v>
          </cell>
          <cell r="V8">
            <v>191</v>
          </cell>
          <cell r="W8">
            <v>558450</v>
          </cell>
          <cell r="X8">
            <v>0</v>
          </cell>
          <cell r="Y8">
            <v>558450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1058</v>
          </cell>
          <cell r="AE8">
            <v>0</v>
          </cell>
          <cell r="AF8">
            <v>1058</v>
          </cell>
        </row>
        <row r="9">
          <cell r="B9" t="str">
            <v>Lån fra lagringpligtig 2.f-g.</v>
          </cell>
          <cell r="C9">
            <v>0</v>
          </cell>
          <cell r="D9">
            <v>0</v>
          </cell>
          <cell r="E9">
            <v>88294</v>
          </cell>
          <cell r="F9">
            <v>6</v>
          </cell>
          <cell r="G9">
            <v>1421</v>
          </cell>
          <cell r="H9">
            <v>89721</v>
          </cell>
          <cell r="I9">
            <v>0</v>
          </cell>
          <cell r="J9">
            <v>0</v>
          </cell>
          <cell r="K9">
            <v>0</v>
          </cell>
          <cell r="L9">
            <v>33407</v>
          </cell>
          <cell r="M9">
            <v>86563</v>
          </cell>
          <cell r="N9">
            <v>0</v>
          </cell>
          <cell r="O9">
            <v>18848</v>
          </cell>
          <cell r="P9">
            <v>0</v>
          </cell>
          <cell r="Q9">
            <v>26078</v>
          </cell>
          <cell r="R9">
            <v>164896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188948</v>
          </cell>
          <cell r="X9">
            <v>0</v>
          </cell>
          <cell r="Y9">
            <v>188948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Køb fra andre 2d</v>
          </cell>
          <cell r="C10">
            <v>49</v>
          </cell>
          <cell r="D10">
            <v>0</v>
          </cell>
          <cell r="E10">
            <v>0</v>
          </cell>
          <cell r="F10">
            <v>0</v>
          </cell>
          <cell r="G10">
            <v>696</v>
          </cell>
          <cell r="H10">
            <v>745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4668</v>
          </cell>
          <cell r="Q10">
            <v>0</v>
          </cell>
          <cell r="R10">
            <v>4668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546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546</v>
          </cell>
        </row>
        <row r="11">
          <cell r="B11" t="str">
            <v>Køb fra andre 2e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92</v>
          </cell>
          <cell r="H11">
            <v>92</v>
          </cell>
          <cell r="I11">
            <v>0</v>
          </cell>
          <cell r="J11">
            <v>10</v>
          </cell>
          <cell r="K11">
            <v>10</v>
          </cell>
          <cell r="L11">
            <v>723</v>
          </cell>
          <cell r="M11">
            <v>63</v>
          </cell>
          <cell r="N11">
            <v>0</v>
          </cell>
          <cell r="O11">
            <v>667</v>
          </cell>
          <cell r="P11">
            <v>0</v>
          </cell>
          <cell r="Q11">
            <v>0</v>
          </cell>
          <cell r="R11">
            <v>1453</v>
          </cell>
          <cell r="S11">
            <v>0</v>
          </cell>
          <cell r="T11">
            <v>481</v>
          </cell>
          <cell r="U11">
            <v>0</v>
          </cell>
          <cell r="V11">
            <v>481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4655</v>
          </cell>
          <cell r="AD11">
            <v>692</v>
          </cell>
          <cell r="AE11">
            <v>0</v>
          </cell>
          <cell r="AF11">
            <v>5347</v>
          </cell>
        </row>
        <row r="12">
          <cell r="B12" t="str">
            <v>Lån fra andre 2.h.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2760</v>
          </cell>
          <cell r="N12">
            <v>0</v>
          </cell>
          <cell r="O12">
            <v>502</v>
          </cell>
          <cell r="P12">
            <v>0</v>
          </cell>
          <cell r="Q12">
            <v>0</v>
          </cell>
          <cell r="R12">
            <v>3262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Egen produktion 2.i.</v>
          </cell>
          <cell r="C13">
            <v>0</v>
          </cell>
          <cell r="D13">
            <v>43562</v>
          </cell>
          <cell r="E13">
            <v>171082</v>
          </cell>
          <cell r="F13">
            <v>0</v>
          </cell>
          <cell r="G13">
            <v>191</v>
          </cell>
          <cell r="H13">
            <v>214835</v>
          </cell>
          <cell r="I13">
            <v>0</v>
          </cell>
          <cell r="J13">
            <v>28</v>
          </cell>
          <cell r="K13">
            <v>28</v>
          </cell>
          <cell r="L13">
            <v>19152</v>
          </cell>
          <cell r="M13">
            <v>109570</v>
          </cell>
          <cell r="N13">
            <v>0</v>
          </cell>
          <cell r="O13">
            <v>167744</v>
          </cell>
          <cell r="P13">
            <v>4478</v>
          </cell>
          <cell r="Q13">
            <v>6510</v>
          </cell>
          <cell r="R13">
            <v>307454</v>
          </cell>
          <cell r="S13">
            <v>0</v>
          </cell>
          <cell r="T13">
            <v>0</v>
          </cell>
          <cell r="U13">
            <v>50625</v>
          </cell>
          <cell r="V13">
            <v>50625</v>
          </cell>
          <cell r="W13">
            <v>561438</v>
          </cell>
          <cell r="X13">
            <v>83012</v>
          </cell>
          <cell r="Y13">
            <v>644450</v>
          </cell>
          <cell r="Z13">
            <v>14986</v>
          </cell>
          <cell r="AA13">
            <v>0</v>
          </cell>
          <cell r="AB13">
            <v>0</v>
          </cell>
          <cell r="AC13">
            <v>0</v>
          </cell>
          <cell r="AD13">
            <v>1403</v>
          </cell>
          <cell r="AE13">
            <v>0</v>
          </cell>
          <cell r="AF13">
            <v>16389</v>
          </cell>
        </row>
        <row r="14">
          <cell r="B14" t="str">
            <v>Tilgang ved blanding 2.j.</v>
          </cell>
          <cell r="C14">
            <v>0</v>
          </cell>
          <cell r="D14">
            <v>0</v>
          </cell>
          <cell r="E14">
            <v>5662</v>
          </cell>
          <cell r="F14">
            <v>109227</v>
          </cell>
          <cell r="G14">
            <v>1536</v>
          </cell>
          <cell r="H14">
            <v>116425</v>
          </cell>
          <cell r="I14">
            <v>0</v>
          </cell>
          <cell r="J14">
            <v>4</v>
          </cell>
          <cell r="K14">
            <v>4</v>
          </cell>
          <cell r="L14">
            <v>17655</v>
          </cell>
          <cell r="M14">
            <v>24488</v>
          </cell>
          <cell r="N14">
            <v>0</v>
          </cell>
          <cell r="O14">
            <v>152216</v>
          </cell>
          <cell r="P14">
            <v>0</v>
          </cell>
          <cell r="Q14">
            <v>0</v>
          </cell>
          <cell r="R14">
            <v>194359</v>
          </cell>
          <cell r="S14">
            <v>0</v>
          </cell>
          <cell r="T14">
            <v>0</v>
          </cell>
          <cell r="U14">
            <v>36</v>
          </cell>
          <cell r="V14">
            <v>36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1085</v>
          </cell>
          <cell r="AE14">
            <v>0</v>
          </cell>
          <cell r="AF14">
            <v>1086</v>
          </cell>
        </row>
        <row r="15">
          <cell r="B15" t="str">
            <v>Gendannet ved produktion 2.k.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Overskud 2.l.</v>
          </cell>
          <cell r="C16">
            <v>0</v>
          </cell>
          <cell r="D16">
            <v>0</v>
          </cell>
          <cell r="E16">
            <v>361</v>
          </cell>
          <cell r="F16">
            <v>75</v>
          </cell>
          <cell r="G16">
            <v>110</v>
          </cell>
          <cell r="H16">
            <v>546</v>
          </cell>
          <cell r="I16">
            <v>1</v>
          </cell>
          <cell r="J16">
            <v>21</v>
          </cell>
          <cell r="K16">
            <v>22</v>
          </cell>
          <cell r="L16">
            <v>648</v>
          </cell>
          <cell r="M16">
            <v>1011</v>
          </cell>
          <cell r="N16">
            <v>0</v>
          </cell>
          <cell r="O16">
            <v>521</v>
          </cell>
          <cell r="P16">
            <v>24</v>
          </cell>
          <cell r="Q16">
            <v>727</v>
          </cell>
          <cell r="R16">
            <v>2931</v>
          </cell>
          <cell r="S16">
            <v>0</v>
          </cell>
          <cell r="T16">
            <v>4</v>
          </cell>
          <cell r="U16">
            <v>798</v>
          </cell>
          <cell r="V16">
            <v>802</v>
          </cell>
          <cell r="W16">
            <v>50</v>
          </cell>
          <cell r="X16">
            <v>0</v>
          </cell>
          <cell r="Y16">
            <v>50</v>
          </cell>
          <cell r="Z16">
            <v>1</v>
          </cell>
          <cell r="AA16">
            <v>0</v>
          </cell>
          <cell r="AB16">
            <v>0</v>
          </cell>
          <cell r="AC16">
            <v>19</v>
          </cell>
          <cell r="AD16">
            <v>132</v>
          </cell>
          <cell r="AE16">
            <v>0</v>
          </cell>
          <cell r="AF16">
            <v>152</v>
          </cell>
        </row>
        <row r="17">
          <cell r="B17" t="str">
            <v>I alt Tilgang</v>
          </cell>
          <cell r="C17">
            <v>109</v>
          </cell>
          <cell r="D17">
            <v>49493</v>
          </cell>
          <cell r="E17">
            <v>406184</v>
          </cell>
          <cell r="F17">
            <v>113824</v>
          </cell>
          <cell r="G17">
            <v>10224</v>
          </cell>
          <cell r="H17">
            <v>579834</v>
          </cell>
          <cell r="I17">
            <v>1</v>
          </cell>
          <cell r="J17">
            <v>169167</v>
          </cell>
          <cell r="K17">
            <v>169168</v>
          </cell>
          <cell r="L17">
            <v>186031</v>
          </cell>
          <cell r="M17">
            <v>530232</v>
          </cell>
          <cell r="N17">
            <v>0</v>
          </cell>
          <cell r="O17">
            <v>406528</v>
          </cell>
          <cell r="P17">
            <v>22884</v>
          </cell>
          <cell r="Q17">
            <v>48315</v>
          </cell>
          <cell r="R17">
            <v>1193990</v>
          </cell>
          <cell r="S17">
            <v>0</v>
          </cell>
          <cell r="T17">
            <v>30346</v>
          </cell>
          <cell r="U17">
            <v>56339</v>
          </cell>
          <cell r="V17">
            <v>86685</v>
          </cell>
          <cell r="W17">
            <v>1732069</v>
          </cell>
          <cell r="X17">
            <v>83012</v>
          </cell>
          <cell r="Y17">
            <v>1815081</v>
          </cell>
          <cell r="Z17">
            <v>15533</v>
          </cell>
          <cell r="AA17">
            <v>25094</v>
          </cell>
          <cell r="AB17">
            <v>1931</v>
          </cell>
          <cell r="AC17">
            <v>28271</v>
          </cell>
          <cell r="AD17">
            <v>11553</v>
          </cell>
          <cell r="AE17">
            <v>0</v>
          </cell>
          <cell r="AF17">
            <v>82382</v>
          </cell>
        </row>
        <row r="18">
          <cell r="A18" t="str">
            <v>AFGANG</v>
          </cell>
          <cell r="B18" t="str">
            <v>Eksport 3.a.</v>
          </cell>
          <cell r="C18">
            <v>23</v>
          </cell>
          <cell r="D18">
            <v>39008</v>
          </cell>
          <cell r="E18">
            <v>70069</v>
          </cell>
          <cell r="F18">
            <v>0</v>
          </cell>
          <cell r="G18">
            <v>0</v>
          </cell>
          <cell r="H18">
            <v>109100</v>
          </cell>
          <cell r="I18">
            <v>0</v>
          </cell>
          <cell r="J18">
            <v>137632</v>
          </cell>
          <cell r="K18">
            <v>137632</v>
          </cell>
          <cell r="L18">
            <v>83085</v>
          </cell>
          <cell r="M18">
            <v>181919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265004</v>
          </cell>
          <cell r="S18">
            <v>0</v>
          </cell>
          <cell r="T18">
            <v>33243</v>
          </cell>
          <cell r="U18">
            <v>42700</v>
          </cell>
          <cell r="V18">
            <v>75943</v>
          </cell>
          <cell r="W18">
            <v>603533</v>
          </cell>
          <cell r="X18">
            <v>39615</v>
          </cell>
          <cell r="Y18">
            <v>643148</v>
          </cell>
          <cell r="Z18">
            <v>0</v>
          </cell>
          <cell r="AA18">
            <v>151</v>
          </cell>
          <cell r="AB18">
            <v>0</v>
          </cell>
          <cell r="AC18">
            <v>0</v>
          </cell>
          <cell r="AD18">
            <v>1507</v>
          </cell>
          <cell r="AE18">
            <v>0</v>
          </cell>
          <cell r="AF18">
            <v>1658</v>
          </cell>
        </row>
        <row r="19">
          <cell r="B19" t="str">
            <v>Salg til lagringspligtig 3.b-c.</v>
          </cell>
          <cell r="C19">
            <v>0</v>
          </cell>
          <cell r="D19">
            <v>0</v>
          </cell>
          <cell r="E19">
            <v>109198</v>
          </cell>
          <cell r="F19">
            <v>4516</v>
          </cell>
          <cell r="G19">
            <v>1902</v>
          </cell>
          <cell r="H19">
            <v>115616</v>
          </cell>
          <cell r="I19">
            <v>0</v>
          </cell>
          <cell r="J19">
            <v>64008</v>
          </cell>
          <cell r="K19">
            <v>64008</v>
          </cell>
          <cell r="L19">
            <v>34206</v>
          </cell>
          <cell r="M19">
            <v>146566</v>
          </cell>
          <cell r="N19">
            <v>0</v>
          </cell>
          <cell r="O19">
            <v>66044</v>
          </cell>
          <cell r="P19">
            <v>6264</v>
          </cell>
          <cell r="Q19">
            <v>15000</v>
          </cell>
          <cell r="R19">
            <v>268080</v>
          </cell>
          <cell r="S19">
            <v>0</v>
          </cell>
          <cell r="T19">
            <v>0</v>
          </cell>
          <cell r="U19">
            <v>191</v>
          </cell>
          <cell r="V19">
            <v>191</v>
          </cell>
          <cell r="W19">
            <v>558449</v>
          </cell>
          <cell r="X19">
            <v>0</v>
          </cell>
          <cell r="Y19">
            <v>558449</v>
          </cell>
          <cell r="Z19">
            <v>0</v>
          </cell>
          <cell r="AA19">
            <v>0</v>
          </cell>
          <cell r="AB19">
            <v>0</v>
          </cell>
          <cell r="AC19">
            <v>3969</v>
          </cell>
          <cell r="AD19">
            <v>1058</v>
          </cell>
          <cell r="AE19">
            <v>0</v>
          </cell>
          <cell r="AF19">
            <v>5027</v>
          </cell>
        </row>
        <row r="20">
          <cell r="B20" t="str">
            <v>Salg indberetningspligtig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Udlån til lagringspligtig 3.i-j.</v>
          </cell>
          <cell r="C21">
            <v>0</v>
          </cell>
          <cell r="D21">
            <v>0</v>
          </cell>
          <cell r="E21">
            <v>88294</v>
          </cell>
          <cell r="F21">
            <v>6</v>
          </cell>
          <cell r="G21">
            <v>1421</v>
          </cell>
          <cell r="H21">
            <v>89721</v>
          </cell>
          <cell r="I21">
            <v>0</v>
          </cell>
          <cell r="J21">
            <v>0</v>
          </cell>
          <cell r="K21">
            <v>0</v>
          </cell>
          <cell r="L21">
            <v>33407</v>
          </cell>
          <cell r="M21">
            <v>86563</v>
          </cell>
          <cell r="N21">
            <v>0</v>
          </cell>
          <cell r="O21">
            <v>18848</v>
          </cell>
          <cell r="P21">
            <v>0</v>
          </cell>
          <cell r="Q21">
            <v>26078</v>
          </cell>
          <cell r="R21">
            <v>164896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188948</v>
          </cell>
          <cell r="X21">
            <v>0</v>
          </cell>
          <cell r="Y21">
            <v>188948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Bunkring af udenrigsfart 3.d.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27826</v>
          </cell>
          <cell r="M22">
            <v>187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28013</v>
          </cell>
          <cell r="S22">
            <v>0</v>
          </cell>
          <cell r="T22">
            <v>3561</v>
          </cell>
          <cell r="U22">
            <v>6751</v>
          </cell>
          <cell r="V22">
            <v>10312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Salg til Forsvaret 3.e.</v>
          </cell>
          <cell r="C23">
            <v>0</v>
          </cell>
          <cell r="D23">
            <v>0</v>
          </cell>
          <cell r="E23">
            <v>0</v>
          </cell>
          <cell r="F23">
            <v>2</v>
          </cell>
          <cell r="G23">
            <v>0</v>
          </cell>
          <cell r="H23">
            <v>2</v>
          </cell>
          <cell r="I23">
            <v>0</v>
          </cell>
          <cell r="J23">
            <v>0</v>
          </cell>
          <cell r="K23">
            <v>0</v>
          </cell>
          <cell r="L23">
            <v>1634</v>
          </cell>
          <cell r="M23">
            <v>71</v>
          </cell>
          <cell r="N23">
            <v>0</v>
          </cell>
          <cell r="O23">
            <v>123</v>
          </cell>
          <cell r="P23">
            <v>0</v>
          </cell>
          <cell r="Q23">
            <v>0</v>
          </cell>
          <cell r="R23">
            <v>1828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</v>
          </cell>
          <cell r="AE23">
            <v>0</v>
          </cell>
          <cell r="AF23">
            <v>2</v>
          </cell>
        </row>
        <row r="24">
          <cell r="B24" t="str">
            <v>Salg til international luftfart 3.f.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49640</v>
          </cell>
          <cell r="K24">
            <v>49640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Salg til platforme 3.g.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Salg til andre 3.h.</v>
          </cell>
          <cell r="C26">
            <v>70</v>
          </cell>
          <cell r="D26">
            <v>0</v>
          </cell>
          <cell r="E26">
            <v>43411</v>
          </cell>
          <cell r="F26">
            <v>103067</v>
          </cell>
          <cell r="G26">
            <v>2291</v>
          </cell>
          <cell r="H26">
            <v>148839</v>
          </cell>
          <cell r="I26">
            <v>0</v>
          </cell>
          <cell r="J26">
            <v>59125</v>
          </cell>
          <cell r="K26">
            <v>59125</v>
          </cell>
          <cell r="L26">
            <v>47385</v>
          </cell>
          <cell r="M26">
            <v>71279</v>
          </cell>
          <cell r="N26">
            <v>0</v>
          </cell>
          <cell r="O26">
            <v>271768</v>
          </cell>
          <cell r="P26">
            <v>97</v>
          </cell>
          <cell r="Q26">
            <v>3655</v>
          </cell>
          <cell r="R26">
            <v>394184</v>
          </cell>
          <cell r="S26">
            <v>0</v>
          </cell>
          <cell r="T26">
            <v>0</v>
          </cell>
          <cell r="U26">
            <v>7013</v>
          </cell>
          <cell r="V26">
            <v>7013</v>
          </cell>
          <cell r="W26">
            <v>0</v>
          </cell>
          <cell r="X26">
            <v>0</v>
          </cell>
          <cell r="Y26">
            <v>0</v>
          </cell>
          <cell r="Z26">
            <v>39</v>
          </cell>
          <cell r="AA26">
            <v>0</v>
          </cell>
          <cell r="AB26">
            <v>1656</v>
          </cell>
          <cell r="AC26">
            <v>21585</v>
          </cell>
          <cell r="AD26">
            <v>4937</v>
          </cell>
          <cell r="AE26">
            <v>0</v>
          </cell>
          <cell r="AF26">
            <v>28217</v>
          </cell>
        </row>
        <row r="27">
          <cell r="B27" t="str">
            <v>Eget forbrug uden for raffinaderi 3.l.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349</v>
          </cell>
          <cell r="M27">
            <v>94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443</v>
          </cell>
          <cell r="S27">
            <v>0</v>
          </cell>
          <cell r="T27">
            <v>0</v>
          </cell>
          <cell r="U27">
            <v>1001</v>
          </cell>
          <cell r="V27">
            <v>1001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23920</v>
          </cell>
          <cell r="AB27">
            <v>0</v>
          </cell>
          <cell r="AC27">
            <v>7408</v>
          </cell>
          <cell r="AD27">
            <v>3</v>
          </cell>
          <cell r="AE27">
            <v>0</v>
          </cell>
          <cell r="AF27">
            <v>31331</v>
          </cell>
        </row>
        <row r="28">
          <cell r="B28" t="str">
            <v>Eget forbrug i raffinaderi 3.m.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15494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15494</v>
          </cell>
        </row>
        <row r="29">
          <cell r="B29" t="str">
            <v>Anvendt til produktion 3.n</v>
          </cell>
          <cell r="C29">
            <v>0</v>
          </cell>
          <cell r="D29">
            <v>24305</v>
          </cell>
          <cell r="E29">
            <v>11633</v>
          </cell>
          <cell r="F29">
            <v>0</v>
          </cell>
          <cell r="G29">
            <v>0</v>
          </cell>
          <cell r="H29">
            <v>35938</v>
          </cell>
          <cell r="I29">
            <v>822</v>
          </cell>
          <cell r="J29">
            <v>0</v>
          </cell>
          <cell r="K29">
            <v>822</v>
          </cell>
          <cell r="L29">
            <v>26489</v>
          </cell>
          <cell r="M29">
            <v>60561</v>
          </cell>
          <cell r="N29">
            <v>0</v>
          </cell>
          <cell r="O29">
            <v>6548</v>
          </cell>
          <cell r="P29">
            <v>10903</v>
          </cell>
          <cell r="Q29">
            <v>11063</v>
          </cell>
          <cell r="R29">
            <v>115564</v>
          </cell>
          <cell r="S29">
            <v>335</v>
          </cell>
          <cell r="T29">
            <v>0</v>
          </cell>
          <cell r="U29">
            <v>118</v>
          </cell>
          <cell r="V29">
            <v>453</v>
          </cell>
          <cell r="W29">
            <v>433399</v>
          </cell>
          <cell r="X29">
            <v>941</v>
          </cell>
          <cell r="Y29">
            <v>434340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3390</v>
          </cell>
          <cell r="AE29">
            <v>0</v>
          </cell>
          <cell r="AF29">
            <v>3390</v>
          </cell>
        </row>
        <row r="30">
          <cell r="B30" t="str">
            <v>Anvendt til blanding 3.o.</v>
          </cell>
          <cell r="C30">
            <v>0</v>
          </cell>
          <cell r="D30">
            <v>0</v>
          </cell>
          <cell r="E30">
            <v>103046</v>
          </cell>
          <cell r="F30">
            <v>6445</v>
          </cell>
          <cell r="G30">
            <v>6804</v>
          </cell>
          <cell r="H30">
            <v>116295</v>
          </cell>
          <cell r="I30">
            <v>0</v>
          </cell>
          <cell r="J30">
            <v>4</v>
          </cell>
          <cell r="K30">
            <v>4</v>
          </cell>
          <cell r="L30">
            <v>11390</v>
          </cell>
          <cell r="M30">
            <v>111886</v>
          </cell>
          <cell r="N30">
            <v>0</v>
          </cell>
          <cell r="O30">
            <v>65650</v>
          </cell>
          <cell r="P30">
            <v>5659</v>
          </cell>
          <cell r="Q30">
            <v>0</v>
          </cell>
          <cell r="R30">
            <v>194585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30</v>
          </cell>
          <cell r="AD30">
            <v>1085</v>
          </cell>
          <cell r="AE30">
            <v>0</v>
          </cell>
          <cell r="AF30">
            <v>1115</v>
          </cell>
        </row>
        <row r="31">
          <cell r="B31" t="str">
            <v>Genanvendt til produktion 3.p.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Svind 2.l.</v>
          </cell>
          <cell r="C32">
            <v>2</v>
          </cell>
          <cell r="D32">
            <v>5</v>
          </cell>
          <cell r="E32">
            <v>69</v>
          </cell>
          <cell r="F32">
            <v>0</v>
          </cell>
          <cell r="G32">
            <v>1</v>
          </cell>
          <cell r="H32">
            <v>77</v>
          </cell>
          <cell r="I32">
            <v>0</v>
          </cell>
          <cell r="J32">
            <v>309</v>
          </cell>
          <cell r="K32">
            <v>309</v>
          </cell>
          <cell r="L32">
            <v>343</v>
          </cell>
          <cell r="M32">
            <v>202</v>
          </cell>
          <cell r="N32">
            <v>0</v>
          </cell>
          <cell r="O32">
            <v>42</v>
          </cell>
          <cell r="P32">
            <v>63</v>
          </cell>
          <cell r="Q32">
            <v>1</v>
          </cell>
          <cell r="R32">
            <v>651</v>
          </cell>
          <cell r="S32">
            <v>0</v>
          </cell>
          <cell r="T32">
            <v>28</v>
          </cell>
          <cell r="U32">
            <v>53</v>
          </cell>
          <cell r="V32">
            <v>81</v>
          </cell>
          <cell r="W32">
            <v>397</v>
          </cell>
          <cell r="X32">
            <v>721</v>
          </cell>
          <cell r="Y32">
            <v>1118</v>
          </cell>
          <cell r="Z32">
            <v>0</v>
          </cell>
          <cell r="AA32">
            <v>0</v>
          </cell>
          <cell r="AB32">
            <v>275</v>
          </cell>
          <cell r="AC32">
            <v>0</v>
          </cell>
          <cell r="AD32">
            <v>0</v>
          </cell>
          <cell r="AE32">
            <v>0</v>
          </cell>
          <cell r="AF32">
            <v>275</v>
          </cell>
        </row>
        <row r="33">
          <cell r="B33" t="str">
            <v>Udlån til andre 3.k.</v>
          </cell>
          <cell r="C33">
            <v>0</v>
          </cell>
          <cell r="D33">
            <v>0</v>
          </cell>
          <cell r="E33">
            <v>318</v>
          </cell>
          <cell r="F33">
            <v>0</v>
          </cell>
          <cell r="G33">
            <v>0</v>
          </cell>
          <cell r="H33">
            <v>318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I alt Afgang</v>
          </cell>
          <cell r="C34">
            <v>95</v>
          </cell>
          <cell r="D34">
            <v>63318</v>
          </cell>
          <cell r="E34">
            <v>426038</v>
          </cell>
          <cell r="F34">
            <v>114036</v>
          </cell>
          <cell r="G34">
            <v>12419</v>
          </cell>
          <cell r="H34">
            <v>615906</v>
          </cell>
          <cell r="I34">
            <v>822</v>
          </cell>
          <cell r="J34">
            <v>310718</v>
          </cell>
          <cell r="K34">
            <v>311540</v>
          </cell>
          <cell r="L34">
            <v>266114</v>
          </cell>
          <cell r="M34">
            <v>659328</v>
          </cell>
          <cell r="N34">
            <v>0</v>
          </cell>
          <cell r="O34">
            <v>429023</v>
          </cell>
          <cell r="P34">
            <v>22986</v>
          </cell>
          <cell r="Q34">
            <v>55797</v>
          </cell>
          <cell r="R34">
            <v>1433248</v>
          </cell>
          <cell r="S34">
            <v>335</v>
          </cell>
          <cell r="T34">
            <v>36832</v>
          </cell>
          <cell r="U34">
            <v>57827</v>
          </cell>
          <cell r="V34">
            <v>94994</v>
          </cell>
          <cell r="W34">
            <v>1784726</v>
          </cell>
          <cell r="X34">
            <v>41277</v>
          </cell>
          <cell r="Y34">
            <v>1826003</v>
          </cell>
          <cell r="Z34">
            <v>15533</v>
          </cell>
          <cell r="AA34">
            <v>24071</v>
          </cell>
          <cell r="AB34">
            <v>1931</v>
          </cell>
          <cell r="AC34">
            <v>32992</v>
          </cell>
          <cell r="AD34">
            <v>11982</v>
          </cell>
          <cell r="AE34">
            <v>0</v>
          </cell>
          <cell r="AF34">
            <v>86509</v>
          </cell>
        </row>
        <row r="35">
          <cell r="A35" t="str">
            <v>FYSISK BEHOLDNING ULTIMO</v>
          </cell>
          <cell r="C35">
            <v>62</v>
          </cell>
          <cell r="D35">
            <v>73405</v>
          </cell>
          <cell r="E35">
            <v>353869</v>
          </cell>
          <cell r="F35">
            <v>20643</v>
          </cell>
          <cell r="G35">
            <v>22932</v>
          </cell>
          <cell r="H35">
            <v>470911</v>
          </cell>
          <cell r="I35">
            <v>9334</v>
          </cell>
          <cell r="J35">
            <v>258748</v>
          </cell>
          <cell r="K35">
            <v>268082</v>
          </cell>
          <cell r="L35">
            <v>329034</v>
          </cell>
          <cell r="M35">
            <v>1035450</v>
          </cell>
          <cell r="N35">
            <v>0</v>
          </cell>
          <cell r="O35">
            <v>244080</v>
          </cell>
          <cell r="P35">
            <v>28943</v>
          </cell>
          <cell r="Q35">
            <v>147724</v>
          </cell>
          <cell r="R35">
            <v>1785231</v>
          </cell>
          <cell r="S35">
            <v>17027</v>
          </cell>
          <cell r="T35">
            <v>201263</v>
          </cell>
          <cell r="U35">
            <v>116272</v>
          </cell>
          <cell r="V35">
            <v>334562</v>
          </cell>
          <cell r="W35">
            <v>420833</v>
          </cell>
          <cell r="X35">
            <v>106278</v>
          </cell>
          <cell r="Y35">
            <v>527111</v>
          </cell>
          <cell r="Z35">
            <v>0</v>
          </cell>
          <cell r="AA35">
            <v>97007</v>
          </cell>
          <cell r="AB35">
            <v>0</v>
          </cell>
          <cell r="AC35">
            <v>11883</v>
          </cell>
          <cell r="AD35">
            <v>5506</v>
          </cell>
          <cell r="AE35">
            <v>0</v>
          </cell>
          <cell r="AF35">
            <v>114396</v>
          </cell>
        </row>
        <row r="36">
          <cell r="A36" t="str">
            <v>TILGODEHAVENDE ULTIMO</v>
          </cell>
          <cell r="C36">
            <v>0</v>
          </cell>
          <cell r="D36">
            <v>0</v>
          </cell>
          <cell r="E36">
            <v>112795</v>
          </cell>
          <cell r="F36">
            <v>20012</v>
          </cell>
          <cell r="G36">
            <v>5041</v>
          </cell>
          <cell r="H36">
            <v>137848</v>
          </cell>
          <cell r="I36">
            <v>0</v>
          </cell>
          <cell r="J36">
            <v>0</v>
          </cell>
          <cell r="K36">
            <v>0</v>
          </cell>
          <cell r="L36">
            <v>128733</v>
          </cell>
          <cell r="M36">
            <v>315093</v>
          </cell>
          <cell r="N36">
            <v>0</v>
          </cell>
          <cell r="O36">
            <v>211420</v>
          </cell>
          <cell r="P36">
            <v>0</v>
          </cell>
          <cell r="Q36">
            <v>56965</v>
          </cell>
          <cell r="R36">
            <v>712211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349086</v>
          </cell>
          <cell r="X36">
            <v>0</v>
          </cell>
          <cell r="Y36">
            <v>349086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GÆLD ULTIMO</v>
          </cell>
          <cell r="C37">
            <v>0</v>
          </cell>
          <cell r="D37">
            <v>0</v>
          </cell>
          <cell r="E37">
            <v>-111345</v>
          </cell>
          <cell r="F37">
            <v>-20012</v>
          </cell>
          <cell r="G37">
            <v>-5040</v>
          </cell>
          <cell r="H37">
            <v>-136397</v>
          </cell>
          <cell r="I37">
            <v>0</v>
          </cell>
          <cell r="J37">
            <v>0</v>
          </cell>
          <cell r="K37">
            <v>0</v>
          </cell>
          <cell r="L37">
            <v>-128732</v>
          </cell>
          <cell r="M37">
            <v>-318351</v>
          </cell>
          <cell r="N37">
            <v>0</v>
          </cell>
          <cell r="O37">
            <v>-205506</v>
          </cell>
          <cell r="P37">
            <v>0</v>
          </cell>
          <cell r="Q37">
            <v>-56965</v>
          </cell>
          <cell r="R37">
            <v>-709554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-349086</v>
          </cell>
          <cell r="X37">
            <v>0</v>
          </cell>
          <cell r="Y37">
            <v>-349086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EGEN BEHOLDNING ULTIMO</v>
          </cell>
          <cell r="C38">
            <v>62</v>
          </cell>
          <cell r="D38">
            <v>73405</v>
          </cell>
          <cell r="E38">
            <v>355319</v>
          </cell>
          <cell r="F38">
            <v>20643</v>
          </cell>
          <cell r="G38">
            <v>22933</v>
          </cell>
          <cell r="H38">
            <v>472362</v>
          </cell>
          <cell r="I38">
            <v>9334</v>
          </cell>
          <cell r="J38">
            <v>258748</v>
          </cell>
          <cell r="K38">
            <v>268082</v>
          </cell>
          <cell r="L38">
            <v>329035</v>
          </cell>
          <cell r="M38">
            <v>1032192</v>
          </cell>
          <cell r="N38">
            <v>0</v>
          </cell>
          <cell r="O38">
            <v>249994</v>
          </cell>
          <cell r="P38">
            <v>28943</v>
          </cell>
          <cell r="Q38">
            <v>147724</v>
          </cell>
          <cell r="R38">
            <v>1787888</v>
          </cell>
          <cell r="S38">
            <v>17027</v>
          </cell>
          <cell r="T38">
            <v>201263</v>
          </cell>
          <cell r="U38">
            <v>116272</v>
          </cell>
          <cell r="V38">
            <v>334562</v>
          </cell>
          <cell r="W38">
            <v>420833</v>
          </cell>
          <cell r="X38">
            <v>106278</v>
          </cell>
          <cell r="Y38">
            <v>527111</v>
          </cell>
          <cell r="Z38">
            <v>0</v>
          </cell>
          <cell r="AA38">
            <v>97007</v>
          </cell>
          <cell r="AB38">
            <v>0</v>
          </cell>
          <cell r="AC38">
            <v>11883</v>
          </cell>
          <cell r="AD38">
            <v>5506</v>
          </cell>
          <cell r="AE38">
            <v>0</v>
          </cell>
          <cell r="AF38">
            <v>114396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35938</v>
          </cell>
          <cell r="C3">
            <v>111069</v>
          </cell>
          <cell r="D3">
            <v>1237</v>
          </cell>
          <cell r="E3">
            <v>148244</v>
          </cell>
          <cell r="F3">
            <v>4437</v>
          </cell>
          <cell r="G3">
            <v>13103</v>
          </cell>
          <cell r="H3">
            <v>17540</v>
          </cell>
          <cell r="I3">
            <v>0</v>
          </cell>
          <cell r="J3">
            <v>0</v>
          </cell>
          <cell r="K3">
            <v>29089</v>
          </cell>
          <cell r="L3">
            <v>0</v>
          </cell>
          <cell r="M3">
            <v>16721</v>
          </cell>
          <cell r="N3">
            <v>45810</v>
          </cell>
        </row>
      </sheetData>
      <sheetData sheetId="2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ånedlig Olie Rapport"/>
      <sheetName val="MOR-supplerende oplysninger"/>
      <sheetName val="Parametre"/>
      <sheetName val="MOR-december2016"/>
    </sheetNames>
    <sheetDataSet>
      <sheetData sheetId="0">
        <row r="2">
          <cell r="B2" t="str">
            <v>Transaktionstype</v>
          </cell>
        </row>
      </sheetData>
      <sheetData sheetId="1">
        <row r="2">
          <cell r="B2" t="str">
            <v>Benzin 92</v>
          </cell>
          <cell r="C2" t="str">
            <v>Benzin 95</v>
          </cell>
          <cell r="D2" t="str">
            <v>Benzin 98</v>
          </cell>
          <cell r="E2" t="str">
            <v>Total</v>
          </cell>
          <cell r="F2" t="str">
            <v>Farvet fyringsolie</v>
          </cell>
          <cell r="G2" t="str">
            <v>Farvet landbrugsdiesel</v>
          </cell>
          <cell r="H2" t="str">
            <v>Total</v>
          </cell>
          <cell r="I2" t="str">
            <v>Petroleum</v>
          </cell>
          <cell r="J2" t="str">
            <v>Total</v>
          </cell>
          <cell r="K2" t="str">
            <v>Anden gasolie</v>
          </cell>
          <cell r="L2" t="str">
            <v>Diesel</v>
          </cell>
          <cell r="M2" t="str">
            <v>Fyringsolie</v>
          </cell>
          <cell r="N2" t="str">
            <v>Total</v>
          </cell>
        </row>
        <row r="3">
          <cell r="A3" t="str">
            <v>Total</v>
          </cell>
          <cell r="B3">
            <v>16739</v>
          </cell>
          <cell r="C3">
            <v>122418</v>
          </cell>
          <cell r="D3">
            <v>2252</v>
          </cell>
          <cell r="E3">
            <v>141409</v>
          </cell>
          <cell r="F3">
            <v>7992</v>
          </cell>
          <cell r="G3">
            <v>5155</v>
          </cell>
          <cell r="H3">
            <v>13147</v>
          </cell>
          <cell r="I3">
            <v>0</v>
          </cell>
          <cell r="J3">
            <v>0</v>
          </cell>
          <cell r="K3">
            <v>27145</v>
          </cell>
          <cell r="L3">
            <v>0</v>
          </cell>
          <cell r="M3">
            <v>29072</v>
          </cell>
          <cell r="N3">
            <v>56217</v>
          </cell>
        </row>
      </sheetData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indexed="44"/>
  </sheetPr>
  <dimension ref="A1:V443"/>
  <sheetViews>
    <sheetView tabSelected="1" zoomScale="78" zoomScaleNormal="78" workbookViewId="0">
      <pane xSplit="2" ySplit="5" topLeftCell="C396" activePane="bottomRight" state="frozen"/>
      <selection activeCell="K17" sqref="K17:K20"/>
      <selection pane="topRight" activeCell="K17" sqref="K17:K20"/>
      <selection pane="bottomLeft" activeCell="K17" sqref="K17:K20"/>
      <selection pane="bottomRight" activeCell="A438" sqref="A438"/>
    </sheetView>
  </sheetViews>
  <sheetFormatPr defaultRowHeight="12.75" x14ac:dyDescent="0.2"/>
  <cols>
    <col min="1" max="1" width="22.28515625" customWidth="1"/>
    <col min="2" max="2" width="4.85546875" style="3" customWidth="1"/>
    <col min="3" max="4" width="12.28515625" style="3" customWidth="1"/>
    <col min="5" max="5" width="9.140625" style="3"/>
    <col min="6" max="6" width="11.7109375" style="3" customWidth="1"/>
    <col min="7" max="7" width="20.140625" style="3" customWidth="1"/>
    <col min="8" max="8" width="20.140625" style="3" bestFit="1" customWidth="1"/>
    <col min="9" max="9" width="21.7109375" bestFit="1" customWidth="1"/>
    <col min="10" max="10" width="3.42578125" customWidth="1"/>
    <col min="11" max="11" width="14" bestFit="1" customWidth="1"/>
    <col min="12" max="12" width="10.42578125" customWidth="1"/>
    <col min="13" max="13" width="21.85546875" customWidth="1"/>
    <col min="14" max="14" width="10.140625" customWidth="1"/>
  </cols>
  <sheetData>
    <row r="1" spans="1:14" x14ac:dyDescent="0.2">
      <c r="A1" s="1" t="s">
        <v>28</v>
      </c>
      <c r="B1" s="1"/>
      <c r="D1"/>
      <c r="E1"/>
      <c r="F1"/>
      <c r="G1"/>
      <c r="H1"/>
    </row>
    <row r="2" spans="1:14" x14ac:dyDescent="0.2">
      <c r="A2" s="1" t="s">
        <v>29</v>
      </c>
      <c r="B2" s="1"/>
      <c r="C2"/>
      <c r="D2"/>
      <c r="E2"/>
      <c r="F2"/>
      <c r="G2"/>
      <c r="H2"/>
      <c r="M2" s="27" t="s">
        <v>59</v>
      </c>
    </row>
    <row r="3" spans="1:14" x14ac:dyDescent="0.2">
      <c r="C3"/>
      <c r="M3" s="27" t="s">
        <v>60</v>
      </c>
    </row>
    <row r="4" spans="1:14" ht="13.5" thickBot="1" x14ac:dyDescent="0.25">
      <c r="A4" s="5"/>
      <c r="C4" s="6" t="s">
        <v>19</v>
      </c>
      <c r="D4" s="6" t="s">
        <v>2</v>
      </c>
      <c r="E4" s="6" t="s">
        <v>3</v>
      </c>
      <c r="F4" s="6" t="s">
        <v>4</v>
      </c>
      <c r="G4" s="6" t="s">
        <v>5</v>
      </c>
      <c r="H4" s="6" t="s">
        <v>20</v>
      </c>
      <c r="I4" s="6" t="s">
        <v>7</v>
      </c>
      <c r="K4" s="9" t="s">
        <v>6</v>
      </c>
      <c r="M4" s="5"/>
    </row>
    <row r="5" spans="1:14" ht="13.5" thickBot="1" x14ac:dyDescent="0.25">
      <c r="A5" s="18"/>
      <c r="B5"/>
      <c r="C5" s="19" t="s">
        <v>32</v>
      </c>
      <c r="D5" s="19" t="s">
        <v>33</v>
      </c>
      <c r="E5" s="19" t="s">
        <v>34</v>
      </c>
      <c r="F5" s="20" t="s">
        <v>35</v>
      </c>
      <c r="G5" s="19" t="s">
        <v>36</v>
      </c>
      <c r="H5" s="20" t="s">
        <v>37</v>
      </c>
      <c r="I5" s="19" t="s">
        <v>38</v>
      </c>
      <c r="K5" s="9" t="s">
        <v>39</v>
      </c>
      <c r="M5" s="18"/>
    </row>
    <row r="6" spans="1:14" x14ac:dyDescent="0.2">
      <c r="A6" s="21"/>
      <c r="B6"/>
      <c r="C6" s="10"/>
      <c r="D6" s="10"/>
      <c r="E6" s="10"/>
      <c r="F6" s="10"/>
      <c r="G6" s="10"/>
      <c r="H6" s="10"/>
    </row>
    <row r="7" spans="1:14" x14ac:dyDescent="0.2">
      <c r="A7" s="22">
        <v>2005</v>
      </c>
      <c r="B7"/>
      <c r="I7" s="3"/>
      <c r="J7" s="3"/>
      <c r="K7" s="16">
        <v>351823.13108200004</v>
      </c>
      <c r="M7" s="22">
        <v>2005</v>
      </c>
      <c r="N7" s="3"/>
    </row>
    <row r="8" spans="1:14" x14ac:dyDescent="0.2">
      <c r="A8" s="22">
        <v>2006</v>
      </c>
      <c r="B8"/>
      <c r="I8" s="3"/>
      <c r="J8" s="3"/>
      <c r="K8" s="16">
        <v>353742.70983089996</v>
      </c>
      <c r="M8" s="22">
        <v>2006</v>
      </c>
      <c r="N8" s="3"/>
    </row>
    <row r="9" spans="1:14" x14ac:dyDescent="0.2">
      <c r="A9" s="22">
        <v>2007</v>
      </c>
      <c r="B9"/>
      <c r="I9" s="3"/>
      <c r="J9" s="3"/>
      <c r="K9" s="16">
        <v>351139.84554009436</v>
      </c>
      <c r="L9" s="52"/>
      <c r="M9" s="22">
        <v>2007</v>
      </c>
      <c r="N9" s="3"/>
    </row>
    <row r="10" spans="1:14" x14ac:dyDescent="0.2">
      <c r="A10" s="22">
        <v>2008</v>
      </c>
      <c r="B10"/>
      <c r="I10" s="3"/>
      <c r="J10" s="3"/>
      <c r="K10" s="16">
        <v>337982.40627623338</v>
      </c>
      <c r="L10" s="52"/>
      <c r="M10" s="22">
        <v>2008</v>
      </c>
      <c r="N10" s="3"/>
    </row>
    <row r="11" spans="1:14" x14ac:dyDescent="0.2">
      <c r="A11" s="22">
        <v>2009</v>
      </c>
      <c r="B11"/>
      <c r="I11" s="3"/>
      <c r="J11" s="3"/>
      <c r="K11" s="16">
        <v>321700.60549033614</v>
      </c>
      <c r="L11" s="52"/>
      <c r="M11" s="22">
        <v>2009</v>
      </c>
      <c r="N11" s="3"/>
    </row>
    <row r="12" spans="1:14" x14ac:dyDescent="0.2">
      <c r="A12" s="22">
        <v>2010</v>
      </c>
      <c r="B12"/>
      <c r="I12" s="3"/>
      <c r="J12" s="3"/>
      <c r="K12" s="16">
        <v>319383.56997243332</v>
      </c>
      <c r="L12" s="52"/>
      <c r="M12" s="22">
        <v>2010</v>
      </c>
      <c r="N12" s="3"/>
    </row>
    <row r="13" spans="1:14" x14ac:dyDescent="0.2">
      <c r="A13" s="22">
        <v>2011</v>
      </c>
      <c r="B13"/>
      <c r="I13" s="3"/>
      <c r="J13" s="3"/>
      <c r="K13" s="16">
        <v>312328.56537999999</v>
      </c>
      <c r="L13" s="52"/>
      <c r="M13" s="22">
        <v>2011</v>
      </c>
      <c r="N13" s="3"/>
    </row>
    <row r="14" spans="1:14" x14ac:dyDescent="0.2">
      <c r="A14" s="22">
        <v>2012</v>
      </c>
      <c r="B14"/>
      <c r="I14" s="3"/>
      <c r="J14" s="3"/>
      <c r="K14" s="16">
        <v>303139.33198240004</v>
      </c>
      <c r="L14" s="79"/>
      <c r="M14" s="22">
        <v>2012</v>
      </c>
      <c r="N14" s="3"/>
    </row>
    <row r="15" spans="1:14" x14ac:dyDescent="0.2">
      <c r="A15" s="22">
        <v>2013</v>
      </c>
      <c r="B15"/>
      <c r="I15" s="3"/>
      <c r="J15" s="3"/>
      <c r="K15" s="16">
        <v>297921.8661626</v>
      </c>
      <c r="L15" s="12"/>
      <c r="M15" s="22">
        <v>2013</v>
      </c>
      <c r="N15" s="3"/>
    </row>
    <row r="16" spans="1:14" x14ac:dyDescent="0.2">
      <c r="A16" s="22">
        <v>2014</v>
      </c>
      <c r="B16"/>
      <c r="I16" s="3"/>
      <c r="J16" s="3"/>
      <c r="K16" s="16">
        <v>295023.27166840009</v>
      </c>
      <c r="M16" s="22">
        <v>2014</v>
      </c>
    </row>
    <row r="17" spans="1:14" x14ac:dyDescent="0.2">
      <c r="A17" s="22">
        <v>2015</v>
      </c>
      <c r="B17"/>
      <c r="I17" s="3"/>
      <c r="J17" s="3"/>
      <c r="K17" s="16">
        <v>298326.32318920008</v>
      </c>
      <c r="M17" s="22">
        <v>2015</v>
      </c>
    </row>
    <row r="18" spans="1:14" x14ac:dyDescent="0.2">
      <c r="A18" s="22">
        <v>2016</v>
      </c>
      <c r="B18"/>
      <c r="I18" s="3"/>
      <c r="J18" s="3"/>
      <c r="K18" s="3">
        <f>SUM(K104:K107)</f>
        <v>302545.16918150004</v>
      </c>
      <c r="M18" s="22">
        <v>2016</v>
      </c>
    </row>
    <row r="19" spans="1:14" x14ac:dyDescent="0.2">
      <c r="A19" s="22">
        <v>2017</v>
      </c>
      <c r="B19"/>
      <c r="I19" s="3"/>
      <c r="J19" s="3"/>
      <c r="K19" s="3">
        <v>308009.1470210001</v>
      </c>
      <c r="M19" s="22">
        <v>2017</v>
      </c>
    </row>
    <row r="20" spans="1:14" x14ac:dyDescent="0.2">
      <c r="A20" s="22">
        <v>2018</v>
      </c>
      <c r="B20"/>
      <c r="I20" s="3"/>
      <c r="J20" s="3"/>
      <c r="K20" s="3">
        <f>SUM(K114:K117)</f>
        <v>307392.35223620001</v>
      </c>
      <c r="M20" s="22">
        <v>2018</v>
      </c>
    </row>
    <row r="21" spans="1:14" x14ac:dyDescent="0.2">
      <c r="A21" s="22">
        <v>2019</v>
      </c>
      <c r="B21"/>
      <c r="I21" s="3"/>
      <c r="J21" s="3"/>
      <c r="K21" s="3">
        <f>SUM(K119:K122)</f>
        <v>314568.31568850001</v>
      </c>
      <c r="M21" s="22">
        <v>2019</v>
      </c>
    </row>
    <row r="22" spans="1:14" x14ac:dyDescent="0.2">
      <c r="A22" s="22">
        <v>2020</v>
      </c>
      <c r="B22"/>
      <c r="I22" s="3"/>
      <c r="J22" s="3"/>
      <c r="K22" s="3">
        <f>SUM(K124:K127)</f>
        <v>263649.19277600001</v>
      </c>
      <c r="M22" s="22">
        <v>2020</v>
      </c>
    </row>
    <row r="23" spans="1:14" x14ac:dyDescent="0.2">
      <c r="A23" s="22">
        <v>2021</v>
      </c>
      <c r="B23"/>
      <c r="I23" s="3"/>
      <c r="J23" s="3"/>
      <c r="K23" s="3">
        <f>SUM(K129:K132)</f>
        <v>273269.24273150001</v>
      </c>
      <c r="M23" s="22">
        <v>2021</v>
      </c>
    </row>
    <row r="24" spans="1:14" x14ac:dyDescent="0.2">
      <c r="A24" s="22">
        <v>2022</v>
      </c>
      <c r="B24"/>
      <c r="I24" s="3"/>
      <c r="J24" s="3"/>
      <c r="K24" s="3">
        <f>SUM(K134:K137)</f>
        <v>286775.20205600001</v>
      </c>
      <c r="M24" s="22">
        <v>2022</v>
      </c>
    </row>
    <row r="25" spans="1:14" x14ac:dyDescent="0.2">
      <c r="A25" s="22">
        <v>2023</v>
      </c>
      <c r="B25"/>
      <c r="I25" s="3"/>
      <c r="J25" s="3"/>
      <c r="K25" s="3"/>
      <c r="M25" s="22">
        <v>2023</v>
      </c>
    </row>
    <row r="26" spans="1:14" x14ac:dyDescent="0.2">
      <c r="A26" s="23"/>
      <c r="B26"/>
      <c r="I26" s="3"/>
      <c r="J26" s="3"/>
      <c r="K26" s="82"/>
      <c r="N26" s="76"/>
    </row>
    <row r="27" spans="1:14" x14ac:dyDescent="0.2">
      <c r="A27" s="22" t="s">
        <v>277</v>
      </c>
      <c r="B27"/>
      <c r="I27" s="3"/>
      <c r="J27" s="3"/>
      <c r="K27" s="3"/>
      <c r="M27" s="22" t="s">
        <v>278</v>
      </c>
      <c r="N27" s="3"/>
    </row>
    <row r="28" spans="1:14" x14ac:dyDescent="0.2">
      <c r="A28" s="22">
        <v>2005</v>
      </c>
      <c r="B28"/>
      <c r="I28" s="3"/>
      <c r="J28" s="3"/>
      <c r="K28" s="3">
        <f t="shared" ref="K28" si="0">SUM(K198:K204)</f>
        <v>199898.57420983331</v>
      </c>
      <c r="M28" s="22">
        <v>2005</v>
      </c>
      <c r="N28" s="22"/>
    </row>
    <row r="29" spans="1:14" x14ac:dyDescent="0.2">
      <c r="A29" s="22">
        <v>2006</v>
      </c>
      <c r="B29"/>
      <c r="I29" s="3"/>
      <c r="J29" s="3"/>
      <c r="K29" s="3">
        <f t="shared" ref="K29" si="1">SUM(K211:K217)</f>
        <v>205292.5495778583</v>
      </c>
      <c r="M29" s="22">
        <v>2006</v>
      </c>
      <c r="N29" s="22"/>
    </row>
    <row r="30" spans="1:14" x14ac:dyDescent="0.2">
      <c r="A30" s="22">
        <v>2007</v>
      </c>
      <c r="B30"/>
      <c r="I30" s="3"/>
      <c r="J30" s="3"/>
      <c r="K30" s="3">
        <f t="shared" ref="K30" si="2">SUM(K224:K230)</f>
        <v>199976.05573022165</v>
      </c>
      <c r="M30" s="22">
        <v>2007</v>
      </c>
      <c r="N30" s="22"/>
    </row>
    <row r="31" spans="1:14" x14ac:dyDescent="0.2">
      <c r="A31" s="22">
        <v>2008</v>
      </c>
      <c r="B31"/>
      <c r="I31" s="3"/>
      <c r="J31" s="3"/>
      <c r="K31" s="3">
        <f t="shared" ref="K31" si="3">SUM(K237:K243)</f>
        <v>193468.5731956361</v>
      </c>
      <c r="M31" s="22">
        <v>2008</v>
      </c>
      <c r="N31" s="22"/>
    </row>
    <row r="32" spans="1:14" x14ac:dyDescent="0.2">
      <c r="A32" s="22">
        <v>2009</v>
      </c>
      <c r="B32"/>
      <c r="I32" s="3"/>
      <c r="J32" s="3"/>
      <c r="K32" s="3">
        <f t="shared" ref="K32" si="4">SUM(K250:K256)</f>
        <v>188236.43582669608</v>
      </c>
      <c r="M32" s="22">
        <v>2009</v>
      </c>
      <c r="N32" s="22"/>
    </row>
    <row r="33" spans="1:14" x14ac:dyDescent="0.2">
      <c r="A33" s="22">
        <v>2010</v>
      </c>
      <c r="B33"/>
      <c r="I33" s="3"/>
      <c r="J33" s="3"/>
      <c r="K33" s="3">
        <f t="shared" ref="K33" si="5">SUM(K263:K269)</f>
        <v>182510.06261958613</v>
      </c>
      <c r="M33" s="22">
        <v>2010</v>
      </c>
      <c r="N33" s="22"/>
    </row>
    <row r="34" spans="1:14" x14ac:dyDescent="0.2">
      <c r="A34" s="22">
        <v>2011</v>
      </c>
      <c r="B34"/>
      <c r="I34" s="3"/>
      <c r="J34" s="3"/>
      <c r="K34" s="3">
        <f t="shared" ref="K34" si="6">SUM(K276:K282)</f>
        <v>177459.83531016664</v>
      </c>
      <c r="M34" s="22">
        <v>2011</v>
      </c>
      <c r="N34" s="22"/>
    </row>
    <row r="35" spans="1:14" x14ac:dyDescent="0.2">
      <c r="A35" s="22">
        <v>2012</v>
      </c>
      <c r="B35"/>
      <c r="I35" s="3"/>
      <c r="J35" s="3"/>
      <c r="K35" s="3">
        <f t="shared" ref="K35" si="7">SUM(K289:K295)</f>
        <v>173430.94100289996</v>
      </c>
      <c r="M35" s="22">
        <v>2012</v>
      </c>
      <c r="N35" s="22"/>
    </row>
    <row r="36" spans="1:14" x14ac:dyDescent="0.2">
      <c r="A36" s="22">
        <v>2013</v>
      </c>
      <c r="B36"/>
      <c r="I36" s="3"/>
      <c r="J36" s="3"/>
      <c r="K36" s="3">
        <f t="shared" ref="K36" si="8">SUM(K302:K308)</f>
        <v>171560.40968093334</v>
      </c>
      <c r="M36" s="22">
        <v>2013</v>
      </c>
      <c r="N36" s="22"/>
    </row>
    <row r="37" spans="1:14" x14ac:dyDescent="0.2">
      <c r="A37" s="22">
        <v>2014</v>
      </c>
      <c r="B37"/>
      <c r="I37" s="3"/>
      <c r="J37" s="3"/>
      <c r="K37" s="3">
        <f t="shared" ref="K37" si="9">SUM(K315:K321)</f>
        <v>167108.26233919163</v>
      </c>
      <c r="M37" s="22">
        <v>2014</v>
      </c>
      <c r="N37" s="22"/>
    </row>
    <row r="38" spans="1:14" x14ac:dyDescent="0.2">
      <c r="A38" s="22">
        <v>2015</v>
      </c>
      <c r="B38"/>
      <c r="I38" s="3"/>
      <c r="J38" s="3"/>
      <c r="K38" s="3">
        <f t="shared" ref="K38" si="10">SUM(K328:K334)</f>
        <v>171129.30953536669</v>
      </c>
      <c r="M38" s="22">
        <v>2015</v>
      </c>
      <c r="N38" s="22"/>
    </row>
    <row r="39" spans="1:14" x14ac:dyDescent="0.2">
      <c r="A39" s="22">
        <v>2016</v>
      </c>
      <c r="B39"/>
      <c r="I39" s="3"/>
      <c r="J39" s="3"/>
      <c r="K39" s="3">
        <f t="shared" ref="K39" si="11">SUM(K341:K347)</f>
        <v>170402.870565875</v>
      </c>
      <c r="M39" s="22">
        <v>2016</v>
      </c>
      <c r="N39" s="22"/>
    </row>
    <row r="40" spans="1:14" x14ac:dyDescent="0.2">
      <c r="A40" s="22">
        <v>2017</v>
      </c>
      <c r="B40"/>
      <c r="I40" s="3"/>
      <c r="J40" s="3"/>
      <c r="K40" s="3">
        <f t="shared" ref="K40" si="12">SUM(K354:K360)</f>
        <v>175646.60730933331</v>
      </c>
      <c r="M40" s="22">
        <v>2017</v>
      </c>
      <c r="N40" s="22"/>
    </row>
    <row r="41" spans="1:14" x14ac:dyDescent="0.2">
      <c r="A41" s="22">
        <v>2018</v>
      </c>
      <c r="B41"/>
      <c r="I41" s="3"/>
      <c r="J41" s="3"/>
      <c r="K41" s="3">
        <f t="shared" ref="K41" si="13">SUM(K367:K373)</f>
        <v>174367.88066711664</v>
      </c>
      <c r="M41" s="22">
        <v>2018</v>
      </c>
      <c r="N41" s="22"/>
    </row>
    <row r="42" spans="1:14" x14ac:dyDescent="0.2">
      <c r="A42" s="22">
        <v>2019</v>
      </c>
      <c r="B42"/>
      <c r="I42" s="3"/>
      <c r="J42" s="3"/>
      <c r="K42" s="3">
        <f t="shared" ref="K42" si="14">SUM(K380:K386)</f>
        <v>183018.47120279167</v>
      </c>
      <c r="M42" s="22">
        <v>2019</v>
      </c>
      <c r="N42" s="22"/>
    </row>
    <row r="43" spans="1:14" x14ac:dyDescent="0.2">
      <c r="A43" s="22">
        <v>2020</v>
      </c>
      <c r="B43"/>
      <c r="I43" s="3"/>
      <c r="J43" s="3"/>
      <c r="K43" s="3">
        <f t="shared" ref="K43" si="15">SUM(K393:K399)</f>
        <v>151361.973012</v>
      </c>
      <c r="M43" s="22">
        <v>2020</v>
      </c>
      <c r="N43" s="22"/>
    </row>
    <row r="44" spans="1:14" x14ac:dyDescent="0.2">
      <c r="A44" s="22">
        <v>2021</v>
      </c>
      <c r="B44"/>
      <c r="I44" s="3"/>
      <c r="J44" s="3"/>
      <c r="K44" s="3">
        <f t="shared" ref="K44" si="16">SUM(K406:K412)</f>
        <v>150051.4722315</v>
      </c>
      <c r="M44" s="22">
        <v>2021</v>
      </c>
      <c r="N44" s="22"/>
    </row>
    <row r="45" spans="1:14" x14ac:dyDescent="0.2">
      <c r="A45" s="22">
        <v>2022</v>
      </c>
      <c r="B45"/>
      <c r="I45" s="3"/>
      <c r="J45" s="3"/>
      <c r="K45" s="3">
        <f t="shared" ref="K45" si="17">SUM(K419:K425)</f>
        <v>163024.60270750002</v>
      </c>
      <c r="M45" s="22">
        <v>2022</v>
      </c>
      <c r="N45" s="22"/>
    </row>
    <row r="46" spans="1:14" x14ac:dyDescent="0.2">
      <c r="A46" s="22">
        <v>2023</v>
      </c>
      <c r="B46"/>
      <c r="I46" s="3"/>
      <c r="J46" s="3"/>
      <c r="K46" s="3">
        <f t="shared" ref="K46" si="18">SUM(K432:K438)</f>
        <v>165115.13303349999</v>
      </c>
      <c r="M46" s="22">
        <v>2023</v>
      </c>
      <c r="N46" s="22"/>
    </row>
    <row r="47" spans="1:14" x14ac:dyDescent="0.2">
      <c r="A47" s="22"/>
      <c r="B47"/>
      <c r="I47" s="3"/>
      <c r="J47" s="3"/>
      <c r="K47" s="51"/>
      <c r="M47" s="22"/>
      <c r="N47" s="3"/>
    </row>
    <row r="48" spans="1:14" ht="13.5" thickBot="1" x14ac:dyDescent="0.25">
      <c r="A48" s="2"/>
      <c r="B48"/>
      <c r="C48" s="24"/>
      <c r="D48" s="25"/>
      <c r="E48" s="25"/>
      <c r="F48" s="25"/>
      <c r="G48" s="25"/>
      <c r="H48" s="25"/>
      <c r="I48" s="25"/>
      <c r="J48" s="25"/>
      <c r="K48" s="53"/>
      <c r="M48" s="2"/>
      <c r="N48" s="3"/>
    </row>
    <row r="49" spans="1:14" x14ac:dyDescent="0.2">
      <c r="A49" s="23" t="s">
        <v>40</v>
      </c>
      <c r="B49"/>
      <c r="I49" s="3"/>
      <c r="J49" s="3"/>
      <c r="K49" s="16">
        <v>88251.950196500024</v>
      </c>
      <c r="M49" s="26" t="s">
        <v>61</v>
      </c>
      <c r="N49" s="3"/>
    </row>
    <row r="50" spans="1:14" x14ac:dyDescent="0.2">
      <c r="A50" s="23" t="s">
        <v>41</v>
      </c>
      <c r="B50"/>
      <c r="I50" s="3"/>
      <c r="J50" s="3"/>
      <c r="K50" s="16">
        <v>86565.896104500003</v>
      </c>
      <c r="M50" s="26" t="s">
        <v>62</v>
      </c>
      <c r="N50" s="3"/>
    </row>
    <row r="51" spans="1:14" x14ac:dyDescent="0.2">
      <c r="A51" s="23" t="s">
        <v>42</v>
      </c>
      <c r="B51"/>
      <c r="I51" s="3"/>
      <c r="J51" s="3"/>
      <c r="K51" s="16">
        <v>87452.168422499992</v>
      </c>
      <c r="M51" s="26" t="s">
        <v>63</v>
      </c>
      <c r="N51" s="3"/>
    </row>
    <row r="52" spans="1:14" x14ac:dyDescent="0.2">
      <c r="A52" s="23" t="s">
        <v>43</v>
      </c>
      <c r="B52"/>
      <c r="I52" s="3"/>
      <c r="J52" s="3"/>
      <c r="K52" s="16">
        <v>89553.116358500018</v>
      </c>
      <c r="M52" s="26" t="s">
        <v>64</v>
      </c>
      <c r="N52" s="3"/>
    </row>
    <row r="53" spans="1:14" x14ac:dyDescent="0.2">
      <c r="A53" s="23"/>
      <c r="B53"/>
      <c r="I53" s="3"/>
      <c r="J53" s="3"/>
      <c r="K53" s="3"/>
      <c r="N53" s="3"/>
    </row>
    <row r="54" spans="1:14" x14ac:dyDescent="0.2">
      <c r="A54" s="23" t="s">
        <v>44</v>
      </c>
      <c r="B54"/>
      <c r="I54" s="3"/>
      <c r="J54" s="3"/>
      <c r="K54" s="16">
        <v>91911.584799824996</v>
      </c>
      <c r="M54" s="26" t="s">
        <v>81</v>
      </c>
      <c r="N54" s="3"/>
    </row>
    <row r="55" spans="1:14" x14ac:dyDescent="0.2">
      <c r="A55" s="23" t="s">
        <v>45</v>
      </c>
      <c r="B55"/>
      <c r="I55" s="3"/>
      <c r="J55" s="3"/>
      <c r="K55" s="16">
        <v>87376.015151025014</v>
      </c>
      <c r="M55" s="26" t="s">
        <v>82</v>
      </c>
      <c r="N55" s="3"/>
    </row>
    <row r="56" spans="1:14" x14ac:dyDescent="0.2">
      <c r="A56" s="23" t="s">
        <v>46</v>
      </c>
      <c r="B56"/>
      <c r="I56" s="3"/>
      <c r="J56" s="3"/>
      <c r="K56" s="16">
        <v>85348.380197025006</v>
      </c>
      <c r="M56" s="26" t="s">
        <v>83</v>
      </c>
      <c r="N56" s="3"/>
    </row>
    <row r="57" spans="1:14" x14ac:dyDescent="0.2">
      <c r="A57" s="23" t="s">
        <v>47</v>
      </c>
      <c r="B57"/>
      <c r="I57" s="3"/>
      <c r="J57" s="3"/>
      <c r="K57" s="16">
        <v>89106.729683025012</v>
      </c>
      <c r="M57" s="26" t="s">
        <v>84</v>
      </c>
      <c r="N57" s="3"/>
    </row>
    <row r="58" spans="1:14" x14ac:dyDescent="0.2">
      <c r="A58" s="23"/>
      <c r="B58"/>
      <c r="I58" s="3"/>
      <c r="J58" s="3"/>
      <c r="K58" s="3"/>
      <c r="N58" s="3"/>
    </row>
    <row r="59" spans="1:14" x14ac:dyDescent="0.2">
      <c r="A59" s="23" t="s">
        <v>48</v>
      </c>
      <c r="B59"/>
      <c r="I59" s="3"/>
      <c r="J59" s="3"/>
      <c r="K59" s="16">
        <v>87363.910335523571</v>
      </c>
      <c r="M59" s="26" t="s">
        <v>85</v>
      </c>
      <c r="N59" s="3"/>
    </row>
    <row r="60" spans="1:14" x14ac:dyDescent="0.2">
      <c r="A60" s="23" t="s">
        <v>49</v>
      </c>
      <c r="B60"/>
      <c r="I60" s="3"/>
      <c r="J60" s="3"/>
      <c r="K60" s="16">
        <v>85371.930427523548</v>
      </c>
      <c r="M60" s="26" t="s">
        <v>86</v>
      </c>
      <c r="N60" s="3"/>
    </row>
    <row r="61" spans="1:14" x14ac:dyDescent="0.2">
      <c r="A61" s="23" t="s">
        <v>50</v>
      </c>
      <c r="B61"/>
      <c r="I61" s="3"/>
      <c r="J61" s="3"/>
      <c r="K61" s="16">
        <v>86672.429313523593</v>
      </c>
      <c r="M61" s="26" t="s">
        <v>87</v>
      </c>
      <c r="N61" s="3"/>
    </row>
    <row r="62" spans="1:14" x14ac:dyDescent="0.2">
      <c r="A62" s="23" t="s">
        <v>51</v>
      </c>
      <c r="B62"/>
      <c r="I62" s="3"/>
      <c r="J62" s="3"/>
      <c r="K62" s="16">
        <v>91731.575463523608</v>
      </c>
      <c r="M62" s="26" t="s">
        <v>88</v>
      </c>
      <c r="N62" s="3"/>
    </row>
    <row r="63" spans="1:14" x14ac:dyDescent="0.2">
      <c r="A63" s="23"/>
      <c r="B63"/>
      <c r="I63" s="3"/>
      <c r="J63" s="3"/>
      <c r="K63" s="3"/>
      <c r="N63" s="3"/>
    </row>
    <row r="64" spans="1:14" x14ac:dyDescent="0.2">
      <c r="A64" s="23" t="s">
        <v>52</v>
      </c>
      <c r="B64"/>
      <c r="I64" s="3"/>
      <c r="J64" s="3"/>
      <c r="K64" s="16">
        <v>82748.887675558333</v>
      </c>
      <c r="M64" s="26" t="s">
        <v>89</v>
      </c>
      <c r="N64" s="3"/>
    </row>
    <row r="65" spans="1:14" x14ac:dyDescent="0.2">
      <c r="A65" s="23" t="s">
        <v>53</v>
      </c>
      <c r="B65"/>
      <c r="I65" s="3"/>
      <c r="J65" s="3"/>
      <c r="K65" s="16">
        <v>84613.084959558313</v>
      </c>
      <c r="M65" s="26" t="s">
        <v>90</v>
      </c>
      <c r="N65" s="3"/>
    </row>
    <row r="66" spans="1:14" x14ac:dyDescent="0.2">
      <c r="A66" s="23" t="s">
        <v>54</v>
      </c>
      <c r="B66"/>
      <c r="I66" s="3"/>
      <c r="J66" s="3"/>
      <c r="K66" s="16">
        <v>83136.773303558308</v>
      </c>
      <c r="M66" s="26" t="s">
        <v>91</v>
      </c>
      <c r="N66" s="3"/>
    </row>
    <row r="67" spans="1:14" x14ac:dyDescent="0.2">
      <c r="A67" s="23" t="s">
        <v>55</v>
      </c>
      <c r="B67"/>
      <c r="I67" s="3"/>
      <c r="J67" s="3"/>
      <c r="K67" s="16">
        <v>87483.660337558336</v>
      </c>
      <c r="M67" s="26" t="s">
        <v>92</v>
      </c>
      <c r="N67" s="3"/>
    </row>
    <row r="68" spans="1:14" x14ac:dyDescent="0.2">
      <c r="A68" s="23"/>
      <c r="B68"/>
      <c r="I68" s="3"/>
      <c r="J68" s="3"/>
      <c r="K68" s="3"/>
      <c r="N68" s="3"/>
    </row>
    <row r="69" spans="1:14" x14ac:dyDescent="0.2">
      <c r="A69" s="23" t="s">
        <v>56</v>
      </c>
      <c r="B69"/>
      <c r="I69" s="3"/>
      <c r="J69" s="3"/>
      <c r="K69" s="16">
        <v>83993.280648584026</v>
      </c>
      <c r="M69" s="26" t="s">
        <v>93</v>
      </c>
      <c r="N69" s="3"/>
    </row>
    <row r="70" spans="1:14" x14ac:dyDescent="0.2">
      <c r="A70" s="23" t="s">
        <v>57</v>
      </c>
      <c r="B70"/>
      <c r="I70" s="3"/>
      <c r="J70" s="3"/>
      <c r="K70" s="16">
        <v>78519.789796584009</v>
      </c>
      <c r="M70" s="26" t="s">
        <v>94</v>
      </c>
      <c r="N70" s="3"/>
    </row>
    <row r="71" spans="1:14" x14ac:dyDescent="0.2">
      <c r="A71" s="23" t="s">
        <v>58</v>
      </c>
      <c r="B71"/>
      <c r="I71" s="3"/>
      <c r="J71" s="3"/>
      <c r="K71" s="16">
        <v>79210.695236584041</v>
      </c>
      <c r="M71" s="26" t="s">
        <v>95</v>
      </c>
      <c r="N71" s="3"/>
    </row>
    <row r="72" spans="1:14" x14ac:dyDescent="0.2">
      <c r="A72" s="23" t="s">
        <v>96</v>
      </c>
      <c r="B72"/>
      <c r="I72" s="3"/>
      <c r="J72" s="3"/>
      <c r="K72" s="16">
        <v>79976.839808584002</v>
      </c>
      <c r="M72" s="26" t="s">
        <v>97</v>
      </c>
      <c r="N72" s="3"/>
    </row>
    <row r="73" spans="1:14" x14ac:dyDescent="0.2">
      <c r="A73" s="23"/>
      <c r="B73"/>
      <c r="I73" s="3"/>
      <c r="J73" s="3"/>
      <c r="K73" s="3"/>
      <c r="M73" s="26"/>
      <c r="N73" s="3"/>
    </row>
    <row r="74" spans="1:14" x14ac:dyDescent="0.2">
      <c r="A74" s="32" t="s">
        <v>98</v>
      </c>
      <c r="B74"/>
      <c r="I74" s="3"/>
      <c r="J74" s="3"/>
      <c r="K74" s="16">
        <v>79429.780510108336</v>
      </c>
      <c r="M74" s="26" t="s">
        <v>99</v>
      </c>
      <c r="N74" s="3"/>
    </row>
    <row r="75" spans="1:14" x14ac:dyDescent="0.2">
      <c r="A75" s="32" t="s">
        <v>114</v>
      </c>
      <c r="B75"/>
      <c r="I75" s="3"/>
      <c r="J75" s="3"/>
      <c r="K75" s="16">
        <v>78531.018886108344</v>
      </c>
      <c r="M75" s="26" t="s">
        <v>126</v>
      </c>
      <c r="N75" s="3"/>
    </row>
    <row r="76" spans="1:14" x14ac:dyDescent="0.2">
      <c r="A76" s="32" t="s">
        <v>127</v>
      </c>
      <c r="B76"/>
      <c r="I76" s="3"/>
      <c r="J76" s="3"/>
      <c r="K76" s="16">
        <v>80212.714534108338</v>
      </c>
      <c r="M76" s="26" t="s">
        <v>128</v>
      </c>
      <c r="N76" s="3"/>
    </row>
    <row r="77" spans="1:14" x14ac:dyDescent="0.2">
      <c r="A77" s="32" t="s">
        <v>132</v>
      </c>
      <c r="B77"/>
      <c r="I77" s="3"/>
      <c r="J77" s="3"/>
      <c r="K77" s="16">
        <v>81210.05604210835</v>
      </c>
      <c r="M77" s="26" t="s">
        <v>133</v>
      </c>
      <c r="N77" s="3"/>
    </row>
    <row r="78" spans="1:14" x14ac:dyDescent="0.2">
      <c r="A78" s="32"/>
      <c r="B78"/>
      <c r="I78" s="3"/>
      <c r="J78" s="3"/>
      <c r="K78" s="3"/>
      <c r="M78" s="26"/>
      <c r="N78" s="3"/>
    </row>
    <row r="79" spans="1:14" x14ac:dyDescent="0.2">
      <c r="A79" s="32" t="s">
        <v>134</v>
      </c>
      <c r="B79"/>
      <c r="I79" s="3"/>
      <c r="J79" s="3"/>
      <c r="K79" s="16">
        <v>75760.363929250001</v>
      </c>
      <c r="M79" s="26" t="s">
        <v>135</v>
      </c>
      <c r="N79" s="3"/>
    </row>
    <row r="80" spans="1:14" x14ac:dyDescent="0.2">
      <c r="A80" s="32" t="s">
        <v>139</v>
      </c>
      <c r="B80"/>
      <c r="I80" s="3"/>
      <c r="J80" s="3"/>
      <c r="K80" s="16">
        <v>78214.052443249995</v>
      </c>
      <c r="M80" s="26" t="s">
        <v>140</v>
      </c>
      <c r="N80" s="3"/>
    </row>
    <row r="81" spans="1:14" x14ac:dyDescent="0.2">
      <c r="A81" s="32" t="s">
        <v>141</v>
      </c>
      <c r="B81"/>
      <c r="I81" s="3"/>
      <c r="J81" s="3"/>
      <c r="K81" s="16">
        <v>79110.05801524999</v>
      </c>
      <c r="M81" s="26" t="s">
        <v>142</v>
      </c>
      <c r="N81" s="3"/>
    </row>
    <row r="82" spans="1:14" x14ac:dyDescent="0.2">
      <c r="A82" s="32" t="s">
        <v>151</v>
      </c>
      <c r="B82"/>
      <c r="I82" s="3"/>
      <c r="J82" s="3"/>
      <c r="K82" s="16">
        <v>79244.141887249993</v>
      </c>
      <c r="M82" s="26" t="s">
        <v>152</v>
      </c>
      <c r="N82" s="3"/>
    </row>
    <row r="83" spans="1:14" x14ac:dyDescent="0.2">
      <c r="A83" s="32"/>
      <c r="B83"/>
      <c r="I83" s="3"/>
      <c r="J83" s="3"/>
      <c r="K83" s="3"/>
      <c r="M83" s="26"/>
      <c r="N83" s="3"/>
    </row>
    <row r="84" spans="1:14" x14ac:dyDescent="0.2">
      <c r="A84" s="32" t="s">
        <v>156</v>
      </c>
      <c r="B84"/>
      <c r="I84" s="3"/>
      <c r="J84" s="3"/>
      <c r="K84" s="16">
        <v>74256.115426100005</v>
      </c>
      <c r="M84" s="26" t="s">
        <v>157</v>
      </c>
      <c r="N84" s="3"/>
    </row>
    <row r="85" spans="1:14" x14ac:dyDescent="0.2">
      <c r="A85" s="32" t="s">
        <v>159</v>
      </c>
      <c r="B85"/>
      <c r="I85" s="3"/>
      <c r="J85" s="3"/>
      <c r="K85" s="16">
        <v>75134.787032100008</v>
      </c>
      <c r="M85" s="26" t="s">
        <v>160</v>
      </c>
      <c r="N85" s="3"/>
    </row>
    <row r="86" spans="1:14" x14ac:dyDescent="0.2">
      <c r="A86" s="32" t="s">
        <v>161</v>
      </c>
      <c r="B86"/>
      <c r="I86" s="3"/>
      <c r="J86" s="3"/>
      <c r="K86" s="16">
        <v>77837.584970100012</v>
      </c>
      <c r="M86" s="26" t="s">
        <v>162</v>
      </c>
      <c r="N86" s="3"/>
    </row>
    <row r="87" spans="1:14" x14ac:dyDescent="0.2">
      <c r="A87" s="32" t="s">
        <v>163</v>
      </c>
      <c r="B87"/>
      <c r="I87" s="3"/>
      <c r="J87" s="3"/>
      <c r="K87" s="16">
        <v>76107.568954100017</v>
      </c>
      <c r="M87" s="26" t="s">
        <v>164</v>
      </c>
      <c r="N87" s="3"/>
    </row>
    <row r="88" spans="1:14" x14ac:dyDescent="0.2">
      <c r="A88" s="32"/>
      <c r="B88"/>
      <c r="I88" s="3"/>
      <c r="J88" s="3"/>
      <c r="K88" s="3"/>
      <c r="M88" s="26"/>
      <c r="N88" s="3"/>
    </row>
    <row r="89" spans="1:14" x14ac:dyDescent="0.2">
      <c r="A89" s="32" t="s">
        <v>165</v>
      </c>
      <c r="B89"/>
      <c r="I89" s="3"/>
      <c r="J89" s="3"/>
      <c r="K89" s="16">
        <v>70761.801266400013</v>
      </c>
      <c r="M89" s="26" t="s">
        <v>166</v>
      </c>
      <c r="N89" s="3"/>
    </row>
    <row r="90" spans="1:14" x14ac:dyDescent="0.2">
      <c r="A90" s="32" t="s">
        <v>167</v>
      </c>
      <c r="B90"/>
      <c r="I90" s="3"/>
      <c r="J90" s="3"/>
      <c r="K90" s="16">
        <v>76230.94932340004</v>
      </c>
      <c r="L90" s="3"/>
      <c r="M90" s="26" t="s">
        <v>168</v>
      </c>
      <c r="N90" s="3"/>
    </row>
    <row r="91" spans="1:14" x14ac:dyDescent="0.2">
      <c r="A91" s="32" t="s">
        <v>169</v>
      </c>
      <c r="B91"/>
      <c r="I91" s="3"/>
      <c r="J91" s="3"/>
      <c r="K91" s="16">
        <v>76991.916829400012</v>
      </c>
      <c r="L91" s="3"/>
      <c r="M91" s="26" t="s">
        <v>170</v>
      </c>
      <c r="N91" s="3"/>
    </row>
    <row r="92" spans="1:14" x14ac:dyDescent="0.2">
      <c r="A92" s="32" t="s">
        <v>171</v>
      </c>
      <c r="B92"/>
      <c r="I92" s="3"/>
      <c r="J92" s="3"/>
      <c r="K92" s="16">
        <v>73907.862343400018</v>
      </c>
      <c r="L92" s="3"/>
      <c r="M92" s="26" t="s">
        <v>172</v>
      </c>
    </row>
    <row r="93" spans="1:14" x14ac:dyDescent="0.2">
      <c r="A93" s="32"/>
      <c r="B93"/>
      <c r="I93" s="3"/>
      <c r="J93" s="3"/>
      <c r="K93" s="3"/>
      <c r="L93" s="3"/>
      <c r="M93" s="26"/>
    </row>
    <row r="94" spans="1:14" x14ac:dyDescent="0.2">
      <c r="A94" s="32" t="s">
        <v>173</v>
      </c>
      <c r="B94"/>
      <c r="I94" s="3"/>
      <c r="J94" s="3"/>
      <c r="K94" s="16">
        <v>68813.64867772501</v>
      </c>
      <c r="L94" s="3"/>
      <c r="M94" s="26" t="s">
        <v>174</v>
      </c>
    </row>
    <row r="95" spans="1:14" x14ac:dyDescent="0.2">
      <c r="A95" s="32" t="s">
        <v>175</v>
      </c>
      <c r="B95"/>
      <c r="I95" s="3"/>
      <c r="J95" s="3"/>
      <c r="K95" s="16">
        <v>73690.43468822501</v>
      </c>
      <c r="L95" s="3"/>
      <c r="M95" s="26" t="s">
        <v>176</v>
      </c>
    </row>
    <row r="96" spans="1:14" x14ac:dyDescent="0.2">
      <c r="A96" s="32" t="s">
        <v>177</v>
      </c>
      <c r="B96"/>
      <c r="I96" s="3"/>
      <c r="J96" s="3"/>
      <c r="K96" s="16">
        <v>77186.726232224988</v>
      </c>
      <c r="L96" s="3"/>
      <c r="M96" s="26" t="s">
        <v>178</v>
      </c>
    </row>
    <row r="97" spans="1:13" x14ac:dyDescent="0.2">
      <c r="A97" s="32" t="s">
        <v>179</v>
      </c>
      <c r="B97"/>
      <c r="I97" s="3"/>
      <c r="J97" s="3"/>
      <c r="K97" s="16">
        <v>75332.462070224996</v>
      </c>
      <c r="L97" s="3"/>
      <c r="M97" s="26" t="s">
        <v>180</v>
      </c>
    </row>
    <row r="98" spans="1:13" x14ac:dyDescent="0.2">
      <c r="A98" s="32"/>
      <c r="B98"/>
      <c r="I98" s="3"/>
      <c r="J98" s="3"/>
      <c r="K98" s="3"/>
      <c r="L98" s="3"/>
      <c r="M98" s="26"/>
    </row>
    <row r="99" spans="1:13" x14ac:dyDescent="0.2">
      <c r="A99" s="32" t="s">
        <v>181</v>
      </c>
      <c r="B99"/>
      <c r="I99" s="3"/>
      <c r="J99" s="3"/>
      <c r="K99" s="16">
        <v>71788.841398300006</v>
      </c>
      <c r="L99" s="3"/>
      <c r="M99" s="26" t="s">
        <v>185</v>
      </c>
    </row>
    <row r="100" spans="1:13" x14ac:dyDescent="0.2">
      <c r="A100" s="32" t="s">
        <v>182</v>
      </c>
      <c r="B100"/>
      <c r="I100" s="3"/>
      <c r="J100" s="3"/>
      <c r="K100" s="16">
        <v>74483.679552300004</v>
      </c>
      <c r="L100" s="3"/>
      <c r="M100" s="26" t="s">
        <v>186</v>
      </c>
    </row>
    <row r="101" spans="1:13" x14ac:dyDescent="0.2">
      <c r="A101" s="32" t="s">
        <v>183</v>
      </c>
      <c r="B101"/>
      <c r="I101" s="3"/>
      <c r="J101" s="3"/>
      <c r="K101" s="16">
        <v>78021.202722300004</v>
      </c>
      <c r="L101" s="3"/>
      <c r="M101" s="26" t="s">
        <v>187</v>
      </c>
    </row>
    <row r="102" spans="1:13" x14ac:dyDescent="0.2">
      <c r="A102" s="32" t="s">
        <v>184</v>
      </c>
      <c r="B102"/>
      <c r="I102" s="3"/>
      <c r="J102" s="3"/>
      <c r="K102" s="16">
        <v>74032.599516300019</v>
      </c>
      <c r="L102" s="3"/>
      <c r="M102" s="26" t="s">
        <v>188</v>
      </c>
    </row>
    <row r="103" spans="1:13" x14ac:dyDescent="0.2">
      <c r="A103" s="32"/>
      <c r="B103"/>
      <c r="I103" s="3"/>
      <c r="J103" s="3"/>
      <c r="K103" s="3"/>
      <c r="L103" s="3"/>
      <c r="M103" s="26"/>
    </row>
    <row r="104" spans="1:13" x14ac:dyDescent="0.2">
      <c r="A104" s="32" t="s">
        <v>193</v>
      </c>
      <c r="B104"/>
      <c r="I104" s="3"/>
      <c r="J104" s="3"/>
      <c r="K104" s="3">
        <f>SUM(K341:K343)</f>
        <v>69978.305981375001</v>
      </c>
      <c r="L104" s="3"/>
      <c r="M104" s="26" t="s">
        <v>189</v>
      </c>
    </row>
    <row r="105" spans="1:13" x14ac:dyDescent="0.2">
      <c r="A105" s="32" t="s">
        <v>194</v>
      </c>
      <c r="B105"/>
      <c r="I105" s="3"/>
      <c r="J105" s="3"/>
      <c r="K105" s="3">
        <f>SUM(K343:K345)</f>
        <v>74805.854179375005</v>
      </c>
      <c r="L105" s="3"/>
      <c r="M105" s="26" t="s">
        <v>190</v>
      </c>
    </row>
    <row r="106" spans="1:13" x14ac:dyDescent="0.2">
      <c r="A106" s="32" t="s">
        <v>195</v>
      </c>
      <c r="B106"/>
      <c r="I106" s="3"/>
      <c r="J106" s="3"/>
      <c r="K106" s="3">
        <f>SUM(K346:K348)</f>
        <v>77845.886621375015</v>
      </c>
      <c r="L106" s="3"/>
      <c r="M106" s="26" t="s">
        <v>191</v>
      </c>
    </row>
    <row r="107" spans="1:13" x14ac:dyDescent="0.2">
      <c r="A107" s="32" t="s">
        <v>196</v>
      </c>
      <c r="B107"/>
      <c r="I107" s="3"/>
      <c r="J107" s="3"/>
      <c r="K107" s="3">
        <f>SUM(K349:K351)</f>
        <v>79915.122399375017</v>
      </c>
      <c r="L107" s="3"/>
      <c r="M107" s="26" t="s">
        <v>192</v>
      </c>
    </row>
    <row r="108" spans="1:13" x14ac:dyDescent="0.2">
      <c r="A108" s="32"/>
      <c r="B108"/>
      <c r="I108" s="3"/>
      <c r="J108" s="3"/>
      <c r="K108" s="3"/>
      <c r="L108" s="3"/>
      <c r="M108" s="26"/>
    </row>
    <row r="109" spans="1:13" x14ac:dyDescent="0.2">
      <c r="A109" s="32" t="s">
        <v>197</v>
      </c>
      <c r="B109"/>
      <c r="I109" s="3"/>
      <c r="J109" s="3"/>
      <c r="K109" s="16">
        <v>71846.439425750024</v>
      </c>
      <c r="L109" s="3"/>
      <c r="M109" s="26" t="s">
        <v>201</v>
      </c>
    </row>
    <row r="110" spans="1:13" x14ac:dyDescent="0.2">
      <c r="A110" s="32" t="s">
        <v>198</v>
      </c>
      <c r="B110"/>
      <c r="I110" s="3"/>
      <c r="J110" s="3"/>
      <c r="K110" s="16">
        <v>78129.754315750019</v>
      </c>
      <c r="L110" s="3"/>
      <c r="M110" s="26" t="s">
        <v>202</v>
      </c>
    </row>
    <row r="111" spans="1:13" x14ac:dyDescent="0.2">
      <c r="A111" s="32" t="s">
        <v>199</v>
      </c>
      <c r="B111"/>
      <c r="I111" s="3"/>
      <c r="J111" s="3"/>
      <c r="K111" s="16">
        <v>77928.174685750026</v>
      </c>
      <c r="L111" s="3"/>
      <c r="M111" s="26" t="s">
        <v>203</v>
      </c>
    </row>
    <row r="112" spans="1:13" x14ac:dyDescent="0.2">
      <c r="A112" s="32" t="s">
        <v>200</v>
      </c>
      <c r="B112"/>
      <c r="I112" s="3"/>
      <c r="J112" s="3"/>
      <c r="K112" s="16">
        <v>80104.778593750016</v>
      </c>
      <c r="L112" s="3"/>
      <c r="M112" s="26" t="s">
        <v>204</v>
      </c>
    </row>
    <row r="113" spans="1:13" x14ac:dyDescent="0.2">
      <c r="A113" s="32"/>
      <c r="B113"/>
      <c r="I113" s="3"/>
      <c r="J113" s="3"/>
      <c r="K113" s="3"/>
      <c r="L113" s="3"/>
      <c r="M113" s="26"/>
    </row>
    <row r="114" spans="1:13" s="57" customFormat="1" x14ac:dyDescent="0.2">
      <c r="A114" s="32" t="s">
        <v>205</v>
      </c>
      <c r="C114" s="3"/>
      <c r="D114" s="3"/>
      <c r="E114" s="3"/>
      <c r="F114" s="3"/>
      <c r="G114" s="3"/>
      <c r="H114" s="3"/>
      <c r="I114" s="3"/>
      <c r="J114" s="3"/>
      <c r="K114" s="3">
        <f>SUM(K367:K369)</f>
        <v>72815.105073049985</v>
      </c>
      <c r="M114" s="26" t="s">
        <v>209</v>
      </c>
    </row>
    <row r="115" spans="1:13" s="57" customFormat="1" x14ac:dyDescent="0.2">
      <c r="A115" s="32" t="s">
        <v>206</v>
      </c>
      <c r="C115" s="3"/>
      <c r="D115" s="3"/>
      <c r="E115" s="3"/>
      <c r="F115" s="3"/>
      <c r="G115" s="3"/>
      <c r="H115" s="3"/>
      <c r="I115" s="3"/>
      <c r="J115" s="3"/>
      <c r="K115" s="3">
        <f>SUM(K370:K372)</f>
        <v>75756.148325050002</v>
      </c>
      <c r="L115" s="3"/>
      <c r="M115" s="26" t="s">
        <v>210</v>
      </c>
    </row>
    <row r="116" spans="1:13" s="57" customFormat="1" x14ac:dyDescent="0.2">
      <c r="A116" s="32" t="s">
        <v>207</v>
      </c>
      <c r="C116" s="3"/>
      <c r="D116" s="3"/>
      <c r="E116" s="3"/>
      <c r="F116" s="3"/>
      <c r="G116" s="3"/>
      <c r="H116" s="3"/>
      <c r="I116" s="3"/>
      <c r="J116" s="3"/>
      <c r="K116" s="3">
        <f>SUM(K373:K375)</f>
        <v>78487.471415050008</v>
      </c>
      <c r="L116" s="3"/>
      <c r="M116" s="26" t="s">
        <v>211</v>
      </c>
    </row>
    <row r="117" spans="1:13" s="57" customFormat="1" x14ac:dyDescent="0.2">
      <c r="A117" s="32" t="s">
        <v>208</v>
      </c>
      <c r="C117" s="3"/>
      <c r="D117" s="3"/>
      <c r="E117" s="3"/>
      <c r="F117" s="3"/>
      <c r="G117" s="3"/>
      <c r="H117" s="3"/>
      <c r="I117" s="3"/>
      <c r="J117" s="3"/>
      <c r="K117" s="3">
        <f>SUM(K376:K378)</f>
        <v>80333.627423049998</v>
      </c>
      <c r="L117" s="3"/>
      <c r="M117" s="26" t="s">
        <v>212</v>
      </c>
    </row>
    <row r="118" spans="1:13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26"/>
    </row>
    <row r="119" spans="1:13" s="57" customFormat="1" x14ac:dyDescent="0.2">
      <c r="A119" s="32" t="s">
        <v>213</v>
      </c>
      <c r="C119" s="3"/>
      <c r="D119" s="3"/>
      <c r="E119" s="3"/>
      <c r="F119" s="3"/>
      <c r="G119" s="3"/>
      <c r="H119" s="3"/>
      <c r="I119" s="3"/>
      <c r="J119" s="3"/>
      <c r="K119" s="3">
        <f>SUM(K380:K382)</f>
        <v>71876.647778625003</v>
      </c>
      <c r="M119" s="26" t="s">
        <v>216</v>
      </c>
    </row>
    <row r="120" spans="1:13" s="57" customFormat="1" x14ac:dyDescent="0.2">
      <c r="A120" s="32" t="s">
        <v>214</v>
      </c>
      <c r="C120" s="3"/>
      <c r="D120" s="3"/>
      <c r="E120" s="3"/>
      <c r="F120" s="3"/>
      <c r="G120" s="3"/>
      <c r="H120" s="3"/>
      <c r="I120" s="3"/>
      <c r="J120" s="3"/>
      <c r="K120" s="3">
        <f>SUM(K383:K385)</f>
        <v>85358.697632624986</v>
      </c>
      <c r="L120" s="3"/>
      <c r="M120" s="26" t="s">
        <v>217</v>
      </c>
    </row>
    <row r="121" spans="1:13" s="57" customFormat="1" x14ac:dyDescent="0.2">
      <c r="A121" s="32" t="s">
        <v>215</v>
      </c>
      <c r="C121" s="3"/>
      <c r="D121" s="3"/>
      <c r="E121" s="3"/>
      <c r="F121" s="3"/>
      <c r="G121" s="3"/>
      <c r="H121" s="3"/>
      <c r="I121" s="3"/>
      <c r="J121" s="3"/>
      <c r="K121" s="3">
        <f>SUM(K386:K388)</f>
        <v>79471.618430625007</v>
      </c>
      <c r="L121" s="3"/>
      <c r="M121" s="26" t="s">
        <v>218</v>
      </c>
    </row>
    <row r="122" spans="1:13" s="57" customFormat="1" x14ac:dyDescent="0.2">
      <c r="A122" s="32" t="s">
        <v>219</v>
      </c>
      <c r="C122" s="3"/>
      <c r="D122" s="3"/>
      <c r="E122" s="3"/>
      <c r="F122" s="3"/>
      <c r="G122" s="3"/>
      <c r="H122" s="3"/>
      <c r="I122" s="3"/>
      <c r="J122" s="3"/>
      <c r="K122" s="3">
        <f>SUM(K389:K391)</f>
        <v>77861.35184662501</v>
      </c>
      <c r="L122" s="3"/>
      <c r="M122" s="26" t="s">
        <v>220</v>
      </c>
    </row>
    <row r="123" spans="1:13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26"/>
    </row>
    <row r="124" spans="1:13" s="57" customFormat="1" x14ac:dyDescent="0.2">
      <c r="A124" s="32" t="s">
        <v>221</v>
      </c>
      <c r="C124" s="3"/>
      <c r="D124" s="3"/>
      <c r="E124" s="3"/>
      <c r="F124" s="3"/>
      <c r="G124" s="3"/>
      <c r="H124" s="3"/>
      <c r="I124" s="3"/>
      <c r="J124" s="3"/>
      <c r="K124" s="3">
        <f>SUM(K393:K395)</f>
        <v>67184.487637999991</v>
      </c>
      <c r="L124" s="3"/>
      <c r="M124" s="26" t="s">
        <v>225</v>
      </c>
    </row>
    <row r="125" spans="1:13" s="57" customFormat="1" x14ac:dyDescent="0.2">
      <c r="A125" s="32" t="s">
        <v>222</v>
      </c>
      <c r="C125" s="3"/>
      <c r="D125" s="3"/>
      <c r="E125" s="3"/>
      <c r="F125" s="3"/>
      <c r="G125" s="3"/>
      <c r="H125" s="3"/>
      <c r="I125" s="3"/>
      <c r="J125" s="3"/>
      <c r="K125" s="3">
        <f>SUM(K396:K398)</f>
        <v>62118.168168000004</v>
      </c>
      <c r="L125" s="3"/>
      <c r="M125" s="26" t="s">
        <v>226</v>
      </c>
    </row>
    <row r="126" spans="1:13" s="57" customFormat="1" x14ac:dyDescent="0.2">
      <c r="A126" s="32" t="s">
        <v>223</v>
      </c>
      <c r="C126" s="3"/>
      <c r="D126" s="3"/>
      <c r="E126" s="3"/>
      <c r="F126" s="3"/>
      <c r="G126" s="3"/>
      <c r="H126" s="3"/>
      <c r="I126" s="3"/>
      <c r="J126" s="3"/>
      <c r="K126" s="3">
        <f>SUM(K399:K401)</f>
        <v>69079.38289600001</v>
      </c>
      <c r="L126" s="3"/>
      <c r="M126" s="26" t="s">
        <v>227</v>
      </c>
    </row>
    <row r="127" spans="1:13" s="57" customFormat="1" x14ac:dyDescent="0.2">
      <c r="A127" s="32" t="s">
        <v>224</v>
      </c>
      <c r="C127" s="3"/>
      <c r="D127" s="3"/>
      <c r="E127" s="3"/>
      <c r="F127" s="3"/>
      <c r="G127" s="3"/>
      <c r="H127" s="3"/>
      <c r="I127" s="3"/>
      <c r="J127" s="3"/>
      <c r="K127" s="3">
        <f>SUM(K402:K404)</f>
        <v>65267.154073999991</v>
      </c>
      <c r="L127" s="3"/>
      <c r="M127" s="26" t="s">
        <v>228</v>
      </c>
    </row>
    <row r="128" spans="1:13" x14ac:dyDescent="0.2">
      <c r="A128" s="32"/>
      <c r="B128"/>
      <c r="I128" s="3"/>
      <c r="J128" s="3"/>
      <c r="K128" s="3"/>
      <c r="L128" s="3"/>
      <c r="M128" s="26"/>
    </row>
    <row r="129" spans="1:13" x14ac:dyDescent="0.2">
      <c r="A129" s="32" t="s">
        <v>252</v>
      </c>
      <c r="B129"/>
      <c r="I129" s="3"/>
      <c r="J129" s="3"/>
      <c r="K129" s="3">
        <f>SUM(K406:K408)</f>
        <v>59599.613617499999</v>
      </c>
      <c r="L129" s="3"/>
      <c r="M129" s="26" t="s">
        <v>253</v>
      </c>
    </row>
    <row r="130" spans="1:13" x14ac:dyDescent="0.2">
      <c r="A130" s="32" t="s">
        <v>254</v>
      </c>
      <c r="B130"/>
      <c r="I130" s="3"/>
      <c r="J130" s="3"/>
      <c r="K130" s="3">
        <f>SUM(K409:K411)</f>
        <v>67597.664819500002</v>
      </c>
      <c r="L130" s="3"/>
      <c r="M130" s="26" t="s">
        <v>255</v>
      </c>
    </row>
    <row r="131" spans="1:13" x14ac:dyDescent="0.2">
      <c r="A131" s="32" t="s">
        <v>256</v>
      </c>
      <c r="B131"/>
      <c r="I131" s="3"/>
      <c r="J131" s="3"/>
      <c r="K131" s="3">
        <f>SUM(K412:K414)</f>
        <v>73235.795201500005</v>
      </c>
      <c r="L131" s="3"/>
      <c r="M131" s="26" t="s">
        <v>257</v>
      </c>
    </row>
    <row r="132" spans="1:13" x14ac:dyDescent="0.2">
      <c r="A132" s="32" t="s">
        <v>258</v>
      </c>
      <c r="B132"/>
      <c r="I132" s="3"/>
      <c r="J132" s="3"/>
      <c r="K132" s="3">
        <f>SUM(K415:K417)</f>
        <v>72836.16909299999</v>
      </c>
      <c r="L132" s="3"/>
      <c r="M132" s="26" t="s">
        <v>259</v>
      </c>
    </row>
    <row r="133" spans="1:13" x14ac:dyDescent="0.2">
      <c r="A133" s="32"/>
      <c r="B133"/>
      <c r="I133" s="3"/>
      <c r="J133" s="3"/>
      <c r="K133" s="3"/>
      <c r="L133" s="3"/>
      <c r="M133" s="26"/>
    </row>
    <row r="134" spans="1:13" x14ac:dyDescent="0.2">
      <c r="A134" s="32" t="s">
        <v>260</v>
      </c>
      <c r="B134"/>
      <c r="I134" s="3"/>
      <c r="J134" s="3"/>
      <c r="K134" s="3">
        <f>SUM(K419:K421)</f>
        <v>67990.745891500002</v>
      </c>
      <c r="L134" s="3"/>
      <c r="M134" s="26" t="s">
        <v>264</v>
      </c>
    </row>
    <row r="135" spans="1:13" x14ac:dyDescent="0.2">
      <c r="A135" s="32" t="s">
        <v>261</v>
      </c>
      <c r="B135"/>
      <c r="I135" s="3"/>
      <c r="J135" s="3"/>
      <c r="K135" s="3">
        <f>SUM(K422:K424)</f>
        <v>72567.481493500003</v>
      </c>
      <c r="L135" s="3"/>
      <c r="M135" s="26" t="s">
        <v>265</v>
      </c>
    </row>
    <row r="136" spans="1:13" x14ac:dyDescent="0.2">
      <c r="A136" s="32" t="s">
        <v>262</v>
      </c>
      <c r="B136"/>
      <c r="I136" s="3"/>
      <c r="J136" s="3"/>
      <c r="K136" s="3">
        <f>SUM(K425:K427)</f>
        <v>74582.534727499995</v>
      </c>
      <c r="L136" s="3"/>
      <c r="M136" s="26" t="s">
        <v>266</v>
      </c>
    </row>
    <row r="137" spans="1:13" x14ac:dyDescent="0.2">
      <c r="A137" s="32" t="s">
        <v>263</v>
      </c>
      <c r="B137"/>
      <c r="I137" s="3"/>
      <c r="J137" s="3"/>
      <c r="K137" s="3">
        <f>SUM(K428:K430)</f>
        <v>71634.439943500009</v>
      </c>
      <c r="L137" s="3"/>
      <c r="M137" s="26" t="s">
        <v>267</v>
      </c>
    </row>
    <row r="138" spans="1:13" x14ac:dyDescent="0.2">
      <c r="A138" s="32"/>
      <c r="B138"/>
      <c r="I138" s="3"/>
      <c r="J138" s="3"/>
      <c r="K138" s="3"/>
      <c r="L138" s="3"/>
      <c r="M138" s="26"/>
    </row>
    <row r="139" spans="1:13" x14ac:dyDescent="0.2">
      <c r="A139" s="32" t="s">
        <v>268</v>
      </c>
      <c r="B139"/>
      <c r="I139" s="3"/>
      <c r="J139" s="3"/>
      <c r="K139" s="3">
        <f>SUM(K432:K434)</f>
        <v>65358.453399500002</v>
      </c>
      <c r="L139" s="3"/>
      <c r="M139" s="26" t="s">
        <v>272</v>
      </c>
    </row>
    <row r="140" spans="1:13" x14ac:dyDescent="0.2">
      <c r="A140" s="32" t="s">
        <v>269</v>
      </c>
      <c r="B140"/>
      <c r="I140" s="3"/>
      <c r="J140" s="3"/>
      <c r="K140" s="3">
        <f>SUM(K435:K437)</f>
        <v>71725.170795500002</v>
      </c>
      <c r="L140" s="3"/>
      <c r="M140" s="26" t="s">
        <v>273</v>
      </c>
    </row>
    <row r="141" spans="1:13" x14ac:dyDescent="0.2">
      <c r="A141" s="32" t="s">
        <v>270</v>
      </c>
      <c r="B141"/>
      <c r="I141" s="3"/>
      <c r="J141" s="3"/>
      <c r="K141" s="3"/>
      <c r="L141" s="3"/>
      <c r="M141" s="26" t="s">
        <v>274</v>
      </c>
    </row>
    <row r="142" spans="1:13" x14ac:dyDescent="0.2">
      <c r="A142" s="32" t="s">
        <v>271</v>
      </c>
      <c r="B142"/>
      <c r="I142" s="3"/>
      <c r="J142" s="3"/>
      <c r="K142" s="3"/>
      <c r="L142" s="3"/>
      <c r="M142" s="26" t="s">
        <v>275</v>
      </c>
    </row>
    <row r="144" spans="1:13" ht="13.5" thickBot="1" x14ac:dyDescent="0.25">
      <c r="A144" s="2"/>
      <c r="B144"/>
      <c r="C144" s="25"/>
      <c r="D144" s="25"/>
      <c r="E144" s="25"/>
      <c r="F144" s="25"/>
      <c r="G144" s="25"/>
      <c r="H144" s="25"/>
      <c r="I144" s="25"/>
      <c r="J144" s="3"/>
      <c r="K144" s="53"/>
      <c r="M144" s="26"/>
    </row>
    <row r="145" spans="1:13" x14ac:dyDescent="0.2">
      <c r="A145" s="37">
        <v>2001</v>
      </c>
      <c r="B145"/>
      <c r="C145" s="34"/>
      <c r="D145" s="34"/>
      <c r="E145" s="34"/>
      <c r="F145" s="34"/>
      <c r="G145" s="34"/>
      <c r="H145" s="34"/>
      <c r="I145" s="34"/>
      <c r="J145" s="7"/>
      <c r="K145" s="34"/>
      <c r="M145" s="37">
        <v>2001</v>
      </c>
    </row>
    <row r="146" spans="1:13" x14ac:dyDescent="0.2">
      <c r="A146" s="33" t="s">
        <v>102</v>
      </c>
      <c r="C146" s="16"/>
      <c r="D146" s="16"/>
      <c r="E146" s="16"/>
      <c r="F146" s="16"/>
      <c r="G146" s="16"/>
      <c r="H146" s="16"/>
      <c r="I146" s="15"/>
      <c r="J146" s="15"/>
      <c r="M146" s="23" t="s">
        <v>115</v>
      </c>
    </row>
    <row r="147" spans="1:13" x14ac:dyDescent="0.2">
      <c r="A147" s="33" t="s">
        <v>103</v>
      </c>
      <c r="C147" s="16"/>
      <c r="D147" s="16"/>
      <c r="E147" s="16"/>
      <c r="F147" s="16"/>
      <c r="G147" s="16"/>
      <c r="H147" s="16"/>
      <c r="I147" s="15"/>
      <c r="J147" s="15"/>
      <c r="M147" s="23" t="s">
        <v>116</v>
      </c>
    </row>
    <row r="148" spans="1:13" x14ac:dyDescent="0.2">
      <c r="A148" s="33" t="s">
        <v>104</v>
      </c>
      <c r="C148" s="16"/>
      <c r="D148" s="16"/>
      <c r="E148" s="16"/>
      <c r="F148" s="16"/>
      <c r="G148" s="16"/>
      <c r="H148" s="16"/>
      <c r="I148" s="15"/>
      <c r="J148" s="15"/>
      <c r="M148" s="23" t="s">
        <v>117</v>
      </c>
    </row>
    <row r="149" spans="1:13" x14ac:dyDescent="0.2">
      <c r="A149" s="33" t="s">
        <v>105</v>
      </c>
      <c r="C149" s="16"/>
      <c r="D149" s="16"/>
      <c r="E149" s="16"/>
      <c r="F149" s="16"/>
      <c r="G149" s="16"/>
      <c r="H149" s="16"/>
      <c r="I149" s="15"/>
      <c r="J149" s="15"/>
      <c r="M149" s="23" t="s">
        <v>118</v>
      </c>
    </row>
    <row r="150" spans="1:13" x14ac:dyDescent="0.2">
      <c r="A150" s="33" t="s">
        <v>106</v>
      </c>
      <c r="C150" s="16"/>
      <c r="D150" s="16"/>
      <c r="E150" s="16"/>
      <c r="F150" s="16"/>
      <c r="G150" s="16"/>
      <c r="H150" s="16"/>
      <c r="I150" s="15"/>
      <c r="J150" s="15"/>
      <c r="M150" s="23" t="s">
        <v>119</v>
      </c>
    </row>
    <row r="151" spans="1:13" x14ac:dyDescent="0.2">
      <c r="A151" s="33" t="s">
        <v>107</v>
      </c>
      <c r="C151" s="16"/>
      <c r="D151" s="16"/>
      <c r="E151" s="16"/>
      <c r="F151" s="16"/>
      <c r="G151" s="16"/>
      <c r="H151" s="16"/>
      <c r="I151" s="15"/>
      <c r="J151" s="15"/>
      <c r="M151" s="23" t="s">
        <v>120</v>
      </c>
    </row>
    <row r="152" spans="1:13" x14ac:dyDescent="0.2">
      <c r="A152" s="33" t="s">
        <v>108</v>
      </c>
      <c r="C152" s="16"/>
      <c r="D152" s="16"/>
      <c r="E152" s="16"/>
      <c r="F152" s="16"/>
      <c r="G152" s="16"/>
      <c r="H152" s="16"/>
      <c r="I152" s="15"/>
      <c r="J152" s="15"/>
      <c r="M152" s="23" t="s">
        <v>121</v>
      </c>
    </row>
    <row r="153" spans="1:13" x14ac:dyDescent="0.2">
      <c r="A153" s="33" t="s">
        <v>109</v>
      </c>
      <c r="C153" s="16"/>
      <c r="D153" s="16"/>
      <c r="E153" s="16"/>
      <c r="F153" s="16"/>
      <c r="G153" s="16"/>
      <c r="H153" s="16"/>
      <c r="I153" s="15"/>
      <c r="J153" s="15"/>
      <c r="M153" s="23" t="s">
        <v>122</v>
      </c>
    </row>
    <row r="154" spans="1:13" x14ac:dyDescent="0.2">
      <c r="A154" s="33" t="s">
        <v>110</v>
      </c>
      <c r="C154" s="16"/>
      <c r="D154" s="16"/>
      <c r="E154" s="16"/>
      <c r="F154" s="16"/>
      <c r="G154" s="16"/>
      <c r="H154" s="16"/>
      <c r="I154" s="15"/>
      <c r="J154" s="15"/>
      <c r="M154" s="23" t="s">
        <v>123</v>
      </c>
    </row>
    <row r="155" spans="1:13" x14ac:dyDescent="0.2">
      <c r="A155" s="33" t="s">
        <v>111</v>
      </c>
      <c r="C155" s="16"/>
      <c r="D155" s="16"/>
      <c r="E155" s="16"/>
      <c r="F155" s="16"/>
      <c r="G155" s="16"/>
      <c r="H155" s="16"/>
      <c r="I155" s="15"/>
      <c r="J155" s="15"/>
      <c r="M155" s="23" t="s">
        <v>124</v>
      </c>
    </row>
    <row r="156" spans="1:13" x14ac:dyDescent="0.2">
      <c r="A156" s="33" t="s">
        <v>112</v>
      </c>
      <c r="C156" s="16"/>
      <c r="D156" s="16"/>
      <c r="E156" s="16"/>
      <c r="F156" s="16"/>
      <c r="G156" s="16"/>
      <c r="H156" s="16"/>
      <c r="I156" s="15"/>
      <c r="J156" s="15"/>
      <c r="M156" s="23" t="s">
        <v>125</v>
      </c>
    </row>
    <row r="157" spans="1:13" ht="13.5" thickBot="1" x14ac:dyDescent="0.25">
      <c r="A157" s="41" t="s">
        <v>113</v>
      </c>
      <c r="B157"/>
      <c r="C157" s="42"/>
      <c r="D157" s="42"/>
      <c r="E157" s="42"/>
      <c r="F157" s="42"/>
      <c r="G157" s="42"/>
      <c r="H157" s="42"/>
      <c r="I157" s="2"/>
      <c r="J157" s="2"/>
      <c r="K157" s="42"/>
      <c r="M157" s="43" t="s">
        <v>113</v>
      </c>
    </row>
    <row r="158" spans="1:13" x14ac:dyDescent="0.2">
      <c r="A158" s="37">
        <v>2002</v>
      </c>
      <c r="I158" s="3"/>
      <c r="J158" s="3"/>
      <c r="K158" s="3"/>
      <c r="L158" s="3"/>
      <c r="M158" s="37">
        <v>2002</v>
      </c>
    </row>
    <row r="159" spans="1:13" x14ac:dyDescent="0.2">
      <c r="A159" s="33" t="s">
        <v>102</v>
      </c>
      <c r="C159" s="16"/>
      <c r="D159" s="16"/>
      <c r="E159" s="16"/>
      <c r="F159" s="16"/>
      <c r="G159" s="16"/>
      <c r="H159" s="16"/>
      <c r="I159" s="15"/>
      <c r="J159" s="15"/>
      <c r="M159" s="23" t="s">
        <v>115</v>
      </c>
    </row>
    <row r="160" spans="1:13" x14ac:dyDescent="0.2">
      <c r="A160" s="33" t="s">
        <v>103</v>
      </c>
      <c r="C160" s="16"/>
      <c r="D160" s="16"/>
      <c r="E160" s="16"/>
      <c r="F160" s="16"/>
      <c r="G160" s="16"/>
      <c r="H160" s="16"/>
      <c r="I160" s="15"/>
      <c r="J160" s="15"/>
      <c r="M160" s="23" t="s">
        <v>116</v>
      </c>
    </row>
    <row r="161" spans="1:13" x14ac:dyDescent="0.2">
      <c r="A161" s="33" t="s">
        <v>104</v>
      </c>
      <c r="C161" s="16"/>
      <c r="D161" s="16"/>
      <c r="E161" s="16"/>
      <c r="F161" s="16"/>
      <c r="G161" s="16"/>
      <c r="H161" s="16"/>
      <c r="I161" s="15"/>
      <c r="J161" s="15"/>
      <c r="M161" s="23" t="s">
        <v>117</v>
      </c>
    </row>
    <row r="162" spans="1:13" x14ac:dyDescent="0.2">
      <c r="A162" s="33" t="s">
        <v>105</v>
      </c>
      <c r="C162" s="16"/>
      <c r="D162" s="16"/>
      <c r="E162" s="16"/>
      <c r="F162" s="16"/>
      <c r="G162" s="16"/>
      <c r="H162" s="16"/>
      <c r="I162" s="15"/>
      <c r="J162" s="15"/>
      <c r="M162" s="23" t="s">
        <v>118</v>
      </c>
    </row>
    <row r="163" spans="1:13" x14ac:dyDescent="0.2">
      <c r="A163" s="33" t="s">
        <v>106</v>
      </c>
      <c r="C163" s="16"/>
      <c r="D163" s="16"/>
      <c r="E163" s="16"/>
      <c r="F163" s="16"/>
      <c r="G163" s="16"/>
      <c r="H163" s="16"/>
      <c r="I163" s="15"/>
      <c r="J163" s="15"/>
      <c r="M163" s="23" t="s">
        <v>119</v>
      </c>
    </row>
    <row r="164" spans="1:13" x14ac:dyDescent="0.2">
      <c r="A164" s="33" t="s">
        <v>107</v>
      </c>
      <c r="C164" s="16"/>
      <c r="D164" s="16"/>
      <c r="E164" s="16"/>
      <c r="F164" s="16"/>
      <c r="G164" s="16"/>
      <c r="H164" s="16"/>
      <c r="I164" s="15"/>
      <c r="J164" s="15"/>
      <c r="M164" s="23" t="s">
        <v>120</v>
      </c>
    </row>
    <row r="165" spans="1:13" x14ac:dyDescent="0.2">
      <c r="A165" s="33" t="s">
        <v>108</v>
      </c>
      <c r="C165" s="16"/>
      <c r="D165" s="16"/>
      <c r="E165" s="16"/>
      <c r="F165" s="16"/>
      <c r="G165" s="16"/>
      <c r="H165" s="16"/>
      <c r="I165" s="15"/>
      <c r="J165" s="15"/>
      <c r="M165" s="23" t="s">
        <v>121</v>
      </c>
    </row>
    <row r="166" spans="1:13" x14ac:dyDescent="0.2">
      <c r="A166" s="33" t="s">
        <v>109</v>
      </c>
      <c r="C166" s="16"/>
      <c r="D166" s="16"/>
      <c r="E166" s="16"/>
      <c r="F166" s="16"/>
      <c r="G166" s="16"/>
      <c r="H166" s="16"/>
      <c r="I166" s="15"/>
      <c r="J166" s="15"/>
      <c r="M166" s="23" t="s">
        <v>122</v>
      </c>
    </row>
    <row r="167" spans="1:13" x14ac:dyDescent="0.2">
      <c r="A167" s="33" t="s">
        <v>110</v>
      </c>
      <c r="C167" s="16"/>
      <c r="D167" s="16"/>
      <c r="E167" s="16"/>
      <c r="F167" s="16"/>
      <c r="G167" s="16"/>
      <c r="H167" s="16"/>
      <c r="I167" s="15"/>
      <c r="J167" s="15"/>
      <c r="M167" s="23" t="s">
        <v>123</v>
      </c>
    </row>
    <row r="168" spans="1:13" x14ac:dyDescent="0.2">
      <c r="A168" s="33" t="s">
        <v>111</v>
      </c>
      <c r="C168" s="16"/>
      <c r="D168" s="16"/>
      <c r="E168" s="16"/>
      <c r="F168" s="16"/>
      <c r="G168" s="16"/>
      <c r="H168" s="16"/>
      <c r="I168" s="15"/>
      <c r="J168" s="15"/>
      <c r="M168" s="23" t="s">
        <v>124</v>
      </c>
    </row>
    <row r="169" spans="1:13" x14ac:dyDescent="0.2">
      <c r="A169" s="33" t="s">
        <v>112</v>
      </c>
      <c r="C169" s="16"/>
      <c r="D169" s="16"/>
      <c r="E169" s="16"/>
      <c r="F169" s="16"/>
      <c r="G169" s="16"/>
      <c r="H169" s="16"/>
      <c r="I169" s="15"/>
      <c r="J169" s="15"/>
      <c r="M169" s="23" t="s">
        <v>125</v>
      </c>
    </row>
    <row r="170" spans="1:13" ht="13.5" thickBot="1" x14ac:dyDescent="0.25">
      <c r="A170" s="41" t="s">
        <v>113</v>
      </c>
      <c r="B170"/>
      <c r="C170" s="42"/>
      <c r="D170" s="42"/>
      <c r="E170" s="42"/>
      <c r="F170" s="42"/>
      <c r="G170" s="42"/>
      <c r="H170" s="42"/>
      <c r="I170" s="2"/>
      <c r="J170" s="2"/>
      <c r="K170" s="42"/>
      <c r="M170" s="43" t="s">
        <v>113</v>
      </c>
    </row>
    <row r="171" spans="1:13" x14ac:dyDescent="0.2">
      <c r="A171" s="37">
        <v>2003</v>
      </c>
      <c r="I171" s="3"/>
      <c r="J171" s="3"/>
      <c r="K171" s="3"/>
      <c r="L171" s="3"/>
      <c r="M171" s="37">
        <v>2003</v>
      </c>
    </row>
    <row r="172" spans="1:13" x14ac:dyDescent="0.2">
      <c r="A172" s="33" t="s">
        <v>102</v>
      </c>
      <c r="C172" s="16"/>
      <c r="D172" s="16"/>
      <c r="E172" s="16"/>
      <c r="F172" s="16"/>
      <c r="G172" s="16"/>
      <c r="H172" s="16"/>
      <c r="I172" s="15"/>
      <c r="J172" s="15"/>
      <c r="M172" s="23" t="s">
        <v>115</v>
      </c>
    </row>
    <row r="173" spans="1:13" x14ac:dyDescent="0.2">
      <c r="A173" s="33" t="s">
        <v>103</v>
      </c>
      <c r="C173" s="16"/>
      <c r="D173" s="16"/>
      <c r="E173" s="16"/>
      <c r="F173" s="16"/>
      <c r="G173" s="16"/>
      <c r="H173" s="16"/>
      <c r="I173" s="15"/>
      <c r="J173" s="15"/>
      <c r="M173" s="23" t="s">
        <v>116</v>
      </c>
    </row>
    <row r="174" spans="1:13" x14ac:dyDescent="0.2">
      <c r="A174" s="33" t="s">
        <v>104</v>
      </c>
      <c r="C174" s="16"/>
      <c r="D174" s="16"/>
      <c r="E174" s="16"/>
      <c r="F174" s="16"/>
      <c r="G174" s="16"/>
      <c r="H174" s="16"/>
      <c r="I174" s="15"/>
      <c r="J174" s="15"/>
      <c r="M174" s="23" t="s">
        <v>117</v>
      </c>
    </row>
    <row r="175" spans="1:13" x14ac:dyDescent="0.2">
      <c r="A175" s="33" t="s">
        <v>105</v>
      </c>
      <c r="C175" s="16"/>
      <c r="D175" s="16"/>
      <c r="E175" s="16"/>
      <c r="F175" s="16"/>
      <c r="G175" s="16"/>
      <c r="H175" s="16"/>
      <c r="I175" s="15"/>
      <c r="J175" s="15"/>
      <c r="M175" s="23" t="s">
        <v>118</v>
      </c>
    </row>
    <row r="176" spans="1:13" x14ac:dyDescent="0.2">
      <c r="A176" s="33" t="s">
        <v>106</v>
      </c>
      <c r="C176" s="16"/>
      <c r="D176" s="16"/>
      <c r="E176" s="16"/>
      <c r="F176" s="16"/>
      <c r="G176" s="16"/>
      <c r="H176" s="16"/>
      <c r="I176" s="15"/>
      <c r="J176" s="15"/>
      <c r="M176" s="23" t="s">
        <v>119</v>
      </c>
    </row>
    <row r="177" spans="1:13" x14ac:dyDescent="0.2">
      <c r="A177" s="33" t="s">
        <v>107</v>
      </c>
      <c r="C177" s="16"/>
      <c r="D177" s="16"/>
      <c r="E177" s="16"/>
      <c r="F177" s="16"/>
      <c r="G177" s="16"/>
      <c r="H177" s="16"/>
      <c r="I177" s="15"/>
      <c r="J177" s="15"/>
      <c r="M177" s="23" t="s">
        <v>120</v>
      </c>
    </row>
    <row r="178" spans="1:13" x14ac:dyDescent="0.2">
      <c r="A178" s="33" t="s">
        <v>108</v>
      </c>
      <c r="C178" s="16"/>
      <c r="D178" s="16"/>
      <c r="E178" s="16"/>
      <c r="F178" s="16"/>
      <c r="G178" s="16"/>
      <c r="H178" s="16"/>
      <c r="I178" s="15"/>
      <c r="J178" s="15"/>
      <c r="M178" s="23" t="s">
        <v>121</v>
      </c>
    </row>
    <row r="179" spans="1:13" x14ac:dyDescent="0.2">
      <c r="A179" s="33" t="s">
        <v>109</v>
      </c>
      <c r="C179" s="16"/>
      <c r="D179" s="16"/>
      <c r="E179" s="16"/>
      <c r="F179" s="16"/>
      <c r="G179" s="16"/>
      <c r="H179" s="16"/>
      <c r="I179" s="15"/>
      <c r="J179" s="15"/>
      <c r="M179" s="23" t="s">
        <v>122</v>
      </c>
    </row>
    <row r="180" spans="1:13" x14ac:dyDescent="0.2">
      <c r="A180" s="33" t="s">
        <v>110</v>
      </c>
      <c r="C180" s="16"/>
      <c r="D180" s="16"/>
      <c r="E180" s="16"/>
      <c r="F180" s="16"/>
      <c r="G180" s="16"/>
      <c r="H180" s="16"/>
      <c r="I180" s="15"/>
      <c r="J180" s="15"/>
      <c r="M180" s="23" t="s">
        <v>123</v>
      </c>
    </row>
    <row r="181" spans="1:13" x14ac:dyDescent="0.2">
      <c r="A181" s="33" t="s">
        <v>111</v>
      </c>
      <c r="C181" s="16"/>
      <c r="D181" s="16"/>
      <c r="E181" s="16"/>
      <c r="F181" s="16"/>
      <c r="G181" s="16"/>
      <c r="H181" s="16"/>
      <c r="I181" s="15"/>
      <c r="J181" s="15"/>
      <c r="M181" s="23" t="s">
        <v>124</v>
      </c>
    </row>
    <row r="182" spans="1:13" x14ac:dyDescent="0.2">
      <c r="A182" s="33" t="s">
        <v>112</v>
      </c>
      <c r="C182" s="16"/>
      <c r="D182" s="16"/>
      <c r="E182" s="16"/>
      <c r="F182" s="16"/>
      <c r="G182" s="16"/>
      <c r="H182" s="16"/>
      <c r="I182" s="15"/>
      <c r="J182" s="15"/>
      <c r="M182" s="23" t="s">
        <v>125</v>
      </c>
    </row>
    <row r="183" spans="1:13" ht="13.5" thickBot="1" x14ac:dyDescent="0.25">
      <c r="A183" s="41" t="s">
        <v>113</v>
      </c>
      <c r="B183"/>
      <c r="C183" s="42"/>
      <c r="D183" s="42"/>
      <c r="E183" s="42"/>
      <c r="F183" s="42"/>
      <c r="G183" s="42"/>
      <c r="H183" s="42"/>
      <c r="I183" s="2"/>
      <c r="J183" s="2"/>
      <c r="K183" s="42"/>
      <c r="M183" s="43" t="s">
        <v>113</v>
      </c>
    </row>
    <row r="184" spans="1:13" x14ac:dyDescent="0.2">
      <c r="A184" s="37">
        <v>2004</v>
      </c>
      <c r="I184" s="3"/>
      <c r="J184" s="3"/>
      <c r="K184" s="3"/>
      <c r="L184" s="3"/>
      <c r="M184" s="37">
        <v>2004</v>
      </c>
    </row>
    <row r="185" spans="1:13" x14ac:dyDescent="0.2">
      <c r="A185" s="33" t="s">
        <v>102</v>
      </c>
      <c r="I185" s="3"/>
      <c r="J185" s="3"/>
      <c r="K185" s="3"/>
      <c r="L185" s="3"/>
      <c r="M185" s="23" t="s">
        <v>115</v>
      </c>
    </row>
    <row r="186" spans="1:13" x14ac:dyDescent="0.2">
      <c r="A186" s="33" t="s">
        <v>103</v>
      </c>
      <c r="C186" s="16"/>
      <c r="D186" s="16"/>
      <c r="E186" s="16"/>
      <c r="F186" s="16"/>
      <c r="G186" s="16"/>
      <c r="H186" s="16"/>
      <c r="I186" s="15"/>
      <c r="J186" s="15"/>
      <c r="M186" s="23" t="s">
        <v>116</v>
      </c>
    </row>
    <row r="187" spans="1:13" x14ac:dyDescent="0.2">
      <c r="A187" s="33" t="s">
        <v>104</v>
      </c>
      <c r="C187" s="16"/>
      <c r="D187" s="16"/>
      <c r="E187" s="16"/>
      <c r="F187" s="16"/>
      <c r="G187" s="16"/>
      <c r="H187" s="16"/>
      <c r="I187" s="15"/>
      <c r="J187" s="15"/>
      <c r="M187" s="23" t="s">
        <v>117</v>
      </c>
    </row>
    <row r="188" spans="1:13" x14ac:dyDescent="0.2">
      <c r="A188" s="33" t="s">
        <v>105</v>
      </c>
      <c r="C188" s="16"/>
      <c r="D188" s="16"/>
      <c r="E188" s="16"/>
      <c r="F188" s="16"/>
      <c r="G188" s="16"/>
      <c r="H188" s="16"/>
      <c r="I188" s="15"/>
      <c r="J188" s="15"/>
      <c r="M188" s="23" t="s">
        <v>118</v>
      </c>
    </row>
    <row r="189" spans="1:13" x14ac:dyDescent="0.2">
      <c r="A189" s="33" t="s">
        <v>106</v>
      </c>
      <c r="C189" s="16"/>
      <c r="D189" s="16"/>
      <c r="E189" s="16"/>
      <c r="F189" s="16"/>
      <c r="G189" s="16"/>
      <c r="H189" s="16"/>
      <c r="I189" s="15"/>
      <c r="J189" s="15"/>
      <c r="M189" s="23" t="s">
        <v>119</v>
      </c>
    </row>
    <row r="190" spans="1:13" x14ac:dyDescent="0.2">
      <c r="A190" s="33" t="s">
        <v>107</v>
      </c>
      <c r="C190" s="16"/>
      <c r="D190" s="16"/>
      <c r="E190" s="16"/>
      <c r="F190" s="16"/>
      <c r="G190" s="16"/>
      <c r="H190" s="16"/>
      <c r="I190" s="15"/>
      <c r="J190" s="15"/>
      <c r="M190" s="23" t="s">
        <v>120</v>
      </c>
    </row>
    <row r="191" spans="1:13" x14ac:dyDescent="0.2">
      <c r="A191" s="33" t="s">
        <v>108</v>
      </c>
      <c r="C191" s="16"/>
      <c r="D191" s="16"/>
      <c r="E191" s="16"/>
      <c r="F191" s="16"/>
      <c r="G191" s="16"/>
      <c r="H191" s="16"/>
      <c r="I191" s="15"/>
      <c r="J191" s="15"/>
      <c r="M191" s="23" t="s">
        <v>121</v>
      </c>
    </row>
    <row r="192" spans="1:13" x14ac:dyDescent="0.2">
      <c r="A192" s="33" t="s">
        <v>109</v>
      </c>
      <c r="C192" s="16"/>
      <c r="D192" s="16"/>
      <c r="E192" s="16"/>
      <c r="F192" s="16"/>
      <c r="G192" s="16"/>
      <c r="H192" s="16"/>
      <c r="I192" s="15"/>
      <c r="J192" s="15"/>
      <c r="M192" s="23" t="s">
        <v>122</v>
      </c>
    </row>
    <row r="193" spans="1:13" x14ac:dyDescent="0.2">
      <c r="A193" s="33" t="s">
        <v>110</v>
      </c>
      <c r="C193" s="16"/>
      <c r="D193" s="16"/>
      <c r="E193" s="16"/>
      <c r="F193" s="16"/>
      <c r="G193" s="16"/>
      <c r="H193" s="16"/>
      <c r="I193" s="15"/>
      <c r="J193" s="15"/>
      <c r="M193" s="23" t="s">
        <v>123</v>
      </c>
    </row>
    <row r="194" spans="1:13" x14ac:dyDescent="0.2">
      <c r="A194" s="33" t="s">
        <v>111</v>
      </c>
      <c r="C194" s="16"/>
      <c r="D194" s="16"/>
      <c r="E194" s="16"/>
      <c r="F194" s="16"/>
      <c r="G194" s="16"/>
      <c r="H194" s="16"/>
      <c r="I194" s="15"/>
      <c r="J194" s="15"/>
      <c r="M194" s="23" t="s">
        <v>124</v>
      </c>
    </row>
    <row r="195" spans="1:13" x14ac:dyDescent="0.2">
      <c r="A195" s="33" t="s">
        <v>112</v>
      </c>
      <c r="C195" s="16"/>
      <c r="D195" s="16"/>
      <c r="E195" s="16"/>
      <c r="F195" s="16"/>
      <c r="G195" s="16"/>
      <c r="H195" s="16"/>
      <c r="I195" s="15"/>
      <c r="J195" s="15"/>
      <c r="M195" s="23" t="s">
        <v>125</v>
      </c>
    </row>
    <row r="196" spans="1:13" ht="13.5" thickBot="1" x14ac:dyDescent="0.25">
      <c r="A196" s="41" t="s">
        <v>113</v>
      </c>
      <c r="B196"/>
      <c r="C196" s="42"/>
      <c r="D196" s="42"/>
      <c r="E196" s="42"/>
      <c r="F196" s="42"/>
      <c r="G196" s="42"/>
      <c r="H196" s="42"/>
      <c r="I196" s="2"/>
      <c r="J196" s="2"/>
      <c r="K196" s="42"/>
      <c r="M196" s="43" t="s">
        <v>113</v>
      </c>
    </row>
    <row r="197" spans="1:13" x14ac:dyDescent="0.2">
      <c r="A197" s="37">
        <v>2005</v>
      </c>
      <c r="I197" s="3"/>
      <c r="J197" s="3"/>
      <c r="K197" s="3"/>
      <c r="L197" s="3"/>
      <c r="M197" s="37">
        <v>2005</v>
      </c>
    </row>
    <row r="198" spans="1:13" x14ac:dyDescent="0.2">
      <c r="A198" s="33" t="s">
        <v>102</v>
      </c>
      <c r="C198" s="16"/>
      <c r="D198" s="16"/>
      <c r="E198" s="16"/>
      <c r="F198" s="16"/>
      <c r="G198" s="16"/>
      <c r="H198" s="16"/>
      <c r="I198" s="15"/>
      <c r="J198" s="15"/>
      <c r="K198" s="16">
        <v>27780.646770833329</v>
      </c>
      <c r="L198" s="3"/>
      <c r="M198" s="23" t="s">
        <v>115</v>
      </c>
    </row>
    <row r="199" spans="1:13" x14ac:dyDescent="0.2">
      <c r="A199" s="33" t="s">
        <v>103</v>
      </c>
      <c r="C199" s="16"/>
      <c r="D199" s="16"/>
      <c r="E199" s="16"/>
      <c r="F199" s="16"/>
      <c r="G199" s="16"/>
      <c r="H199" s="16"/>
      <c r="I199" s="15"/>
      <c r="J199" s="15"/>
      <c r="K199" s="16">
        <v>29149.303238833334</v>
      </c>
      <c r="L199" s="3"/>
      <c r="M199" s="23" t="s">
        <v>116</v>
      </c>
    </row>
    <row r="200" spans="1:13" x14ac:dyDescent="0.2">
      <c r="A200" s="33" t="s">
        <v>104</v>
      </c>
      <c r="C200" s="16"/>
      <c r="D200" s="16"/>
      <c r="E200" s="16"/>
      <c r="F200" s="16"/>
      <c r="G200" s="16"/>
      <c r="H200" s="16"/>
      <c r="I200" s="15"/>
      <c r="J200" s="15"/>
      <c r="K200" s="16">
        <v>31322.000186833327</v>
      </c>
      <c r="L200" s="3"/>
      <c r="M200" s="23" t="s">
        <v>117</v>
      </c>
    </row>
    <row r="201" spans="1:13" x14ac:dyDescent="0.2">
      <c r="A201" s="33" t="s">
        <v>105</v>
      </c>
      <c r="C201" s="16"/>
      <c r="D201" s="16"/>
      <c r="E201" s="16"/>
      <c r="F201" s="16"/>
      <c r="G201" s="16"/>
      <c r="H201" s="16"/>
      <c r="I201" s="15"/>
      <c r="J201" s="15"/>
      <c r="K201" s="16">
        <v>29114.646094833326</v>
      </c>
      <c r="L201" s="3"/>
      <c r="M201" s="23" t="s">
        <v>118</v>
      </c>
    </row>
    <row r="202" spans="1:13" x14ac:dyDescent="0.2">
      <c r="A202" s="33" t="s">
        <v>106</v>
      </c>
      <c r="C202" s="16"/>
      <c r="D202" s="16"/>
      <c r="E202" s="16"/>
      <c r="F202" s="16"/>
      <c r="G202" s="16"/>
      <c r="H202" s="16"/>
      <c r="I202" s="15"/>
      <c r="J202" s="15"/>
      <c r="K202" s="16">
        <v>28729.781228833333</v>
      </c>
      <c r="L202" s="3"/>
      <c r="M202" s="23" t="s">
        <v>119</v>
      </c>
    </row>
    <row r="203" spans="1:13" x14ac:dyDescent="0.2">
      <c r="A203" s="33" t="s">
        <v>107</v>
      </c>
      <c r="C203" s="16"/>
      <c r="D203" s="16"/>
      <c r="E203" s="16"/>
      <c r="F203" s="16"/>
      <c r="G203" s="16"/>
      <c r="H203" s="16"/>
      <c r="I203" s="15"/>
      <c r="J203" s="15"/>
      <c r="K203" s="16">
        <v>28721.468780833329</v>
      </c>
      <c r="L203" s="3"/>
      <c r="M203" s="23" t="s">
        <v>120</v>
      </c>
    </row>
    <row r="204" spans="1:13" x14ac:dyDescent="0.2">
      <c r="A204" s="33" t="s">
        <v>108</v>
      </c>
      <c r="C204" s="16"/>
      <c r="D204" s="16"/>
      <c r="E204" s="16"/>
      <c r="F204" s="16"/>
      <c r="G204" s="16"/>
      <c r="H204" s="16"/>
      <c r="I204" s="15"/>
      <c r="J204" s="15"/>
      <c r="K204" s="16">
        <v>25080.727908833331</v>
      </c>
      <c r="L204" s="3"/>
      <c r="M204" s="23" t="s">
        <v>121</v>
      </c>
    </row>
    <row r="205" spans="1:13" x14ac:dyDescent="0.2">
      <c r="A205" s="33" t="s">
        <v>109</v>
      </c>
      <c r="C205" s="16"/>
      <c r="D205" s="16"/>
      <c r="E205" s="16"/>
      <c r="F205" s="16"/>
      <c r="G205" s="16"/>
      <c r="H205" s="16"/>
      <c r="I205" s="15"/>
      <c r="J205" s="15"/>
      <c r="K205" s="16">
        <v>31021.738390833332</v>
      </c>
      <c r="L205" s="3"/>
      <c r="M205" s="23" t="s">
        <v>122</v>
      </c>
    </row>
    <row r="206" spans="1:13" x14ac:dyDescent="0.2">
      <c r="A206" s="33" t="s">
        <v>110</v>
      </c>
      <c r="C206" s="16"/>
      <c r="D206" s="16"/>
      <c r="E206" s="16"/>
      <c r="F206" s="16"/>
      <c r="G206" s="16"/>
      <c r="H206" s="16"/>
      <c r="I206" s="15"/>
      <c r="J206" s="15"/>
      <c r="K206" s="16">
        <v>31349.702122833325</v>
      </c>
      <c r="L206" s="3"/>
      <c r="M206" s="23" t="s">
        <v>123</v>
      </c>
    </row>
    <row r="207" spans="1:13" x14ac:dyDescent="0.2">
      <c r="A207" s="33" t="s">
        <v>111</v>
      </c>
      <c r="C207" s="16"/>
      <c r="D207" s="16"/>
      <c r="E207" s="16"/>
      <c r="F207" s="16"/>
      <c r="G207" s="16"/>
      <c r="H207" s="16"/>
      <c r="I207" s="15"/>
      <c r="J207" s="15"/>
      <c r="K207" s="16">
        <v>28504.242674833335</v>
      </c>
      <c r="L207" s="3"/>
      <c r="M207" s="23" t="s">
        <v>124</v>
      </c>
    </row>
    <row r="208" spans="1:13" x14ac:dyDescent="0.2">
      <c r="A208" s="33" t="s">
        <v>112</v>
      </c>
      <c r="C208" s="16"/>
      <c r="D208" s="16"/>
      <c r="E208" s="16"/>
      <c r="F208" s="16"/>
      <c r="G208" s="16"/>
      <c r="H208" s="16"/>
      <c r="I208" s="15"/>
      <c r="J208" s="15"/>
      <c r="K208" s="16">
        <v>29699.171560833332</v>
      </c>
      <c r="L208" s="3"/>
      <c r="M208" s="23" t="s">
        <v>125</v>
      </c>
    </row>
    <row r="209" spans="1:13" ht="13.5" thickBot="1" x14ac:dyDescent="0.25">
      <c r="A209" s="41" t="s">
        <v>113</v>
      </c>
      <c r="B209"/>
      <c r="C209" s="42"/>
      <c r="D209" s="42"/>
      <c r="E209" s="42"/>
      <c r="F209" s="42"/>
      <c r="G209" s="42"/>
      <c r="H209" s="42"/>
      <c r="I209" s="2"/>
      <c r="J209" s="2"/>
      <c r="K209" s="42">
        <v>31349.702122833325</v>
      </c>
      <c r="M209" s="43" t="s">
        <v>113</v>
      </c>
    </row>
    <row r="210" spans="1:13" x14ac:dyDescent="0.2">
      <c r="A210" s="37">
        <v>2006</v>
      </c>
      <c r="I210" s="3"/>
      <c r="J210" s="3"/>
      <c r="K210" s="3"/>
      <c r="L210" s="3"/>
      <c r="M210" s="37">
        <v>2006</v>
      </c>
    </row>
    <row r="211" spans="1:13" x14ac:dyDescent="0.2">
      <c r="A211" s="33" t="s">
        <v>102</v>
      </c>
      <c r="C211" s="16"/>
      <c r="D211" s="16"/>
      <c r="E211" s="16"/>
      <c r="F211" s="16"/>
      <c r="G211" s="16"/>
      <c r="H211" s="16"/>
      <c r="I211" s="15"/>
      <c r="J211" s="15"/>
      <c r="K211" s="16">
        <v>30939.770391808328</v>
      </c>
      <c r="L211" s="3"/>
      <c r="M211" s="23" t="s">
        <v>115</v>
      </c>
    </row>
    <row r="212" spans="1:13" x14ac:dyDescent="0.2">
      <c r="A212" s="33" t="s">
        <v>103</v>
      </c>
      <c r="C212" s="16"/>
      <c r="D212" s="16"/>
      <c r="E212" s="16"/>
      <c r="F212" s="16"/>
      <c r="G212" s="16"/>
      <c r="H212" s="16"/>
      <c r="I212" s="15"/>
      <c r="J212" s="15"/>
      <c r="K212" s="16">
        <v>28138.983255008323</v>
      </c>
      <c r="L212" s="3"/>
      <c r="M212" s="23" t="s">
        <v>116</v>
      </c>
    </row>
    <row r="213" spans="1:13" x14ac:dyDescent="0.2">
      <c r="A213" s="33" t="s">
        <v>104</v>
      </c>
      <c r="C213" s="16"/>
      <c r="D213" s="16"/>
      <c r="E213" s="16"/>
      <c r="F213" s="16"/>
      <c r="G213" s="16"/>
      <c r="H213" s="16"/>
      <c r="I213" s="15"/>
      <c r="J213" s="15"/>
      <c r="K213" s="16">
        <v>32832.831153008337</v>
      </c>
      <c r="L213" s="3"/>
      <c r="M213" s="23" t="s">
        <v>117</v>
      </c>
    </row>
    <row r="214" spans="1:13" x14ac:dyDescent="0.2">
      <c r="A214" s="33" t="s">
        <v>105</v>
      </c>
      <c r="C214" s="16"/>
      <c r="D214" s="16"/>
      <c r="E214" s="16"/>
      <c r="F214" s="16"/>
      <c r="G214" s="16"/>
      <c r="H214" s="16"/>
      <c r="I214" s="15"/>
      <c r="J214" s="15"/>
      <c r="K214" s="16">
        <v>27697.732573008325</v>
      </c>
      <c r="L214" s="3"/>
      <c r="M214" s="23" t="s">
        <v>118</v>
      </c>
    </row>
    <row r="215" spans="1:13" x14ac:dyDescent="0.2">
      <c r="A215" s="33" t="s">
        <v>106</v>
      </c>
      <c r="C215" s="16"/>
      <c r="D215" s="16"/>
      <c r="E215" s="16"/>
      <c r="F215" s="16"/>
      <c r="G215" s="16"/>
      <c r="H215" s="16"/>
      <c r="I215" s="15"/>
      <c r="J215" s="15"/>
      <c r="K215" s="16">
        <v>30835.627163008332</v>
      </c>
      <c r="L215" s="3"/>
      <c r="M215" s="23" t="s">
        <v>119</v>
      </c>
    </row>
    <row r="216" spans="1:13" x14ac:dyDescent="0.2">
      <c r="A216" s="33" t="s">
        <v>107</v>
      </c>
      <c r="C216" s="16"/>
      <c r="D216" s="16"/>
      <c r="E216" s="16"/>
      <c r="F216" s="16"/>
      <c r="G216" s="16"/>
      <c r="H216" s="16"/>
      <c r="I216" s="15"/>
      <c r="J216" s="15"/>
      <c r="K216" s="16">
        <v>28842.655415008332</v>
      </c>
      <c r="L216" s="3"/>
      <c r="M216" s="23" t="s">
        <v>120</v>
      </c>
    </row>
    <row r="217" spans="1:13" x14ac:dyDescent="0.2">
      <c r="A217" s="33" t="s">
        <v>108</v>
      </c>
      <c r="C217" s="16"/>
      <c r="D217" s="16"/>
      <c r="E217" s="16"/>
      <c r="F217" s="16"/>
      <c r="G217" s="16"/>
      <c r="H217" s="16"/>
      <c r="I217" s="15"/>
      <c r="J217" s="15"/>
      <c r="K217" s="16">
        <v>26004.949627008329</v>
      </c>
      <c r="L217" s="3"/>
      <c r="M217" s="23" t="s">
        <v>121</v>
      </c>
    </row>
    <row r="218" spans="1:13" x14ac:dyDescent="0.2">
      <c r="A218" s="33" t="s">
        <v>109</v>
      </c>
      <c r="C218" s="16"/>
      <c r="D218" s="16"/>
      <c r="E218" s="16"/>
      <c r="F218" s="16"/>
      <c r="G218" s="16"/>
      <c r="H218" s="16"/>
      <c r="I218" s="15"/>
      <c r="J218" s="15"/>
      <c r="K218" s="16">
        <v>30222.784681008325</v>
      </c>
      <c r="L218" s="3"/>
      <c r="M218" s="23" t="s">
        <v>122</v>
      </c>
    </row>
    <row r="219" spans="1:13" x14ac:dyDescent="0.2">
      <c r="A219" s="33" t="s">
        <v>110</v>
      </c>
      <c r="C219" s="16"/>
      <c r="D219" s="16"/>
      <c r="E219" s="16"/>
      <c r="F219" s="16"/>
      <c r="G219" s="16"/>
      <c r="H219" s="16"/>
      <c r="I219" s="15"/>
      <c r="J219" s="15"/>
      <c r="K219" s="16">
        <v>29120.645889008327</v>
      </c>
      <c r="L219" s="3"/>
      <c r="M219" s="23" t="s">
        <v>123</v>
      </c>
    </row>
    <row r="220" spans="1:13" x14ac:dyDescent="0.2">
      <c r="A220" s="33" t="s">
        <v>111</v>
      </c>
      <c r="C220" s="16"/>
      <c r="D220" s="16"/>
      <c r="E220" s="16"/>
      <c r="F220" s="16"/>
      <c r="G220" s="16"/>
      <c r="H220" s="16"/>
      <c r="I220" s="15"/>
      <c r="J220" s="15"/>
      <c r="K220" s="16">
        <v>30214.204287008331</v>
      </c>
      <c r="L220" s="3"/>
      <c r="M220" s="23" t="s">
        <v>124</v>
      </c>
    </row>
    <row r="221" spans="1:13" x14ac:dyDescent="0.2">
      <c r="A221" s="33" t="s">
        <v>112</v>
      </c>
      <c r="C221" s="16"/>
      <c r="D221" s="16"/>
      <c r="E221" s="16"/>
      <c r="F221" s="16"/>
      <c r="G221" s="16"/>
      <c r="H221" s="16"/>
      <c r="I221" s="15"/>
      <c r="J221" s="15"/>
      <c r="K221" s="16">
        <v>30163.56239900833</v>
      </c>
      <c r="L221" s="3"/>
      <c r="M221" s="23" t="s">
        <v>125</v>
      </c>
    </row>
    <row r="222" spans="1:13" ht="13.5" thickBot="1" x14ac:dyDescent="0.25">
      <c r="A222" s="41" t="s">
        <v>113</v>
      </c>
      <c r="B222"/>
      <c r="C222" s="42"/>
      <c r="D222" s="42"/>
      <c r="E222" s="42"/>
      <c r="F222" s="42"/>
      <c r="G222" s="42"/>
      <c r="H222" s="42"/>
      <c r="I222" s="2"/>
      <c r="J222" s="2"/>
      <c r="K222" s="42">
        <v>28728.962997008322</v>
      </c>
      <c r="M222" s="43" t="s">
        <v>113</v>
      </c>
    </row>
    <row r="223" spans="1:13" x14ac:dyDescent="0.2">
      <c r="A223" s="37">
        <v>2007</v>
      </c>
      <c r="I223" s="3"/>
      <c r="J223" s="3"/>
      <c r="K223" s="3"/>
      <c r="L223" s="3"/>
      <c r="M223" s="37">
        <v>2007</v>
      </c>
    </row>
    <row r="224" spans="1:13" x14ac:dyDescent="0.2">
      <c r="A224" s="33" t="s">
        <v>102</v>
      </c>
      <c r="C224" s="16"/>
      <c r="D224" s="16"/>
      <c r="E224" s="16"/>
      <c r="F224" s="16"/>
      <c r="G224" s="16"/>
      <c r="H224" s="16"/>
      <c r="I224" s="15"/>
      <c r="J224" s="15"/>
      <c r="K224" s="16">
        <v>28502.092089174523</v>
      </c>
      <c r="L224" s="3"/>
      <c r="M224" s="23" t="s">
        <v>115</v>
      </c>
    </row>
    <row r="225" spans="1:13" x14ac:dyDescent="0.2">
      <c r="A225" s="33" t="s">
        <v>103</v>
      </c>
      <c r="C225" s="16"/>
      <c r="D225" s="16"/>
      <c r="E225" s="16"/>
      <c r="F225" s="16"/>
      <c r="G225" s="16"/>
      <c r="H225" s="16"/>
      <c r="I225" s="15"/>
      <c r="J225" s="15"/>
      <c r="K225" s="16">
        <v>27240.658365174528</v>
      </c>
      <c r="L225" s="3"/>
      <c r="M225" s="23" t="s">
        <v>116</v>
      </c>
    </row>
    <row r="226" spans="1:13" x14ac:dyDescent="0.2">
      <c r="A226" s="33" t="s">
        <v>104</v>
      </c>
      <c r="C226" s="16"/>
      <c r="D226" s="16"/>
      <c r="E226" s="16"/>
      <c r="F226" s="16"/>
      <c r="G226" s="16"/>
      <c r="H226" s="16"/>
      <c r="I226" s="15"/>
      <c r="J226" s="15"/>
      <c r="K226" s="16">
        <v>31621.159881174528</v>
      </c>
      <c r="L226" s="3"/>
      <c r="M226" s="23" t="s">
        <v>117</v>
      </c>
    </row>
    <row r="227" spans="1:13" ht="12.75" customHeight="1" x14ac:dyDescent="0.2">
      <c r="A227" s="33" t="s">
        <v>105</v>
      </c>
      <c r="C227" s="16"/>
      <c r="D227" s="16"/>
      <c r="E227" s="16"/>
      <c r="F227" s="16"/>
      <c r="G227" s="16"/>
      <c r="H227" s="16"/>
      <c r="I227" s="15"/>
      <c r="J227" s="15"/>
      <c r="K227" s="16">
        <v>27923.425841174525</v>
      </c>
      <c r="L227" s="3"/>
      <c r="M227" s="23" t="s">
        <v>118</v>
      </c>
    </row>
    <row r="228" spans="1:13" s="8" customFormat="1" x14ac:dyDescent="0.2">
      <c r="A228" s="33" t="s">
        <v>106</v>
      </c>
      <c r="B228" s="3"/>
      <c r="C228" s="35"/>
      <c r="D228" s="35"/>
      <c r="E228" s="35"/>
      <c r="F228" s="35"/>
      <c r="G228" s="35"/>
      <c r="H228" s="35"/>
      <c r="I228" s="36"/>
      <c r="J228" s="36"/>
      <c r="K228" s="16">
        <v>28563.726145174518</v>
      </c>
      <c r="L228" s="3"/>
      <c r="M228" s="23" t="s">
        <v>119</v>
      </c>
    </row>
    <row r="229" spans="1:13" s="8" customFormat="1" x14ac:dyDescent="0.2">
      <c r="A229" s="33" t="s">
        <v>107</v>
      </c>
      <c r="B229" s="3"/>
      <c r="C229" s="35"/>
      <c r="D229" s="35"/>
      <c r="E229" s="35"/>
      <c r="F229" s="35"/>
      <c r="G229" s="35"/>
      <c r="H229" s="35"/>
      <c r="I229" s="36"/>
      <c r="J229" s="36"/>
      <c r="K229" s="16">
        <v>28884.77844117452</v>
      </c>
      <c r="L229" s="3"/>
      <c r="M229" s="23" t="s">
        <v>120</v>
      </c>
    </row>
    <row r="230" spans="1:13" x14ac:dyDescent="0.2">
      <c r="A230" s="33" t="s">
        <v>108</v>
      </c>
      <c r="C230" s="16"/>
      <c r="D230" s="16"/>
      <c r="E230" s="16"/>
      <c r="F230" s="16"/>
      <c r="G230" s="16"/>
      <c r="H230" s="16"/>
      <c r="I230" s="15"/>
      <c r="J230" s="15"/>
      <c r="K230" s="16">
        <v>27240.214967174525</v>
      </c>
      <c r="L230" s="3"/>
      <c r="M230" s="23" t="s">
        <v>121</v>
      </c>
    </row>
    <row r="231" spans="1:13" x14ac:dyDescent="0.2">
      <c r="A231" s="33" t="s">
        <v>109</v>
      </c>
      <c r="C231" s="16"/>
      <c r="D231" s="16"/>
      <c r="E231" s="16"/>
      <c r="F231" s="16"/>
      <c r="G231" s="16"/>
      <c r="H231" s="16"/>
      <c r="I231" s="15"/>
      <c r="J231" s="15"/>
      <c r="K231" s="16">
        <v>31283.746683174526</v>
      </c>
      <c r="L231" s="3"/>
      <c r="M231" s="23" t="s">
        <v>122</v>
      </c>
    </row>
    <row r="232" spans="1:13" x14ac:dyDescent="0.2">
      <c r="A232" s="33" t="s">
        <v>110</v>
      </c>
      <c r="C232" s="16"/>
      <c r="D232" s="16"/>
      <c r="E232" s="16"/>
      <c r="F232" s="16"/>
      <c r="G232" s="16"/>
      <c r="H232" s="16"/>
      <c r="I232" s="15"/>
      <c r="J232" s="15"/>
      <c r="K232" s="16">
        <v>28148.467663174528</v>
      </c>
      <c r="L232" s="3"/>
      <c r="M232" s="23" t="s">
        <v>123</v>
      </c>
    </row>
    <row r="233" spans="1:13" x14ac:dyDescent="0.2">
      <c r="A233" s="33" t="s">
        <v>111</v>
      </c>
      <c r="C233" s="16"/>
      <c r="D233" s="16"/>
      <c r="E233" s="16"/>
      <c r="F233" s="16"/>
      <c r="G233" s="16"/>
      <c r="H233" s="16"/>
      <c r="I233" s="15"/>
      <c r="J233" s="15"/>
      <c r="K233" s="16">
        <v>33124.255339174531</v>
      </c>
      <c r="L233" s="3"/>
      <c r="M233" s="23" t="s">
        <v>124</v>
      </c>
    </row>
    <row r="234" spans="1:13" x14ac:dyDescent="0.2">
      <c r="A234" s="33" t="s">
        <v>112</v>
      </c>
      <c r="C234" s="16"/>
      <c r="D234" s="16"/>
      <c r="E234" s="16"/>
      <c r="F234" s="16"/>
      <c r="G234" s="16"/>
      <c r="H234" s="16"/>
      <c r="I234" s="15"/>
      <c r="J234" s="15"/>
      <c r="K234" s="16">
        <v>30599.779887174529</v>
      </c>
      <c r="L234" s="3"/>
      <c r="M234" s="23" t="s">
        <v>125</v>
      </c>
    </row>
    <row r="235" spans="1:13" ht="13.5" thickBot="1" x14ac:dyDescent="0.25">
      <c r="A235" s="41" t="s">
        <v>113</v>
      </c>
      <c r="B235"/>
      <c r="C235" s="42"/>
      <c r="D235" s="42"/>
      <c r="E235" s="42"/>
      <c r="F235" s="42"/>
      <c r="G235" s="42"/>
      <c r="H235" s="42"/>
      <c r="I235" s="2"/>
      <c r="J235" s="2"/>
      <c r="K235" s="42">
        <v>28007.540237174529</v>
      </c>
      <c r="M235" s="43" t="s">
        <v>113</v>
      </c>
    </row>
    <row r="236" spans="1:13" x14ac:dyDescent="0.2">
      <c r="A236" s="37">
        <v>2008</v>
      </c>
      <c r="I236" s="3"/>
      <c r="J236" s="3"/>
      <c r="K236" s="3"/>
      <c r="L236" s="3"/>
      <c r="M236" s="37">
        <v>2008</v>
      </c>
    </row>
    <row r="237" spans="1:13" x14ac:dyDescent="0.2">
      <c r="A237" s="33" t="s">
        <v>102</v>
      </c>
      <c r="C237" s="16"/>
      <c r="D237" s="16"/>
      <c r="E237" s="16"/>
      <c r="F237" s="16"/>
      <c r="G237" s="16"/>
      <c r="H237" s="16"/>
      <c r="I237" s="15"/>
      <c r="J237" s="15"/>
      <c r="K237" s="16">
        <v>27172.577378519443</v>
      </c>
      <c r="L237" s="3"/>
      <c r="M237" s="23" t="s">
        <v>115</v>
      </c>
    </row>
    <row r="238" spans="1:13" x14ac:dyDescent="0.2">
      <c r="A238" s="33" t="s">
        <v>103</v>
      </c>
      <c r="C238" s="16"/>
      <c r="D238" s="16"/>
      <c r="E238" s="16"/>
      <c r="F238" s="16"/>
      <c r="G238" s="16"/>
      <c r="H238" s="16"/>
      <c r="I238" s="15"/>
      <c r="J238" s="15"/>
      <c r="K238" s="16">
        <v>27474.226756519438</v>
      </c>
      <c r="L238" s="3"/>
      <c r="M238" s="23" t="s">
        <v>116</v>
      </c>
    </row>
    <row r="239" spans="1:13" x14ac:dyDescent="0.2">
      <c r="A239" s="33" t="s">
        <v>104</v>
      </c>
      <c r="C239" s="16"/>
      <c r="D239" s="16"/>
      <c r="E239" s="16"/>
      <c r="F239" s="16"/>
      <c r="G239" s="16"/>
      <c r="H239" s="16"/>
      <c r="I239" s="15"/>
      <c r="J239" s="15"/>
      <c r="K239" s="16">
        <v>28102.083540519441</v>
      </c>
      <c r="L239" s="3"/>
      <c r="M239" s="23" t="s">
        <v>117</v>
      </c>
    </row>
    <row r="240" spans="1:13" x14ac:dyDescent="0.2">
      <c r="A240" s="33" t="s">
        <v>105</v>
      </c>
      <c r="C240" s="16"/>
      <c r="D240" s="16"/>
      <c r="E240" s="16"/>
      <c r="F240" s="16"/>
      <c r="G240" s="16"/>
      <c r="H240" s="16"/>
      <c r="I240" s="15"/>
      <c r="J240" s="15"/>
      <c r="K240" s="16">
        <v>29489.40163251945</v>
      </c>
      <c r="L240" s="3"/>
      <c r="M240" s="23" t="s">
        <v>118</v>
      </c>
    </row>
    <row r="241" spans="1:16" x14ac:dyDescent="0.2">
      <c r="A241" s="33" t="s">
        <v>106</v>
      </c>
      <c r="C241" s="16"/>
      <c r="D241" s="16"/>
      <c r="E241" s="16"/>
      <c r="F241" s="16"/>
      <c r="G241" s="16"/>
      <c r="H241" s="16"/>
      <c r="I241" s="15"/>
      <c r="J241" s="15"/>
      <c r="K241" s="16">
        <v>28152.860716519448</v>
      </c>
      <c r="L241" s="3"/>
      <c r="M241" s="23" t="s">
        <v>119</v>
      </c>
    </row>
    <row r="242" spans="1:16" x14ac:dyDescent="0.2">
      <c r="A242" s="33" t="s">
        <v>107</v>
      </c>
      <c r="C242" s="16"/>
      <c r="D242" s="16"/>
      <c r="E242" s="16"/>
      <c r="F242" s="16"/>
      <c r="G242" s="16"/>
      <c r="H242" s="16"/>
      <c r="I242" s="15"/>
      <c r="J242" s="15"/>
      <c r="K242" s="16">
        <v>26970.822610519441</v>
      </c>
      <c r="L242" s="3"/>
      <c r="M242" s="23" t="s">
        <v>120</v>
      </c>
    </row>
    <row r="243" spans="1:16" x14ac:dyDescent="0.2">
      <c r="A243" s="33" t="s">
        <v>108</v>
      </c>
      <c r="C243" s="16"/>
      <c r="D243" s="16"/>
      <c r="E243" s="16"/>
      <c r="F243" s="16"/>
      <c r="G243" s="16"/>
      <c r="H243" s="16"/>
      <c r="I243" s="15"/>
      <c r="J243" s="15"/>
      <c r="K243" s="16">
        <v>26106.60056051944</v>
      </c>
      <c r="L243" s="3"/>
      <c r="M243" s="23" t="s">
        <v>121</v>
      </c>
    </row>
    <row r="244" spans="1:16" x14ac:dyDescent="0.2">
      <c r="A244" s="33" t="s">
        <v>109</v>
      </c>
      <c r="C244" s="16"/>
      <c r="D244" s="16"/>
      <c r="E244" s="16"/>
      <c r="F244" s="16"/>
      <c r="G244" s="16"/>
      <c r="H244" s="16"/>
      <c r="I244" s="15"/>
      <c r="J244" s="15"/>
      <c r="K244" s="16">
        <v>27372.998050519447</v>
      </c>
      <c r="L244" s="3"/>
      <c r="M244" s="23" t="s">
        <v>122</v>
      </c>
    </row>
    <row r="245" spans="1:16" x14ac:dyDescent="0.2">
      <c r="A245" s="33" t="s">
        <v>110</v>
      </c>
      <c r="C245" s="16"/>
      <c r="D245" s="16"/>
      <c r="E245" s="16"/>
      <c r="F245" s="16"/>
      <c r="G245" s="16"/>
      <c r="H245" s="16"/>
      <c r="I245" s="15"/>
      <c r="J245" s="15"/>
      <c r="K245" s="16">
        <v>29657.174692519449</v>
      </c>
      <c r="L245" s="3"/>
      <c r="M245" s="23" t="s">
        <v>123</v>
      </c>
    </row>
    <row r="246" spans="1:16" x14ac:dyDescent="0.2">
      <c r="A246" s="33" t="s">
        <v>111</v>
      </c>
      <c r="C246" s="16"/>
      <c r="D246" s="16"/>
      <c r="E246" s="16"/>
      <c r="F246" s="16"/>
      <c r="G246" s="16"/>
      <c r="H246" s="16"/>
      <c r="I246" s="15"/>
      <c r="J246" s="15"/>
      <c r="K246" s="16">
        <v>30698.445060519447</v>
      </c>
      <c r="L246" s="3"/>
      <c r="M246" s="23" t="s">
        <v>124</v>
      </c>
    </row>
    <row r="247" spans="1:16" x14ac:dyDescent="0.2">
      <c r="A247" s="33" t="s">
        <v>112</v>
      </c>
      <c r="C247" s="16"/>
      <c r="D247" s="16"/>
      <c r="E247" s="16"/>
      <c r="F247" s="16"/>
      <c r="G247" s="16"/>
      <c r="H247" s="16"/>
      <c r="I247" s="15"/>
      <c r="J247" s="15"/>
      <c r="K247" s="16">
        <v>28210.301752519448</v>
      </c>
      <c r="L247" s="3"/>
      <c r="M247" s="23" t="s">
        <v>125</v>
      </c>
    </row>
    <row r="248" spans="1:16" ht="13.5" thickBot="1" x14ac:dyDescent="0.25">
      <c r="A248" s="41" t="s">
        <v>113</v>
      </c>
      <c r="B248"/>
      <c r="C248" s="42"/>
      <c r="D248" s="42"/>
      <c r="E248" s="42"/>
      <c r="F248" s="42"/>
      <c r="G248" s="42"/>
      <c r="H248" s="42"/>
      <c r="I248" s="2"/>
      <c r="J248" s="2"/>
      <c r="K248" s="42">
        <v>28574.913524519441</v>
      </c>
      <c r="M248" s="43" t="s">
        <v>113</v>
      </c>
    </row>
    <row r="249" spans="1:16" x14ac:dyDescent="0.2">
      <c r="A249" s="37">
        <v>2009</v>
      </c>
      <c r="I249" s="3"/>
      <c r="J249" s="3"/>
      <c r="K249" s="3"/>
      <c r="L249" s="3"/>
      <c r="M249" s="37">
        <v>2009</v>
      </c>
    </row>
    <row r="250" spans="1:16" x14ac:dyDescent="0.2">
      <c r="A250" s="33" t="s">
        <v>102</v>
      </c>
      <c r="C250" s="16"/>
      <c r="D250" s="16"/>
      <c r="E250" s="16"/>
      <c r="F250" s="16"/>
      <c r="G250" s="16"/>
      <c r="H250" s="16"/>
      <c r="I250" s="15"/>
      <c r="J250" s="15"/>
      <c r="K250" s="16">
        <v>27407.818125528014</v>
      </c>
      <c r="M250" s="23" t="s">
        <v>115</v>
      </c>
      <c r="N250" s="3"/>
      <c r="O250" s="12"/>
      <c r="P250" s="12"/>
    </row>
    <row r="251" spans="1:16" x14ac:dyDescent="0.2">
      <c r="A251" s="33" t="s">
        <v>103</v>
      </c>
      <c r="C251" s="16"/>
      <c r="D251" s="16"/>
      <c r="E251" s="16"/>
      <c r="F251" s="16"/>
      <c r="G251" s="16"/>
      <c r="H251" s="16"/>
      <c r="I251" s="15"/>
      <c r="J251" s="15"/>
      <c r="K251" s="16">
        <v>26029.859967528017</v>
      </c>
      <c r="M251" s="23" t="s">
        <v>116</v>
      </c>
      <c r="N251" s="3"/>
      <c r="O251" s="12"/>
      <c r="P251" s="12"/>
    </row>
    <row r="252" spans="1:16" x14ac:dyDescent="0.2">
      <c r="A252" s="33" t="s">
        <v>104</v>
      </c>
      <c r="C252" s="16"/>
      <c r="D252" s="16"/>
      <c r="E252" s="16"/>
      <c r="F252" s="16"/>
      <c r="G252" s="16"/>
      <c r="H252" s="16"/>
      <c r="I252" s="15"/>
      <c r="J252" s="15"/>
      <c r="K252" s="16">
        <v>30555.602555528007</v>
      </c>
      <c r="M252" s="23" t="s">
        <v>117</v>
      </c>
      <c r="N252" s="3"/>
      <c r="O252" s="12"/>
      <c r="P252" s="12"/>
    </row>
    <row r="253" spans="1:16" x14ac:dyDescent="0.2">
      <c r="A253" s="33" t="s">
        <v>105</v>
      </c>
      <c r="C253" s="16"/>
      <c r="D253" s="16"/>
      <c r="E253" s="16"/>
      <c r="F253" s="16"/>
      <c r="G253" s="16"/>
      <c r="H253" s="16"/>
      <c r="I253" s="15"/>
      <c r="J253" s="15"/>
      <c r="K253" s="16">
        <v>26917.839261528014</v>
      </c>
      <c r="M253" s="23" t="s">
        <v>118</v>
      </c>
      <c r="N253" s="3"/>
      <c r="O253" s="12"/>
      <c r="P253" s="12"/>
    </row>
    <row r="254" spans="1:16" x14ac:dyDescent="0.2">
      <c r="A254" s="33" t="s">
        <v>106</v>
      </c>
      <c r="C254" s="16"/>
      <c r="D254" s="16"/>
      <c r="E254" s="16"/>
      <c r="F254" s="16"/>
      <c r="G254" s="16"/>
      <c r="H254" s="16"/>
      <c r="I254" s="15"/>
      <c r="J254" s="15"/>
      <c r="K254" s="16">
        <v>25006.790543528012</v>
      </c>
      <c r="M254" s="23" t="s">
        <v>119</v>
      </c>
      <c r="N254" s="3"/>
      <c r="O254" s="12"/>
      <c r="P254" s="12"/>
    </row>
    <row r="255" spans="1:16" x14ac:dyDescent="0.2">
      <c r="A255" s="33" t="s">
        <v>107</v>
      </c>
      <c r="C255" s="16"/>
      <c r="D255" s="16"/>
      <c r="E255" s="16"/>
      <c r="F255" s="16"/>
      <c r="G255" s="16"/>
      <c r="H255" s="16"/>
      <c r="I255" s="15"/>
      <c r="J255" s="15"/>
      <c r="K255" s="16">
        <v>26595.159991528009</v>
      </c>
      <c r="M255" s="23" t="s">
        <v>120</v>
      </c>
      <c r="N255" s="3"/>
      <c r="O255" s="12"/>
      <c r="P255" s="12"/>
    </row>
    <row r="256" spans="1:16" x14ac:dyDescent="0.2">
      <c r="A256" s="33" t="s">
        <v>108</v>
      </c>
      <c r="C256" s="16"/>
      <c r="D256" s="16"/>
      <c r="E256" s="16"/>
      <c r="F256" s="16"/>
      <c r="G256" s="16"/>
      <c r="H256" s="16"/>
      <c r="I256" s="15"/>
      <c r="J256" s="15"/>
      <c r="K256" s="16">
        <v>25723.365381528012</v>
      </c>
      <c r="M256" s="23" t="s">
        <v>121</v>
      </c>
      <c r="N256" s="3"/>
      <c r="O256" s="12"/>
      <c r="P256" s="12"/>
    </row>
    <row r="257" spans="1:18" x14ac:dyDescent="0.2">
      <c r="A257" s="33" t="s">
        <v>109</v>
      </c>
      <c r="C257" s="16"/>
      <c r="D257" s="16"/>
      <c r="E257" s="16"/>
      <c r="F257" s="16"/>
      <c r="G257" s="16"/>
      <c r="H257" s="16"/>
      <c r="I257" s="15"/>
      <c r="J257" s="15"/>
      <c r="K257" s="16">
        <v>26885.514949528009</v>
      </c>
      <c r="M257" s="23" t="s">
        <v>122</v>
      </c>
      <c r="N257" s="3"/>
      <c r="O257" s="12"/>
      <c r="P257" s="12"/>
    </row>
    <row r="258" spans="1:18" x14ac:dyDescent="0.2">
      <c r="A258" s="33" t="s">
        <v>110</v>
      </c>
      <c r="C258" s="16"/>
      <c r="D258" s="16"/>
      <c r="E258" s="16"/>
      <c r="F258" s="16"/>
      <c r="G258" s="16"/>
      <c r="H258" s="16"/>
      <c r="I258" s="15"/>
      <c r="J258" s="15"/>
      <c r="K258" s="16">
        <v>26601.814905528012</v>
      </c>
      <c r="M258" s="23" t="s">
        <v>123</v>
      </c>
      <c r="N258" s="3"/>
      <c r="O258" s="12"/>
      <c r="P258" s="12"/>
    </row>
    <row r="259" spans="1:18" x14ac:dyDescent="0.2">
      <c r="A259" s="33" t="s">
        <v>111</v>
      </c>
      <c r="C259" s="16"/>
      <c r="D259" s="16"/>
      <c r="E259" s="16"/>
      <c r="F259" s="16"/>
      <c r="G259" s="16"/>
      <c r="H259" s="16"/>
      <c r="I259" s="15"/>
      <c r="J259" s="15"/>
      <c r="K259" s="16">
        <v>27027.98624952801</v>
      </c>
      <c r="M259" s="23" t="s">
        <v>124</v>
      </c>
      <c r="N259" s="3"/>
      <c r="O259" s="12"/>
      <c r="P259" s="12"/>
    </row>
    <row r="260" spans="1:18" x14ac:dyDescent="0.2">
      <c r="A260" s="33" t="s">
        <v>112</v>
      </c>
      <c r="C260" s="16"/>
      <c r="D260" s="16"/>
      <c r="E260" s="16"/>
      <c r="F260" s="16"/>
      <c r="G260" s="16"/>
      <c r="H260" s="16"/>
      <c r="I260" s="15"/>
      <c r="J260" s="15"/>
      <c r="K260" s="16">
        <v>25188.665025528011</v>
      </c>
      <c r="M260" s="23" t="s">
        <v>125</v>
      </c>
      <c r="N260" s="3"/>
      <c r="O260" s="12"/>
      <c r="P260" s="12"/>
    </row>
    <row r="261" spans="1:18" ht="13.5" thickBot="1" x14ac:dyDescent="0.25">
      <c r="A261" s="41" t="s">
        <v>113</v>
      </c>
      <c r="B261"/>
      <c r="C261" s="42"/>
      <c r="D261" s="42"/>
      <c r="E261" s="42"/>
      <c r="F261" s="42"/>
      <c r="G261" s="42"/>
      <c r="H261" s="42"/>
      <c r="I261" s="2"/>
      <c r="J261" s="2"/>
      <c r="K261" s="42">
        <v>27760.188533528009</v>
      </c>
      <c r="M261" s="43" t="s">
        <v>113</v>
      </c>
    </row>
    <row r="262" spans="1:18" x14ac:dyDescent="0.2">
      <c r="A262" s="37">
        <v>2010</v>
      </c>
      <c r="I262" s="3"/>
      <c r="J262" s="3"/>
      <c r="K262" s="16"/>
      <c r="L262" s="3"/>
      <c r="M262" s="37">
        <v>2010</v>
      </c>
    </row>
    <row r="263" spans="1:18" x14ac:dyDescent="0.2">
      <c r="A263" s="33" t="s">
        <v>102</v>
      </c>
      <c r="K263" s="16">
        <v>25879.586313369447</v>
      </c>
      <c r="L263" s="3"/>
      <c r="M263" s="23" t="s">
        <v>115</v>
      </c>
      <c r="N263" s="3"/>
      <c r="O263" s="12"/>
      <c r="P263" s="12"/>
      <c r="Q263" s="3"/>
      <c r="R263" s="3"/>
    </row>
    <row r="264" spans="1:18" x14ac:dyDescent="0.2">
      <c r="A264" s="33" t="s">
        <v>103</v>
      </c>
      <c r="K264" s="16">
        <v>25069.302475369444</v>
      </c>
      <c r="L264" s="3"/>
      <c r="M264" s="23" t="s">
        <v>116</v>
      </c>
      <c r="N264" s="3"/>
      <c r="O264" s="12"/>
      <c r="P264" s="12"/>
      <c r="Q264" s="3"/>
      <c r="R264" s="3"/>
    </row>
    <row r="265" spans="1:18" x14ac:dyDescent="0.2">
      <c r="A265" s="33" t="s">
        <v>104</v>
      </c>
      <c r="K265" s="16">
        <v>28480.891721369444</v>
      </c>
      <c r="L265" s="3"/>
      <c r="M265" s="32" t="s">
        <v>117</v>
      </c>
      <c r="N265" s="3"/>
      <c r="O265" s="12"/>
      <c r="P265" s="12"/>
      <c r="Q265" s="3"/>
      <c r="R265" s="3"/>
    </row>
    <row r="266" spans="1:18" x14ac:dyDescent="0.2">
      <c r="A266" s="33" t="s">
        <v>105</v>
      </c>
      <c r="K266" s="16">
        <v>25253.849235369442</v>
      </c>
      <c r="L266" s="3"/>
      <c r="M266" s="23" t="s">
        <v>118</v>
      </c>
      <c r="N266" s="3"/>
      <c r="O266" s="12"/>
      <c r="P266" s="12"/>
      <c r="Q266" s="3"/>
      <c r="R266" s="3"/>
    </row>
    <row r="267" spans="1:18" x14ac:dyDescent="0.2">
      <c r="A267" s="33" t="s">
        <v>106</v>
      </c>
      <c r="K267" s="16">
        <v>26443.847877369437</v>
      </c>
      <c r="L267" s="3"/>
      <c r="M267" s="23" t="s">
        <v>119</v>
      </c>
      <c r="N267" s="3"/>
      <c r="O267" s="12"/>
      <c r="P267" s="12"/>
      <c r="Q267" s="3"/>
      <c r="R267" s="3"/>
    </row>
    <row r="268" spans="1:18" x14ac:dyDescent="0.2">
      <c r="A268" s="33" t="s">
        <v>107</v>
      </c>
      <c r="K268" s="16">
        <v>26833.321773369444</v>
      </c>
      <c r="L268" s="3"/>
      <c r="M268" s="32" t="s">
        <v>120</v>
      </c>
      <c r="N268" s="3"/>
      <c r="O268" s="3"/>
      <c r="P268" s="3"/>
      <c r="Q268" s="3"/>
      <c r="R268" s="3"/>
    </row>
    <row r="269" spans="1:18" x14ac:dyDescent="0.2">
      <c r="A269" s="33" t="s">
        <v>129</v>
      </c>
      <c r="K269" s="16">
        <v>24549.263223369446</v>
      </c>
      <c r="L269" s="3"/>
      <c r="M269" s="23" t="s">
        <v>121</v>
      </c>
      <c r="O269" s="3"/>
      <c r="P269" s="3"/>
      <c r="Q269" s="3"/>
      <c r="R269" s="3"/>
    </row>
    <row r="270" spans="1:18" x14ac:dyDescent="0.2">
      <c r="A270" s="33" t="s">
        <v>122</v>
      </c>
      <c r="B270" s="16"/>
      <c r="K270" s="16">
        <v>27213.381935369445</v>
      </c>
      <c r="L270" s="3"/>
      <c r="M270" s="23" t="s">
        <v>122</v>
      </c>
      <c r="O270" s="3"/>
      <c r="P270" s="3"/>
      <c r="Q270" s="3"/>
      <c r="R270" s="3"/>
    </row>
    <row r="271" spans="1:18" x14ac:dyDescent="0.2">
      <c r="A271" s="33" t="s">
        <v>123</v>
      </c>
      <c r="B271" s="16"/>
      <c r="K271" s="16">
        <v>28450.06937536944</v>
      </c>
      <c r="L271" s="3"/>
      <c r="M271" s="23" t="s">
        <v>123</v>
      </c>
      <c r="O271" s="3"/>
      <c r="P271" s="3"/>
      <c r="Q271" s="3"/>
      <c r="R271" s="3"/>
    </row>
    <row r="272" spans="1:18" x14ac:dyDescent="0.2">
      <c r="A272" s="33" t="s">
        <v>131</v>
      </c>
      <c r="B272" s="16"/>
      <c r="K272" s="16">
        <v>26923.196095369447</v>
      </c>
      <c r="M272" s="23" t="s">
        <v>124</v>
      </c>
      <c r="O272" s="3"/>
      <c r="P272" s="3"/>
      <c r="Q272" s="3"/>
      <c r="R272" s="3"/>
    </row>
    <row r="273" spans="1:18" x14ac:dyDescent="0.2">
      <c r="A273" s="33" t="s">
        <v>125</v>
      </c>
      <c r="B273" s="16"/>
      <c r="K273" s="16">
        <v>26841.980897369438</v>
      </c>
      <c r="M273" s="23" t="s">
        <v>125</v>
      </c>
      <c r="O273" s="3"/>
      <c r="P273" s="3"/>
      <c r="Q273" s="3"/>
      <c r="R273" s="3"/>
    </row>
    <row r="274" spans="1:18" ht="13.5" thickBot="1" x14ac:dyDescent="0.25">
      <c r="A274" s="41" t="s">
        <v>113</v>
      </c>
      <c r="B274"/>
      <c r="C274" s="42"/>
      <c r="D274" s="42"/>
      <c r="E274" s="42"/>
      <c r="F274" s="42"/>
      <c r="G274" s="42"/>
      <c r="H274" s="42"/>
      <c r="I274" s="2"/>
      <c r="J274" s="2"/>
      <c r="K274" s="42">
        <v>27444.879049369443</v>
      </c>
      <c r="M274" s="43" t="s">
        <v>113</v>
      </c>
    </row>
    <row r="275" spans="1:18" x14ac:dyDescent="0.2">
      <c r="A275" s="37">
        <v>2011</v>
      </c>
      <c r="B275" s="16"/>
      <c r="K275" s="3"/>
      <c r="M275" s="37">
        <v>2011</v>
      </c>
      <c r="O275" s="3"/>
      <c r="P275" s="3"/>
      <c r="Q275" s="3"/>
      <c r="R275" s="3"/>
    </row>
    <row r="276" spans="1:18" x14ac:dyDescent="0.2">
      <c r="A276" s="33" t="s">
        <v>102</v>
      </c>
      <c r="B276" s="16"/>
      <c r="K276" s="16">
        <v>25013.450649166665</v>
      </c>
      <c r="L276" s="3"/>
      <c r="M276" s="23" t="s">
        <v>115</v>
      </c>
      <c r="O276" s="3"/>
      <c r="P276" s="3"/>
      <c r="Q276" s="3"/>
      <c r="R276" s="3"/>
    </row>
    <row r="277" spans="1:18" x14ac:dyDescent="0.2">
      <c r="A277" s="33" t="s">
        <v>103</v>
      </c>
      <c r="B277" s="16"/>
      <c r="K277" s="16">
        <v>24233.728327166664</v>
      </c>
      <c r="L277" s="3"/>
      <c r="M277" s="23" t="s">
        <v>116</v>
      </c>
      <c r="O277" s="3"/>
      <c r="P277" s="3"/>
      <c r="Q277" s="3"/>
      <c r="R277" s="3"/>
    </row>
    <row r="278" spans="1:18" x14ac:dyDescent="0.2">
      <c r="A278" s="23" t="s">
        <v>104</v>
      </c>
      <c r="B278" s="16"/>
      <c r="K278" s="16">
        <v>26513.172229166663</v>
      </c>
      <c r="L278" s="3"/>
      <c r="M278" s="44" t="s">
        <v>117</v>
      </c>
      <c r="O278" s="3"/>
      <c r="P278" s="3"/>
      <c r="Q278" s="3"/>
      <c r="R278" s="3"/>
    </row>
    <row r="279" spans="1:18" x14ac:dyDescent="0.2">
      <c r="A279" s="33" t="s">
        <v>105</v>
      </c>
      <c r="B279" s="16"/>
      <c r="K279" s="16">
        <v>24884.86481516666</v>
      </c>
      <c r="L279" s="3"/>
      <c r="M279" s="45" t="s">
        <v>118</v>
      </c>
      <c r="O279" s="3"/>
      <c r="P279" s="3"/>
      <c r="Q279" s="3"/>
      <c r="R279" s="3"/>
    </row>
    <row r="280" spans="1:18" x14ac:dyDescent="0.2">
      <c r="A280" s="33" t="s">
        <v>137</v>
      </c>
      <c r="B280" s="16"/>
      <c r="K280" s="16">
        <v>27158.72658316667</v>
      </c>
      <c r="L280" s="3"/>
      <c r="M280" s="45" t="s">
        <v>119</v>
      </c>
    </row>
    <row r="281" spans="1:18" x14ac:dyDescent="0.2">
      <c r="A281" s="33" t="s">
        <v>138</v>
      </c>
      <c r="B281" s="16"/>
      <c r="K281" s="16">
        <v>26170.448321166674</v>
      </c>
      <c r="L281" s="3"/>
      <c r="M281" s="45" t="s">
        <v>120</v>
      </c>
    </row>
    <row r="282" spans="1:18" x14ac:dyDescent="0.2">
      <c r="A282" s="33" t="s">
        <v>129</v>
      </c>
      <c r="B282" s="16"/>
      <c r="K282" s="16">
        <v>23485.444385166669</v>
      </c>
      <c r="L282" s="3"/>
      <c r="M282" s="45" t="s">
        <v>121</v>
      </c>
    </row>
    <row r="283" spans="1:18" x14ac:dyDescent="0.2">
      <c r="A283" s="33" t="s">
        <v>122</v>
      </c>
      <c r="B283" s="16"/>
      <c r="K283" s="16">
        <v>28032.603037166664</v>
      </c>
      <c r="L283" s="3"/>
      <c r="M283" s="45" t="s">
        <v>122</v>
      </c>
    </row>
    <row r="284" spans="1:18" x14ac:dyDescent="0.2">
      <c r="A284" s="33" t="s">
        <v>123</v>
      </c>
      <c r="B284" s="16"/>
      <c r="K284" s="16">
        <v>27591.997869166669</v>
      </c>
      <c r="L284" s="3"/>
      <c r="M284" s="45" t="s">
        <v>123</v>
      </c>
    </row>
    <row r="285" spans="1:18" x14ac:dyDescent="0.2">
      <c r="A285" s="33" t="s">
        <v>131</v>
      </c>
      <c r="B285" s="16"/>
      <c r="K285" s="16">
        <v>26781.202505166664</v>
      </c>
      <c r="M285" s="45" t="s">
        <v>124</v>
      </c>
    </row>
    <row r="286" spans="1:18" x14ac:dyDescent="0.2">
      <c r="A286" s="33" t="s">
        <v>125</v>
      </c>
      <c r="B286" s="16"/>
      <c r="K286" s="16">
        <v>26641.994603166666</v>
      </c>
      <c r="M286" s="45" t="s">
        <v>125</v>
      </c>
    </row>
    <row r="287" spans="1:18" ht="13.5" thickBot="1" x14ac:dyDescent="0.25">
      <c r="A287" s="41" t="s">
        <v>113</v>
      </c>
      <c r="B287"/>
      <c r="C287" s="42"/>
      <c r="D287" s="42"/>
      <c r="E287" s="42"/>
      <c r="F287" s="42"/>
      <c r="G287" s="42"/>
      <c r="H287" s="42"/>
      <c r="I287" s="2"/>
      <c r="J287" s="2"/>
      <c r="K287" s="42">
        <v>25820.932055166668</v>
      </c>
      <c r="M287" s="43" t="s">
        <v>113</v>
      </c>
    </row>
    <row r="288" spans="1:18" x14ac:dyDescent="0.2">
      <c r="A288" s="37">
        <v>2012</v>
      </c>
      <c r="B288" s="16"/>
      <c r="K288" s="3"/>
      <c r="M288" s="37">
        <v>2012</v>
      </c>
    </row>
    <row r="289" spans="1:13" x14ac:dyDescent="0.2">
      <c r="A289" s="50" t="s">
        <v>153</v>
      </c>
      <c r="B289" s="16"/>
      <c r="K289" s="16">
        <f>Motorbenzin!L289+Flybenzin!L289+'Gas-dieselolie'!L289+Petroleum!L289+'JP1'!L289+Fuelolie!L289+Raffinaderigas!L289+LPG!L289+LVN!L289+Petroleumskoks!L289+Orimulsion!I289+Bitumen!L289+Spildol_Smøreolie_MinTerpentin!N289+Spildol_Smøreolie_MinTerpentin!P289+Spildol_Smøreolie_MinTerpentin!R289</f>
        <v>23794.909468699996</v>
      </c>
      <c r="M289" s="45" t="s">
        <v>115</v>
      </c>
    </row>
    <row r="290" spans="1:13" x14ac:dyDescent="0.2">
      <c r="A290" s="50" t="s">
        <v>154</v>
      </c>
      <c r="B290" s="16"/>
      <c r="K290" s="16">
        <f>Motorbenzin!L290+Flybenzin!L290+'Gas-dieselolie'!L290+Petroleum!L290+'JP1'!L290+Fuelolie!L290+Raffinaderigas!L290+LPG!L290+LVN!L290+Petroleumskoks!L290+Orimulsion!I290+Bitumen!L290+Spildol_Smøreolie_MinTerpentin!N290+Spildol_Smøreolie_MinTerpentin!P290+Spildol_Smøreolie_MinTerpentin!R290</f>
        <v>24720.354594699995</v>
      </c>
      <c r="M290" s="45" t="s">
        <v>116</v>
      </c>
    </row>
    <row r="291" spans="1:13" x14ac:dyDescent="0.2">
      <c r="A291" s="50" t="s">
        <v>155</v>
      </c>
      <c r="B291" s="16"/>
      <c r="K291" s="16">
        <f>Motorbenzin!L291+Flybenzin!L291+'Gas-dieselolie'!L291+Petroleum!L291+'JP1'!L291+Fuelolie!L291+Raffinaderigas!L291+LPG!L291+LVN!L291+Petroleumskoks!L291+Orimulsion!I291+Bitumen!L291+Spildol_Smøreolie_MinTerpentin!N291+Spildol_Smøreolie_MinTerpentin!P291+Spildol_Smøreolie_MinTerpentin!R291</f>
        <v>25740.851362699996</v>
      </c>
      <c r="M291" s="45" t="s">
        <v>117</v>
      </c>
    </row>
    <row r="292" spans="1:13" x14ac:dyDescent="0.2">
      <c r="A292" s="50" t="s">
        <v>118</v>
      </c>
      <c r="B292" s="16"/>
      <c r="K292" s="16">
        <f>Motorbenzin!L292+Flybenzin!L292+'Gas-dieselolie'!L292+Petroleum!L292+'JP1'!L292+Fuelolie!L292+Raffinaderigas!L292+LPG!L292+LVN!L292+Petroleumskoks!L292+Orimulsion!I292+Bitumen!L292+Spildol_Smøreolie_MinTerpentin!N292+Spildol_Smøreolie_MinTerpentin!P292+Spildol_Smøreolie_MinTerpentin!R292</f>
        <v>24346.92894469999</v>
      </c>
      <c r="M292" s="45" t="s">
        <v>118</v>
      </c>
    </row>
    <row r="293" spans="1:13" x14ac:dyDescent="0.2">
      <c r="A293" s="50" t="s">
        <v>137</v>
      </c>
      <c r="B293" s="16"/>
      <c r="K293" s="16">
        <f>Motorbenzin!L293+Flybenzin!L293+'Gas-dieselolie'!L293+Petroleum!L293+'JP1'!L293+Fuelolie!L293+Raffinaderigas!L293+LPG!L293+LVN!L293+Petroleumskoks!L293+Orimulsion!I293+Bitumen!L293+Spildol_Smøreolie_MinTerpentin!N293+Spildol_Smøreolie_MinTerpentin!P293+Spildol_Smøreolie_MinTerpentin!R293</f>
        <v>25444.196778699996</v>
      </c>
      <c r="M293" s="45" t="s">
        <v>119</v>
      </c>
    </row>
    <row r="294" spans="1:13" x14ac:dyDescent="0.2">
      <c r="A294" s="50" t="s">
        <v>138</v>
      </c>
      <c r="B294" s="16"/>
      <c r="K294" s="16">
        <f>Motorbenzin!L294+Flybenzin!L294+'Gas-dieselolie'!L294+Petroleum!L294+'JP1'!L294+Fuelolie!L294+Raffinaderigas!L294+LPG!L294+LVN!L294+Petroleumskoks!L294+Orimulsion!I294+Bitumen!L294+Spildol_Smøreolie_MinTerpentin!N294+Spildol_Smøreolie_MinTerpentin!P294+Spildol_Smøreolie_MinTerpentin!R294</f>
        <v>25343.661308699993</v>
      </c>
      <c r="M294" s="45" t="s">
        <v>120</v>
      </c>
    </row>
    <row r="295" spans="1:13" x14ac:dyDescent="0.2">
      <c r="A295" s="50" t="s">
        <v>129</v>
      </c>
      <c r="B295" s="16"/>
      <c r="K295" s="16">
        <f>Motorbenzin!L295+Flybenzin!L295+'Gas-dieselolie'!L295+Petroleum!L295+'JP1'!L295+Fuelolie!L295+Raffinaderigas!L295+LPG!L295+LVN!L295+Petroleumskoks!L295+Orimulsion!I295+Bitumen!L295+Spildol_Smøreolie_MinTerpentin!N295+Spildol_Smøreolie_MinTerpentin!P295+Spildol_Smøreolie_MinTerpentin!R295</f>
        <v>24040.038544699997</v>
      </c>
      <c r="M295" s="45" t="s">
        <v>121</v>
      </c>
    </row>
    <row r="296" spans="1:13" x14ac:dyDescent="0.2">
      <c r="A296" s="50" t="s">
        <v>122</v>
      </c>
      <c r="B296" s="16"/>
      <c r="K296" s="16">
        <f>Motorbenzin!L296+Flybenzin!L296+'Gas-dieselolie'!L296+Petroleum!L296+'JP1'!L296+Fuelolie!L296+Raffinaderigas!L296+LPG!L296+LVN!L296+Petroleumskoks!L296+Orimulsion!I296+Bitumen!L296+Spildol_Smøreolie_MinTerpentin!N296+Spildol_Smøreolie_MinTerpentin!P296+Spildol_Smøreolie_MinTerpentin!R296</f>
        <v>27492.786046699995</v>
      </c>
      <c r="M296" s="45" t="s">
        <v>122</v>
      </c>
    </row>
    <row r="297" spans="1:13" x14ac:dyDescent="0.2">
      <c r="A297" s="50" t="s">
        <v>123</v>
      </c>
      <c r="B297" s="16"/>
      <c r="K297" s="16">
        <f>Motorbenzin!L297+Flybenzin!L297+'Gas-dieselolie'!L297+Petroleum!L297+'JP1'!L297+Fuelolie!L297+Raffinaderigas!L297+LPG!L297+LVN!L297+Petroleumskoks!L297+Orimulsion!I297+Bitumen!L297+Spildol_Smøreolie_MinTerpentin!N297+Spildol_Smøreolie_MinTerpentin!P297+Spildol_Smøreolie_MinTerpentin!R297</f>
        <v>26034.851578699996</v>
      </c>
      <c r="M297" s="45" t="s">
        <v>123</v>
      </c>
    </row>
    <row r="298" spans="1:13" x14ac:dyDescent="0.2">
      <c r="A298" s="50" t="s">
        <v>131</v>
      </c>
      <c r="B298" s="16"/>
      <c r="K298" s="16">
        <f>Motorbenzin!L298+Flybenzin!L298+'Gas-dieselolie'!L298+Petroleum!L298+'JP1'!L298+Fuelolie!L298+Raffinaderigas!L298+LPG!L298+LVN!L298+Petroleumskoks!L298+Orimulsion!I298+Bitumen!L298+Spildol_Smøreolie_MinTerpentin!N298+Spildol_Smøreolie_MinTerpentin!P298+Spildol_Smøreolie_MinTerpentin!R298</f>
        <v>26857.071446699996</v>
      </c>
      <c r="M298" s="45" t="s">
        <v>124</v>
      </c>
    </row>
    <row r="299" spans="1:13" x14ac:dyDescent="0.2">
      <c r="A299" s="50" t="s">
        <v>125</v>
      </c>
      <c r="B299" s="16"/>
      <c r="K299" s="16">
        <f>Motorbenzin!L299+Flybenzin!L299+'Gas-dieselolie'!L299+Petroleum!L299+'JP1'!L299+Fuelolie!L299+Raffinaderigas!L299+LPG!L299+LVN!L299+Petroleumskoks!L299+Orimulsion!I299+Bitumen!L299+Spildol_Smøreolie_MinTerpentin!N299+Spildol_Smøreolie_MinTerpentin!P299+Spildol_Smøreolie_MinTerpentin!R299</f>
        <v>24964.677784700001</v>
      </c>
      <c r="M299" s="45" t="s">
        <v>125</v>
      </c>
    </row>
    <row r="300" spans="1:13" ht="13.5" thickBot="1" x14ac:dyDescent="0.25">
      <c r="A300" s="41" t="s">
        <v>113</v>
      </c>
      <c r="B300"/>
      <c r="C300" s="42"/>
      <c r="D300" s="42"/>
      <c r="E300" s="42"/>
      <c r="F300" s="42"/>
      <c r="G300" s="42"/>
      <c r="H300" s="42"/>
      <c r="I300" s="2"/>
      <c r="J300" s="2"/>
      <c r="K300" s="42">
        <f>Motorbenzin!L300+Flybenzin!L300+'Gas-dieselolie'!L300+Petroleum!L300+'JP1'!L300+Fuelolie!L300+Raffinaderigas!L300+LPG!L300+LVN!L300+Petroleumskoks!L300+Orimulsion!I300+Bitumen!L300+Spildol_Smøreolie_MinTerpentin!N300+Spildol_Smøreolie_MinTerpentin!P300+Spildol_Smøreolie_MinTerpentin!R300</f>
        <v>24335.444522699996</v>
      </c>
      <c r="M300" s="43" t="s">
        <v>113</v>
      </c>
    </row>
    <row r="301" spans="1:13" x14ac:dyDescent="0.2">
      <c r="A301" s="37">
        <v>2013</v>
      </c>
      <c r="B301" s="16"/>
      <c r="K301" s="3"/>
      <c r="M301" s="37">
        <v>2013</v>
      </c>
    </row>
    <row r="302" spans="1:13" x14ac:dyDescent="0.2">
      <c r="A302" s="50" t="s">
        <v>153</v>
      </c>
      <c r="B302" s="16"/>
      <c r="K302" s="16">
        <f>Motorbenzin!L302+Flybenzin!L302+'Gas-dieselolie'!L302+Petroleum!L302+'JP1'!L302+Fuelolie!L302+Raffinaderigas!L302+LPG!L302+LVN!L302+Petroleumskoks!L302+Orimulsion!I302+Bitumen!L302+Spildol_Smøreolie_MinTerpentin!N302+Spildol_Smøreolie_MinTerpentin!P302+Spildol_Smøreolie_MinTerpentin!R302</f>
        <v>24668.689039633337</v>
      </c>
      <c r="M302" s="45" t="s">
        <v>115</v>
      </c>
    </row>
    <row r="303" spans="1:13" x14ac:dyDescent="0.2">
      <c r="A303" s="50" t="s">
        <v>154</v>
      </c>
      <c r="B303" s="16"/>
      <c r="K303" s="16">
        <f>Motorbenzin!L303+Flybenzin!L303+'Gas-dieselolie'!L303+Petroleum!L303+'JP1'!L303+Fuelolie!L303+Raffinaderigas!L303+LPG!L303+LVN!L303+Petroleumskoks!L303+Orimulsion!I303+Bitumen!L303+Spildol_Smøreolie_MinTerpentin!N303+Spildol_Smøreolie_MinTerpentin!P303+Spildol_Smøreolie_MinTerpentin!R303</f>
        <v>22024.396651633335</v>
      </c>
      <c r="M303" s="45" t="s">
        <v>116</v>
      </c>
    </row>
    <row r="304" spans="1:13" x14ac:dyDescent="0.2">
      <c r="A304" s="50" t="s">
        <v>155</v>
      </c>
      <c r="B304" s="16"/>
      <c r="K304" s="16">
        <f>Motorbenzin!L304+Flybenzin!L304+'Gas-dieselolie'!L304+Petroleum!L304+'JP1'!L304+Fuelolie!L304+Raffinaderigas!L304+LPG!L304+LVN!L304+Petroleumskoks!L304+Orimulsion!I304+Bitumen!L304+Spildol_Smøreolie_MinTerpentin!N304+Spildol_Smøreolie_MinTerpentin!P304+Spildol_Smøreolie_MinTerpentin!R304</f>
        <v>24068.715575133334</v>
      </c>
      <c r="M304" s="45" t="s">
        <v>117</v>
      </c>
    </row>
    <row r="305" spans="1:13" x14ac:dyDescent="0.2">
      <c r="A305" s="50" t="s">
        <v>118</v>
      </c>
      <c r="B305" s="16"/>
      <c r="K305" s="16">
        <f>Motorbenzin!L305+Flybenzin!L305+'Gas-dieselolie'!L305+Petroleum!L305+'JP1'!L305+Fuelolie!L305+Raffinaderigas!L305+LPG!L305+LVN!L305+Petroleumskoks!L305+Orimulsion!I305+Bitumen!L305+Spildol_Smøreolie_MinTerpentin!N305+Spildol_Smøreolie_MinTerpentin!P305+Spildol_Smøreolie_MinTerpentin!R305</f>
        <v>26548.357363133338</v>
      </c>
      <c r="M305" s="45" t="s">
        <v>118</v>
      </c>
    </row>
    <row r="306" spans="1:13" x14ac:dyDescent="0.2">
      <c r="A306" s="50" t="s">
        <v>137</v>
      </c>
      <c r="B306" s="16"/>
      <c r="K306" s="16">
        <f>Motorbenzin!L306+Flybenzin!L306+'Gas-dieselolie'!L306+Petroleum!L306+'JP1'!L306+Fuelolie!L306+Raffinaderigas!L306+LPG!L306+LVN!L306+Petroleumskoks!L306+Orimulsion!I306+Bitumen!L306+Spildol_Smøreolie_MinTerpentin!N306+Spildol_Smøreolie_MinTerpentin!P306+Spildol_Smøreolie_MinTerpentin!R306</f>
        <v>25899.694585133333</v>
      </c>
      <c r="M306" s="45" t="s">
        <v>119</v>
      </c>
    </row>
    <row r="307" spans="1:13" x14ac:dyDescent="0.2">
      <c r="A307" s="50" t="s">
        <v>138</v>
      </c>
      <c r="B307" s="16"/>
      <c r="K307" s="16">
        <f>Motorbenzin!L307+Flybenzin!L307+'Gas-dieselolie'!L307+Petroleum!L307+'JP1'!L307+Fuelolie!L307+Raffinaderigas!L307+LPG!L307+LVN!L307+Petroleumskoks!L307+Orimulsion!I307+Bitumen!L307+Spildol_Smøreolie_MinTerpentin!N307+Spildol_Smøreolie_MinTerpentin!P307+Spildol_Smøreolie_MinTerpentin!R307</f>
        <v>23782.897375133336</v>
      </c>
      <c r="M307" s="45" t="s">
        <v>120</v>
      </c>
    </row>
    <row r="308" spans="1:13" x14ac:dyDescent="0.2">
      <c r="A308" s="50" t="s">
        <v>129</v>
      </c>
      <c r="B308" s="16"/>
      <c r="K308" s="16">
        <f>Motorbenzin!L308+Flybenzin!L308+'Gas-dieselolie'!L308+Petroleum!L308+'JP1'!L308+Fuelolie!L308+Raffinaderigas!L308+LPG!L308+LVN!L308+Petroleumskoks!L308+Orimulsion!I308+Bitumen!L308+Spildol_Smøreolie_MinTerpentin!N308+Spildol_Smøreolie_MinTerpentin!P308+Spildol_Smøreolie_MinTerpentin!R308</f>
        <v>24567.659091133333</v>
      </c>
      <c r="M308" s="45" t="s">
        <v>121</v>
      </c>
    </row>
    <row r="309" spans="1:13" x14ac:dyDescent="0.2">
      <c r="A309" s="50" t="s">
        <v>122</v>
      </c>
      <c r="B309" s="16"/>
      <c r="K309" s="16">
        <f>Motorbenzin!L309+Flybenzin!L309+'Gas-dieselolie'!L309+Petroleum!L309+'JP1'!L309+Fuelolie!L309+Raffinaderigas!L309+LPG!L309+LVN!L309+Petroleumskoks!L309+Orimulsion!I309+Bitumen!L309+Spildol_Smøreolie_MinTerpentin!N309+Spildol_Smøreolie_MinTerpentin!P309+Spildol_Smøreolie_MinTerpentin!R309</f>
        <v>26946.168271133334</v>
      </c>
      <c r="M309" s="45" t="s">
        <v>122</v>
      </c>
    </row>
    <row r="310" spans="1:13" x14ac:dyDescent="0.2">
      <c r="A310" s="50" t="s">
        <v>123</v>
      </c>
      <c r="B310" s="16"/>
      <c r="K310" s="16">
        <f>Motorbenzin!L310+Flybenzin!L310+'Gas-dieselolie'!L310+Petroleum!L310+'JP1'!L310+Fuelolie!L310+Raffinaderigas!L310+LPG!L310+LVN!L310+Petroleumskoks!L310+Orimulsion!I310+Bitumen!L310+Spildol_Smøreolie_MinTerpentin!N310+Spildol_Smøreolie_MinTerpentin!P310+Spildol_Smøreolie_MinTerpentin!R310</f>
        <v>25478.089467133334</v>
      </c>
      <c r="M310" s="45" t="s">
        <v>123</v>
      </c>
    </row>
    <row r="311" spans="1:13" x14ac:dyDescent="0.2">
      <c r="A311" s="50" t="s">
        <v>131</v>
      </c>
      <c r="B311" s="16"/>
      <c r="K311" s="16">
        <f>Motorbenzin!L311+Flybenzin!L311+'Gas-dieselolie'!L311+Petroleum!L311+'JP1'!L311+Fuelolie!L311+Raffinaderigas!L311+LPG!L311+LVN!L311+Petroleumskoks!L311+Orimulsion!I311+Bitumen!L311+Spildol_Smøreolie_MinTerpentin!N311+Spildol_Smøreolie_MinTerpentin!P311+Spildol_Smøreolie_MinTerpentin!R311</f>
        <v>26806.38610713333</v>
      </c>
      <c r="L311" s="3"/>
      <c r="M311" s="45" t="s">
        <v>124</v>
      </c>
    </row>
    <row r="312" spans="1:13" x14ac:dyDescent="0.2">
      <c r="A312" s="50" t="s">
        <v>125</v>
      </c>
      <c r="B312" s="16"/>
      <c r="K312" s="16">
        <f>Motorbenzin!L312+Flybenzin!L312+'Gas-dieselolie'!L312+Petroleum!L312+'JP1'!L312+Fuelolie!L312+Raffinaderigas!L312+LPG!L312+LVN!L312+Petroleumskoks!L312+Orimulsion!I312+Bitumen!L312+Spildol_Smøreolie_MinTerpentin!N312+Spildol_Smøreolie_MinTerpentin!P312+Spildol_Smøreolie_MinTerpentin!R312</f>
        <v>24206.088591133335</v>
      </c>
      <c r="L312" s="3"/>
      <c r="M312" s="45" t="s">
        <v>125</v>
      </c>
    </row>
    <row r="313" spans="1:13" ht="13.5" thickBot="1" x14ac:dyDescent="0.25">
      <c r="A313" s="41" t="s">
        <v>113</v>
      </c>
      <c r="B313"/>
      <c r="C313" s="42"/>
      <c r="D313" s="42"/>
      <c r="E313" s="42"/>
      <c r="F313" s="42"/>
      <c r="G313" s="42"/>
      <c r="H313" s="42"/>
      <c r="I313" s="2"/>
      <c r="J313" s="2"/>
      <c r="K313" s="42">
        <f>Motorbenzin!L313+Flybenzin!L313+'Gas-dieselolie'!L313+Petroleum!L313+'JP1'!L313+Fuelolie!L313+Raffinaderigas!L313+LPG!L313+LVN!L313+Petroleumskoks!L313+Orimulsion!I313+Bitumen!L313+Spildol_Smøreolie_MinTerpentin!N313+Spildol_Smøreolie_MinTerpentin!P313+Spildol_Smøreolie_MinTerpentin!R313</f>
        <v>22895.387645133334</v>
      </c>
      <c r="L313" s="3"/>
      <c r="M313" s="43" t="s">
        <v>113</v>
      </c>
    </row>
    <row r="314" spans="1:13" x14ac:dyDescent="0.2">
      <c r="A314" s="37">
        <v>2014</v>
      </c>
      <c r="B314" s="16"/>
      <c r="L314" s="3"/>
      <c r="M314" s="37">
        <v>2014</v>
      </c>
    </row>
    <row r="315" spans="1:13" x14ac:dyDescent="0.2">
      <c r="A315" s="50" t="s">
        <v>153</v>
      </c>
      <c r="B315" s="16"/>
      <c r="K315" s="16">
        <f>Motorbenzin!L315+Flybenzin!L315+'Gas-dieselolie'!L315+Petroleum!L315+'JP1'!L315+Fuelolie!L315+Raffinaderigas!L315+LPG!L315+LVN!L315+Petroleumskoks!L315+Orimulsion!I315+Bitumen!L315+Spildol_Smøreolie_MinTerpentin!N315+Spildol_Smøreolie_MinTerpentin!P315+Spildol_Smøreolie_MinTerpentin!R315</f>
        <v>23804.82746924166</v>
      </c>
      <c r="L315" s="3"/>
      <c r="M315" s="55" t="s">
        <v>115</v>
      </c>
    </row>
    <row r="316" spans="1:13" x14ac:dyDescent="0.2">
      <c r="A316" s="50" t="s">
        <v>154</v>
      </c>
      <c r="B316" s="16"/>
      <c r="K316" s="16">
        <f>Motorbenzin!L316+Flybenzin!L316+'Gas-dieselolie'!L316+Petroleum!L316+'JP1'!L316+Fuelolie!L316+Raffinaderigas!L316+LPG!L316+LVN!L316+Petroleumskoks!L316+Orimulsion!I316+Bitumen!L316+Spildol_Smøreolie_MinTerpentin!N316+Spildol_Smøreolie_MinTerpentin!P316+Spildol_Smøreolie_MinTerpentin!R316</f>
        <v>21164.198613241668</v>
      </c>
      <c r="L316" s="3"/>
      <c r="M316" s="45" t="s">
        <v>116</v>
      </c>
    </row>
    <row r="317" spans="1:13" x14ac:dyDescent="0.2">
      <c r="A317" s="50" t="s">
        <v>155</v>
      </c>
      <c r="B317" s="16"/>
      <c r="K317" s="16">
        <f>Motorbenzin!L317+Flybenzin!L317+'Gas-dieselolie'!L317+Petroleum!L317+'JP1'!L317+Fuelolie!L317+Raffinaderigas!L317+LPG!L317+LVN!L317+Petroleumskoks!L317+Orimulsion!I317+Bitumen!L317+Spildol_Smøreolie_MinTerpentin!N317+Spildol_Smøreolie_MinTerpentin!P317+Spildol_Smøreolie_MinTerpentin!R317</f>
        <v>23844.622595241661</v>
      </c>
      <c r="L317" s="3"/>
      <c r="M317" s="55" t="s">
        <v>117</v>
      </c>
    </row>
    <row r="318" spans="1:13" x14ac:dyDescent="0.2">
      <c r="A318" s="50" t="s">
        <v>118</v>
      </c>
      <c r="B318" s="16"/>
      <c r="K318" s="16">
        <f>Motorbenzin!L318+Flybenzin!L318+'Gas-dieselolie'!L318+Petroleum!L318+'JP1'!L318+Fuelolie!L318+Raffinaderigas!L318+LPG!L318+LVN!L318+Petroleumskoks!L318+Orimulsion!I318+Bitumen!L318+Spildol_Smøreolie_MinTerpentin!N318+Spildol_Smøreolie_MinTerpentin!P318+Spildol_Smøreolie_MinTerpentin!R318</f>
        <v>24612.029459241665</v>
      </c>
      <c r="L318" s="3"/>
      <c r="M318" s="55" t="s">
        <v>118</v>
      </c>
    </row>
    <row r="319" spans="1:13" x14ac:dyDescent="0.2">
      <c r="A319" s="50" t="s">
        <v>137</v>
      </c>
      <c r="B319" s="16"/>
      <c r="K319" s="16">
        <f>Motorbenzin!L319+Flybenzin!L319+'Gas-dieselolie'!L319+Petroleum!L319+'JP1'!L319+Fuelolie!L319+Raffinaderigas!L319+LPG!L319+LVN!L319+Petroleumskoks!L319+Orimulsion!I319+Bitumen!L319+Spildol_Smøreolie_MinTerpentin!N319+Spildol_Smøreolie_MinTerpentin!P319+Spildol_Smøreolie_MinTerpentin!R319</f>
        <v>25136.062739241665</v>
      </c>
      <c r="L319" s="3"/>
      <c r="M319" s="55" t="s">
        <v>119</v>
      </c>
    </row>
    <row r="320" spans="1:13" x14ac:dyDescent="0.2">
      <c r="A320" s="50" t="s">
        <v>138</v>
      </c>
      <c r="B320" s="16"/>
      <c r="K320" s="16">
        <f>Motorbenzin!L320+Flybenzin!L320+'Gas-dieselolie'!L320+Petroleum!L320+'JP1'!L320+Fuelolie!L320+Raffinaderigas!L320+LPG!L320+LVN!L320+Petroleumskoks!L320+Orimulsion!I320+Bitumen!L320+Spildol_Smøreolie_MinTerpentin!N320+Spildol_Smøreolie_MinTerpentin!P320+Spildol_Smøreolie_MinTerpentin!R320</f>
        <v>23942.342489741663</v>
      </c>
      <c r="L320" s="3"/>
      <c r="M320" s="55" t="s">
        <v>120</v>
      </c>
    </row>
    <row r="321" spans="1:13" x14ac:dyDescent="0.2">
      <c r="A321" s="50" t="s">
        <v>129</v>
      </c>
      <c r="B321" s="16"/>
      <c r="K321" s="16">
        <f>Motorbenzin!L321+Flybenzin!L321+'Gas-dieselolie'!L321+Petroleum!L321+'JP1'!L321+Fuelolie!L321+Raffinaderigas!L321+LPG!L321+LVN!L321+Petroleumskoks!L321+Orimulsion!I321+Bitumen!L321+Spildol_Smøreolie_MinTerpentin!N321+Spildol_Smøreolie_MinTerpentin!P321+Spildol_Smøreolie_MinTerpentin!R321</f>
        <v>24604.178973241662</v>
      </c>
      <c r="L321" s="3"/>
      <c r="M321" s="45" t="s">
        <v>121</v>
      </c>
    </row>
    <row r="322" spans="1:13" x14ac:dyDescent="0.2">
      <c r="A322" s="50" t="s">
        <v>122</v>
      </c>
      <c r="B322" s="16"/>
      <c r="K322" s="16">
        <f>Motorbenzin!L322+Flybenzin!L322+'Gas-dieselolie'!L322+Petroleum!L322+'JP1'!L322+Fuelolie!L322+Raffinaderigas!L322+LPG!L322+LVN!L322+Petroleumskoks!L322+Orimulsion!I322+Bitumen!L322+Spildol_Smøreolie_MinTerpentin!N322+Spildol_Smøreolie_MinTerpentin!P322+Spildol_Smøreolie_MinTerpentin!R322</f>
        <v>26073.731056241664</v>
      </c>
      <c r="L322" s="3"/>
      <c r="M322" s="45" t="s">
        <v>122</v>
      </c>
    </row>
    <row r="323" spans="1:13" x14ac:dyDescent="0.2">
      <c r="A323" s="50" t="s">
        <v>123</v>
      </c>
      <c r="B323" s="16"/>
      <c r="K323" s="16">
        <f>Motorbenzin!L323+Flybenzin!L323+'Gas-dieselolie'!L323+Petroleum!L323+'JP1'!L323+Fuelolie!L323+Raffinaderigas!L323+LPG!L323+LVN!L323+Petroleumskoks!L323+Orimulsion!I323+Bitumen!L323+Spildol_Smøreolie_MinTerpentin!N323+Spildol_Smøreolie_MinTerpentin!P323+Spildol_Smøreolie_MinTerpentin!R323</f>
        <v>26508.816202741666</v>
      </c>
      <c r="L323" s="3"/>
      <c r="M323" s="45" t="s">
        <v>123</v>
      </c>
    </row>
    <row r="324" spans="1:13" x14ac:dyDescent="0.2">
      <c r="A324" s="50" t="s">
        <v>131</v>
      </c>
      <c r="B324" s="16"/>
      <c r="K324" s="16">
        <f>Motorbenzin!L324+Flybenzin!L324+'Gas-dieselolie'!L324+Petroleum!L324+'JP1'!L324+Fuelolie!L324+Raffinaderigas!L324+LPG!L324+LVN!L324+Petroleumskoks!L324+Orimulsion!I324+Bitumen!L324+Spildol_Smøreolie_MinTerpentin!N324+Spildol_Smøreolie_MinTerpentin!P324+Spildol_Smøreolie_MinTerpentin!R324</f>
        <v>25267.249136241662</v>
      </c>
      <c r="L324" s="3"/>
      <c r="M324" s="45" t="s">
        <v>124</v>
      </c>
    </row>
    <row r="325" spans="1:13" x14ac:dyDescent="0.2">
      <c r="A325" s="50" t="s">
        <v>125</v>
      </c>
      <c r="B325" s="16"/>
      <c r="K325" s="16">
        <f>Motorbenzin!L325+Flybenzin!L325+'Gas-dieselolie'!L325+Petroleum!L325+'JP1'!L325+Fuelolie!L325+Raffinaderigas!L325+LPG!L325+LVN!L325+Petroleumskoks!L325+Orimulsion!I325+Bitumen!L325+Spildol_Smøreolie_MinTerpentin!N325+Spildol_Smøreolie_MinTerpentin!P325+Spildol_Smøreolie_MinTerpentin!R325</f>
        <v>24082.808142741666</v>
      </c>
      <c r="L325" s="3"/>
      <c r="M325" s="45" t="s">
        <v>125</v>
      </c>
    </row>
    <row r="326" spans="1:13" ht="13.5" thickBot="1" x14ac:dyDescent="0.25">
      <c r="A326" s="41" t="s">
        <v>113</v>
      </c>
      <c r="B326"/>
      <c r="C326" s="42"/>
      <c r="D326" s="42"/>
      <c r="E326" s="42"/>
      <c r="F326" s="42"/>
      <c r="G326" s="42"/>
      <c r="H326" s="42"/>
      <c r="I326" s="2"/>
      <c r="J326" s="2"/>
      <c r="K326" s="42">
        <f>Motorbenzin!L326+Flybenzin!L326+'Gas-dieselolie'!L326+Petroleum!L326+'JP1'!L326+Fuelolie!L326+Raffinaderigas!L326+LPG!L326+LVN!L326+Petroleumskoks!L326+Orimulsion!I326+Bitumen!L326+Spildol_Smøreolie_MinTerpentin!N326+Spildol_Smøreolie_MinTerpentin!P326+Spildol_Smøreolie_MinTerpentin!R326</f>
        <v>25982.404791241657</v>
      </c>
      <c r="L326" s="3"/>
      <c r="M326" s="43" t="s">
        <v>113</v>
      </c>
    </row>
    <row r="327" spans="1:13" x14ac:dyDescent="0.2">
      <c r="A327" s="37">
        <v>2015</v>
      </c>
      <c r="B327" s="16"/>
      <c r="L327" s="3"/>
      <c r="M327" s="37">
        <v>2015</v>
      </c>
    </row>
    <row r="328" spans="1:13" x14ac:dyDescent="0.2">
      <c r="A328" s="50" t="s">
        <v>153</v>
      </c>
      <c r="B328" s="16"/>
      <c r="K328" s="16">
        <f>Motorbenzin!L328+Flybenzin!L328+'Gas-dieselolie'!L328+Petroleum!L328+'JP1'!L328+Fuelolie!L328+Raffinaderigas!L328+LPG!L328+LVN!L328+Petroleumskoks!L328+Orimulsion!I328+Bitumen!L328+Spildol_Smøreolie_MinTerpentin!N328+Spildol_Smøreolie_MinTerpentin!P328+Spildol_Smøreolie_MinTerpentin!R328</f>
        <v>25764.615914766666</v>
      </c>
      <c r="L328" s="3"/>
      <c r="M328" s="55" t="s">
        <v>115</v>
      </c>
    </row>
    <row r="329" spans="1:13" x14ac:dyDescent="0.2">
      <c r="A329" s="50" t="s">
        <v>154</v>
      </c>
      <c r="B329" s="16"/>
      <c r="K329" s="16">
        <f>Motorbenzin!L329+Flybenzin!L329+'Gas-dieselolie'!L329+Petroleum!L329+'JP1'!L329+Fuelolie!L329+Raffinaderigas!L329+LPG!L329+LVN!L329+Petroleumskoks!L329+Orimulsion!I329+Bitumen!L329+Spildol_Smøreolie_MinTerpentin!N329+Spildol_Smøreolie_MinTerpentin!P329+Spildol_Smøreolie_MinTerpentin!R329</f>
        <v>21603.426952766666</v>
      </c>
      <c r="L329" s="3"/>
      <c r="M329" s="55" t="s">
        <v>116</v>
      </c>
    </row>
    <row r="330" spans="1:13" x14ac:dyDescent="0.2">
      <c r="A330" s="50" t="s">
        <v>155</v>
      </c>
      <c r="B330" s="16"/>
      <c r="K330" s="16">
        <f>Motorbenzin!L330+Flybenzin!L330+'Gas-dieselolie'!L330+Petroleum!L330+'JP1'!L330+Fuelolie!L330+Raffinaderigas!L330+LPG!L330+LVN!L330+Petroleumskoks!L330+Orimulsion!I330+Bitumen!L330+Spildol_Smøreolie_MinTerpentin!N330+Spildol_Smøreolie_MinTerpentin!P330+Spildol_Smøreolie_MinTerpentin!R330</f>
        <v>24420.798530766664</v>
      </c>
      <c r="L330" s="3"/>
      <c r="M330" s="55" t="s">
        <v>117</v>
      </c>
    </row>
    <row r="331" spans="1:13" x14ac:dyDescent="0.2">
      <c r="A331" s="50" t="s">
        <v>118</v>
      </c>
      <c r="K331" s="16">
        <f>Motorbenzin!L331+Flybenzin!L331+'Gas-dieselolie'!L331+Petroleum!L331+'JP1'!L331+Fuelolie!L331+Raffinaderigas!L331+LPG!L331+LVN!L331+Petroleumskoks!L331+Orimulsion!I331+Bitumen!L331+Spildol_Smøreolie_MinTerpentin!N331+Spildol_Smøreolie_MinTerpentin!P331+Spildol_Smøreolie_MinTerpentin!R331</f>
        <v>24329.24718076667</v>
      </c>
      <c r="L331" s="3"/>
      <c r="M331" s="55" t="s">
        <v>118</v>
      </c>
    </row>
    <row r="332" spans="1:13" x14ac:dyDescent="0.2">
      <c r="A332" s="50" t="s">
        <v>137</v>
      </c>
      <c r="K332" s="16">
        <f>Motorbenzin!L332+Flybenzin!L332+'Gas-dieselolie'!L332+Petroleum!L332+'JP1'!L332+Fuelolie!L332+Raffinaderigas!L332+LPG!L332+LVN!L332+Petroleumskoks!L332+Orimulsion!I332+Bitumen!L332+Spildol_Smøreolie_MinTerpentin!N332+Spildol_Smøreolie_MinTerpentin!P332+Spildol_Smøreolie_MinTerpentin!R332</f>
        <v>24585.660100766665</v>
      </c>
      <c r="L332" s="3"/>
      <c r="M332" s="55" t="s">
        <v>119</v>
      </c>
    </row>
    <row r="333" spans="1:13" x14ac:dyDescent="0.2">
      <c r="A333" s="50" t="s">
        <v>138</v>
      </c>
      <c r="K333" s="16">
        <f>Motorbenzin!L333+Flybenzin!L333+'Gas-dieselolie'!L333+Petroleum!L333+'JP1'!L333+Fuelolie!L333+Raffinaderigas!L333+LPG!L333+LVN!L333+Petroleumskoks!L333+Orimulsion!I333+Bitumen!L333+Spildol_Smøreolie_MinTerpentin!N333+Spildol_Smøreolie_MinTerpentin!P333+Spildol_Smøreolie_MinTerpentin!R333</f>
        <v>25568.772270766673</v>
      </c>
      <c r="L333" s="3"/>
      <c r="M333" s="55" t="s">
        <v>120</v>
      </c>
    </row>
    <row r="334" spans="1:13" x14ac:dyDescent="0.2">
      <c r="A334" s="74" t="s">
        <v>129</v>
      </c>
      <c r="K334" s="16">
        <f>Motorbenzin!L334+Flybenzin!L334+'Gas-dieselolie'!L334+Petroleum!L334+'JP1'!L334+Fuelolie!L334+Raffinaderigas!L334+LPG!L334+LVN!L334+Petroleumskoks!L334+Orimulsion!I334+Bitumen!L334+Spildol_Smøreolie_MinTerpentin!N334+Spildol_Smøreolie_MinTerpentin!P334+Spildol_Smøreolie_MinTerpentin!R334</f>
        <v>24856.788584766666</v>
      </c>
      <c r="L334" s="3"/>
      <c r="M334" s="45" t="s">
        <v>121</v>
      </c>
    </row>
    <row r="335" spans="1:13" x14ac:dyDescent="0.2">
      <c r="A335" s="74" t="s">
        <v>122</v>
      </c>
      <c r="K335" s="16">
        <f>Motorbenzin!L335+Flybenzin!L335+'Gas-dieselolie'!L335+Petroleum!L335+'JP1'!L335+Fuelolie!L335+Raffinaderigas!L335+LPG!L335+LVN!L335+Petroleumskoks!L335+Orimulsion!I335+Bitumen!L335+Spildol_Smøreolie_MinTerpentin!N335+Spildol_Smøreolie_MinTerpentin!P335+Spildol_Smøreolie_MinTerpentin!R335</f>
        <v>27340.400346766663</v>
      </c>
      <c r="L335" s="3"/>
      <c r="M335" s="45" t="s">
        <v>122</v>
      </c>
    </row>
    <row r="336" spans="1:13" x14ac:dyDescent="0.2">
      <c r="A336" s="74" t="s">
        <v>123</v>
      </c>
      <c r="K336" s="16">
        <f>Motorbenzin!L336+Flybenzin!L336+'Gas-dieselolie'!L336+Petroleum!L336+'JP1'!L336+Fuelolie!L336+Raffinaderigas!L336+LPG!L336+LVN!L336+Petroleumskoks!L336+Orimulsion!I336+Bitumen!L336+Spildol_Smøreolie_MinTerpentin!N336+Spildol_Smøreolie_MinTerpentin!P336+Spildol_Smøreolie_MinTerpentin!R336</f>
        <v>25824.013790766665</v>
      </c>
      <c r="L336" s="3"/>
      <c r="M336" s="45" t="s">
        <v>123</v>
      </c>
    </row>
    <row r="337" spans="1:13" x14ac:dyDescent="0.2">
      <c r="A337" s="74" t="s">
        <v>131</v>
      </c>
      <c r="K337" s="16">
        <f>Motorbenzin!L337+Flybenzin!L337+'Gas-dieselolie'!L337+Petroleum!L337+'JP1'!L337+Fuelolie!L337+Raffinaderigas!L337+LPG!L337+LVN!L337+Petroleumskoks!L337+Orimulsion!I337+Bitumen!L337+Spildol_Smøreolie_MinTerpentin!N337+Spildol_Smøreolie_MinTerpentin!P337+Spildol_Smøreolie_MinTerpentin!R337</f>
        <v>25988.782714766665</v>
      </c>
      <c r="L337" s="3"/>
      <c r="M337" s="45" t="s">
        <v>124</v>
      </c>
    </row>
    <row r="338" spans="1:13" x14ac:dyDescent="0.2">
      <c r="A338" s="74" t="s">
        <v>125</v>
      </c>
      <c r="K338" s="16">
        <f>Motorbenzin!L338+Flybenzin!L338+'Gas-dieselolie'!L338+Petroleum!L338+'JP1'!L338+Fuelolie!L338+Raffinaderigas!L338+LPG!L338+LVN!L338+Petroleumskoks!L338+Orimulsion!I338+Bitumen!L338+Spildol_Smøreolie_MinTerpentin!N338+Spildol_Smøreolie_MinTerpentin!P338+Spildol_Smøreolie_MinTerpentin!R338</f>
        <v>23725.510808766667</v>
      </c>
      <c r="L338" s="3"/>
      <c r="M338" s="45" t="s">
        <v>125</v>
      </c>
    </row>
    <row r="339" spans="1:13" ht="13.5" thickBot="1" x14ac:dyDescent="0.25">
      <c r="A339" s="41" t="s">
        <v>113</v>
      </c>
      <c r="B339"/>
      <c r="C339" s="42"/>
      <c r="D339" s="42"/>
      <c r="E339" s="42"/>
      <c r="F339" s="42"/>
      <c r="G339" s="42"/>
      <c r="H339" s="42"/>
      <c r="I339" s="2"/>
      <c r="J339" s="2"/>
      <c r="K339" s="42">
        <f>Motorbenzin!L339+Flybenzin!L339+'Gas-dieselolie'!L339+Petroleum!L339+'JP1'!L339+Fuelolie!L339+Raffinaderigas!L339+LPG!L339+LVN!L339+Petroleumskoks!L339+Orimulsion!I339+Bitumen!L339+Spildol_Smøreolie_MinTerpentin!N339+Spildol_Smøreolie_MinTerpentin!P339+Spildol_Smøreolie_MinTerpentin!R339</f>
        <v>24318.305992766665</v>
      </c>
      <c r="L339" s="3"/>
      <c r="M339" s="43" t="s">
        <v>113</v>
      </c>
    </row>
    <row r="340" spans="1:13" x14ac:dyDescent="0.2">
      <c r="A340" s="37">
        <v>2016</v>
      </c>
      <c r="B340" s="16"/>
      <c r="L340" s="3"/>
      <c r="M340" s="37">
        <v>2016</v>
      </c>
    </row>
    <row r="341" spans="1:13" x14ac:dyDescent="0.2">
      <c r="A341" s="50" t="s">
        <v>153</v>
      </c>
      <c r="B341" s="16"/>
      <c r="K341" s="16">
        <f>Motorbenzin!L341+Flybenzin!L341+'Gas-dieselolie'!L341+Petroleum!L341+'JP1'!L341+Fuelolie!L341+Raffinaderigas!L341+LPG!L341+LVN!L341+Petroleumskoks!L341+Orimulsion!I341+Bitumen!L341+Spildol_Smøreolie_MinTerpentin!N341+Spildol_Smøreolie_MinTerpentin!P341+Spildol_Smøreolie_MinTerpentin!R341</f>
        <v>22841.090073124997</v>
      </c>
      <c r="L341" s="3"/>
      <c r="M341" s="55" t="s">
        <v>115</v>
      </c>
    </row>
    <row r="342" spans="1:13" x14ac:dyDescent="0.2">
      <c r="A342" s="50" t="s">
        <v>154</v>
      </c>
      <c r="B342" s="16"/>
      <c r="K342" s="16">
        <f>Motorbenzin!L342+Flybenzin!L342+'Gas-dieselolie'!L342+Petroleum!L342+'JP1'!L342+Fuelolie!L342+Raffinaderigas!L342+LPG!L342+LVN!L342+Petroleumskoks!L342+Orimulsion!I342+Bitumen!L342+Spildol_Smøreolie_MinTerpentin!N342+Spildol_Smøreolie_MinTerpentin!P342+Spildol_Smøreolie_MinTerpentin!R342</f>
        <v>22476.550939125005</v>
      </c>
      <c r="L342" s="3"/>
      <c r="M342" s="55" t="s">
        <v>116</v>
      </c>
    </row>
    <row r="343" spans="1:13" x14ac:dyDescent="0.2">
      <c r="A343" s="50" t="s">
        <v>155</v>
      </c>
      <c r="K343" s="16">
        <f>Motorbenzin!L343+Flybenzin!L343+'Gas-dieselolie'!L343+Petroleum!L343+'JP1'!L343+Fuelolie!L343+Raffinaderigas!L343+LPG!L343+LVN!L343+Petroleumskoks!L343+Orimulsion!I343+Bitumen!L343+Spildol_Smøreolie_MinTerpentin!N343+Spildol_Smøreolie_MinTerpentin!P343+Spildol_Smøreolie_MinTerpentin!R343</f>
        <v>24660.664969124999</v>
      </c>
      <c r="L343" s="3"/>
      <c r="M343" s="55" t="s">
        <v>117</v>
      </c>
    </row>
    <row r="344" spans="1:13" x14ac:dyDescent="0.2">
      <c r="A344" s="50" t="s">
        <v>118</v>
      </c>
      <c r="K344" s="16">
        <f>Motorbenzin!L344+Flybenzin!L344+'Gas-dieselolie'!L344+Petroleum!L344+'JP1'!L344+Fuelolie!L344+Raffinaderigas!L344+LPG!L344+LVN!L344+Petroleumskoks!L344+Orimulsion!I344+Bitumen!L344+Spildol_Smøreolie_MinTerpentin!N344+Spildol_Smøreolie_MinTerpentin!P344+Spildol_Smøreolie_MinTerpentin!R344</f>
        <v>24431.585659125005</v>
      </c>
      <c r="L344" s="3"/>
      <c r="M344" s="55" t="s">
        <v>118</v>
      </c>
    </row>
    <row r="345" spans="1:13" x14ac:dyDescent="0.2">
      <c r="A345" s="74" t="s">
        <v>137</v>
      </c>
      <c r="K345" s="16">
        <f>Motorbenzin!L345+Flybenzin!L345+'Gas-dieselolie'!L345+Petroleum!L345+'JP1'!L345+Fuelolie!L345+Raffinaderigas!L345+LPG!L345+LVN!L345+Petroleumskoks!L345+Orimulsion!I345+Bitumen!L345+Spildol_Smøreolie_MinTerpentin!N345+Spildol_Smøreolie_MinTerpentin!P345+Spildol_Smøreolie_MinTerpentin!R345</f>
        <v>25713.603551125001</v>
      </c>
      <c r="L345" s="3"/>
      <c r="M345" s="45" t="s">
        <v>119</v>
      </c>
    </row>
    <row r="346" spans="1:13" x14ac:dyDescent="0.2">
      <c r="A346" s="74" t="s">
        <v>138</v>
      </c>
      <c r="K346" s="16">
        <f>Motorbenzin!L346+Flybenzin!L346+'Gas-dieselolie'!L346+Petroleum!L346+'JP1'!L346+Fuelolie!L346+Raffinaderigas!L346+LPG!L346+LVN!L346+Petroleumskoks!L346+Orimulsion!I346+Bitumen!L346+Spildol_Smøreolie_MinTerpentin!N346+Spildol_Smøreolie_MinTerpentin!P346+Spildol_Smøreolie_MinTerpentin!R346</f>
        <v>25969.182737125004</v>
      </c>
      <c r="L346" s="3"/>
      <c r="M346" s="45" t="s">
        <v>120</v>
      </c>
    </row>
    <row r="347" spans="1:13" x14ac:dyDescent="0.2">
      <c r="A347" s="50" t="s">
        <v>129</v>
      </c>
      <c r="K347" s="16">
        <f>Motorbenzin!L347+Flybenzin!L347+'Gas-dieselolie'!L347+Petroleum!L347+'JP1'!L347+Fuelolie!L347+Raffinaderigas!L347+LPG!L347+LVN!L347+Petroleumskoks!L347+Orimulsion!I347+Bitumen!L347+Spildol_Smøreolie_MinTerpentin!N347+Spildol_Smøreolie_MinTerpentin!P347+Spildol_Smøreolie_MinTerpentin!R347</f>
        <v>24310.192637125001</v>
      </c>
      <c r="L347" s="3"/>
      <c r="M347" s="55" t="s">
        <v>121</v>
      </c>
    </row>
    <row r="348" spans="1:13" x14ac:dyDescent="0.2">
      <c r="A348" s="50" t="s">
        <v>122</v>
      </c>
      <c r="K348" s="16">
        <f>Motorbenzin!L348+Flybenzin!L348+'Gas-dieselolie'!L348+Petroleum!L348+'JP1'!L348+Fuelolie!L348+Raffinaderigas!L348+LPG!L348+LVN!L348+Petroleumskoks!L348+Orimulsion!I348+Bitumen!L348+Spildol_Smøreolie_MinTerpentin!N348+Spildol_Smøreolie_MinTerpentin!P348+Spildol_Smøreolie_MinTerpentin!R348</f>
        <v>27566.511247125003</v>
      </c>
      <c r="L348" s="3"/>
      <c r="M348" s="55" t="s">
        <v>122</v>
      </c>
    </row>
    <row r="349" spans="1:13" x14ac:dyDescent="0.2">
      <c r="A349" s="50" t="s">
        <v>123</v>
      </c>
      <c r="K349" s="16">
        <f>Motorbenzin!L349+Flybenzin!L349+'Gas-dieselolie'!L349+Petroleum!L349+'JP1'!L349+Fuelolie!L349+Raffinaderigas!L349+LPG!L349+LVN!L349+Petroleumskoks!L349+Orimulsion!I349+Bitumen!L349+Spildol_Smøreolie_MinTerpentin!N349+Spildol_Smøreolie_MinTerpentin!P349+Spildol_Smøreolie_MinTerpentin!R349</f>
        <v>27289.77509712501</v>
      </c>
      <c r="L349" s="3"/>
      <c r="M349" s="55" t="s">
        <v>123</v>
      </c>
    </row>
    <row r="350" spans="1:13" x14ac:dyDescent="0.2">
      <c r="A350" s="50" t="s">
        <v>131</v>
      </c>
      <c r="K350" s="16">
        <f>Motorbenzin!L350+Flybenzin!L350+'Gas-dieselolie'!L350+Petroleum!L350+'JP1'!L350+Fuelolie!L350+Raffinaderigas!L350+LPG!L350+LVN!L350+Petroleumskoks!L350+Orimulsion!I350+Bitumen!L350+Spildol_Smøreolie_MinTerpentin!N350+Spildol_Smøreolie_MinTerpentin!P350+Spildol_Smøreolie_MinTerpentin!R350</f>
        <v>26295.032063125</v>
      </c>
      <c r="L350" s="3"/>
      <c r="M350" s="45" t="s">
        <v>124</v>
      </c>
    </row>
    <row r="351" spans="1:13" x14ac:dyDescent="0.2">
      <c r="A351" s="50" t="s">
        <v>125</v>
      </c>
      <c r="K351" s="16">
        <f>Motorbenzin!L351+Flybenzin!L351+'Gas-dieselolie'!L351+Petroleum!L351+'JP1'!L351+Fuelolie!L351+Raffinaderigas!L351+LPG!L351+LVN!L351+Petroleumskoks!L351+Orimulsion!I351+Bitumen!L351+Spildol_Smøreolie_MinTerpentin!N351+Spildol_Smøreolie_MinTerpentin!P351+Spildol_Smøreolie_MinTerpentin!R351</f>
        <v>26330.315239125001</v>
      </c>
      <c r="L351" s="3"/>
      <c r="M351" s="45" t="s">
        <v>125</v>
      </c>
    </row>
    <row r="352" spans="1:13" ht="13.5" thickBot="1" x14ac:dyDescent="0.25">
      <c r="A352" s="41" t="s">
        <v>113</v>
      </c>
      <c r="B352"/>
      <c r="C352" s="42"/>
      <c r="D352" s="42"/>
      <c r="E352" s="42"/>
      <c r="F352" s="42"/>
      <c r="G352" s="42"/>
      <c r="H352" s="42"/>
      <c r="I352" s="2"/>
      <c r="J352" s="2"/>
      <c r="K352" s="42">
        <f>Motorbenzin!L352+Flybenzin!L352+'Gas-dieselolie'!L352+Petroleum!L352+'JP1'!L352+Fuelolie!L352+Raffinaderigas!L352+LPG!L352+LVN!L352+Petroleumskoks!L352+Orimulsion!I352+Bitumen!L352+Spildol_Smøreolie_MinTerpentin!N352+Spildol_Smøreolie_MinTerpentin!P352+Spildol_Smøreolie_MinTerpentin!R352</f>
        <v>24533.039577124997</v>
      </c>
      <c r="L352" s="3"/>
      <c r="M352" s="43" t="s">
        <v>113</v>
      </c>
    </row>
    <row r="353" spans="1:13" x14ac:dyDescent="0.2">
      <c r="A353" s="37">
        <v>2017</v>
      </c>
      <c r="B353" s="16"/>
      <c r="L353" s="3"/>
      <c r="M353" s="37">
        <v>2017</v>
      </c>
    </row>
    <row r="354" spans="1:13" x14ac:dyDescent="0.2">
      <c r="A354" s="50" t="s">
        <v>153</v>
      </c>
      <c r="K354" s="16">
        <f>Motorbenzin!L354+Flybenzin!L354+'Gas-dieselolie'!L354+Petroleum!L354+'JP1'!L354+Fuelolie!L354+Raffinaderigas!L354+LPG!L354+LVN!L354+Petroleumskoks!L354+Orimulsion!I354+Bitumen!L354+Spildol_Smøreolie_MinTerpentin!N354+Spildol_Smøreolie_MinTerpentin!P354+Spildol_Smøreolie_MinTerpentin!R354</f>
        <v>23751.229409333329</v>
      </c>
      <c r="L354" s="3"/>
      <c r="M354" s="55" t="s">
        <v>115</v>
      </c>
    </row>
    <row r="355" spans="1:13" x14ac:dyDescent="0.2">
      <c r="A355" s="50" t="s">
        <v>154</v>
      </c>
      <c r="K355" s="16">
        <f>Motorbenzin!L355+Flybenzin!L355+'Gas-dieselolie'!L355+Petroleum!L355+'JP1'!L355+Fuelolie!L355+Raffinaderigas!L355+LPG!L355+LVN!L355+Petroleumskoks!L355+Orimulsion!I355+Bitumen!L355+Spildol_Smøreolie_MinTerpentin!N355+Spildol_Smøreolie_MinTerpentin!P355+Spildol_Smøreolie_MinTerpentin!R355</f>
        <v>21869.596723333332</v>
      </c>
      <c r="L355" s="3"/>
      <c r="M355" s="55" t="s">
        <v>116</v>
      </c>
    </row>
    <row r="356" spans="1:13" x14ac:dyDescent="0.2">
      <c r="A356" s="50" t="s">
        <v>155</v>
      </c>
      <c r="K356" s="16">
        <f>Motorbenzin!L356+Flybenzin!L356+'Gas-dieselolie'!L356+Petroleum!L356+'JP1'!L356+Fuelolie!L356+Raffinaderigas!L356+LPG!L356+LVN!L356+Petroleumskoks!L356+Orimulsion!I356+Bitumen!L356+Spildol_Smøreolie_MinTerpentin!N356+Spildol_Smøreolie_MinTerpentin!P356+Spildol_Smøreolie_MinTerpentin!R356</f>
        <v>26292.334367333333</v>
      </c>
      <c r="L356" s="3"/>
      <c r="M356" s="55" t="s">
        <v>117</v>
      </c>
    </row>
    <row r="357" spans="1:13" x14ac:dyDescent="0.2">
      <c r="A357" s="50" t="s">
        <v>118</v>
      </c>
      <c r="K357" s="16">
        <f>Motorbenzin!L357+Flybenzin!L357+'Gas-dieselolie'!L357+Petroleum!L357+'JP1'!L357+Fuelolie!L357+Raffinaderigas!L357+LPG!L357+LVN!L357+Petroleumskoks!L357+Orimulsion!I357+Bitumen!L357+Spildol_Smøreolie_MinTerpentin!N357+Spildol_Smøreolie_MinTerpentin!P357+Spildol_Smøreolie_MinTerpentin!R357</f>
        <v>24068.093867333333</v>
      </c>
      <c r="L357" s="3"/>
      <c r="M357" s="80" t="s">
        <v>118</v>
      </c>
    </row>
    <row r="358" spans="1:13" x14ac:dyDescent="0.2">
      <c r="A358" s="50" t="s">
        <v>137</v>
      </c>
      <c r="K358" s="16">
        <f>Motorbenzin!L358+Flybenzin!L358+'Gas-dieselolie'!L358+Petroleum!L358+'JP1'!L358+Fuelolie!L358+Raffinaderigas!L358+LPG!L358+LVN!L358+Petroleumskoks!L358+Orimulsion!I358+Bitumen!L358+Spildol_Smøreolie_MinTerpentin!N358+Spildol_Smøreolie_MinTerpentin!P358+Spildol_Smøreolie_MinTerpentin!R358</f>
        <v>27141.703293333336</v>
      </c>
      <c r="L358" s="3"/>
      <c r="M358" s="80" t="s">
        <v>119</v>
      </c>
    </row>
    <row r="359" spans="1:13" x14ac:dyDescent="0.2">
      <c r="A359" s="50" t="s">
        <v>138</v>
      </c>
      <c r="K359" s="16">
        <f>Motorbenzin!L359+Flybenzin!L359+'Gas-dieselolie'!L359+Petroleum!L359+'JP1'!L359+Fuelolie!L359+Raffinaderigas!L359+LPG!L359+LVN!L359+Petroleumskoks!L359+Orimulsion!I359+Bitumen!L359+Spildol_Smøreolie_MinTerpentin!N359+Spildol_Smøreolie_MinTerpentin!P359+Spildol_Smøreolie_MinTerpentin!R359</f>
        <v>26949.498229333327</v>
      </c>
      <c r="L359" s="3"/>
      <c r="M359" s="80" t="s">
        <v>120</v>
      </c>
    </row>
    <row r="360" spans="1:13" x14ac:dyDescent="0.2">
      <c r="A360" s="50" t="s">
        <v>129</v>
      </c>
      <c r="K360" s="16">
        <f>Motorbenzin!L360+Flybenzin!L360+'Gas-dieselolie'!L360+Petroleum!L360+'JP1'!L360+Fuelolie!L360+Raffinaderigas!L360+LPG!L360+LVN!L360+Petroleumskoks!L360+Orimulsion!I360+Bitumen!L360+Spildol_Smøreolie_MinTerpentin!N360+Spildol_Smøreolie_MinTerpentin!P360+Spildol_Smøreolie_MinTerpentin!R360</f>
        <v>25574.151419333331</v>
      </c>
      <c r="L360" s="3"/>
      <c r="M360" s="80" t="s">
        <v>121</v>
      </c>
    </row>
    <row r="361" spans="1:13" x14ac:dyDescent="0.2">
      <c r="A361" s="50" t="s">
        <v>122</v>
      </c>
      <c r="K361" s="16">
        <f>Motorbenzin!L361+Flybenzin!L361+'Gas-dieselolie'!L361+Petroleum!L361+'JP1'!L361+Fuelolie!L361+Raffinaderigas!L361+LPG!L361+LVN!L361+Petroleumskoks!L361+Orimulsion!I361+Bitumen!L361+Spildol_Smøreolie_MinTerpentin!N361+Spildol_Smøreolie_MinTerpentin!P361+Spildol_Smøreolie_MinTerpentin!R361</f>
        <v>26084.694181333336</v>
      </c>
      <c r="L361" s="3"/>
      <c r="M361" s="80" t="s">
        <v>122</v>
      </c>
    </row>
    <row r="362" spans="1:13" x14ac:dyDescent="0.2">
      <c r="A362" s="50" t="s">
        <v>123</v>
      </c>
      <c r="K362" s="16">
        <f>Motorbenzin!L362+Flybenzin!L362+'Gas-dieselolie'!L362+Petroleum!L362+'JP1'!L362+Fuelolie!L362+Raffinaderigas!L362+LPG!L362+LVN!L362+Petroleumskoks!L362+Orimulsion!I362+Bitumen!L362+Spildol_Smøreolie_MinTerpentin!N362+Spildol_Smøreolie_MinTerpentin!P362+Spildol_Smøreolie_MinTerpentin!R362</f>
        <v>26288.418159333331</v>
      </c>
      <c r="L362" s="3"/>
      <c r="M362" s="80" t="s">
        <v>123</v>
      </c>
    </row>
    <row r="363" spans="1:13" x14ac:dyDescent="0.2">
      <c r="A363" s="50" t="s">
        <v>131</v>
      </c>
      <c r="K363" s="16">
        <f>Motorbenzin!L363+Flybenzin!L363+'Gas-dieselolie'!L363+Petroleum!L363+'JP1'!L363+Fuelolie!L363+Raffinaderigas!L363+LPG!L363+LVN!L363+Petroleumskoks!L363+Orimulsion!I363+Bitumen!L363+Spildol_Smøreolie_MinTerpentin!N363+Spildol_Smøreolie_MinTerpentin!P363+Spildol_Smøreolie_MinTerpentin!R363</f>
        <v>27814.685747333337</v>
      </c>
      <c r="L363" s="3"/>
      <c r="M363" s="80" t="s">
        <v>124</v>
      </c>
    </row>
    <row r="364" spans="1:13" x14ac:dyDescent="0.2">
      <c r="A364" s="50" t="s">
        <v>125</v>
      </c>
      <c r="K364" s="16">
        <f>Motorbenzin!L364+Flybenzin!L364+'Gas-dieselolie'!L364+Petroleum!L364+'JP1'!L364+Fuelolie!L364+Raffinaderigas!L364+LPG!L364+LVN!L364+Petroleumskoks!L364+Orimulsion!I364+Bitumen!L364+Spildol_Smøreolie_MinTerpentin!N364+Spildol_Smøreolie_MinTerpentin!P364+Spildol_Smøreolie_MinTerpentin!R364</f>
        <v>27235.659757333331</v>
      </c>
      <c r="L364" s="3"/>
      <c r="M364" s="80" t="s">
        <v>125</v>
      </c>
    </row>
    <row r="365" spans="1:13" ht="13.5" thickBot="1" x14ac:dyDescent="0.25">
      <c r="A365" s="41" t="s">
        <v>113</v>
      </c>
      <c r="B365"/>
      <c r="C365" s="42"/>
      <c r="D365" s="42"/>
      <c r="E365" s="42"/>
      <c r="F365" s="42"/>
      <c r="G365" s="42"/>
      <c r="H365" s="42"/>
      <c r="I365" s="2"/>
      <c r="J365" s="2"/>
      <c r="K365" s="42">
        <f>Motorbenzin!L365+Flybenzin!L365+'Gas-dieselolie'!L365+Petroleum!L365+'JP1'!L365+Fuelolie!L365+Raffinaderigas!L365+LPG!L365+LVN!L365+Petroleumskoks!L365+Orimulsion!I365+Bitumen!L365+Spildol_Smøreolie_MinTerpentin!N365+Spildol_Smøreolie_MinTerpentin!P365+Spildol_Smøreolie_MinTerpentin!R365</f>
        <v>25070.194163333334</v>
      </c>
      <c r="L365" s="3"/>
      <c r="M365" s="43" t="s">
        <v>113</v>
      </c>
    </row>
    <row r="366" spans="1:13" x14ac:dyDescent="0.2">
      <c r="A366" s="37">
        <v>2018</v>
      </c>
      <c r="B366" s="16"/>
      <c r="L366" s="3"/>
      <c r="M366" s="37">
        <v>2018</v>
      </c>
    </row>
    <row r="367" spans="1:13" x14ac:dyDescent="0.2">
      <c r="A367" s="50" t="s">
        <v>153</v>
      </c>
      <c r="K367" s="16">
        <f>Motorbenzin!L367+Flybenzin!L367+'Gas-dieselolie'!L367+Petroleum!L367+'JP1'!L367+Fuelolie!L367+Raffinaderigas!L367+LPG!L367+LVN!L367+Petroleumskoks!L367+Orimulsion!I367+Bitumen!L367+Spildol_Smøreolie_MinTerpentin!N367+Spildol_Smøreolie_MinTerpentin!P367+Spildol_Smøreolie_MinTerpentin!R367</f>
        <v>23697.982363016665</v>
      </c>
      <c r="L367" s="3"/>
      <c r="M367" s="55" t="s">
        <v>115</v>
      </c>
    </row>
    <row r="368" spans="1:13" x14ac:dyDescent="0.2">
      <c r="A368" s="50" t="s">
        <v>154</v>
      </c>
      <c r="K368" s="16">
        <f>Motorbenzin!L368+Flybenzin!L368+'Gas-dieselolie'!L368+Petroleum!L368+'JP1'!L368+Fuelolie!L368+Raffinaderigas!L368+LPG!L368+LVN!L368+Petroleumskoks!L368+Orimulsion!I368+Bitumen!L368+Spildol_Smøreolie_MinTerpentin!N368+Spildol_Smøreolie_MinTerpentin!P368+Spildol_Smøreolie_MinTerpentin!R368</f>
        <v>23248.026835016663</v>
      </c>
      <c r="L368" s="3"/>
      <c r="M368" s="80" t="s">
        <v>116</v>
      </c>
    </row>
    <row r="369" spans="1:13" x14ac:dyDescent="0.2">
      <c r="A369" s="50" t="s">
        <v>155</v>
      </c>
      <c r="K369" s="16">
        <f>Motorbenzin!L369+Flybenzin!L369+'Gas-dieselolie'!L369+Petroleum!L369+'JP1'!L369+Fuelolie!L369+Raffinaderigas!L369+LPG!L369+LVN!L369+Petroleumskoks!L369+Orimulsion!I369+Bitumen!L369+Spildol_Smøreolie_MinTerpentin!N369+Spildol_Smøreolie_MinTerpentin!P369+Spildol_Smøreolie_MinTerpentin!R369</f>
        <v>25869.095875016665</v>
      </c>
      <c r="L369" s="3"/>
      <c r="M369" s="80" t="s">
        <v>117</v>
      </c>
    </row>
    <row r="370" spans="1:13" x14ac:dyDescent="0.2">
      <c r="A370" s="50" t="s">
        <v>118</v>
      </c>
      <c r="K370" s="16">
        <f>Motorbenzin!L370+Flybenzin!L370+'Gas-dieselolie'!L370+Petroleum!L370+'JP1'!L370+Fuelolie!L370+Raffinaderigas!L370+LPG!L370+LVN!L370+Petroleumskoks!L370+Orimulsion!I370+Bitumen!L370+Spildol_Smøreolie_MinTerpentin!N370+Spildol_Smøreolie_MinTerpentin!P370+Spildol_Smøreolie_MinTerpentin!R370</f>
        <v>25674.367193016667</v>
      </c>
      <c r="L370" s="3"/>
      <c r="M370" s="80" t="s">
        <v>118</v>
      </c>
    </row>
    <row r="371" spans="1:13" x14ac:dyDescent="0.2">
      <c r="A371" s="50" t="s">
        <v>137</v>
      </c>
      <c r="K371" s="16">
        <f>Motorbenzin!L371+Flybenzin!L371+'Gas-dieselolie'!L371+Petroleum!L371+'JP1'!L371+Fuelolie!L371+Raffinaderigas!L371+LPG!L371+LVN!L371+Petroleumskoks!L371+Orimulsion!I371+Bitumen!L371+Spildol_Smøreolie_MinTerpentin!N371+Spildol_Smøreolie_MinTerpentin!P371+Spildol_Smøreolie_MinTerpentin!R371</f>
        <v>25674.367193016667</v>
      </c>
      <c r="L371" s="3"/>
      <c r="M371" s="80" t="s">
        <v>119</v>
      </c>
    </row>
    <row r="372" spans="1:13" x14ac:dyDescent="0.2">
      <c r="A372" s="50" t="s">
        <v>138</v>
      </c>
      <c r="K372" s="16">
        <f>Motorbenzin!L372+Flybenzin!L372+'Gas-dieselolie'!L372+Petroleum!L372+'JP1'!L372+Fuelolie!L372+Raffinaderigas!L372+LPG!L372+LVN!L372+Petroleumskoks!L372+Orimulsion!I372+Bitumen!L372+Spildol_Smøreolie_MinTerpentin!N372+Spildol_Smøreolie_MinTerpentin!P372+Spildol_Smøreolie_MinTerpentin!R372</f>
        <v>24407.413939016667</v>
      </c>
      <c r="L372" s="3"/>
      <c r="M372" s="80" t="s">
        <v>120</v>
      </c>
    </row>
    <row r="373" spans="1:13" x14ac:dyDescent="0.2">
      <c r="A373" s="50" t="s">
        <v>129</v>
      </c>
      <c r="K373" s="16">
        <f>Motorbenzin!L373+Flybenzin!L373+'Gas-dieselolie'!L373+Petroleum!L373+'JP1'!L373+Fuelolie!L373+Raffinaderigas!L373+LPG!L373+LVN!L373+Petroleumskoks!L373+Orimulsion!I373+Bitumen!L373+Spildol_Smøreolie_MinTerpentin!N373+Spildol_Smøreolie_MinTerpentin!P373+Spildol_Smøreolie_MinTerpentin!R373</f>
        <v>25796.627269016666</v>
      </c>
      <c r="L373" s="3"/>
      <c r="M373" s="80" t="s">
        <v>121</v>
      </c>
    </row>
    <row r="374" spans="1:13" x14ac:dyDescent="0.2">
      <c r="A374" s="50" t="s">
        <v>122</v>
      </c>
      <c r="K374" s="16">
        <f>Motorbenzin!L374+Flybenzin!L374+'Gas-dieselolie'!L374+Petroleum!L374+'JP1'!L374+Fuelolie!L374+Raffinaderigas!L374+LPG!L374+LVN!L374+Petroleumskoks!L374+Orimulsion!I374+Bitumen!L374+Spildol_Smøreolie_MinTerpentin!N374+Spildol_Smøreolie_MinTerpentin!P374+Spildol_Smøreolie_MinTerpentin!R374</f>
        <v>27407.499247016669</v>
      </c>
      <c r="L374" s="3"/>
      <c r="M374" s="80" t="s">
        <v>122</v>
      </c>
    </row>
    <row r="375" spans="1:13" x14ac:dyDescent="0.2">
      <c r="A375" s="50" t="s">
        <v>123</v>
      </c>
      <c r="K375" s="16">
        <f>Motorbenzin!L375+Flybenzin!L375+'Gas-dieselolie'!L375+Petroleum!L375+'JP1'!L375+Fuelolie!L375+Raffinaderigas!L375+LPG!L375+LVN!L375+Petroleumskoks!L375+Orimulsion!I375+Bitumen!L375+Spildol_Smøreolie_MinTerpentin!N375+Spildol_Smøreolie_MinTerpentin!P375+Spildol_Smøreolie_MinTerpentin!R375</f>
        <v>25283.344899016665</v>
      </c>
      <c r="L375" s="3"/>
      <c r="M375" s="80" t="s">
        <v>123</v>
      </c>
    </row>
    <row r="376" spans="1:13" x14ac:dyDescent="0.2">
      <c r="A376" s="50" t="s">
        <v>131</v>
      </c>
      <c r="K376" s="16">
        <f>Motorbenzin!L376+Flybenzin!L376+'Gas-dieselolie'!L376+Petroleum!L376+'JP1'!L376+Fuelolie!L376+Raffinaderigas!L376+LPG!L376+LVN!L376+Petroleumskoks!L376+Orimulsion!I376+Bitumen!L376+Spildol_Smøreolie_MinTerpentin!N376+Spildol_Smøreolie_MinTerpentin!P376+Spildol_Smøreolie_MinTerpentin!R376</f>
        <v>28677.87128501667</v>
      </c>
      <c r="L376" s="3"/>
      <c r="M376" s="80" t="s">
        <v>124</v>
      </c>
    </row>
    <row r="377" spans="1:13" x14ac:dyDescent="0.2">
      <c r="A377" s="74" t="s">
        <v>125</v>
      </c>
      <c r="K377" s="16">
        <f>Motorbenzin!L377+Flybenzin!L377+'Gas-dieselolie'!L377+Petroleum!L377+'JP1'!L377+Fuelolie!L377+Raffinaderigas!L377+LPG!L377+LVN!L377+Petroleumskoks!L377+Orimulsion!I377+Bitumen!L377+Spildol_Smøreolie_MinTerpentin!N377+Spildol_Smøreolie_MinTerpentin!P377+Spildol_Smøreolie_MinTerpentin!R377</f>
        <v>26961.763589016668</v>
      </c>
      <c r="L377" s="3"/>
      <c r="M377" s="81" t="s">
        <v>125</v>
      </c>
    </row>
    <row r="378" spans="1:13" ht="13.5" thickBot="1" x14ac:dyDescent="0.25">
      <c r="A378" s="41" t="s">
        <v>113</v>
      </c>
      <c r="B378"/>
      <c r="C378" s="42"/>
      <c r="D378" s="42"/>
      <c r="E378" s="42"/>
      <c r="F378" s="42"/>
      <c r="G378" s="42"/>
      <c r="H378" s="42"/>
      <c r="I378" s="2"/>
      <c r="J378" s="2"/>
      <c r="K378" s="42">
        <f>Motorbenzin!L378+Flybenzin!L378+'Gas-dieselolie'!L378+Petroleum!L378+'JP1'!L378+Fuelolie!L378+Raffinaderigas!L378+LPG!L378+LVN!L378+Petroleumskoks!L378+Orimulsion!I378+Bitumen!L378+Spildol_Smøreolie_MinTerpentin!N378+Spildol_Smøreolie_MinTerpentin!P378+Spildol_Smøreolie_MinTerpentin!R378</f>
        <v>24693.992549016664</v>
      </c>
      <c r="L378" s="3"/>
      <c r="M378" s="43" t="s">
        <v>113</v>
      </c>
    </row>
    <row r="379" spans="1:13" x14ac:dyDescent="0.2">
      <c r="A379" s="37">
        <v>2019</v>
      </c>
      <c r="B379" s="16"/>
      <c r="L379" s="3"/>
      <c r="M379" s="37">
        <v>2019</v>
      </c>
    </row>
    <row r="380" spans="1:13" x14ac:dyDescent="0.2">
      <c r="A380" s="50" t="s">
        <v>153</v>
      </c>
      <c r="K380" s="16">
        <f>Motorbenzin!L380+Flybenzin!L380+'Gas-dieselolie'!L380+Petroleum!L380+'JP1'!L380+Fuelolie!L380+Raffinaderigas!L380+LPG!L380+LVN!L380+Petroleumskoks!L380+Orimulsion!I380+Bitumen!L380+Spildol_Smøreolie_MinTerpentin!N380+Spildol_Smøreolie_MinTerpentin!P380+Spildol_Smøreolie_MinTerpentin!R380</f>
        <v>24798.051569541669</v>
      </c>
      <c r="L380" s="3"/>
      <c r="M380" s="55" t="s">
        <v>115</v>
      </c>
    </row>
    <row r="381" spans="1:13" x14ac:dyDescent="0.2">
      <c r="A381" s="50" t="s">
        <v>154</v>
      </c>
      <c r="K381" s="16">
        <f>Motorbenzin!L381+Flybenzin!L381+'Gas-dieselolie'!L381+Petroleum!L381+'JP1'!L381+Fuelolie!L381+Raffinaderigas!L381+LPG!L381+LVN!L381+Petroleumskoks!L381+Orimulsion!I381+Bitumen!L381+Spildol_Smøreolie_MinTerpentin!N381+Spildol_Smøreolie_MinTerpentin!P381+Spildol_Smøreolie_MinTerpentin!R381</f>
        <v>22139.546747541666</v>
      </c>
      <c r="L381" s="3"/>
      <c r="M381" s="55" t="s">
        <v>116</v>
      </c>
    </row>
    <row r="382" spans="1:13" x14ac:dyDescent="0.2">
      <c r="A382" s="50" t="s">
        <v>155</v>
      </c>
      <c r="K382" s="16">
        <f>Motorbenzin!L382+Flybenzin!L382+'Gas-dieselolie'!L382+Petroleum!L382+'JP1'!L382+Fuelolie!L382+Raffinaderigas!L382+LPG!L382+LVN!L382+Petroleumskoks!L382+Orimulsion!I382+Bitumen!L382+Spildol_Smøreolie_MinTerpentin!N382+Spildol_Smøreolie_MinTerpentin!P382+Spildol_Smøreolie_MinTerpentin!R382</f>
        <v>24939.049461541665</v>
      </c>
      <c r="L382" s="3"/>
      <c r="M382" s="55" t="s">
        <v>117</v>
      </c>
    </row>
    <row r="383" spans="1:13" x14ac:dyDescent="0.2">
      <c r="A383" s="50" t="s">
        <v>118</v>
      </c>
      <c r="K383" s="16">
        <f>Motorbenzin!L383+Flybenzin!L383+'Gas-dieselolie'!L383+Petroleum!L383+'JP1'!L383+Fuelolie!L383+Raffinaderigas!L383+LPG!L383+LVN!L383+Petroleumskoks!L383+Orimulsion!I383+Bitumen!L383+Spildol_Smøreolie_MinTerpentin!N383+Spildol_Smøreolie_MinTerpentin!P383+Spildol_Smøreolie_MinTerpentin!R383</f>
        <v>26827.824213541662</v>
      </c>
      <c r="L383" s="3"/>
      <c r="M383" s="80" t="s">
        <v>118</v>
      </c>
    </row>
    <row r="384" spans="1:13" x14ac:dyDescent="0.2">
      <c r="A384" s="50" t="s">
        <v>137</v>
      </c>
      <c r="K384" s="16">
        <f>Motorbenzin!L384+Flybenzin!L384+'Gas-dieselolie'!L384+Petroleum!L384+'JP1'!L384+Fuelolie!L384+Raffinaderigas!L384+LPG!L384+LVN!L384+Petroleumskoks!L384+Orimulsion!I384+Bitumen!L384+Spildol_Smøreolie_MinTerpentin!N384+Spildol_Smøreolie_MinTerpentin!P384+Spildol_Smøreolie_MinTerpentin!R384</f>
        <v>30201.536371541668</v>
      </c>
      <c r="L384" s="3"/>
      <c r="M384" s="80" t="s">
        <v>119</v>
      </c>
    </row>
    <row r="385" spans="1:13" x14ac:dyDescent="0.2">
      <c r="A385" s="50" t="s">
        <v>138</v>
      </c>
      <c r="K385" s="16">
        <f>Motorbenzin!L385+Flybenzin!L385+'Gas-dieselolie'!L385+Petroleum!L385+'JP1'!L385+Fuelolie!L385+Raffinaderigas!L385+LPG!L385+LVN!L385+Petroleumskoks!L385+Orimulsion!I385+Bitumen!L385+Spildol_Smøreolie_MinTerpentin!N385+Spildol_Smøreolie_MinTerpentin!P385+Spildol_Smøreolie_MinTerpentin!R385</f>
        <v>28329.337047541663</v>
      </c>
      <c r="L385" s="3"/>
      <c r="M385" s="81" t="s">
        <v>120</v>
      </c>
    </row>
    <row r="386" spans="1:13" x14ac:dyDescent="0.2">
      <c r="A386" s="50" t="s">
        <v>129</v>
      </c>
      <c r="K386" s="16">
        <f>Motorbenzin!L386+Flybenzin!L386+'Gas-dieselolie'!L386+Petroleum!L386+'JP1'!L386+Fuelolie!L386+Raffinaderigas!L386+LPG!L386+LVN!L386+Petroleumskoks!L386+Orimulsion!I386+Bitumen!L386+Spildol_Smøreolie_MinTerpentin!N386+Spildol_Smøreolie_MinTerpentin!P386+Spildol_Smøreolie_MinTerpentin!R386</f>
        <v>25783.125791541665</v>
      </c>
      <c r="L386" s="3"/>
      <c r="M386" s="80" t="s">
        <v>121</v>
      </c>
    </row>
    <row r="387" spans="1:13" x14ac:dyDescent="0.2">
      <c r="A387" s="50" t="s">
        <v>122</v>
      </c>
      <c r="K387" s="16">
        <f>Motorbenzin!L387+Flybenzin!L387+'Gas-dieselolie'!L387+Petroleum!L387+'JP1'!L387+Fuelolie!L387+Raffinaderigas!L387+LPG!L387+LVN!L387+Petroleumskoks!L387+Orimulsion!I387+Bitumen!L387+Spildol_Smøreolie_MinTerpentin!N387+Spildol_Smøreolie_MinTerpentin!P387+Spildol_Smøreolie_MinTerpentin!R387</f>
        <v>27835.286881541666</v>
      </c>
      <c r="L387" s="3"/>
      <c r="M387" s="80" t="s">
        <v>122</v>
      </c>
    </row>
    <row r="388" spans="1:13" x14ac:dyDescent="0.2">
      <c r="A388" s="50" t="s">
        <v>123</v>
      </c>
      <c r="K388" s="16">
        <f>Motorbenzin!L388+Flybenzin!L388+'Gas-dieselolie'!L388+Petroleum!L388+'JP1'!L388+Fuelolie!L388+Raffinaderigas!L388+LPG!L388+LVN!L388+Petroleumskoks!L388+Orimulsion!I388+Bitumen!L388+Spildol_Smøreolie_MinTerpentin!N388+Spildol_Smøreolie_MinTerpentin!P388+Spildol_Smøreolie_MinTerpentin!R388</f>
        <v>25853.205757541669</v>
      </c>
      <c r="L388" s="3"/>
      <c r="M388" s="80" t="s">
        <v>123</v>
      </c>
    </row>
    <row r="389" spans="1:13" x14ac:dyDescent="0.2">
      <c r="A389" s="50" t="s">
        <v>131</v>
      </c>
      <c r="K389" s="16">
        <f>Motorbenzin!L389+Flybenzin!L389+'Gas-dieselolie'!L389+Petroleum!L389+'JP1'!L389+Fuelolie!L389+Raffinaderigas!L389+LPG!L389+LVN!L389+Petroleumskoks!L389+Orimulsion!I389+Bitumen!L389+Spildol_Smøreolie_MinTerpentin!N389+Spildol_Smøreolie_MinTerpentin!P389+Spildol_Smøreolie_MinTerpentin!R389</f>
        <v>27904.271521541668</v>
      </c>
      <c r="L389" s="3"/>
      <c r="M389" s="80" t="s">
        <v>124</v>
      </c>
    </row>
    <row r="390" spans="1:13" x14ac:dyDescent="0.2">
      <c r="A390" s="50" t="s">
        <v>125</v>
      </c>
      <c r="K390" s="16">
        <f>Motorbenzin!L390+Flybenzin!L390+'Gas-dieselolie'!L390+Petroleum!L390+'JP1'!L390+Fuelolie!L390+Raffinaderigas!L390+LPG!L390+LVN!L390+Petroleumskoks!L390+Orimulsion!I390+Bitumen!L390+Spildol_Smøreolie_MinTerpentin!N390+Spildol_Smøreolie_MinTerpentin!P390+Spildol_Smøreolie_MinTerpentin!R390</f>
        <v>25498.166813541666</v>
      </c>
      <c r="L390" s="3"/>
      <c r="M390" s="81" t="s">
        <v>125</v>
      </c>
    </row>
    <row r="391" spans="1:13" ht="13.5" thickBot="1" x14ac:dyDescent="0.25">
      <c r="A391" s="41" t="s">
        <v>113</v>
      </c>
      <c r="B391"/>
      <c r="C391" s="42"/>
      <c r="D391" s="42"/>
      <c r="E391" s="42"/>
      <c r="F391" s="42"/>
      <c r="G391" s="42"/>
      <c r="H391" s="42"/>
      <c r="I391" s="2"/>
      <c r="J391" s="2"/>
      <c r="K391" s="42">
        <f>Motorbenzin!L391+Flybenzin!L391+'Gas-dieselolie'!L391+Petroleum!L391+'JP1'!L391+Fuelolie!L391+Raffinaderigas!L391+LPG!L391+LVN!L391+Petroleumskoks!L391+Orimulsion!I391+Bitumen!L391+Spildol_Smøreolie_MinTerpentin!N391+Spildol_Smøreolie_MinTerpentin!P391+Spildol_Smøreolie_MinTerpentin!R391</f>
        <v>24458.913511541665</v>
      </c>
      <c r="L391" s="3"/>
      <c r="M391" s="43" t="s">
        <v>113</v>
      </c>
    </row>
    <row r="392" spans="1:13" x14ac:dyDescent="0.2">
      <c r="A392" s="37">
        <v>2020</v>
      </c>
      <c r="B392" s="16"/>
      <c r="L392" s="3"/>
      <c r="M392" s="37">
        <v>2020</v>
      </c>
    </row>
    <row r="393" spans="1:13" x14ac:dyDescent="0.2">
      <c r="A393" s="50" t="s">
        <v>153</v>
      </c>
      <c r="K393" s="16">
        <f>Motorbenzin!L393+Flybenzin!L393+'Gas-dieselolie'!L393+Petroleum!L393+'JP1'!L393+Fuelolie!L393+Raffinaderigas!L393+LPG!L393+LVN!L393+Petroleumskoks!L393+Orimulsion!I393+Bitumen!L393+Spildol_Smøreolie_MinTerpentin!N393+Spildol_Smøreolie_MinTerpentin!P393+Spildol_Smøreolie_MinTerpentin!R393</f>
        <v>23193.851457999997</v>
      </c>
      <c r="L393" s="3"/>
      <c r="M393" s="55" t="s">
        <v>115</v>
      </c>
    </row>
    <row r="394" spans="1:13" ht="14.1" customHeight="1" x14ac:dyDescent="0.2">
      <c r="A394" s="50" t="s">
        <v>154</v>
      </c>
      <c r="K394" s="16">
        <f>Motorbenzin!L394+Flybenzin!L394+'Gas-dieselolie'!L394+Petroleum!L394+'JP1'!L394+Fuelolie!L394+Raffinaderigas!L394+LPG!L394+LVN!L394+Petroleumskoks!L394+Orimulsion!I394+Bitumen!L394+Spildol_Smøreolie_MinTerpentin!N394+Spildol_Smøreolie_MinTerpentin!P394+Spildol_Smøreolie_MinTerpentin!R394</f>
        <v>22130.413541999998</v>
      </c>
      <c r="M394" s="55" t="s">
        <v>116</v>
      </c>
    </row>
    <row r="395" spans="1:13" ht="14.1" customHeight="1" x14ac:dyDescent="0.2">
      <c r="A395" s="50" t="s">
        <v>155</v>
      </c>
      <c r="K395" s="16">
        <f>Motorbenzin!L395+Flybenzin!L395+'Gas-dieselolie'!L395+Petroleum!L395+'JP1'!L395+Fuelolie!L395+Raffinaderigas!L395+LPG!L395+LVN!L395+Petroleumskoks!L395+Orimulsion!I395+Bitumen!L395+Spildol_Smøreolie_MinTerpentin!N395+Spildol_Smøreolie_MinTerpentin!P395+Spildol_Smøreolie_MinTerpentin!R395</f>
        <v>21860.222637999999</v>
      </c>
      <c r="M395" s="55" t="s">
        <v>117</v>
      </c>
    </row>
    <row r="396" spans="1:13" x14ac:dyDescent="0.2">
      <c r="A396" s="50" t="s">
        <v>118</v>
      </c>
      <c r="K396" s="16">
        <f>Motorbenzin!L396+Flybenzin!L396+'Gas-dieselolie'!L396+Petroleum!L396+'JP1'!L396+Fuelolie!L396+Raffinaderigas!L396+LPG!L396+LVN!L396+Petroleumskoks!L396+Orimulsion!I396+Bitumen!L396+Spildol_Smøreolie_MinTerpentin!N396+Spildol_Smøreolie_MinTerpentin!P396+Spildol_Smøreolie_MinTerpentin!R396</f>
        <v>20456.415519999999</v>
      </c>
      <c r="M396" s="55" t="s">
        <v>118</v>
      </c>
    </row>
    <row r="397" spans="1:13" x14ac:dyDescent="0.2">
      <c r="A397" s="50" t="s">
        <v>137</v>
      </c>
      <c r="K397" s="16">
        <f>Motorbenzin!L397+Flybenzin!L397+'Gas-dieselolie'!L397+Petroleum!L397+'JP1'!L397+Fuelolie!L397+Raffinaderigas!L397+LPG!L397+LVN!L397+Petroleumskoks!L397+Orimulsion!I397+Bitumen!L397+Spildol_Smøreolie_MinTerpentin!N397+Spildol_Smøreolie_MinTerpentin!P397+Spildol_Smøreolie_MinTerpentin!R397</f>
        <v>20562.879015999999</v>
      </c>
      <c r="M397" s="80" t="s">
        <v>119</v>
      </c>
    </row>
    <row r="398" spans="1:13" x14ac:dyDescent="0.2">
      <c r="A398" s="50" t="s">
        <v>138</v>
      </c>
      <c r="K398" s="16">
        <f>Motorbenzin!L398+Flybenzin!L398+'Gas-dieselolie'!L398+Petroleum!L398+'JP1'!L398+Fuelolie!L398+Raffinaderigas!L398+LPG!L398+LVN!L398+Petroleumskoks!L398+Orimulsion!I398+Bitumen!L398+Spildol_Smøreolie_MinTerpentin!N398+Spildol_Smøreolie_MinTerpentin!P398+Spildol_Smøreolie_MinTerpentin!R398</f>
        <v>21098.873631999999</v>
      </c>
      <c r="M398" s="81" t="s">
        <v>120</v>
      </c>
    </row>
    <row r="399" spans="1:13" x14ac:dyDescent="0.2">
      <c r="A399" s="50" t="s">
        <v>129</v>
      </c>
      <c r="K399" s="16">
        <f>Motorbenzin!L399+Flybenzin!L399+'Gas-dieselolie'!L399+Petroleum!L399+'JP1'!L399+Fuelolie!L399+Raffinaderigas!L399+LPG!L399+LVN!L399+Petroleumskoks!L399+Orimulsion!I399+Bitumen!L399+Spildol_Smøreolie_MinTerpentin!N399+Spildol_Smøreolie_MinTerpentin!P399+Spildol_Smøreolie_MinTerpentin!R399</f>
        <v>22059.317206000007</v>
      </c>
      <c r="M399" s="81" t="s">
        <v>121</v>
      </c>
    </row>
    <row r="400" spans="1:13" x14ac:dyDescent="0.2">
      <c r="A400" s="50" t="s">
        <v>122</v>
      </c>
      <c r="K400" s="16">
        <f>Motorbenzin!L400+Flybenzin!L400+'Gas-dieselolie'!L400+Petroleum!L400+'JP1'!L400+Fuelolie!L400+Raffinaderigas!L400+LPG!L400+LVN!L400+Petroleumskoks!L400+Orimulsion!I400+Bitumen!L400+Spildol_Smøreolie_MinTerpentin!N400+Spildol_Smøreolie_MinTerpentin!P400+Spildol_Smøreolie_MinTerpentin!R400</f>
        <v>23871.094617999996</v>
      </c>
      <c r="M400" s="81" t="s">
        <v>122</v>
      </c>
    </row>
    <row r="401" spans="1:13" x14ac:dyDescent="0.2">
      <c r="A401" s="50" t="s">
        <v>123</v>
      </c>
      <c r="K401" s="16">
        <f>Motorbenzin!L401+Flybenzin!L401+'Gas-dieselolie'!L401+Petroleum!L401+'JP1'!L401+Fuelolie!L401+Raffinaderigas!L401+LPG!L401+LVN!L401+Petroleumskoks!L401+Orimulsion!I401+Bitumen!L401+Spildol_Smøreolie_MinTerpentin!N401+Spildol_Smøreolie_MinTerpentin!P401+Spildol_Smøreolie_MinTerpentin!R401</f>
        <v>23148.971072000004</v>
      </c>
      <c r="M401" s="81" t="s">
        <v>123</v>
      </c>
    </row>
    <row r="402" spans="1:13" x14ac:dyDescent="0.2">
      <c r="A402" s="50" t="s">
        <v>131</v>
      </c>
      <c r="K402" s="16">
        <f>Motorbenzin!L402+Flybenzin!L402+'Gas-dieselolie'!L402+Petroleum!L402+'JP1'!L402+Fuelolie!L402+Raffinaderigas!L402+LPG!L402+LVN!L402+Petroleumskoks!L402+Orimulsion!I402+Bitumen!L402+Spildol_Smøreolie_MinTerpentin!N402+Spildol_Smøreolie_MinTerpentin!P402+Spildol_Smøreolie_MinTerpentin!R402</f>
        <v>23283.734809999998</v>
      </c>
      <c r="M402" s="81" t="s">
        <v>124</v>
      </c>
    </row>
    <row r="403" spans="1:13" x14ac:dyDescent="0.2">
      <c r="A403" s="50" t="s">
        <v>125</v>
      </c>
      <c r="K403" s="16">
        <f>Motorbenzin!L403+Flybenzin!L403+'Gas-dieselolie'!L403+Petroleum!L403+'JP1'!L403+Fuelolie!L403+Raffinaderigas!L403+LPG!L403+LVN!L403+Petroleumskoks!L403+Orimulsion!I403+Bitumen!L403+Spildol_Smøreolie_MinTerpentin!N403+Spildol_Smøreolie_MinTerpentin!P403+Spildol_Smøreolie_MinTerpentin!R403</f>
        <v>20942.214275999995</v>
      </c>
      <c r="M403" s="81" t="s">
        <v>125</v>
      </c>
    </row>
    <row r="404" spans="1:13" ht="13.5" thickBot="1" x14ac:dyDescent="0.25">
      <c r="A404" s="41" t="s">
        <v>113</v>
      </c>
      <c r="B404"/>
      <c r="C404" s="42"/>
      <c r="D404" s="42"/>
      <c r="E404" s="42"/>
      <c r="F404" s="42"/>
      <c r="G404" s="42"/>
      <c r="H404" s="42"/>
      <c r="I404" s="2"/>
      <c r="J404" s="2"/>
      <c r="K404" s="42">
        <f>Motorbenzin!L404+Flybenzin!L404+'Gas-dieselolie'!L404+Petroleum!L404+'JP1'!L404+Fuelolie!L404+Raffinaderigas!L404+LPG!L404+LVN!L404+Petroleumskoks!L404+Orimulsion!I404+Bitumen!L404+Spildol_Smøreolie_MinTerpentin!N404+Spildol_Smøreolie_MinTerpentin!P404+Spildol_Smøreolie_MinTerpentin!R404</f>
        <v>21041.204987999998</v>
      </c>
      <c r="L404" s="3"/>
      <c r="M404" s="43" t="s">
        <v>113</v>
      </c>
    </row>
    <row r="405" spans="1:13" x14ac:dyDescent="0.2">
      <c r="A405" s="37">
        <v>2021</v>
      </c>
      <c r="B405" s="16"/>
      <c r="L405" s="3"/>
      <c r="M405" s="37">
        <v>2021</v>
      </c>
    </row>
    <row r="406" spans="1:13" x14ac:dyDescent="0.2">
      <c r="A406" s="50" t="s">
        <v>153</v>
      </c>
      <c r="K406" s="16">
        <f>Motorbenzin!L406+Flybenzin!L406+'Gas-dieselolie'!L406+Petroleum!L406+'JP1'!L406+Fuelolie!L406+Raffinaderigas!L406+LPG!L406+LVN!L406+Petroleumskoks!L406+Orimulsion!I406+Bitumen!L406+Spildol_Smøreolie_MinTerpentin!N406+Spildol_Smøreolie_MinTerpentin!P406+Spildol_Smøreolie_MinTerpentin!R406</f>
        <v>18362.724620500001</v>
      </c>
      <c r="L406" s="3"/>
      <c r="M406" s="55" t="s">
        <v>115</v>
      </c>
    </row>
    <row r="407" spans="1:13" x14ac:dyDescent="0.2">
      <c r="A407" s="50" t="s">
        <v>154</v>
      </c>
      <c r="K407" s="16">
        <f>Motorbenzin!L407+Flybenzin!L407+'Gas-dieselolie'!L407+Petroleum!L407+'JP1'!L407+Fuelolie!L407+Raffinaderigas!L407+LPG!L407+LVN!L407+Petroleumskoks!L407+Orimulsion!I407+Bitumen!L407+Spildol_Smøreolie_MinTerpentin!N407+Spildol_Smøreolie_MinTerpentin!P407+Spildol_Smøreolie_MinTerpentin!R407</f>
        <v>18432.225140499995</v>
      </c>
      <c r="M407" s="55" t="s">
        <v>116</v>
      </c>
    </row>
    <row r="408" spans="1:13" x14ac:dyDescent="0.2">
      <c r="A408" s="50" t="s">
        <v>155</v>
      </c>
      <c r="K408" s="16">
        <f>Motorbenzin!L408+Flybenzin!L408+'Gas-dieselolie'!L408+Petroleum!L408+'JP1'!L408+Fuelolie!L408+Raffinaderigas!L408+LPG!L408+LVN!L408+Petroleumskoks!L408+Orimulsion!I408+Bitumen!L408+Spildol_Smøreolie_MinTerpentin!N408+Spildol_Smøreolie_MinTerpentin!P408+Spildol_Smøreolie_MinTerpentin!R408</f>
        <v>22804.663856500003</v>
      </c>
      <c r="L408" s="16"/>
      <c r="M408" s="55" t="s">
        <v>117</v>
      </c>
    </row>
    <row r="409" spans="1:13" x14ac:dyDescent="0.2">
      <c r="A409" s="50" t="s">
        <v>118</v>
      </c>
      <c r="K409" s="16">
        <f>Motorbenzin!L409+Flybenzin!L409+'Gas-dieselolie'!L409+Petroleum!L409+'JP1'!L409+Fuelolie!L409+Raffinaderigas!L409+LPG!L409+LVN!L409+Petroleumskoks!L409+Orimulsion!I409+Bitumen!L409+Spildol_Smøreolie_MinTerpentin!N409+Spildol_Smøreolie_MinTerpentin!P409+Spildol_Smøreolie_MinTerpentin!R409</f>
        <v>21839.1144485</v>
      </c>
      <c r="L409" s="16"/>
      <c r="M409" s="80" t="s">
        <v>118</v>
      </c>
    </row>
    <row r="410" spans="1:13" x14ac:dyDescent="0.2">
      <c r="A410" s="50" t="s">
        <v>137</v>
      </c>
      <c r="K410" s="16">
        <f>Motorbenzin!L410+Flybenzin!L410+'Gas-dieselolie'!L410+Petroleum!L410+'JP1'!L410+Fuelolie!L410+Raffinaderigas!L410+LPG!L410+LVN!L410+Petroleumskoks!L410+Orimulsion!I410+Bitumen!L410+Spildol_Smøreolie_MinTerpentin!N410+Spildol_Smøreolie_MinTerpentin!P410+Spildol_Smøreolie_MinTerpentin!R410</f>
        <v>21827.3820285</v>
      </c>
      <c r="L410" s="16"/>
      <c r="M410" s="80" t="s">
        <v>119</v>
      </c>
    </row>
    <row r="411" spans="1:13" x14ac:dyDescent="0.2">
      <c r="A411" s="50" t="s">
        <v>138</v>
      </c>
      <c r="K411" s="16">
        <f>Motorbenzin!L411+Flybenzin!L411+'Gas-dieselolie'!L411+Petroleum!L411+'JP1'!L411+Fuelolie!L411+Raffinaderigas!L411+LPG!L411+LVN!L411+Petroleumskoks!L411+Orimulsion!I411+Bitumen!L411+Spildol_Smøreolie_MinTerpentin!N411+Spildol_Smøreolie_MinTerpentin!P411+Spildol_Smøreolie_MinTerpentin!R411</f>
        <v>23931.168342500001</v>
      </c>
      <c r="M411" s="80" t="s">
        <v>120</v>
      </c>
    </row>
    <row r="412" spans="1:13" x14ac:dyDescent="0.2">
      <c r="A412" s="50" t="s">
        <v>129</v>
      </c>
      <c r="K412" s="16">
        <f>Motorbenzin!L412+Flybenzin!L412+'Gas-dieselolie'!L412+Petroleum!L412+'JP1'!L412+Fuelolie!L412+Raffinaderigas!L412+LPG!L412+LVN!L412+Petroleumskoks!L412+Orimulsion!I412+Bitumen!L412+Spildol_Smøreolie_MinTerpentin!N412+Spildol_Smøreolie_MinTerpentin!P412+Spildol_Smøreolie_MinTerpentin!R412</f>
        <v>22854.193794499999</v>
      </c>
      <c r="M412" s="81" t="s">
        <v>121</v>
      </c>
    </row>
    <row r="413" spans="1:13" x14ac:dyDescent="0.2">
      <c r="A413" s="50" t="s">
        <v>122</v>
      </c>
      <c r="K413" s="16">
        <f>Motorbenzin!L413+Flybenzin!L413+'Gas-dieselolie'!L413+Petroleum!L413+'JP1'!L413+Fuelolie!L413+Raffinaderigas!L413+LPG!L413+LVN!L413+Petroleumskoks!L413+Orimulsion!I413+Bitumen!L413+Spildol_Smøreolie_MinTerpentin!N413+Spildol_Smøreolie_MinTerpentin!P413+Spildol_Smøreolie_MinTerpentin!R413</f>
        <v>25463.896158499996</v>
      </c>
      <c r="M413" s="81" t="s">
        <v>122</v>
      </c>
    </row>
    <row r="414" spans="1:13" x14ac:dyDescent="0.2">
      <c r="A414" s="50" t="s">
        <v>123</v>
      </c>
      <c r="K414" s="16">
        <f>Motorbenzin!L414+Flybenzin!L414+'Gas-dieselolie'!L414+Petroleum!L414+'JP1'!L414+Fuelolie!L414+Raffinaderigas!L414+LPG!L414+LVN!L414+Petroleumskoks!L414+Orimulsion!I414+Bitumen!L414+Spildol_Smøreolie_MinTerpentin!N414+Spildol_Smøreolie_MinTerpentin!P414+Spildol_Smøreolie_MinTerpentin!R414</f>
        <v>24917.705248500002</v>
      </c>
      <c r="M414" s="81" t="s">
        <v>123</v>
      </c>
    </row>
    <row r="415" spans="1:13" x14ac:dyDescent="0.2">
      <c r="A415" s="50" t="s">
        <v>131</v>
      </c>
      <c r="K415" s="16">
        <f>Motorbenzin!L415+Flybenzin!L415+'Gas-dieselolie'!L415+Petroleum!L415+'JP1'!L415+Fuelolie!L415+Raffinaderigas!L415+LPG!L415+LVN!L415+Petroleumskoks!L415+Orimulsion!I415+Bitumen!L415+Spildol_Smøreolie_MinTerpentin!N415+Spildol_Smøreolie_MinTerpentin!P415+Spildol_Smøreolie_MinTerpentin!R415</f>
        <v>24000.046662499997</v>
      </c>
      <c r="M415" s="81" t="s">
        <v>124</v>
      </c>
    </row>
    <row r="416" spans="1:13" x14ac:dyDescent="0.2">
      <c r="A416" s="50" t="s">
        <v>125</v>
      </c>
      <c r="K416" s="16">
        <f>Motorbenzin!L416+Flybenzin!L416+'Gas-dieselolie'!L416+Petroleum!L416+'JP1'!L416+Fuelolie!L416+Raffinaderigas!L416+LPG!L416+LVN!L416+Petroleumskoks!L416+Orimulsion!I416+Bitumen!L416+Spildol_Smøreolie_MinTerpentin!N417+Spildol_Smøreolie_MinTerpentin!P417+Spildol_Smøreolie_MinTerpentin!R417</f>
        <v>24337.105794499996</v>
      </c>
      <c r="M416" s="81" t="s">
        <v>125</v>
      </c>
    </row>
    <row r="417" spans="1:22" ht="13.5" thickBot="1" x14ac:dyDescent="0.25">
      <c r="A417" s="101" t="s">
        <v>113</v>
      </c>
      <c r="B417" s="42"/>
      <c r="C417" s="42"/>
      <c r="D417" s="42"/>
      <c r="E417" s="42"/>
      <c r="F417" s="42"/>
      <c r="G417" s="42"/>
      <c r="H417" s="42"/>
      <c r="I417" s="2"/>
      <c r="J417" s="2"/>
      <c r="K417" s="42">
        <f>Motorbenzin!L417+Flybenzin!L417+'Gas-dieselolie'!L417+Petroleum!L417+'JP1'!L417+Fuelolie!L417+Raffinaderigas!L417+LPG!L417+LVN!L417+Petroleumskoks!L417+Orimulsion!I417+Bitumen!L417+Spildol_Smøreolie_MinTerpentin!N418+Spildol_Smøreolie_MinTerpentin!P418+Spildol_Smøreolie_MinTerpentin!R418</f>
        <v>24499.016636</v>
      </c>
      <c r="M417" s="81" t="s">
        <v>113</v>
      </c>
    </row>
    <row r="418" spans="1:22" x14ac:dyDescent="0.2">
      <c r="A418" s="116">
        <v>2022</v>
      </c>
      <c r="B418" s="16"/>
      <c r="C418" s="16"/>
      <c r="D418" s="16"/>
      <c r="E418" s="16"/>
      <c r="F418" s="16"/>
      <c r="G418" s="16"/>
      <c r="H418" s="16"/>
      <c r="I418" s="15"/>
      <c r="J418" s="15"/>
      <c r="K418" s="15"/>
      <c r="L418" s="16"/>
      <c r="M418" s="116">
        <v>2022</v>
      </c>
    </row>
    <row r="419" spans="1:22" x14ac:dyDescent="0.2">
      <c r="A419" s="50" t="s">
        <v>153</v>
      </c>
      <c r="B419" s="16"/>
      <c r="C419" s="16"/>
      <c r="D419" s="16"/>
      <c r="E419" s="16"/>
      <c r="F419" s="16"/>
      <c r="G419" s="16"/>
      <c r="H419" s="16"/>
      <c r="I419" s="15"/>
      <c r="J419" s="15"/>
      <c r="K419" s="16">
        <f>Motorbenzin!L419+Flybenzin!L419+'Gas-dieselolie'!L419+Petroleum!L419+'JP1'!L419+Fuelolie!L419+Raffinaderigas!L419+LPG!L419+LVN!L419+Petroleumskoks!L419+Orimulsion!I419+Bitumen!L419+Spildol_Smøreolie_MinTerpentin!N419+Spildol_Smøreolie_MinTerpentin!P419+Spildol_Smøreolie_MinTerpentin!R419</f>
        <v>22020.442390500004</v>
      </c>
      <c r="L419" s="16"/>
      <c r="M419" s="117" t="s">
        <v>115</v>
      </c>
    </row>
    <row r="420" spans="1:22" x14ac:dyDescent="0.2">
      <c r="A420" s="50" t="s">
        <v>154</v>
      </c>
      <c r="B420" s="16"/>
      <c r="C420" s="16"/>
      <c r="D420" s="16"/>
      <c r="E420" s="16"/>
      <c r="F420" s="16"/>
      <c r="G420" s="16"/>
      <c r="H420" s="16"/>
      <c r="I420" s="15"/>
      <c r="J420" s="15"/>
      <c r="K420" s="16">
        <f>Motorbenzin!L420+Flybenzin!L420+'Gas-dieselolie'!L420+Petroleum!L420+'JP1'!L420+Fuelolie!L420+Raffinaderigas!L420+LPG!L420+LVN!L420+Petroleumskoks!L420+Orimulsion!I420+Bitumen!L420+Spildol_Smøreolie_MinTerpentin!N420+Spildol_Smøreolie_MinTerpentin!P420+Spildol_Smøreolie_MinTerpentin!R420</f>
        <v>20572.458194499995</v>
      </c>
      <c r="L420" s="15"/>
      <c r="M420" s="117" t="s">
        <v>116</v>
      </c>
    </row>
    <row r="421" spans="1:22" x14ac:dyDescent="0.2">
      <c r="A421" s="50" t="s">
        <v>155</v>
      </c>
      <c r="B421" s="16"/>
      <c r="C421" s="16"/>
      <c r="D421" s="16"/>
      <c r="E421" s="16"/>
      <c r="F421" s="16"/>
      <c r="G421" s="16"/>
      <c r="H421" s="16"/>
      <c r="I421" s="15"/>
      <c r="J421" s="15"/>
      <c r="K421" s="16">
        <f>Motorbenzin!L421+Flybenzin!L421+'Gas-dieselolie'!L421+Petroleum!L421+'JP1'!L421+Fuelolie!L421+Raffinaderigas!L421+LPG!L421+LVN!L421+Petroleumskoks!L421+Orimulsion!I421+Bitumen!L421+Spildol_Smøreolie_MinTerpentin!N421+Spildol_Smøreolie_MinTerpentin!P421+Spildol_Smøreolie_MinTerpentin!R421</f>
        <v>25397.845306500003</v>
      </c>
      <c r="L421" s="16"/>
      <c r="M421" s="117" t="s">
        <v>117</v>
      </c>
    </row>
    <row r="422" spans="1:22" x14ac:dyDescent="0.2">
      <c r="A422" s="50" t="s">
        <v>118</v>
      </c>
      <c r="B422" s="16"/>
      <c r="C422" s="16"/>
      <c r="D422" s="16"/>
      <c r="E422" s="16"/>
      <c r="F422" s="16"/>
      <c r="G422" s="16"/>
      <c r="H422" s="16"/>
      <c r="I422" s="15"/>
      <c r="J422" s="15"/>
      <c r="K422" s="16">
        <f>Motorbenzin!L422+Flybenzin!L422+'Gas-dieselolie'!L422+Petroleum!L422+'JP1'!L422+Fuelolie!L422+Raffinaderigas!L422+LPG!L422+LVN!L422+Petroleumskoks!L422+Orimulsion!I422+Bitumen!L422+Spildol_Smøreolie_MinTerpentin!N422+Spildol_Smøreolie_MinTerpentin!P422+Spildol_Smøreolie_MinTerpentin!R422</f>
        <v>24212.123072500002</v>
      </c>
      <c r="L422" s="16"/>
      <c r="M422" s="118" t="s">
        <v>118</v>
      </c>
    </row>
    <row r="423" spans="1:22" x14ac:dyDescent="0.2">
      <c r="A423" s="50" t="s">
        <v>137</v>
      </c>
      <c r="B423" s="16"/>
      <c r="C423" s="16"/>
      <c r="D423" s="16"/>
      <c r="E423" s="16"/>
      <c r="F423" s="16"/>
      <c r="G423" s="16"/>
      <c r="H423" s="16"/>
      <c r="I423" s="15"/>
      <c r="J423" s="15"/>
      <c r="K423" s="16">
        <f>Motorbenzin!L423+Flybenzin!L423+'Gas-dieselolie'!L423+Petroleum!L423+'JP1'!L423+Fuelolie!L423+Raffinaderigas!L423+LPG!L423+LVN!L423+Petroleumskoks!L423+Orimulsion!I423+Bitumen!L423+Spildol_Smøreolie_MinTerpentin!N423+Spildol_Smøreolie_MinTerpentin!P423+Spildol_Smøreolie_MinTerpentin!R423</f>
        <v>24410.272988500004</v>
      </c>
      <c r="L423" s="16"/>
      <c r="M423" s="118" t="s">
        <v>119</v>
      </c>
      <c r="V423" s="15"/>
    </row>
    <row r="424" spans="1:22" x14ac:dyDescent="0.2">
      <c r="A424" s="50" t="s">
        <v>138</v>
      </c>
      <c r="B424" s="16"/>
      <c r="C424" s="16"/>
      <c r="D424" s="16"/>
      <c r="E424" s="16"/>
      <c r="F424" s="16"/>
      <c r="G424" s="16"/>
      <c r="H424" s="16"/>
      <c r="I424" s="15"/>
      <c r="J424" s="15"/>
      <c r="K424" s="16">
        <f>Motorbenzin!L424+Flybenzin!L424+'Gas-dieselolie'!L424+Petroleum!L424+'JP1'!L424+Fuelolie!L424+Raffinaderigas!L424+LPG!L424+LVN!L424+Petroleumskoks!L424+Orimulsion!I424+Bitumen!L424+Spildol_Smøreolie_MinTerpentin!N424+Spildol_Smøreolie_MinTerpentin!P424+Spildol_Smøreolie_MinTerpentin!R424</f>
        <v>23945.0854325</v>
      </c>
      <c r="L424" s="15"/>
      <c r="M424" s="118" t="s">
        <v>120</v>
      </c>
      <c r="V424" s="15"/>
    </row>
    <row r="425" spans="1:22" x14ac:dyDescent="0.2">
      <c r="A425" s="50" t="s">
        <v>129</v>
      </c>
      <c r="B425" s="16"/>
      <c r="C425" s="16"/>
      <c r="D425" s="16"/>
      <c r="E425" s="16"/>
      <c r="F425" s="16"/>
      <c r="G425" s="16"/>
      <c r="H425" s="16"/>
      <c r="I425" s="15"/>
      <c r="J425" s="15"/>
      <c r="K425" s="16">
        <f>Motorbenzin!L425+Flybenzin!L425+'Gas-dieselolie'!L425+Petroleum!L425+'JP1'!L425+Fuelolie!L425+Raffinaderigas!L425+LPG!L425+LVN!L425+Petroleumskoks!L425+Orimulsion!I425+Bitumen!L425+Spildol_Smøreolie_MinTerpentin!N425+Spildol_Smøreolie_MinTerpentin!P425+Spildol_Smøreolie_MinTerpentin!R425</f>
        <v>22466.3753225</v>
      </c>
      <c r="L425" s="15"/>
      <c r="M425" s="119" t="s">
        <v>121</v>
      </c>
    </row>
    <row r="426" spans="1:22" x14ac:dyDescent="0.2">
      <c r="A426" s="50" t="s">
        <v>122</v>
      </c>
      <c r="B426" s="16"/>
      <c r="C426" s="16"/>
      <c r="D426" s="16"/>
      <c r="E426" s="16"/>
      <c r="F426" s="16"/>
      <c r="G426" s="16"/>
      <c r="H426" s="16"/>
      <c r="I426" s="15"/>
      <c r="J426" s="15"/>
      <c r="K426" s="16">
        <f>Motorbenzin!L426+Flybenzin!L426+'Gas-dieselolie'!L426+Petroleum!L426+'JP1'!L426+Fuelolie!L426+Raffinaderigas!L426+LPG!L426+LVN!L426+Petroleumskoks!L426+Orimulsion!I426+Bitumen!L426+Spildol_Smøreolie_MinTerpentin!N426+Spildol_Smøreolie_MinTerpentin!P426+Spildol_Smøreolie_MinTerpentin!R426</f>
        <v>26677.9624965</v>
      </c>
      <c r="L426" s="15"/>
      <c r="M426" s="119" t="s">
        <v>122</v>
      </c>
    </row>
    <row r="427" spans="1:22" x14ac:dyDescent="0.2">
      <c r="A427" s="50" t="s">
        <v>123</v>
      </c>
      <c r="B427" s="16"/>
      <c r="C427" s="16"/>
      <c r="D427" s="16"/>
      <c r="E427" s="16"/>
      <c r="F427" s="16"/>
      <c r="G427" s="16"/>
      <c r="H427" s="16"/>
      <c r="I427" s="15"/>
      <c r="J427" s="15"/>
      <c r="K427" s="16">
        <f>Motorbenzin!L427+Flybenzin!L427+'Gas-dieselolie'!L427+Petroleum!L427+'JP1'!L427+Fuelolie!L427+Raffinaderigas!L427+LPG!L427+LVN!L427+Petroleumskoks!L427+Orimulsion!I427+Bitumen!L427+Spildol_Smøreolie_MinTerpentin!N427+Spildol_Smøreolie_MinTerpentin!P427+Spildol_Smøreolie_MinTerpentin!R427</f>
        <v>25438.196908500002</v>
      </c>
      <c r="L427" s="15"/>
      <c r="M427" s="119" t="s">
        <v>123</v>
      </c>
    </row>
    <row r="428" spans="1:22" x14ac:dyDescent="0.2">
      <c r="A428" s="50" t="s">
        <v>131</v>
      </c>
      <c r="B428" s="16"/>
      <c r="C428" s="16"/>
      <c r="D428" s="16"/>
      <c r="E428" s="16"/>
      <c r="F428" s="16"/>
      <c r="G428" s="16"/>
      <c r="H428" s="16"/>
      <c r="I428" s="15"/>
      <c r="J428" s="15"/>
      <c r="K428" s="16">
        <f>Motorbenzin!L428+Flybenzin!L428+'Gas-dieselolie'!L428+Petroleum!L428+'JP1'!L428+Fuelolie!L428+Raffinaderigas!L428+LPG!L428+LVN!L428+Petroleumskoks!L428+Orimulsion!I428+Bitumen!L428+Spildol_Smøreolie_MinTerpentin!N428+Spildol_Smøreolie_MinTerpentin!P428+Spildol_Smøreolie_MinTerpentin!R428</f>
        <v>23749.624648500001</v>
      </c>
      <c r="L428" s="15"/>
      <c r="M428" s="119" t="s">
        <v>124</v>
      </c>
    </row>
    <row r="429" spans="1:22" x14ac:dyDescent="0.2">
      <c r="A429" s="50" t="s">
        <v>125</v>
      </c>
      <c r="B429" s="16"/>
      <c r="C429" s="16"/>
      <c r="D429" s="16"/>
      <c r="E429" s="16"/>
      <c r="F429" s="16"/>
      <c r="G429" s="16"/>
      <c r="H429" s="16"/>
      <c r="I429" s="15"/>
      <c r="J429" s="15"/>
      <c r="K429" s="16">
        <f>Motorbenzin!L429+Flybenzin!L429+'Gas-dieselolie'!L429+Petroleum!L429+'JP1'!L429+Fuelolie!L429+Raffinaderigas!L429+LPG!L429+LVN!L429+Petroleumskoks!L429+Orimulsion!I429+Bitumen!L429+Spildol_Smøreolie_MinTerpentin!N429+Spildol_Smøreolie_MinTerpentin!P429+Spildol_Smøreolie_MinTerpentin!R429</f>
        <v>23727.2093245</v>
      </c>
      <c r="L429" s="15"/>
      <c r="M429" s="119" t="s">
        <v>125</v>
      </c>
    </row>
    <row r="430" spans="1:22" ht="13.5" thickBot="1" x14ac:dyDescent="0.25">
      <c r="A430" s="101" t="s">
        <v>113</v>
      </c>
      <c r="B430" s="16"/>
      <c r="C430" s="42"/>
      <c r="D430" s="42"/>
      <c r="E430" s="42"/>
      <c r="F430" s="42"/>
      <c r="G430" s="42"/>
      <c r="H430" s="42"/>
      <c r="I430" s="2"/>
      <c r="J430" s="2"/>
      <c r="K430" s="42">
        <f>Motorbenzin!L430+Flybenzin!L430+'Gas-dieselolie'!L430+Petroleum!L430+'JP1'!L430+Fuelolie!L430+Raffinaderigas!L430+LPG!L430+LVN!L430+Petroleumskoks!L430+Orimulsion!I430+Bitumen!L430+Spildol_Smøreolie_MinTerpentin!N430+Spildol_Smøreolie_MinTerpentin!P430+Spildol_Smøreolie_MinTerpentin!R430</f>
        <v>24157.605970500001</v>
      </c>
      <c r="L430" s="15"/>
      <c r="M430" s="120" t="s">
        <v>113</v>
      </c>
    </row>
    <row r="431" spans="1:22" x14ac:dyDescent="0.2">
      <c r="A431" s="37">
        <v>2023</v>
      </c>
      <c r="K431" s="16"/>
      <c r="L431" s="15"/>
      <c r="M431" s="37">
        <v>2023</v>
      </c>
    </row>
    <row r="432" spans="1:22" x14ac:dyDescent="0.2">
      <c r="A432" s="50" t="s">
        <v>153</v>
      </c>
      <c r="K432" s="16">
        <f>Motorbenzin!L432+Flybenzin!L432+'Gas-dieselolie'!L432+Petroleum!L432+'JP1'!L432+Fuelolie!L432+Raffinaderigas!L432+LPG!L432+LVN!L432+Petroleumskoks!L432+Orimulsion!I432+Bitumen!L432+Spildol_Smøreolie_MinTerpentin!N432+Spildol_Smøreolie_MinTerpentin!P432+Spildol_Smøreolie_MinTerpentin!R432</f>
        <v>21576.867932499998</v>
      </c>
      <c r="M432" s="55" t="s">
        <v>115</v>
      </c>
    </row>
    <row r="433" spans="1:13" x14ac:dyDescent="0.2">
      <c r="A433" s="50" t="s">
        <v>154</v>
      </c>
      <c r="K433" s="16">
        <f>Motorbenzin!L433+Flybenzin!L433+'Gas-dieselolie'!L433+Petroleum!L433+'JP1'!L433+Fuelolie!L433+Raffinaderigas!L433+LPG!L433+LVN!L433+Petroleumskoks!L433+Orimulsion!I433+Bitumen!L433+Spildol_Smøreolie_MinTerpentin!N433+Spildol_Smøreolie_MinTerpentin!P433+Spildol_Smøreolie_MinTerpentin!R433</f>
        <v>20167.304928499998</v>
      </c>
      <c r="M433" s="80" t="s">
        <v>116</v>
      </c>
    </row>
    <row r="434" spans="1:13" x14ac:dyDescent="0.2">
      <c r="A434" s="50" t="s">
        <v>155</v>
      </c>
      <c r="K434" s="16">
        <f>Motorbenzin!L434+Flybenzin!L434+'Gas-dieselolie'!L434+Petroleum!L434+'JP1'!L434+Fuelolie!L434+Raffinaderigas!L434+LPG!L434+LVN!L434+Petroleumskoks!L434+Orimulsion!I434+Bitumen!L434+Spildol_Smøreolie_MinTerpentin!N434+Spildol_Smøreolie_MinTerpentin!P434+Spildol_Smøreolie_MinTerpentin!R434</f>
        <v>23614.280538500003</v>
      </c>
      <c r="M434" s="80" t="s">
        <v>117</v>
      </c>
    </row>
    <row r="435" spans="1:13" x14ac:dyDescent="0.2">
      <c r="A435" s="50" t="s">
        <v>118</v>
      </c>
      <c r="K435" s="16">
        <f>Motorbenzin!L435+Flybenzin!L435+'Gas-dieselolie'!L435+Petroleum!L435+'JP1'!L435+Fuelolie!L435+Raffinaderigas!L435+LPG!L435+LVN!L435+Petroleumskoks!L435+Orimulsion!I435+Bitumen!L435+Spildol_Smøreolie_MinTerpentin!N435+Spildol_Smøreolie_MinTerpentin!P435+Spildol_Smøreolie_MinTerpentin!R435</f>
        <v>22755.392184499993</v>
      </c>
      <c r="M435" s="80" t="s">
        <v>118</v>
      </c>
    </row>
    <row r="436" spans="1:13" x14ac:dyDescent="0.2">
      <c r="A436" s="50" t="s">
        <v>137</v>
      </c>
      <c r="K436" s="16">
        <f>Motorbenzin!L436+Flybenzin!L436+'Gas-dieselolie'!L436+Petroleum!L436+'JP1'!L436+Fuelolie!L436+Raffinaderigas!L436+LPG!L436+LVN!L436+Petroleumskoks!L436+Orimulsion!I436+Bitumen!L436+Spildol_Smøreolie_MinTerpentin!N436+Spildol_Smøreolie_MinTerpentin!P436+Spildol_Smøreolie_MinTerpentin!R436</f>
        <v>24691.8377545</v>
      </c>
      <c r="M436" s="80" t="s">
        <v>119</v>
      </c>
    </row>
    <row r="437" spans="1:13" x14ac:dyDescent="0.2">
      <c r="A437" s="50" t="s">
        <v>138</v>
      </c>
      <c r="K437" s="16">
        <f>Motorbenzin!L437+Flybenzin!L437+'Gas-dieselolie'!L437+Petroleum!L437+'JP1'!L437+Fuelolie!L437+Raffinaderigas!L437+LPG!L437+LVN!L437+Petroleumskoks!L437+Orimulsion!I437+Bitumen!L437+Spildol_Smøreolie_MinTerpentin!N437+Spildol_Smøreolie_MinTerpentin!P437+Spildol_Smøreolie_MinTerpentin!R437</f>
        <v>24277.940856500001</v>
      </c>
      <c r="M437" s="80" t="s">
        <v>120</v>
      </c>
    </row>
    <row r="438" spans="1:13" x14ac:dyDescent="0.2">
      <c r="A438" s="50" t="s">
        <v>129</v>
      </c>
      <c r="K438" s="16">
        <f>Motorbenzin!L438+Flybenzin!L438+'Gas-dieselolie'!L438+Petroleum!L438+'JP1'!L438+Fuelolie!L438+Raffinaderigas!L438+LPG!L438+LVN!L438+Petroleumskoks!L438+Orimulsion!I438+Bitumen!L438+Spildol_Smøreolie_MinTerpentin!N438+Spildol_Smøreolie_MinTerpentin!P438+Spildol_Smøreolie_MinTerpentin!R438</f>
        <v>28031.508838500002</v>
      </c>
      <c r="M438" s="80" t="s">
        <v>121</v>
      </c>
    </row>
    <row r="439" spans="1:13" x14ac:dyDescent="0.2">
      <c r="A439" s="50"/>
      <c r="M439" s="81"/>
    </row>
    <row r="440" spans="1:13" x14ac:dyDescent="0.2">
      <c r="A440" s="50"/>
      <c r="M440" s="81"/>
    </row>
    <row r="441" spans="1:13" x14ac:dyDescent="0.2">
      <c r="A441" s="50"/>
      <c r="M441" s="81"/>
    </row>
    <row r="442" spans="1:13" x14ac:dyDescent="0.2">
      <c r="A442" s="50"/>
      <c r="M442" s="81"/>
    </row>
    <row r="443" spans="1:13" x14ac:dyDescent="0.2">
      <c r="A443" s="50"/>
      <c r="M443" s="81"/>
    </row>
  </sheetData>
  <phoneticPr fontId="2" type="noConversion"/>
  <pageMargins left="0.75" right="0.75" top="1" bottom="1" header="0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indexed="42"/>
  </sheetPr>
  <dimension ref="A1:P438"/>
  <sheetViews>
    <sheetView zoomScale="80" zoomScaleNormal="80" workbookViewId="0">
      <pane xSplit="2" ySplit="5" topLeftCell="C394" activePane="bottomRight" state="frozen"/>
      <selection pane="topRight" activeCell="C1" sqref="C1"/>
      <selection pane="bottomLeft" activeCell="A6" sqref="A6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5" customWidth="1"/>
    <col min="11" max="11" width="3.42578125" customWidth="1"/>
    <col min="12" max="12" width="17.85546875" bestFit="1" customWidth="1"/>
    <col min="14" max="14" width="20.7109375" customWidth="1"/>
    <col min="15" max="15" width="9.7109375" customWidth="1"/>
  </cols>
  <sheetData>
    <row r="1" spans="1:15" x14ac:dyDescent="0.2">
      <c r="A1" s="1" t="s">
        <v>14</v>
      </c>
      <c r="B1" s="1"/>
      <c r="C1"/>
      <c r="D1"/>
      <c r="E1"/>
      <c r="F1"/>
      <c r="G1"/>
      <c r="H1"/>
      <c r="I1"/>
      <c r="M1" s="4"/>
      <c r="N1" s="27" t="s">
        <v>158</v>
      </c>
      <c r="O1" s="27"/>
    </row>
    <row r="2" spans="1:15" x14ac:dyDescent="0.2">
      <c r="A2" s="1" t="s">
        <v>31</v>
      </c>
      <c r="B2" s="1"/>
      <c r="C2"/>
      <c r="D2"/>
      <c r="E2"/>
      <c r="F2"/>
      <c r="G2"/>
      <c r="H2"/>
      <c r="I2"/>
      <c r="N2" s="27" t="s">
        <v>66</v>
      </c>
      <c r="O2" s="27"/>
    </row>
    <row r="4" spans="1:15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J4" s="23"/>
      <c r="K4" s="23"/>
      <c r="L4" s="31" t="s">
        <v>30</v>
      </c>
      <c r="N4" s="5"/>
    </row>
    <row r="5" spans="1:15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J5" s="23"/>
      <c r="K5" s="23"/>
      <c r="L5" s="31" t="s">
        <v>68</v>
      </c>
      <c r="N5" s="18"/>
    </row>
    <row r="6" spans="1:15" x14ac:dyDescent="0.2">
      <c r="A6" s="21"/>
      <c r="C6" s="10"/>
      <c r="D6" s="10"/>
      <c r="E6" s="10"/>
      <c r="F6" s="10"/>
      <c r="G6" s="10"/>
      <c r="H6" s="10"/>
      <c r="I6" s="10"/>
    </row>
    <row r="7" spans="1:15" x14ac:dyDescent="0.2">
      <c r="A7" s="22">
        <v>2005</v>
      </c>
      <c r="C7" s="3">
        <v>295136</v>
      </c>
      <c r="D7" s="3">
        <v>0</v>
      </c>
      <c r="E7" s="3">
        <v>0</v>
      </c>
      <c r="F7" s="3">
        <v>0</v>
      </c>
      <c r="G7" s="3">
        <v>0</v>
      </c>
      <c r="H7" s="3">
        <v>295136</v>
      </c>
      <c r="I7" s="3">
        <v>0</v>
      </c>
      <c r="J7" s="3"/>
      <c r="K7" s="3"/>
      <c r="L7" s="3">
        <v>15679.975999999999</v>
      </c>
      <c r="N7" s="22">
        <v>2005</v>
      </c>
    </row>
    <row r="8" spans="1:15" x14ac:dyDescent="0.2">
      <c r="A8" s="22">
        <v>2006</v>
      </c>
      <c r="C8" s="3">
        <v>309916</v>
      </c>
      <c r="D8" s="3">
        <v>0</v>
      </c>
      <c r="E8" s="3">
        <v>0</v>
      </c>
      <c r="F8" s="3">
        <v>0</v>
      </c>
      <c r="G8" s="3">
        <v>0</v>
      </c>
      <c r="H8" s="3">
        <v>309916</v>
      </c>
      <c r="I8" s="3">
        <v>0</v>
      </c>
      <c r="J8" s="3"/>
      <c r="K8" s="3"/>
      <c r="L8" s="3">
        <v>16115.632</v>
      </c>
      <c r="N8" s="22">
        <v>2006</v>
      </c>
    </row>
    <row r="9" spans="1:15" x14ac:dyDescent="0.2">
      <c r="A9" s="22">
        <v>2007</v>
      </c>
      <c r="C9" s="3">
        <v>306082</v>
      </c>
      <c r="D9" s="3">
        <v>0</v>
      </c>
      <c r="E9" s="3">
        <v>0</v>
      </c>
      <c r="F9" s="3">
        <v>0</v>
      </c>
      <c r="G9" s="3">
        <v>0</v>
      </c>
      <c r="H9" s="3">
        <v>306082</v>
      </c>
      <c r="I9" s="3">
        <v>0</v>
      </c>
      <c r="J9" s="3"/>
      <c r="K9" s="3"/>
      <c r="L9" s="3">
        <v>15916.263999999999</v>
      </c>
      <c r="N9" s="22">
        <v>2007</v>
      </c>
    </row>
    <row r="10" spans="1:15" x14ac:dyDescent="0.2">
      <c r="A10" s="22">
        <v>2008</v>
      </c>
      <c r="C10" s="3">
        <v>284274</v>
      </c>
      <c r="D10" s="3">
        <v>0</v>
      </c>
      <c r="E10" s="3">
        <v>0</v>
      </c>
      <c r="F10" s="3">
        <v>0</v>
      </c>
      <c r="G10" s="3">
        <v>0</v>
      </c>
      <c r="H10" s="3">
        <v>284274</v>
      </c>
      <c r="I10" s="3">
        <v>0</v>
      </c>
      <c r="J10" s="3"/>
      <c r="K10" s="3"/>
      <c r="L10" s="3">
        <v>14782.248000000001</v>
      </c>
      <c r="N10" s="22">
        <v>2008</v>
      </c>
    </row>
    <row r="11" spans="1:15" x14ac:dyDescent="0.2">
      <c r="A11" s="22">
        <v>2009</v>
      </c>
      <c r="C11" s="3">
        <v>296526</v>
      </c>
      <c r="D11" s="3">
        <v>0</v>
      </c>
      <c r="E11" s="3">
        <v>0</v>
      </c>
      <c r="F11" s="3">
        <v>0</v>
      </c>
      <c r="G11" s="3">
        <v>0</v>
      </c>
      <c r="H11" s="3">
        <v>296526</v>
      </c>
      <c r="I11" s="3">
        <v>0</v>
      </c>
      <c r="J11" s="3"/>
      <c r="K11" s="3"/>
      <c r="L11" s="3">
        <v>15419.352000000001</v>
      </c>
      <c r="N11" s="22">
        <v>2009</v>
      </c>
    </row>
    <row r="12" spans="1:15" x14ac:dyDescent="0.2">
      <c r="A12" s="22">
        <v>2010</v>
      </c>
      <c r="C12" s="3">
        <v>246452</v>
      </c>
      <c r="D12" s="3">
        <v>0</v>
      </c>
      <c r="E12" s="3">
        <v>0</v>
      </c>
      <c r="F12" s="3">
        <v>0</v>
      </c>
      <c r="G12" s="3">
        <v>0</v>
      </c>
      <c r="H12" s="3">
        <v>263073</v>
      </c>
      <c r="I12" s="3">
        <v>0</v>
      </c>
      <c r="J12" s="3"/>
      <c r="K12" s="3"/>
      <c r="L12" s="3">
        <v>13679.796</v>
      </c>
      <c r="N12" s="22">
        <v>2010</v>
      </c>
    </row>
    <row r="13" spans="1:15" x14ac:dyDescent="0.2">
      <c r="A13" s="22">
        <v>2011</v>
      </c>
      <c r="C13" s="3">
        <v>278463</v>
      </c>
      <c r="D13" s="3">
        <v>0</v>
      </c>
      <c r="E13" s="3">
        <v>0</v>
      </c>
      <c r="F13" s="3">
        <v>0</v>
      </c>
      <c r="G13" s="3">
        <v>0</v>
      </c>
      <c r="H13" s="3">
        <v>287646</v>
      </c>
      <c r="I13" s="3">
        <v>0</v>
      </c>
      <c r="J13" s="3"/>
      <c r="K13" s="3"/>
      <c r="L13" s="3">
        <v>14957.592000000001</v>
      </c>
      <c r="N13" s="22">
        <v>2011</v>
      </c>
    </row>
    <row r="14" spans="1:15" x14ac:dyDescent="0.2">
      <c r="A14" s="22">
        <v>2012</v>
      </c>
      <c r="C14" s="3">
        <v>300625</v>
      </c>
      <c r="D14" s="3">
        <v>0</v>
      </c>
      <c r="E14" s="3">
        <v>0</v>
      </c>
      <c r="F14" s="3">
        <v>0</v>
      </c>
      <c r="G14" s="3">
        <v>0</v>
      </c>
      <c r="H14" s="3">
        <v>308150</v>
      </c>
      <c r="I14" s="3">
        <v>0</v>
      </c>
      <c r="J14" s="3"/>
      <c r="K14" s="3"/>
      <c r="L14" s="3">
        <v>16023.8</v>
      </c>
      <c r="N14" s="22">
        <v>2012</v>
      </c>
    </row>
    <row r="15" spans="1:15" ht="12.75" customHeight="1" x14ac:dyDescent="0.2">
      <c r="A15" s="22">
        <v>2013</v>
      </c>
      <c r="C15" s="3">
        <v>296530</v>
      </c>
      <c r="D15" s="3">
        <v>0</v>
      </c>
      <c r="E15" s="3">
        <v>0</v>
      </c>
      <c r="F15" s="3">
        <v>0</v>
      </c>
      <c r="G15" s="3">
        <v>0</v>
      </c>
      <c r="H15" s="3">
        <v>300439</v>
      </c>
      <c r="I15" s="3">
        <v>0</v>
      </c>
      <c r="J15" s="3"/>
      <c r="K15" s="22"/>
      <c r="L15" s="3">
        <v>15622.828</v>
      </c>
      <c r="M15" s="3"/>
      <c r="N15" s="22">
        <v>2013</v>
      </c>
    </row>
    <row r="16" spans="1:15" ht="12.75" customHeight="1" x14ac:dyDescent="0.2">
      <c r="A16" s="22">
        <v>2014</v>
      </c>
      <c r="C16" s="3">
        <f t="shared" ref="C16:H16" si="0">SUM(C94:C97)</f>
        <v>298536</v>
      </c>
      <c r="D16" s="3">
        <f t="shared" si="0"/>
        <v>0</v>
      </c>
      <c r="E16" s="3">
        <f t="shared" si="0"/>
        <v>0</v>
      </c>
      <c r="F16" s="3">
        <f t="shared" si="0"/>
        <v>0</v>
      </c>
      <c r="G16" s="3">
        <f t="shared" si="0"/>
        <v>0</v>
      </c>
      <c r="H16" s="3">
        <f t="shared" si="0"/>
        <v>304413</v>
      </c>
      <c r="I16" s="3">
        <f>I97</f>
        <v>0</v>
      </c>
      <c r="J16" s="3"/>
      <c r="K16" s="22"/>
      <c r="L16" s="3">
        <f>SUM(L94:L97)</f>
        <v>15829.475999999999</v>
      </c>
      <c r="M16" s="3"/>
      <c r="N16" s="22">
        <v>2014</v>
      </c>
    </row>
    <row r="17" spans="1:16" x14ac:dyDescent="0.2">
      <c r="A17" s="22">
        <v>2015</v>
      </c>
      <c r="C17" s="3">
        <f t="shared" ref="C17:H17" si="1">SUM(C99:C102)</f>
        <v>318854</v>
      </c>
      <c r="D17" s="3">
        <f t="shared" si="1"/>
        <v>0</v>
      </c>
      <c r="E17" s="3">
        <f t="shared" si="1"/>
        <v>0</v>
      </c>
      <c r="F17" s="3">
        <f t="shared" si="1"/>
        <v>0</v>
      </c>
      <c r="G17" s="3">
        <f t="shared" si="1"/>
        <v>0</v>
      </c>
      <c r="H17" s="3">
        <f t="shared" si="1"/>
        <v>319769</v>
      </c>
      <c r="I17" s="3">
        <f>I102</f>
        <v>0</v>
      </c>
      <c r="J17" s="3"/>
      <c r="K17" s="3"/>
      <c r="L17" s="3">
        <f>SUM(L99:L102)</f>
        <v>16627.987999999998</v>
      </c>
      <c r="M17" s="3"/>
      <c r="N17" s="22">
        <v>2015</v>
      </c>
    </row>
    <row r="18" spans="1:16" x14ac:dyDescent="0.2">
      <c r="A18" s="22">
        <v>2016</v>
      </c>
      <c r="C18" s="3">
        <f>SUM(C104:C107)</f>
        <v>286852</v>
      </c>
      <c r="D18" s="3">
        <f t="shared" ref="D18:L18" si="2">SUM(D104:D107)</f>
        <v>0</v>
      </c>
      <c r="E18" s="3">
        <f t="shared" si="2"/>
        <v>0</v>
      </c>
      <c r="F18" s="3">
        <f t="shared" si="2"/>
        <v>0</v>
      </c>
      <c r="G18" s="3">
        <f t="shared" si="2"/>
        <v>0</v>
      </c>
      <c r="H18" s="3">
        <f t="shared" si="2"/>
        <v>290673</v>
      </c>
      <c r="I18" s="3">
        <f t="shared" si="2"/>
        <v>0</v>
      </c>
      <c r="J18" s="3"/>
      <c r="K18" s="3"/>
      <c r="L18" s="3">
        <f t="shared" si="2"/>
        <v>15114.995999999999</v>
      </c>
      <c r="M18" s="3"/>
      <c r="N18" s="22">
        <v>2016</v>
      </c>
    </row>
    <row r="19" spans="1:16" x14ac:dyDescent="0.2">
      <c r="A19" s="22">
        <v>2017</v>
      </c>
      <c r="C19" s="3">
        <f t="shared" ref="C19:H19" si="3">SUM(C109:C112)</f>
        <v>306313</v>
      </c>
      <c r="D19" s="3">
        <f t="shared" si="3"/>
        <v>0</v>
      </c>
      <c r="E19" s="3">
        <f t="shared" si="3"/>
        <v>0</v>
      </c>
      <c r="F19" s="3">
        <f t="shared" si="3"/>
        <v>0</v>
      </c>
      <c r="G19" s="3">
        <f t="shared" si="3"/>
        <v>0</v>
      </c>
      <c r="H19" s="3">
        <f t="shared" si="3"/>
        <v>318166</v>
      </c>
      <c r="I19" s="3">
        <f>I112</f>
        <v>0</v>
      </c>
      <c r="J19" s="3"/>
      <c r="K19" s="65"/>
      <c r="L19" s="3">
        <f>SUM(L109:L112)</f>
        <v>16544.631999999998</v>
      </c>
      <c r="M19" s="57"/>
      <c r="N19" s="22">
        <v>2017</v>
      </c>
    </row>
    <row r="20" spans="1:16" x14ac:dyDescent="0.2">
      <c r="A20" s="22">
        <v>2018</v>
      </c>
      <c r="C20" s="3">
        <f t="shared" ref="C20:H20" si="4">SUM(C114:C117)</f>
        <v>299682</v>
      </c>
      <c r="D20" s="3">
        <f t="shared" si="4"/>
        <v>0</v>
      </c>
      <c r="E20" s="3">
        <f t="shared" si="4"/>
        <v>0</v>
      </c>
      <c r="F20" s="3">
        <f t="shared" si="4"/>
        <v>0</v>
      </c>
      <c r="G20" s="3">
        <f t="shared" si="4"/>
        <v>0</v>
      </c>
      <c r="H20" s="3">
        <f t="shared" si="4"/>
        <v>309358</v>
      </c>
      <c r="I20" s="3">
        <f>I117</f>
        <v>0</v>
      </c>
      <c r="J20" s="3"/>
      <c r="L20" s="3">
        <f>SUM(L114:L117)</f>
        <v>16086.615999999998</v>
      </c>
      <c r="M20" s="57"/>
      <c r="N20" s="22">
        <v>2018</v>
      </c>
    </row>
    <row r="21" spans="1:16" x14ac:dyDescent="0.2">
      <c r="A21" s="22">
        <v>2019</v>
      </c>
      <c r="C21" s="3">
        <f t="shared" ref="C21:H21" si="5">SUM(C119:C122)</f>
        <v>319624</v>
      </c>
      <c r="D21" s="3">
        <f t="shared" si="5"/>
        <v>0</v>
      </c>
      <c r="E21" s="3">
        <f t="shared" si="5"/>
        <v>0</v>
      </c>
      <c r="F21" s="3">
        <f t="shared" si="5"/>
        <v>0</v>
      </c>
      <c r="G21" s="3">
        <f t="shared" si="5"/>
        <v>0</v>
      </c>
      <c r="H21" s="3">
        <f t="shared" si="5"/>
        <v>334818</v>
      </c>
      <c r="I21" s="3">
        <f>SUM(I122)</f>
        <v>0</v>
      </c>
      <c r="J21" s="3"/>
      <c r="L21" s="3">
        <f>SUM(L119:L122)</f>
        <v>17410.536</v>
      </c>
      <c r="M21" s="57"/>
      <c r="N21" s="22">
        <v>2019</v>
      </c>
    </row>
    <row r="22" spans="1:16" x14ac:dyDescent="0.2">
      <c r="A22" s="22">
        <v>2020</v>
      </c>
      <c r="C22" s="3">
        <f t="shared" ref="C22:H22" si="6">SUM(C124:C127)</f>
        <v>307818</v>
      </c>
      <c r="D22" s="3">
        <f t="shared" si="6"/>
        <v>0</v>
      </c>
      <c r="E22" s="3">
        <f t="shared" si="6"/>
        <v>0</v>
      </c>
      <c r="F22" s="3">
        <f t="shared" si="6"/>
        <v>0</v>
      </c>
      <c r="G22" s="3">
        <f t="shared" si="6"/>
        <v>0</v>
      </c>
      <c r="H22" s="3">
        <f t="shared" si="6"/>
        <v>320628</v>
      </c>
      <c r="I22" s="3">
        <f>SUM(I127)</f>
        <v>0</v>
      </c>
      <c r="J22" s="3"/>
      <c r="L22" s="3">
        <f>SUM(L124:L127)</f>
        <v>16672.656000000003</v>
      </c>
      <c r="M22" s="57"/>
      <c r="N22" s="22">
        <v>2020</v>
      </c>
    </row>
    <row r="23" spans="1:16" x14ac:dyDescent="0.2">
      <c r="A23" s="22">
        <v>2021</v>
      </c>
      <c r="C23" s="3">
        <f>SUM(C129:C132)</f>
        <v>325749</v>
      </c>
      <c r="D23" s="3">
        <f t="shared" ref="D23:L23" si="7">SUM(D129:D132)</f>
        <v>0</v>
      </c>
      <c r="E23" s="3">
        <f t="shared" si="7"/>
        <v>0</v>
      </c>
      <c r="F23" s="3">
        <f t="shared" si="7"/>
        <v>0</v>
      </c>
      <c r="G23" s="3">
        <f t="shared" si="7"/>
        <v>0</v>
      </c>
      <c r="H23" s="3">
        <f t="shared" si="7"/>
        <v>333120</v>
      </c>
      <c r="I23" s="3">
        <f>SUM(I132)</f>
        <v>0</v>
      </c>
      <c r="J23" s="3"/>
      <c r="L23" s="3">
        <f t="shared" si="7"/>
        <v>17322.240000000002</v>
      </c>
      <c r="M23" s="57"/>
      <c r="N23" s="22">
        <v>2021</v>
      </c>
    </row>
    <row r="24" spans="1:16" x14ac:dyDescent="0.2">
      <c r="A24" s="22">
        <v>2022</v>
      </c>
      <c r="C24" s="3">
        <f>SUM(C134:C137)</f>
        <v>317595</v>
      </c>
      <c r="D24" s="3">
        <f t="shared" ref="D24:L24" si="8">SUM(D134:D137)</f>
        <v>0</v>
      </c>
      <c r="E24" s="3">
        <f t="shared" si="8"/>
        <v>0</v>
      </c>
      <c r="F24" s="3">
        <f t="shared" si="8"/>
        <v>0</v>
      </c>
      <c r="G24" s="3">
        <f t="shared" si="8"/>
        <v>0</v>
      </c>
      <c r="H24" s="3">
        <f t="shared" si="8"/>
        <v>321587</v>
      </c>
      <c r="I24" s="3">
        <f>SUM(I137)</f>
        <v>0</v>
      </c>
      <c r="J24" s="3"/>
      <c r="K24" s="3"/>
      <c r="L24" s="3">
        <f t="shared" si="8"/>
        <v>16722.524000000001</v>
      </c>
      <c r="M24" s="57"/>
      <c r="N24" s="22">
        <v>2022</v>
      </c>
    </row>
    <row r="25" spans="1:16" x14ac:dyDescent="0.2">
      <c r="A25" s="22">
        <v>2023</v>
      </c>
      <c r="J25" s="3"/>
      <c r="K25" s="3"/>
      <c r="M25" s="57"/>
      <c r="N25" s="22">
        <v>2023</v>
      </c>
    </row>
    <row r="26" spans="1:16" ht="12.75" customHeight="1" x14ac:dyDescent="0.2">
      <c r="A26" s="23"/>
      <c r="J26" s="3"/>
      <c r="L26" s="3"/>
      <c r="M26" s="3"/>
    </row>
    <row r="27" spans="1:16" ht="12.75" customHeight="1" x14ac:dyDescent="0.2">
      <c r="A27" s="22" t="str">
        <f>'Olieforbrug, TJ'!A27</f>
        <v>Januar - July</v>
      </c>
      <c r="J27" s="3"/>
      <c r="L27" s="3"/>
      <c r="M27" s="3"/>
      <c r="N27" s="22" t="str">
        <f>'Olieforbrug, TJ'!M27</f>
        <v>January - July</v>
      </c>
    </row>
    <row r="28" spans="1:16" x14ac:dyDescent="0.2">
      <c r="A28" s="22">
        <f>'Olieforbrug, TJ'!A28</f>
        <v>2005</v>
      </c>
      <c r="C28" s="3">
        <f>SUM(C198:C204)</f>
        <v>173046</v>
      </c>
      <c r="D28" s="3">
        <f t="shared" ref="D28:L28" si="9">SUM(D198:D204)</f>
        <v>0</v>
      </c>
      <c r="E28" s="3">
        <f t="shared" si="9"/>
        <v>0</v>
      </c>
      <c r="F28" s="3">
        <f t="shared" si="9"/>
        <v>0</v>
      </c>
      <c r="G28" s="3">
        <f t="shared" si="9"/>
        <v>0</v>
      </c>
      <c r="H28" s="3">
        <f t="shared" si="9"/>
        <v>173046</v>
      </c>
      <c r="I28" s="3">
        <f>SUM(I204)</f>
        <v>0</v>
      </c>
      <c r="J28" s="3"/>
      <c r="K28" s="3"/>
      <c r="L28" s="3">
        <f t="shared" si="9"/>
        <v>8998.3919999999998</v>
      </c>
      <c r="M28" s="3"/>
      <c r="N28" s="22">
        <f>'Olieforbrug, TJ'!M28</f>
        <v>2005</v>
      </c>
      <c r="P28" s="3"/>
    </row>
    <row r="29" spans="1:16" x14ac:dyDescent="0.2">
      <c r="A29" s="22">
        <f>'Olieforbrug, TJ'!A29</f>
        <v>2006</v>
      </c>
      <c r="C29" s="3">
        <f>SUM(C211:C217)</f>
        <v>174523</v>
      </c>
      <c r="D29" s="3">
        <f t="shared" ref="D29:L29" si="10">SUM(D211:D217)</f>
        <v>0</v>
      </c>
      <c r="E29" s="3">
        <f t="shared" si="10"/>
        <v>0</v>
      </c>
      <c r="F29" s="3">
        <f t="shared" si="10"/>
        <v>0</v>
      </c>
      <c r="G29" s="3">
        <f t="shared" si="10"/>
        <v>0</v>
      </c>
      <c r="H29" s="3">
        <f t="shared" si="10"/>
        <v>174523</v>
      </c>
      <c r="I29" s="3">
        <f>SUM(I217)</f>
        <v>0</v>
      </c>
      <c r="J29" s="3"/>
      <c r="K29" s="3"/>
      <c r="L29" s="3">
        <f t="shared" si="10"/>
        <v>9075.1959999999999</v>
      </c>
      <c r="M29" s="3"/>
      <c r="N29" s="22">
        <f>'Olieforbrug, TJ'!M29</f>
        <v>2006</v>
      </c>
      <c r="P29" s="3"/>
    </row>
    <row r="30" spans="1:16" x14ac:dyDescent="0.2">
      <c r="A30" s="22">
        <f>'Olieforbrug, TJ'!A30</f>
        <v>2007</v>
      </c>
      <c r="C30" s="3">
        <f>SUM(C224:C230)</f>
        <v>171320</v>
      </c>
      <c r="D30" s="3">
        <f t="shared" ref="D30:L30" si="11">SUM(D224:D230)</f>
        <v>0</v>
      </c>
      <c r="E30" s="3">
        <f t="shared" si="11"/>
        <v>0</v>
      </c>
      <c r="F30" s="3">
        <f t="shared" si="11"/>
        <v>0</v>
      </c>
      <c r="G30" s="3">
        <f t="shared" si="11"/>
        <v>0</v>
      </c>
      <c r="H30" s="3">
        <f t="shared" si="11"/>
        <v>171320</v>
      </c>
      <c r="I30" s="3">
        <f>SUM(I230)</f>
        <v>0</v>
      </c>
      <c r="J30" s="3"/>
      <c r="K30" s="3"/>
      <c r="L30" s="3">
        <f t="shared" si="11"/>
        <v>8908.64</v>
      </c>
      <c r="M30" s="3"/>
      <c r="N30" s="22">
        <f>'Olieforbrug, TJ'!M30</f>
        <v>2007</v>
      </c>
      <c r="P30" s="3"/>
    </row>
    <row r="31" spans="1:16" x14ac:dyDescent="0.2">
      <c r="A31" s="22">
        <f>'Olieforbrug, TJ'!A31</f>
        <v>2008</v>
      </c>
      <c r="C31" s="3">
        <f>SUM(C237:C243)</f>
        <v>162451</v>
      </c>
      <c r="D31" s="3">
        <f t="shared" ref="D31:L31" si="12">SUM(D237:D243)</f>
        <v>0</v>
      </c>
      <c r="E31" s="3">
        <f t="shared" si="12"/>
        <v>0</v>
      </c>
      <c r="F31" s="3">
        <f t="shared" si="12"/>
        <v>0</v>
      </c>
      <c r="G31" s="3">
        <f t="shared" si="12"/>
        <v>0</v>
      </c>
      <c r="H31" s="3">
        <f t="shared" si="12"/>
        <v>162451</v>
      </c>
      <c r="I31" s="3">
        <f>SUM(I243)</f>
        <v>0</v>
      </c>
      <c r="J31" s="3"/>
      <c r="K31" s="3"/>
      <c r="L31" s="3">
        <f t="shared" si="12"/>
        <v>8447.4520000000011</v>
      </c>
      <c r="M31" s="3"/>
      <c r="N31" s="22">
        <f>'Olieforbrug, TJ'!M31</f>
        <v>2008</v>
      </c>
      <c r="P31" s="3"/>
    </row>
    <row r="32" spans="1:16" x14ac:dyDescent="0.2">
      <c r="A32" s="22">
        <f>'Olieforbrug, TJ'!A32</f>
        <v>2009</v>
      </c>
      <c r="C32" s="3">
        <f>SUM(C250:C256)</f>
        <v>178250</v>
      </c>
      <c r="D32" s="3">
        <f t="shared" ref="D32:L32" si="13">SUM(D250:D256)</f>
        <v>0</v>
      </c>
      <c r="E32" s="3">
        <f t="shared" si="13"/>
        <v>0</v>
      </c>
      <c r="F32" s="3">
        <f t="shared" si="13"/>
        <v>0</v>
      </c>
      <c r="G32" s="3">
        <f t="shared" si="13"/>
        <v>0</v>
      </c>
      <c r="H32" s="3">
        <f t="shared" si="13"/>
        <v>178250</v>
      </c>
      <c r="I32" s="3">
        <f>SUM(I256)</f>
        <v>0</v>
      </c>
      <c r="J32" s="3"/>
      <c r="K32" s="3"/>
      <c r="L32" s="3">
        <f t="shared" si="13"/>
        <v>9269</v>
      </c>
      <c r="M32" s="3"/>
      <c r="N32" s="22">
        <f>'Olieforbrug, TJ'!M32</f>
        <v>2009</v>
      </c>
      <c r="P32" s="3"/>
    </row>
    <row r="33" spans="1:16" x14ac:dyDescent="0.2">
      <c r="A33" s="22">
        <f>'Olieforbrug, TJ'!A33</f>
        <v>2010</v>
      </c>
      <c r="C33" s="3">
        <f>SUM(C263:C269)</f>
        <v>171388</v>
      </c>
      <c r="D33" s="3">
        <f t="shared" ref="D33:L33" si="14">SUM(D263:D269)</f>
        <v>0</v>
      </c>
      <c r="E33" s="3">
        <f t="shared" si="14"/>
        <v>0</v>
      </c>
      <c r="F33" s="3">
        <f t="shared" si="14"/>
        <v>0</v>
      </c>
      <c r="G33" s="3">
        <f t="shared" si="14"/>
        <v>0</v>
      </c>
      <c r="H33" s="3">
        <f t="shared" si="14"/>
        <v>183930</v>
      </c>
      <c r="I33" s="3">
        <f>SUM(I269)</f>
        <v>0</v>
      </c>
      <c r="J33" s="3"/>
      <c r="K33" s="3"/>
      <c r="L33" s="3">
        <f t="shared" si="14"/>
        <v>9564.36</v>
      </c>
      <c r="M33" s="3"/>
      <c r="N33" s="22">
        <f>'Olieforbrug, TJ'!M33</f>
        <v>2010</v>
      </c>
      <c r="P33" s="3"/>
    </row>
    <row r="34" spans="1:16" x14ac:dyDescent="0.2">
      <c r="A34" s="22">
        <f>'Olieforbrug, TJ'!A34</f>
        <v>2011</v>
      </c>
      <c r="C34" s="3">
        <f>SUM(C276:C282)</f>
        <v>167706</v>
      </c>
      <c r="D34" s="3">
        <f t="shared" ref="D34:L34" si="15">SUM(D276:D282)</f>
        <v>0</v>
      </c>
      <c r="E34" s="3">
        <f t="shared" si="15"/>
        <v>0</v>
      </c>
      <c r="F34" s="3">
        <f t="shared" si="15"/>
        <v>0</v>
      </c>
      <c r="G34" s="3">
        <f t="shared" si="15"/>
        <v>0</v>
      </c>
      <c r="H34" s="3">
        <f t="shared" si="15"/>
        <v>173042</v>
      </c>
      <c r="I34" s="3">
        <f>SUM(I282)</f>
        <v>0</v>
      </c>
      <c r="J34" s="3"/>
      <c r="K34" s="3"/>
      <c r="L34" s="3">
        <f t="shared" si="15"/>
        <v>8998.1839999999993</v>
      </c>
      <c r="M34" s="3"/>
      <c r="N34" s="22">
        <f>'Olieforbrug, TJ'!M34</f>
        <v>2011</v>
      </c>
      <c r="P34" s="3"/>
    </row>
    <row r="35" spans="1:16" x14ac:dyDescent="0.2">
      <c r="A35" s="22">
        <f>'Olieforbrug, TJ'!A35</f>
        <v>2012</v>
      </c>
      <c r="C35" s="3">
        <f>SUM(C289:C295)</f>
        <v>171923</v>
      </c>
      <c r="D35" s="3">
        <f t="shared" ref="D35:L35" si="16">SUM(D289:D295)</f>
        <v>0</v>
      </c>
      <c r="E35" s="3">
        <f t="shared" si="16"/>
        <v>0</v>
      </c>
      <c r="F35" s="3">
        <f t="shared" si="16"/>
        <v>0</v>
      </c>
      <c r="G35" s="3">
        <f t="shared" si="16"/>
        <v>0</v>
      </c>
      <c r="H35" s="3">
        <f t="shared" si="16"/>
        <v>175890</v>
      </c>
      <c r="I35" s="3">
        <f>SUM(I295)</f>
        <v>0</v>
      </c>
      <c r="J35" s="3"/>
      <c r="K35" s="3"/>
      <c r="L35" s="3">
        <f t="shared" si="16"/>
        <v>9146.2799999999988</v>
      </c>
      <c r="M35" s="3"/>
      <c r="N35" s="22">
        <f>'Olieforbrug, TJ'!M35</f>
        <v>2012</v>
      </c>
      <c r="P35" s="3"/>
    </row>
    <row r="36" spans="1:16" x14ac:dyDescent="0.2">
      <c r="A36" s="22">
        <f>'Olieforbrug, TJ'!A36</f>
        <v>2013</v>
      </c>
      <c r="C36" s="3">
        <f>SUM(C302:C308)</f>
        <v>170464</v>
      </c>
      <c r="D36" s="3">
        <f t="shared" ref="D36:L36" si="17">SUM(D302:D308)</f>
        <v>0</v>
      </c>
      <c r="E36" s="3">
        <f t="shared" si="17"/>
        <v>0</v>
      </c>
      <c r="F36" s="3">
        <f t="shared" si="17"/>
        <v>0</v>
      </c>
      <c r="G36" s="3">
        <f t="shared" si="17"/>
        <v>0</v>
      </c>
      <c r="H36" s="3">
        <f t="shared" si="17"/>
        <v>173543</v>
      </c>
      <c r="I36" s="3">
        <f>SUM(I308)</f>
        <v>0</v>
      </c>
      <c r="J36" s="3"/>
      <c r="K36" s="3"/>
      <c r="L36" s="3">
        <f t="shared" si="17"/>
        <v>9024.2360000000008</v>
      </c>
      <c r="M36" s="3"/>
      <c r="N36" s="22">
        <f>'Olieforbrug, TJ'!M36</f>
        <v>2013</v>
      </c>
      <c r="P36" s="3"/>
    </row>
    <row r="37" spans="1:16" x14ac:dyDescent="0.2">
      <c r="A37" s="22">
        <f>'Olieforbrug, TJ'!A37</f>
        <v>2014</v>
      </c>
      <c r="C37" s="3">
        <f>SUM(C315:C321)</f>
        <v>182878</v>
      </c>
      <c r="D37" s="3">
        <f t="shared" ref="D37:L37" si="18">SUM(D315:D321)</f>
        <v>0</v>
      </c>
      <c r="E37" s="3">
        <f t="shared" si="18"/>
        <v>0</v>
      </c>
      <c r="F37" s="3">
        <f t="shared" si="18"/>
        <v>0</v>
      </c>
      <c r="G37" s="3">
        <f t="shared" si="18"/>
        <v>0</v>
      </c>
      <c r="H37" s="3">
        <f t="shared" si="18"/>
        <v>188755</v>
      </c>
      <c r="I37" s="3">
        <f>SUM(I321)</f>
        <v>0</v>
      </c>
      <c r="J37" s="3"/>
      <c r="K37" s="3"/>
      <c r="L37" s="3">
        <f t="shared" si="18"/>
        <v>9815.26</v>
      </c>
      <c r="M37" s="3"/>
      <c r="N37" s="22">
        <f>'Olieforbrug, TJ'!M37</f>
        <v>2014</v>
      </c>
      <c r="P37" s="3"/>
    </row>
    <row r="38" spans="1:16" x14ac:dyDescent="0.2">
      <c r="A38" s="22">
        <f>'Olieforbrug, TJ'!A38</f>
        <v>2015</v>
      </c>
      <c r="C38" s="3">
        <f>SUM(C328:C334)</f>
        <v>192649</v>
      </c>
      <c r="D38" s="3">
        <f t="shared" ref="D38:L38" si="19">SUM(D328:D334)</f>
        <v>0</v>
      </c>
      <c r="E38" s="3">
        <f t="shared" si="19"/>
        <v>0</v>
      </c>
      <c r="F38" s="3">
        <f t="shared" si="19"/>
        <v>0</v>
      </c>
      <c r="G38" s="3">
        <f t="shared" si="19"/>
        <v>0</v>
      </c>
      <c r="H38" s="3">
        <f t="shared" si="19"/>
        <v>192649</v>
      </c>
      <c r="I38" s="3">
        <f>SUM(I334)</f>
        <v>0</v>
      </c>
      <c r="J38" s="3"/>
      <c r="K38" s="3"/>
      <c r="L38" s="3">
        <f t="shared" si="19"/>
        <v>10017.748</v>
      </c>
      <c r="M38" s="3"/>
      <c r="N38" s="22">
        <f>'Olieforbrug, TJ'!M38</f>
        <v>2015</v>
      </c>
      <c r="P38" s="3"/>
    </row>
    <row r="39" spans="1:16" x14ac:dyDescent="0.2">
      <c r="A39" s="22">
        <f>'Olieforbrug, TJ'!A39</f>
        <v>2016</v>
      </c>
      <c r="C39" s="3">
        <f>SUM(C341:C347)</f>
        <v>160089</v>
      </c>
      <c r="D39" s="3">
        <f t="shared" ref="D39:L39" si="20">SUM(D341:D347)</f>
        <v>0</v>
      </c>
      <c r="E39" s="3">
        <f t="shared" si="20"/>
        <v>0</v>
      </c>
      <c r="F39" s="3">
        <f t="shared" si="20"/>
        <v>0</v>
      </c>
      <c r="G39" s="3">
        <f t="shared" si="20"/>
        <v>0</v>
      </c>
      <c r="H39" s="3">
        <f t="shared" si="20"/>
        <v>160295</v>
      </c>
      <c r="I39" s="3">
        <f>SUM(I347)</f>
        <v>0</v>
      </c>
      <c r="J39" s="3"/>
      <c r="K39" s="3"/>
      <c r="L39" s="3">
        <f t="shared" si="20"/>
        <v>8335.34</v>
      </c>
      <c r="M39" s="3"/>
      <c r="N39" s="22">
        <f>'Olieforbrug, TJ'!M39</f>
        <v>2016</v>
      </c>
      <c r="P39" s="3"/>
    </row>
    <row r="40" spans="1:16" x14ac:dyDescent="0.2">
      <c r="A40" s="22">
        <f>'Olieforbrug, TJ'!A40</f>
        <v>2017</v>
      </c>
      <c r="C40" s="3">
        <f>SUM(C354:C360)</f>
        <v>194387</v>
      </c>
      <c r="D40" s="3">
        <f t="shared" ref="D40:L40" si="21">SUM(D354:D360)</f>
        <v>0</v>
      </c>
      <c r="E40" s="3">
        <f t="shared" si="21"/>
        <v>0</v>
      </c>
      <c r="F40" s="3">
        <f t="shared" si="21"/>
        <v>0</v>
      </c>
      <c r="G40" s="3">
        <f t="shared" si="21"/>
        <v>0</v>
      </c>
      <c r="H40" s="3">
        <f t="shared" si="21"/>
        <v>197806</v>
      </c>
      <c r="I40" s="3">
        <f>SUM(I360)</f>
        <v>0</v>
      </c>
      <c r="J40" s="3"/>
      <c r="K40" s="3"/>
      <c r="L40" s="3">
        <f t="shared" si="21"/>
        <v>10285.912</v>
      </c>
      <c r="M40" s="3"/>
      <c r="N40" s="22">
        <f>'Olieforbrug, TJ'!M40</f>
        <v>2017</v>
      </c>
      <c r="P40" s="3"/>
    </row>
    <row r="41" spans="1:16" x14ac:dyDescent="0.2">
      <c r="A41" s="22">
        <f>'Olieforbrug, TJ'!A41</f>
        <v>2018</v>
      </c>
      <c r="C41" s="3">
        <f>SUM(C367:C373)</f>
        <v>175155</v>
      </c>
      <c r="D41" s="3">
        <f t="shared" ref="D41:L41" si="22">SUM(D367:D373)</f>
        <v>0</v>
      </c>
      <c r="E41" s="3">
        <f t="shared" si="22"/>
        <v>0</v>
      </c>
      <c r="F41" s="3">
        <f t="shared" si="22"/>
        <v>0</v>
      </c>
      <c r="G41" s="3">
        <f t="shared" si="22"/>
        <v>0</v>
      </c>
      <c r="H41" s="3">
        <f t="shared" si="22"/>
        <v>181603</v>
      </c>
      <c r="I41" s="3">
        <f>SUM(I373)</f>
        <v>0</v>
      </c>
      <c r="J41" s="3"/>
      <c r="K41" s="3"/>
      <c r="L41" s="3">
        <f t="shared" si="22"/>
        <v>9443.3559999999998</v>
      </c>
      <c r="M41" s="3"/>
      <c r="N41" s="22">
        <f>'Olieforbrug, TJ'!M41</f>
        <v>2018</v>
      </c>
      <c r="P41" s="3"/>
    </row>
    <row r="42" spans="1:16" x14ac:dyDescent="0.2">
      <c r="A42" s="22">
        <f>'Olieforbrug, TJ'!A42</f>
        <v>2019</v>
      </c>
      <c r="C42" s="3">
        <f>SUM(C380:C386)</f>
        <v>191615</v>
      </c>
      <c r="D42" s="3">
        <f t="shared" ref="D42:L42" si="23">SUM(D380:D386)</f>
        <v>0</v>
      </c>
      <c r="E42" s="3">
        <f t="shared" si="23"/>
        <v>0</v>
      </c>
      <c r="F42" s="3">
        <f t="shared" si="23"/>
        <v>0</v>
      </c>
      <c r="G42" s="3">
        <f t="shared" si="23"/>
        <v>0</v>
      </c>
      <c r="H42" s="3">
        <f t="shared" si="23"/>
        <v>199914</v>
      </c>
      <c r="I42" s="3">
        <f>SUM(I386)</f>
        <v>0</v>
      </c>
      <c r="J42" s="3"/>
      <c r="K42" s="3"/>
      <c r="L42" s="3">
        <f t="shared" si="23"/>
        <v>10395.528</v>
      </c>
      <c r="M42" s="3"/>
      <c r="N42" s="22">
        <f>'Olieforbrug, TJ'!M42</f>
        <v>2019</v>
      </c>
      <c r="P42" s="3"/>
    </row>
    <row r="43" spans="1:16" x14ac:dyDescent="0.2">
      <c r="A43" s="22">
        <f>'Olieforbrug, TJ'!A43</f>
        <v>2020</v>
      </c>
      <c r="C43" s="3">
        <f>SUM(C393:C399)</f>
        <v>190209</v>
      </c>
      <c r="D43" s="3">
        <f t="shared" ref="D43:L43" si="24">SUM(D393:D399)</f>
        <v>0</v>
      </c>
      <c r="E43" s="3">
        <f t="shared" si="24"/>
        <v>0</v>
      </c>
      <c r="F43" s="3">
        <f t="shared" si="24"/>
        <v>0</v>
      </c>
      <c r="G43" s="3">
        <f t="shared" si="24"/>
        <v>0</v>
      </c>
      <c r="H43" s="3">
        <f t="shared" si="24"/>
        <v>198078</v>
      </c>
      <c r="I43" s="3">
        <f>SUM(I399)</f>
        <v>0</v>
      </c>
      <c r="J43" s="3"/>
      <c r="K43" s="3"/>
      <c r="L43" s="3">
        <f t="shared" si="24"/>
        <v>10300.055999999999</v>
      </c>
      <c r="M43" s="3"/>
      <c r="N43" s="22">
        <f>'Olieforbrug, TJ'!M43</f>
        <v>2020</v>
      </c>
      <c r="P43" s="3"/>
    </row>
    <row r="44" spans="1:16" x14ac:dyDescent="0.2">
      <c r="A44" s="22">
        <f>'Olieforbrug, TJ'!A44</f>
        <v>2021</v>
      </c>
      <c r="C44" s="3">
        <f>SUM(C406:C412)</f>
        <v>189472</v>
      </c>
      <c r="D44" s="3">
        <f t="shared" ref="D44:L44" si="25">SUM(D406:D412)</f>
        <v>0</v>
      </c>
      <c r="E44" s="3">
        <f t="shared" si="25"/>
        <v>0</v>
      </c>
      <c r="F44" s="3">
        <f t="shared" si="25"/>
        <v>0</v>
      </c>
      <c r="G44" s="3">
        <f t="shared" si="25"/>
        <v>0</v>
      </c>
      <c r="H44" s="3">
        <f t="shared" si="25"/>
        <v>193942</v>
      </c>
      <c r="I44" s="3">
        <f>SUM(I412)</f>
        <v>0</v>
      </c>
      <c r="J44" s="3"/>
      <c r="K44" s="3"/>
      <c r="L44" s="3">
        <f t="shared" si="25"/>
        <v>10084.984000000002</v>
      </c>
      <c r="M44" s="3"/>
      <c r="N44" s="22">
        <f>'Olieforbrug, TJ'!M44</f>
        <v>2021</v>
      </c>
      <c r="P44" s="3"/>
    </row>
    <row r="45" spans="1:16" x14ac:dyDescent="0.2">
      <c r="A45" s="22">
        <f>'Olieforbrug, TJ'!A45</f>
        <v>2022</v>
      </c>
      <c r="C45" s="3">
        <f>SUM(C419:C425)</f>
        <v>188836</v>
      </c>
      <c r="D45" s="3">
        <f t="shared" ref="D45:L45" si="26">SUM(D419:D425)</f>
        <v>0</v>
      </c>
      <c r="E45" s="3">
        <f t="shared" si="26"/>
        <v>0</v>
      </c>
      <c r="F45" s="3">
        <f t="shared" si="26"/>
        <v>0</v>
      </c>
      <c r="G45" s="3">
        <f t="shared" si="26"/>
        <v>0</v>
      </c>
      <c r="H45" s="3">
        <f t="shared" si="26"/>
        <v>191774</v>
      </c>
      <c r="I45" s="3">
        <f>SUM(I425)</f>
        <v>0</v>
      </c>
      <c r="J45" s="3"/>
      <c r="K45" s="3"/>
      <c r="L45" s="3">
        <f t="shared" si="26"/>
        <v>9972.2479999999996</v>
      </c>
      <c r="M45" s="3"/>
      <c r="N45" s="22">
        <f>'Olieforbrug, TJ'!M45</f>
        <v>2022</v>
      </c>
      <c r="P45" s="3"/>
    </row>
    <row r="46" spans="1:16" x14ac:dyDescent="0.2">
      <c r="A46" s="22">
        <f>'Olieforbrug, TJ'!A46</f>
        <v>2023</v>
      </c>
      <c r="C46" s="3">
        <f>SUM(C432:C438)</f>
        <v>182328</v>
      </c>
      <c r="D46" s="3">
        <f t="shared" ref="D46:L46" si="27">SUM(D432:D438)</f>
        <v>0</v>
      </c>
      <c r="E46" s="3">
        <f t="shared" si="27"/>
        <v>0</v>
      </c>
      <c r="F46" s="3">
        <f t="shared" si="27"/>
        <v>0</v>
      </c>
      <c r="G46" s="3">
        <f t="shared" si="27"/>
        <v>0</v>
      </c>
      <c r="H46" s="3">
        <f t="shared" si="27"/>
        <v>185199</v>
      </c>
      <c r="I46" s="3">
        <f>SUM(I438)</f>
        <v>0</v>
      </c>
      <c r="J46" s="3"/>
      <c r="K46" s="3"/>
      <c r="L46" s="3">
        <f t="shared" si="27"/>
        <v>9630.348</v>
      </c>
      <c r="M46" s="3"/>
      <c r="N46" s="22">
        <f>'Olieforbrug, TJ'!M46</f>
        <v>2023</v>
      </c>
      <c r="P46" s="3"/>
    </row>
    <row r="47" spans="1:16" x14ac:dyDescent="0.2">
      <c r="A47" s="22"/>
      <c r="J47" s="3"/>
      <c r="L47" s="3"/>
      <c r="M47" s="3"/>
      <c r="N47" s="22"/>
    </row>
    <row r="48" spans="1:16" ht="13.5" thickBot="1" x14ac:dyDescent="0.25">
      <c r="A48" s="2"/>
      <c r="C48" s="25"/>
      <c r="D48" s="25"/>
      <c r="E48" s="25"/>
      <c r="F48" s="25"/>
      <c r="G48" s="25"/>
      <c r="H48" s="25"/>
      <c r="I48" s="25"/>
      <c r="J48" s="3"/>
      <c r="L48" s="25"/>
      <c r="N48" s="2"/>
    </row>
    <row r="49" spans="1:14" x14ac:dyDescent="0.2">
      <c r="A49" s="23" t="s">
        <v>40</v>
      </c>
      <c r="C49" s="3">
        <v>79796</v>
      </c>
      <c r="D49" s="3">
        <v>0</v>
      </c>
      <c r="E49" s="3">
        <v>0</v>
      </c>
      <c r="F49" s="3">
        <v>0</v>
      </c>
      <c r="G49" s="3">
        <v>0</v>
      </c>
      <c r="H49" s="3">
        <v>79796</v>
      </c>
      <c r="I49" s="3">
        <v>0</v>
      </c>
      <c r="J49" s="3"/>
      <c r="L49" s="3">
        <v>4149.3919999999998</v>
      </c>
      <c r="N49" s="26" t="s">
        <v>61</v>
      </c>
    </row>
    <row r="50" spans="1:14" x14ac:dyDescent="0.2">
      <c r="A50" s="23" t="s">
        <v>41</v>
      </c>
      <c r="C50" s="3">
        <v>65718</v>
      </c>
      <c r="D50" s="3">
        <v>0</v>
      </c>
      <c r="E50" s="3">
        <v>0</v>
      </c>
      <c r="F50" s="3">
        <v>0</v>
      </c>
      <c r="G50" s="3">
        <v>0</v>
      </c>
      <c r="H50" s="3">
        <v>65718</v>
      </c>
      <c r="I50" s="3">
        <v>0</v>
      </c>
      <c r="L50" s="3">
        <v>3417.3360000000002</v>
      </c>
      <c r="N50" s="26" t="s">
        <v>62</v>
      </c>
    </row>
    <row r="51" spans="1:14" x14ac:dyDescent="0.2">
      <c r="A51" s="23" t="s">
        <v>42</v>
      </c>
      <c r="C51" s="3">
        <v>75633</v>
      </c>
      <c r="D51" s="3">
        <v>0</v>
      </c>
      <c r="E51" s="3">
        <v>0</v>
      </c>
      <c r="F51" s="3">
        <v>0</v>
      </c>
      <c r="G51" s="3">
        <v>0</v>
      </c>
      <c r="H51" s="3">
        <v>75633</v>
      </c>
      <c r="I51" s="3">
        <v>0</v>
      </c>
      <c r="L51" s="3">
        <v>4265.82</v>
      </c>
      <c r="N51" s="26" t="s">
        <v>63</v>
      </c>
    </row>
    <row r="52" spans="1:14" x14ac:dyDescent="0.2">
      <c r="A52" s="23" t="s">
        <v>43</v>
      </c>
      <c r="C52" s="3">
        <v>73989</v>
      </c>
      <c r="D52" s="3">
        <v>0</v>
      </c>
      <c r="E52" s="3">
        <v>0</v>
      </c>
      <c r="F52" s="3">
        <v>0</v>
      </c>
      <c r="G52" s="3">
        <v>0</v>
      </c>
      <c r="H52" s="3">
        <v>73989</v>
      </c>
      <c r="I52" s="3">
        <v>0</v>
      </c>
      <c r="L52" s="3">
        <v>3847.4279999999999</v>
      </c>
      <c r="N52" s="26" t="s">
        <v>64</v>
      </c>
    </row>
    <row r="53" spans="1:14" x14ac:dyDescent="0.2">
      <c r="A53" s="23"/>
      <c r="L53" s="3"/>
    </row>
    <row r="54" spans="1:14" x14ac:dyDescent="0.2">
      <c r="A54" s="23" t="s">
        <v>44</v>
      </c>
      <c r="C54" s="3">
        <v>75357</v>
      </c>
      <c r="D54" s="3">
        <v>0</v>
      </c>
      <c r="E54" s="3">
        <v>0</v>
      </c>
      <c r="F54" s="3">
        <v>0</v>
      </c>
      <c r="G54" s="3">
        <v>0</v>
      </c>
      <c r="H54" s="3">
        <v>75357</v>
      </c>
      <c r="I54" s="3">
        <v>0</v>
      </c>
      <c r="L54" s="3">
        <v>3918.5640000000003</v>
      </c>
      <c r="N54" s="26" t="s">
        <v>81</v>
      </c>
    </row>
    <row r="55" spans="1:14" x14ac:dyDescent="0.2">
      <c r="A55" s="23" t="s">
        <v>45</v>
      </c>
      <c r="C55" s="3">
        <v>72040</v>
      </c>
      <c r="D55" s="3">
        <v>0</v>
      </c>
      <c r="E55" s="3">
        <v>0</v>
      </c>
      <c r="F55" s="3">
        <v>0</v>
      </c>
      <c r="G55" s="3">
        <v>0</v>
      </c>
      <c r="H55" s="3">
        <v>72040</v>
      </c>
      <c r="I55" s="3">
        <v>0</v>
      </c>
      <c r="L55" s="3">
        <v>3746.08</v>
      </c>
      <c r="N55" s="26" t="s">
        <v>82</v>
      </c>
    </row>
    <row r="56" spans="1:14" x14ac:dyDescent="0.2">
      <c r="A56" s="23" t="s">
        <v>46</v>
      </c>
      <c r="C56" s="3">
        <v>76809</v>
      </c>
      <c r="D56" s="3">
        <v>0</v>
      </c>
      <c r="E56" s="3">
        <v>0</v>
      </c>
      <c r="F56" s="3">
        <v>0</v>
      </c>
      <c r="G56" s="3">
        <v>0</v>
      </c>
      <c r="H56" s="3">
        <v>76809</v>
      </c>
      <c r="I56" s="3">
        <v>0</v>
      </c>
      <c r="L56" s="3">
        <v>3994.0680000000002</v>
      </c>
      <c r="N56" s="26" t="s">
        <v>83</v>
      </c>
    </row>
    <row r="57" spans="1:14" x14ac:dyDescent="0.2">
      <c r="A57" s="23" t="s">
        <v>47</v>
      </c>
      <c r="C57" s="3">
        <v>85710</v>
      </c>
      <c r="D57" s="3">
        <v>0</v>
      </c>
      <c r="E57" s="3">
        <v>0</v>
      </c>
      <c r="F57" s="3">
        <v>0</v>
      </c>
      <c r="G57" s="3">
        <v>0</v>
      </c>
      <c r="H57" s="3">
        <v>85710</v>
      </c>
      <c r="I57" s="3">
        <v>0</v>
      </c>
      <c r="L57" s="3">
        <v>4456.92</v>
      </c>
      <c r="N57" s="26" t="s">
        <v>84</v>
      </c>
    </row>
    <row r="58" spans="1:14" x14ac:dyDescent="0.2">
      <c r="A58" s="23"/>
      <c r="L58" s="3"/>
    </row>
    <row r="59" spans="1:14" x14ac:dyDescent="0.2">
      <c r="A59" s="23" t="s">
        <v>48</v>
      </c>
      <c r="C59" s="3">
        <v>78866</v>
      </c>
      <c r="D59" s="3">
        <v>0</v>
      </c>
      <c r="E59" s="3">
        <v>0</v>
      </c>
      <c r="F59" s="3">
        <v>0</v>
      </c>
      <c r="G59" s="3">
        <v>0</v>
      </c>
      <c r="H59" s="3">
        <v>78866</v>
      </c>
      <c r="I59" s="3">
        <v>0</v>
      </c>
      <c r="L59" s="3">
        <v>4101.0320000000002</v>
      </c>
      <c r="N59" s="26" t="s">
        <v>85</v>
      </c>
    </row>
    <row r="60" spans="1:14" x14ac:dyDescent="0.2">
      <c r="A60" s="23" t="s">
        <v>49</v>
      </c>
      <c r="C60" s="3">
        <v>67310</v>
      </c>
      <c r="D60" s="3">
        <v>0</v>
      </c>
      <c r="E60" s="3">
        <v>0</v>
      </c>
      <c r="F60" s="3">
        <v>0</v>
      </c>
      <c r="G60" s="3">
        <v>0</v>
      </c>
      <c r="H60" s="3">
        <v>67310</v>
      </c>
      <c r="I60" s="3">
        <v>0</v>
      </c>
      <c r="L60" s="3">
        <v>3500.12</v>
      </c>
      <c r="N60" s="26" t="s">
        <v>86</v>
      </c>
    </row>
    <row r="61" spans="1:14" x14ac:dyDescent="0.2">
      <c r="A61" s="23" t="s">
        <v>50</v>
      </c>
      <c r="C61" s="3">
        <v>63198</v>
      </c>
      <c r="D61" s="3">
        <v>0</v>
      </c>
      <c r="E61" s="3">
        <v>0</v>
      </c>
      <c r="F61" s="3">
        <v>0</v>
      </c>
      <c r="G61" s="3">
        <v>0</v>
      </c>
      <c r="H61" s="3">
        <v>63198</v>
      </c>
      <c r="I61" s="3">
        <v>0</v>
      </c>
      <c r="L61" s="3">
        <v>3286.2960000000003</v>
      </c>
      <c r="N61" s="26" t="s">
        <v>87</v>
      </c>
    </row>
    <row r="62" spans="1:14" x14ac:dyDescent="0.2">
      <c r="A62" s="23" t="s">
        <v>51</v>
      </c>
      <c r="C62" s="3">
        <v>96708</v>
      </c>
      <c r="D62" s="3">
        <v>0</v>
      </c>
      <c r="E62" s="3">
        <v>0</v>
      </c>
      <c r="F62" s="3">
        <v>0</v>
      </c>
      <c r="G62" s="3">
        <v>0</v>
      </c>
      <c r="H62" s="3">
        <v>96708</v>
      </c>
      <c r="I62" s="3">
        <v>0</v>
      </c>
      <c r="L62" s="3">
        <v>5028.8159999999998</v>
      </c>
      <c r="N62" s="26" t="s">
        <v>88</v>
      </c>
    </row>
    <row r="63" spans="1:14" x14ac:dyDescent="0.2">
      <c r="A63" s="23"/>
      <c r="L63" s="3"/>
    </row>
    <row r="64" spans="1:14" x14ac:dyDescent="0.2">
      <c r="A64" s="23" t="s">
        <v>52</v>
      </c>
      <c r="C64" s="3">
        <v>67240</v>
      </c>
      <c r="D64" s="3">
        <v>0</v>
      </c>
      <c r="E64" s="3">
        <v>0</v>
      </c>
      <c r="F64" s="3">
        <v>0</v>
      </c>
      <c r="G64" s="3">
        <v>0</v>
      </c>
      <c r="H64" s="3">
        <v>67240</v>
      </c>
      <c r="I64" s="3">
        <v>0</v>
      </c>
      <c r="L64" s="3">
        <v>3496.4800000000005</v>
      </c>
      <c r="N64" s="26" t="s">
        <v>89</v>
      </c>
    </row>
    <row r="65" spans="1:14" x14ac:dyDescent="0.2">
      <c r="A65" s="23" t="s">
        <v>53</v>
      </c>
      <c r="C65" s="3">
        <v>69064</v>
      </c>
      <c r="D65" s="3">
        <v>0</v>
      </c>
      <c r="E65" s="3">
        <v>0</v>
      </c>
      <c r="F65" s="3">
        <v>0</v>
      </c>
      <c r="G65" s="3">
        <v>0</v>
      </c>
      <c r="H65" s="3">
        <v>69064</v>
      </c>
      <c r="I65" s="3">
        <v>0</v>
      </c>
      <c r="L65" s="3">
        <v>3591.328</v>
      </c>
      <c r="N65" s="26" t="s">
        <v>90</v>
      </c>
    </row>
    <row r="66" spans="1:14" x14ac:dyDescent="0.2">
      <c r="A66" s="23" t="s">
        <v>54</v>
      </c>
      <c r="C66" s="3">
        <v>77748</v>
      </c>
      <c r="D66" s="3">
        <v>0</v>
      </c>
      <c r="E66" s="3">
        <v>0</v>
      </c>
      <c r="F66" s="3">
        <v>0</v>
      </c>
      <c r="G66" s="3">
        <v>0</v>
      </c>
      <c r="H66" s="3">
        <v>77748</v>
      </c>
      <c r="I66" s="3">
        <v>0</v>
      </c>
      <c r="L66" s="3">
        <v>4042.8959999999997</v>
      </c>
      <c r="N66" s="26" t="s">
        <v>91</v>
      </c>
    </row>
    <row r="67" spans="1:14" x14ac:dyDescent="0.2">
      <c r="A67" s="23" t="s">
        <v>55</v>
      </c>
      <c r="C67" s="3">
        <v>70222</v>
      </c>
      <c r="D67" s="3">
        <v>0</v>
      </c>
      <c r="E67" s="3">
        <v>0</v>
      </c>
      <c r="F67" s="3">
        <v>0</v>
      </c>
      <c r="G67" s="3">
        <v>0</v>
      </c>
      <c r="H67" s="3">
        <v>70222</v>
      </c>
      <c r="I67" s="3">
        <v>0</v>
      </c>
      <c r="L67" s="3">
        <v>3651.5440000000003</v>
      </c>
      <c r="N67" s="26" t="s">
        <v>92</v>
      </c>
    </row>
    <row r="68" spans="1:14" x14ac:dyDescent="0.2">
      <c r="A68" s="23"/>
      <c r="L68" s="3"/>
    </row>
    <row r="69" spans="1:14" x14ac:dyDescent="0.2">
      <c r="A69" s="23" t="s">
        <v>56</v>
      </c>
      <c r="C69" s="3">
        <v>74985</v>
      </c>
      <c r="D69" s="3">
        <v>0</v>
      </c>
      <c r="E69" s="3">
        <v>0</v>
      </c>
      <c r="F69" s="3">
        <v>0</v>
      </c>
      <c r="G69" s="3">
        <v>0</v>
      </c>
      <c r="H69" s="3">
        <v>74985</v>
      </c>
      <c r="I69" s="3">
        <v>0</v>
      </c>
      <c r="L69" s="3">
        <v>3899.2200000000003</v>
      </c>
      <c r="N69" s="26" t="s">
        <v>93</v>
      </c>
    </row>
    <row r="70" spans="1:14" x14ac:dyDescent="0.2">
      <c r="A70" s="23" t="s">
        <v>57</v>
      </c>
      <c r="C70" s="3">
        <v>76075</v>
      </c>
      <c r="D70" s="3">
        <v>0</v>
      </c>
      <c r="E70" s="3">
        <v>0</v>
      </c>
      <c r="F70" s="3">
        <v>0</v>
      </c>
      <c r="G70" s="3">
        <v>0</v>
      </c>
      <c r="H70" s="3">
        <v>76075</v>
      </c>
      <c r="I70" s="3">
        <v>0</v>
      </c>
      <c r="L70" s="3">
        <v>3955.9</v>
      </c>
      <c r="N70" s="26" t="s">
        <v>94</v>
      </c>
    </row>
    <row r="71" spans="1:14" x14ac:dyDescent="0.2">
      <c r="A71" s="23" t="s">
        <v>58</v>
      </c>
      <c r="C71" s="3">
        <v>70738</v>
      </c>
      <c r="D71" s="3">
        <v>0</v>
      </c>
      <c r="E71" s="3">
        <v>0</v>
      </c>
      <c r="F71" s="3">
        <v>0</v>
      </c>
      <c r="G71" s="3">
        <v>0</v>
      </c>
      <c r="H71" s="3">
        <v>70738</v>
      </c>
      <c r="I71" s="3">
        <v>0</v>
      </c>
      <c r="L71" s="3">
        <v>3678.3760000000002</v>
      </c>
      <c r="N71" s="26" t="s">
        <v>95</v>
      </c>
    </row>
    <row r="72" spans="1:14" x14ac:dyDescent="0.2">
      <c r="A72" s="23" t="s">
        <v>96</v>
      </c>
      <c r="C72" s="3">
        <v>74728</v>
      </c>
      <c r="D72" s="3">
        <v>0</v>
      </c>
      <c r="E72" s="3">
        <v>0</v>
      </c>
      <c r="F72" s="3">
        <v>0</v>
      </c>
      <c r="G72" s="3">
        <v>0</v>
      </c>
      <c r="H72" s="3">
        <v>74728</v>
      </c>
      <c r="I72" s="3">
        <v>0</v>
      </c>
      <c r="L72" s="3">
        <v>3885.8559999999998</v>
      </c>
      <c r="N72" s="26" t="s">
        <v>97</v>
      </c>
    </row>
    <row r="73" spans="1:14" x14ac:dyDescent="0.2">
      <c r="A73" s="23"/>
      <c r="L73" s="3"/>
      <c r="N73" s="26"/>
    </row>
    <row r="74" spans="1:14" x14ac:dyDescent="0.2">
      <c r="A74" s="32" t="s">
        <v>98</v>
      </c>
      <c r="C74" s="3">
        <v>69843</v>
      </c>
      <c r="D74" s="3">
        <v>0</v>
      </c>
      <c r="E74" s="3">
        <v>0</v>
      </c>
      <c r="F74" s="3">
        <v>0</v>
      </c>
      <c r="G74" s="3">
        <v>0</v>
      </c>
      <c r="H74" s="3">
        <v>78613</v>
      </c>
      <c r="I74" s="3">
        <v>0</v>
      </c>
      <c r="L74" s="3">
        <v>4087.8760000000002</v>
      </c>
      <c r="N74" s="26" t="s">
        <v>99</v>
      </c>
    </row>
    <row r="75" spans="1:14" x14ac:dyDescent="0.2">
      <c r="A75" s="32" t="s">
        <v>114</v>
      </c>
      <c r="C75" s="3">
        <v>75671</v>
      </c>
      <c r="D75" s="3">
        <v>0</v>
      </c>
      <c r="E75" s="3">
        <v>0</v>
      </c>
      <c r="F75" s="3">
        <v>0</v>
      </c>
      <c r="G75" s="3">
        <v>0</v>
      </c>
      <c r="H75" s="3">
        <v>78321</v>
      </c>
      <c r="I75" s="3">
        <v>0</v>
      </c>
      <c r="J75" s="3"/>
      <c r="K75" s="3"/>
      <c r="L75" s="3">
        <v>4072.692</v>
      </c>
      <c r="N75" s="26" t="s">
        <v>126</v>
      </c>
    </row>
    <row r="76" spans="1:14" ht="12.75" customHeight="1" x14ac:dyDescent="0.2">
      <c r="A76" s="32" t="s">
        <v>127</v>
      </c>
      <c r="C76" s="3">
        <v>67462</v>
      </c>
      <c r="D76" s="3">
        <v>0</v>
      </c>
      <c r="E76" s="3">
        <v>0</v>
      </c>
      <c r="F76" s="3">
        <v>0</v>
      </c>
      <c r="G76" s="3">
        <v>0</v>
      </c>
      <c r="H76" s="3">
        <v>70245</v>
      </c>
      <c r="I76" s="3">
        <v>0</v>
      </c>
      <c r="J76" s="3"/>
      <c r="K76" s="3"/>
      <c r="L76" s="3">
        <v>3652.74</v>
      </c>
      <c r="N76" s="26" t="s">
        <v>128</v>
      </c>
    </row>
    <row r="77" spans="1:14" ht="12.75" customHeight="1" x14ac:dyDescent="0.2">
      <c r="A77" s="32" t="s">
        <v>132</v>
      </c>
      <c r="C77" s="3">
        <v>33476</v>
      </c>
      <c r="D77" s="3">
        <v>0</v>
      </c>
      <c r="E77" s="3">
        <v>0</v>
      </c>
      <c r="F77" s="3">
        <v>0</v>
      </c>
      <c r="G77" s="3">
        <v>0</v>
      </c>
      <c r="H77" s="3">
        <v>35894</v>
      </c>
      <c r="I77" s="3">
        <v>0</v>
      </c>
      <c r="J77" s="3"/>
      <c r="K77" s="3"/>
      <c r="L77" s="3">
        <v>1866.4880000000001</v>
      </c>
      <c r="N77" s="26" t="s">
        <v>133</v>
      </c>
    </row>
    <row r="78" spans="1:14" ht="12.75" customHeight="1" x14ac:dyDescent="0.2">
      <c r="A78" s="32"/>
      <c r="J78" s="3"/>
      <c r="K78" s="3"/>
      <c r="L78" s="3"/>
      <c r="N78" s="26"/>
    </row>
    <row r="79" spans="1:14" ht="12.75" customHeight="1" x14ac:dyDescent="0.2">
      <c r="A79" s="32" t="s">
        <v>134</v>
      </c>
      <c r="C79" s="3">
        <v>68257</v>
      </c>
      <c r="D79" s="3">
        <v>0</v>
      </c>
      <c r="E79" s="3">
        <v>0</v>
      </c>
      <c r="F79" s="3">
        <v>0</v>
      </c>
      <c r="G79" s="3">
        <v>0</v>
      </c>
      <c r="H79" s="3">
        <v>69853</v>
      </c>
      <c r="I79" s="3">
        <v>0</v>
      </c>
      <c r="J79" s="3"/>
      <c r="K79" s="3"/>
      <c r="L79" s="3">
        <v>3632.3559999999998</v>
      </c>
      <c r="N79" s="26" t="s">
        <v>135</v>
      </c>
    </row>
    <row r="80" spans="1:14" ht="12.75" customHeight="1" x14ac:dyDescent="0.2">
      <c r="A80" s="32" t="s">
        <v>139</v>
      </c>
      <c r="C80" s="3">
        <v>74267</v>
      </c>
      <c r="D80" s="3">
        <v>0</v>
      </c>
      <c r="E80" s="3">
        <v>0</v>
      </c>
      <c r="F80" s="3">
        <v>0</v>
      </c>
      <c r="G80" s="3">
        <v>0</v>
      </c>
      <c r="H80" s="3">
        <v>77125</v>
      </c>
      <c r="I80" s="3">
        <v>0</v>
      </c>
      <c r="J80" s="3"/>
      <c r="K80" s="3"/>
      <c r="L80" s="3">
        <v>4010.5</v>
      </c>
      <c r="N80" s="26" t="s">
        <v>140</v>
      </c>
    </row>
    <row r="81" spans="1:14" ht="12.75" customHeight="1" x14ac:dyDescent="0.2">
      <c r="A81" s="32" t="s">
        <v>141</v>
      </c>
      <c r="C81" s="3">
        <v>75495</v>
      </c>
      <c r="D81" s="3">
        <v>0</v>
      </c>
      <c r="E81" s="3">
        <v>0</v>
      </c>
      <c r="F81" s="3">
        <v>0</v>
      </c>
      <c r="G81" s="3">
        <v>0</v>
      </c>
      <c r="H81" s="3">
        <v>78238</v>
      </c>
      <c r="I81" s="3">
        <v>0</v>
      </c>
      <c r="J81" s="3"/>
      <c r="K81" s="3"/>
      <c r="L81" s="3">
        <v>4068.3760000000002</v>
      </c>
      <c r="N81" s="26" t="s">
        <v>142</v>
      </c>
    </row>
    <row r="82" spans="1:14" ht="12.75" customHeight="1" x14ac:dyDescent="0.2">
      <c r="A82" s="32" t="s">
        <v>151</v>
      </c>
      <c r="C82" s="3">
        <v>60444</v>
      </c>
      <c r="D82" s="3">
        <v>0</v>
      </c>
      <c r="E82" s="3">
        <v>0</v>
      </c>
      <c r="F82" s="3">
        <v>0</v>
      </c>
      <c r="G82" s="3">
        <v>0</v>
      </c>
      <c r="H82" s="3">
        <v>62430</v>
      </c>
      <c r="I82" s="3">
        <v>0</v>
      </c>
      <c r="J82" s="3"/>
      <c r="K82" s="3"/>
      <c r="L82" s="3">
        <v>3246.3599999999997</v>
      </c>
      <c r="N82" s="26" t="s">
        <v>152</v>
      </c>
    </row>
    <row r="83" spans="1:14" ht="12.75" customHeight="1" x14ac:dyDescent="0.2">
      <c r="A83" s="32"/>
      <c r="J83" s="3"/>
      <c r="K83" s="3"/>
      <c r="L83" s="3"/>
      <c r="N83" s="26"/>
    </row>
    <row r="84" spans="1:14" ht="12.75" customHeight="1" x14ac:dyDescent="0.2">
      <c r="A84" s="32" t="s">
        <v>156</v>
      </c>
      <c r="C84" s="3">
        <v>74590</v>
      </c>
      <c r="D84" s="3">
        <v>0</v>
      </c>
      <c r="E84" s="3">
        <v>0</v>
      </c>
      <c r="F84" s="3">
        <v>0</v>
      </c>
      <c r="G84" s="3">
        <v>0</v>
      </c>
      <c r="H84" s="3">
        <v>76108</v>
      </c>
      <c r="I84" s="3">
        <v>0</v>
      </c>
      <c r="J84" s="3"/>
      <c r="K84" s="3"/>
      <c r="L84" s="3">
        <v>3957.616</v>
      </c>
      <c r="N84" s="26" t="s">
        <v>157</v>
      </c>
    </row>
    <row r="85" spans="1:14" ht="12.75" customHeight="1" x14ac:dyDescent="0.2">
      <c r="A85" s="32" t="s">
        <v>159</v>
      </c>
      <c r="C85" s="3">
        <v>70584</v>
      </c>
      <c r="D85" s="3">
        <v>0</v>
      </c>
      <c r="E85" s="3">
        <v>0</v>
      </c>
      <c r="F85" s="3">
        <v>0</v>
      </c>
      <c r="G85" s="3">
        <v>0</v>
      </c>
      <c r="H85" s="3">
        <v>72338</v>
      </c>
      <c r="I85" s="3">
        <v>0</v>
      </c>
      <c r="J85" s="3"/>
      <c r="K85" s="3"/>
      <c r="L85" s="3">
        <v>3761.576</v>
      </c>
      <c r="N85" s="26" t="s">
        <v>160</v>
      </c>
    </row>
    <row r="86" spans="1:14" ht="12.75" customHeight="1" x14ac:dyDescent="0.2">
      <c r="A86" s="32" t="s">
        <v>161</v>
      </c>
      <c r="C86" s="3">
        <v>74779</v>
      </c>
      <c r="D86" s="3">
        <v>0</v>
      </c>
      <c r="E86" s="3">
        <v>0</v>
      </c>
      <c r="F86" s="3">
        <v>0</v>
      </c>
      <c r="G86" s="3">
        <v>0</v>
      </c>
      <c r="H86" s="3">
        <v>76942</v>
      </c>
      <c r="I86" s="3">
        <v>0</v>
      </c>
      <c r="J86" s="3"/>
      <c r="K86" s="3"/>
      <c r="L86" s="3">
        <v>4000.9839999999995</v>
      </c>
      <c r="N86" s="26" t="s">
        <v>162</v>
      </c>
    </row>
    <row r="87" spans="1:14" ht="12.75" customHeight="1" x14ac:dyDescent="0.2">
      <c r="A87" s="32" t="s">
        <v>163</v>
      </c>
      <c r="C87" s="3">
        <v>80672</v>
      </c>
      <c r="D87" s="3">
        <v>0</v>
      </c>
      <c r="E87" s="3">
        <v>0</v>
      </c>
      <c r="F87" s="3">
        <v>0</v>
      </c>
      <c r="G87" s="3">
        <v>0</v>
      </c>
      <c r="H87" s="3">
        <v>82762</v>
      </c>
      <c r="I87" s="3">
        <v>0</v>
      </c>
      <c r="J87" s="3"/>
      <c r="K87" s="3"/>
      <c r="L87" s="3">
        <v>4303.6239999999998</v>
      </c>
      <c r="N87" s="26" t="s">
        <v>164</v>
      </c>
    </row>
    <row r="88" spans="1:14" ht="12.75" customHeight="1" x14ac:dyDescent="0.2">
      <c r="A88" s="32"/>
      <c r="J88" s="3"/>
      <c r="K88" s="3"/>
      <c r="L88" s="3"/>
      <c r="N88" s="26"/>
    </row>
    <row r="89" spans="1:14" x14ac:dyDescent="0.2">
      <c r="A89" s="32" t="s">
        <v>165</v>
      </c>
      <c r="C89" s="3">
        <v>68443</v>
      </c>
      <c r="D89" s="3">
        <v>0</v>
      </c>
      <c r="E89" s="3">
        <v>0</v>
      </c>
      <c r="F89" s="3">
        <v>0</v>
      </c>
      <c r="G89" s="3">
        <v>0</v>
      </c>
      <c r="H89" s="3">
        <v>69690</v>
      </c>
      <c r="I89" s="3">
        <v>0</v>
      </c>
      <c r="J89" s="3"/>
      <c r="K89" s="3"/>
      <c r="L89" s="3">
        <v>3623.88</v>
      </c>
      <c r="M89" s="3"/>
      <c r="N89" s="26" t="s">
        <v>166</v>
      </c>
    </row>
    <row r="90" spans="1:14" x14ac:dyDescent="0.2">
      <c r="A90" s="32" t="s">
        <v>167</v>
      </c>
      <c r="C90" s="3">
        <v>75546</v>
      </c>
      <c r="D90" s="3">
        <v>0</v>
      </c>
      <c r="E90" s="3">
        <v>0</v>
      </c>
      <c r="F90" s="3">
        <v>0</v>
      </c>
      <c r="G90" s="3">
        <v>0</v>
      </c>
      <c r="H90" s="3">
        <v>76833</v>
      </c>
      <c r="I90" s="3">
        <v>0</v>
      </c>
      <c r="J90" s="3"/>
      <c r="K90" s="3"/>
      <c r="L90" s="3">
        <v>3995.3159999999998</v>
      </c>
      <c r="M90" s="3"/>
      <c r="N90" s="26" t="s">
        <v>168</v>
      </c>
    </row>
    <row r="91" spans="1:14" x14ac:dyDescent="0.2">
      <c r="A91" s="32" t="s">
        <v>169</v>
      </c>
      <c r="C91" s="3">
        <v>73697</v>
      </c>
      <c r="D91" s="3">
        <v>0</v>
      </c>
      <c r="E91" s="3">
        <v>0</v>
      </c>
      <c r="F91" s="3">
        <v>0</v>
      </c>
      <c r="G91" s="3">
        <v>0</v>
      </c>
      <c r="H91" s="3">
        <v>74472</v>
      </c>
      <c r="I91" s="3">
        <v>0</v>
      </c>
      <c r="J91" s="3"/>
      <c r="K91" s="3"/>
      <c r="L91" s="3">
        <v>3872.5439999999999</v>
      </c>
      <c r="M91" s="3"/>
      <c r="N91" s="26" t="s">
        <v>170</v>
      </c>
    </row>
    <row r="92" spans="1:14" x14ac:dyDescent="0.2">
      <c r="A92" s="32" t="s">
        <v>171</v>
      </c>
      <c r="C92" s="3">
        <v>78844</v>
      </c>
      <c r="D92" s="3">
        <v>0</v>
      </c>
      <c r="E92" s="3">
        <v>0</v>
      </c>
      <c r="F92" s="3">
        <v>0</v>
      </c>
      <c r="G92" s="3">
        <v>0</v>
      </c>
      <c r="H92" s="3">
        <v>79444</v>
      </c>
      <c r="I92" s="3">
        <v>0</v>
      </c>
      <c r="J92" s="3"/>
      <c r="L92" s="3">
        <v>4131.0879999999997</v>
      </c>
      <c r="M92" s="3"/>
      <c r="N92" s="26" t="s">
        <v>172</v>
      </c>
    </row>
    <row r="93" spans="1:14" x14ac:dyDescent="0.2">
      <c r="A93" s="32"/>
      <c r="J93" s="3"/>
      <c r="K93" s="3"/>
      <c r="L93" s="3"/>
      <c r="M93" s="26"/>
    </row>
    <row r="94" spans="1:14" x14ac:dyDescent="0.2">
      <c r="A94" s="32" t="s">
        <v>173</v>
      </c>
      <c r="C94" s="3">
        <f t="shared" ref="C94:H94" si="28">SUM(C315:C317)</f>
        <v>76227</v>
      </c>
      <c r="D94" s="3">
        <f t="shared" si="28"/>
        <v>0</v>
      </c>
      <c r="E94" s="3">
        <f t="shared" si="28"/>
        <v>0</v>
      </c>
      <c r="F94" s="3">
        <f t="shared" si="28"/>
        <v>0</v>
      </c>
      <c r="G94" s="3">
        <f t="shared" si="28"/>
        <v>0</v>
      </c>
      <c r="H94" s="3">
        <f t="shared" si="28"/>
        <v>77010</v>
      </c>
      <c r="I94" s="3">
        <f>I317</f>
        <v>0</v>
      </c>
      <c r="J94" s="3"/>
      <c r="K94" s="3"/>
      <c r="L94" s="3">
        <f>SUM(L315:L317)</f>
        <v>4004.52</v>
      </c>
      <c r="N94" s="26" t="s">
        <v>174</v>
      </c>
    </row>
    <row r="95" spans="1:14" x14ac:dyDescent="0.2">
      <c r="A95" s="32" t="s">
        <v>175</v>
      </c>
      <c r="C95" s="3">
        <f t="shared" ref="C95:H95" si="29">SUM(C318:C320)</f>
        <v>80340</v>
      </c>
      <c r="D95" s="3">
        <f t="shared" si="29"/>
        <v>0</v>
      </c>
      <c r="E95" s="3">
        <f t="shared" si="29"/>
        <v>0</v>
      </c>
      <c r="F95" s="3">
        <f t="shared" si="29"/>
        <v>0</v>
      </c>
      <c r="G95" s="3">
        <f t="shared" si="29"/>
        <v>0</v>
      </c>
      <c r="H95" s="3">
        <f t="shared" si="29"/>
        <v>85434</v>
      </c>
      <c r="I95" s="3">
        <f>I320</f>
        <v>0</v>
      </c>
      <c r="J95" s="3"/>
      <c r="L95" s="3">
        <f>SUM(L318:L320)</f>
        <v>4442.5680000000002</v>
      </c>
      <c r="M95" s="3"/>
      <c r="N95" s="26" t="s">
        <v>176</v>
      </c>
    </row>
    <row r="96" spans="1:14" x14ac:dyDescent="0.2">
      <c r="A96" s="32" t="s">
        <v>177</v>
      </c>
      <c r="C96" s="3">
        <f t="shared" ref="C96:H96" si="30">SUM(C321:C323)</f>
        <v>73494</v>
      </c>
      <c r="D96" s="3">
        <f t="shared" si="30"/>
        <v>0</v>
      </c>
      <c r="E96" s="3">
        <f t="shared" si="30"/>
        <v>0</v>
      </c>
      <c r="F96" s="3">
        <f t="shared" si="30"/>
        <v>0</v>
      </c>
      <c r="G96" s="3">
        <f t="shared" si="30"/>
        <v>0</v>
      </c>
      <c r="H96" s="3">
        <f t="shared" si="30"/>
        <v>73494</v>
      </c>
      <c r="I96" s="3">
        <f>I323</f>
        <v>0</v>
      </c>
      <c r="J96" s="3"/>
      <c r="L96" s="3">
        <f>SUM(L321:L323)</f>
        <v>3821.6880000000001</v>
      </c>
      <c r="M96" s="3"/>
      <c r="N96" s="26" t="s">
        <v>178</v>
      </c>
    </row>
    <row r="97" spans="1:14" x14ac:dyDescent="0.2">
      <c r="A97" s="32" t="s">
        <v>179</v>
      </c>
      <c r="C97" s="3">
        <f t="shared" ref="C97:H97" si="31">SUM(C324:C326)</f>
        <v>68475</v>
      </c>
      <c r="D97" s="3">
        <f t="shared" si="31"/>
        <v>0</v>
      </c>
      <c r="E97" s="3">
        <f t="shared" si="31"/>
        <v>0</v>
      </c>
      <c r="F97" s="3">
        <f t="shared" si="31"/>
        <v>0</v>
      </c>
      <c r="G97" s="3">
        <f t="shared" si="31"/>
        <v>0</v>
      </c>
      <c r="H97" s="3">
        <f t="shared" si="31"/>
        <v>68475</v>
      </c>
      <c r="I97" s="3">
        <f>I326</f>
        <v>0</v>
      </c>
      <c r="J97" s="3"/>
      <c r="L97" s="3">
        <f>SUM(L324:L326)</f>
        <v>3560.7</v>
      </c>
      <c r="M97" s="3"/>
      <c r="N97" s="26" t="s">
        <v>180</v>
      </c>
    </row>
    <row r="98" spans="1:14" x14ac:dyDescent="0.2">
      <c r="A98" s="32"/>
      <c r="J98" s="3"/>
      <c r="L98" s="3"/>
      <c r="M98" s="3"/>
      <c r="N98" s="26"/>
    </row>
    <row r="99" spans="1:14" s="57" customFormat="1" x14ac:dyDescent="0.2">
      <c r="A99" s="32" t="s">
        <v>181</v>
      </c>
      <c r="C99" s="3">
        <f t="shared" ref="C99:H99" si="32">SUM(C328:C330)</f>
        <v>80834</v>
      </c>
      <c r="D99" s="3">
        <f t="shared" si="32"/>
        <v>0</v>
      </c>
      <c r="E99" s="3">
        <f t="shared" si="32"/>
        <v>0</v>
      </c>
      <c r="F99" s="3">
        <f t="shared" si="32"/>
        <v>0</v>
      </c>
      <c r="G99" s="3">
        <f t="shared" si="32"/>
        <v>0</v>
      </c>
      <c r="H99" s="3">
        <f t="shared" si="32"/>
        <v>80834</v>
      </c>
      <c r="I99" s="3">
        <f>I330</f>
        <v>0</v>
      </c>
      <c r="J99" s="65"/>
      <c r="L99" s="3">
        <f>SUM(L328:L330)</f>
        <v>4203.3680000000004</v>
      </c>
      <c r="M99" s="65"/>
      <c r="N99" s="26" t="s">
        <v>185</v>
      </c>
    </row>
    <row r="100" spans="1:14" s="57" customFormat="1" x14ac:dyDescent="0.2">
      <c r="A100" s="32" t="s">
        <v>182</v>
      </c>
      <c r="C100" s="3">
        <f t="shared" ref="C100:H100" si="33">SUM(C331:C333)</f>
        <v>82962</v>
      </c>
      <c r="D100" s="3">
        <f t="shared" si="33"/>
        <v>0</v>
      </c>
      <c r="E100" s="3">
        <f t="shared" si="33"/>
        <v>0</v>
      </c>
      <c r="F100" s="3">
        <f t="shared" si="33"/>
        <v>0</v>
      </c>
      <c r="G100" s="3">
        <f t="shared" si="33"/>
        <v>0</v>
      </c>
      <c r="H100" s="3">
        <f t="shared" si="33"/>
        <v>82962</v>
      </c>
      <c r="I100" s="3">
        <f>I333</f>
        <v>0</v>
      </c>
      <c r="J100" s="65"/>
      <c r="L100" s="3">
        <f>SUM(L331:L333)</f>
        <v>4314.0239999999994</v>
      </c>
      <c r="M100" s="65"/>
      <c r="N100" s="26" t="s">
        <v>186</v>
      </c>
    </row>
    <row r="101" spans="1:14" s="57" customFormat="1" x14ac:dyDescent="0.2">
      <c r="A101" s="32" t="s">
        <v>183</v>
      </c>
      <c r="C101" s="3">
        <f t="shared" ref="C101:H101" si="34">SUM(C334:C336)</f>
        <v>73907</v>
      </c>
      <c r="D101" s="3">
        <f t="shared" si="34"/>
        <v>0</v>
      </c>
      <c r="E101" s="3">
        <f t="shared" si="34"/>
        <v>0</v>
      </c>
      <c r="F101" s="3">
        <f t="shared" si="34"/>
        <v>0</v>
      </c>
      <c r="G101" s="3">
        <f t="shared" si="34"/>
        <v>0</v>
      </c>
      <c r="H101" s="3">
        <f t="shared" si="34"/>
        <v>74570</v>
      </c>
      <c r="I101" s="3">
        <f>I336</f>
        <v>0</v>
      </c>
      <c r="J101" s="65"/>
      <c r="L101" s="3">
        <f>SUM(L334:L336)</f>
        <v>3877.6400000000003</v>
      </c>
      <c r="M101" s="65"/>
      <c r="N101" s="26" t="s">
        <v>187</v>
      </c>
    </row>
    <row r="102" spans="1:14" s="57" customFormat="1" x14ac:dyDescent="0.2">
      <c r="A102" s="32" t="s">
        <v>184</v>
      </c>
      <c r="C102" s="3">
        <f t="shared" ref="C102:H102" si="35">SUM(C337:C339)</f>
        <v>81151</v>
      </c>
      <c r="D102" s="3">
        <f t="shared" si="35"/>
        <v>0</v>
      </c>
      <c r="E102" s="3">
        <f t="shared" si="35"/>
        <v>0</v>
      </c>
      <c r="F102" s="3">
        <f t="shared" si="35"/>
        <v>0</v>
      </c>
      <c r="G102" s="3">
        <f t="shared" si="35"/>
        <v>0</v>
      </c>
      <c r="H102" s="3">
        <f t="shared" si="35"/>
        <v>81403</v>
      </c>
      <c r="I102" s="3">
        <f>I339</f>
        <v>0</v>
      </c>
      <c r="J102" s="65"/>
      <c r="L102" s="3">
        <f>SUM(L337:L339)</f>
        <v>4232.9560000000001</v>
      </c>
      <c r="M102" s="65"/>
      <c r="N102" s="26" t="s">
        <v>188</v>
      </c>
    </row>
    <row r="103" spans="1:14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</row>
    <row r="104" spans="1:14" s="57" customFormat="1" x14ac:dyDescent="0.2">
      <c r="A104" s="32" t="s">
        <v>193</v>
      </c>
      <c r="C104" s="3">
        <f>SUM(C341:C343)</f>
        <v>83267</v>
      </c>
      <c r="D104" s="3">
        <f t="shared" ref="D104:L104" si="36">SUM(D341:D343)</f>
        <v>0</v>
      </c>
      <c r="E104" s="3">
        <f t="shared" si="36"/>
        <v>0</v>
      </c>
      <c r="F104" s="3">
        <f t="shared" si="36"/>
        <v>0</v>
      </c>
      <c r="G104" s="3">
        <f t="shared" si="36"/>
        <v>0</v>
      </c>
      <c r="H104" s="3">
        <f t="shared" si="36"/>
        <v>83293</v>
      </c>
      <c r="I104" s="3">
        <f>I343</f>
        <v>0</v>
      </c>
      <c r="J104" s="3"/>
      <c r="K104" s="3"/>
      <c r="L104" s="3">
        <f t="shared" si="36"/>
        <v>4331.2359999999999</v>
      </c>
      <c r="M104" s="65"/>
      <c r="N104" s="26" t="s">
        <v>189</v>
      </c>
    </row>
    <row r="105" spans="1:14" s="57" customFormat="1" x14ac:dyDescent="0.2">
      <c r="A105" s="32" t="s">
        <v>194</v>
      </c>
      <c r="C105" s="3">
        <f t="shared" ref="C105:H105" si="37">SUM(C344:C346)</f>
        <v>50816</v>
      </c>
      <c r="D105" s="3">
        <f t="shared" si="37"/>
        <v>0</v>
      </c>
      <c r="E105" s="3">
        <f t="shared" si="37"/>
        <v>0</v>
      </c>
      <c r="F105" s="3">
        <f t="shared" si="37"/>
        <v>0</v>
      </c>
      <c r="G105" s="3">
        <f t="shared" si="37"/>
        <v>0</v>
      </c>
      <c r="H105" s="3">
        <f t="shared" si="37"/>
        <v>50817</v>
      </c>
      <c r="I105" s="3">
        <f>I346</f>
        <v>0</v>
      </c>
      <c r="J105" s="3"/>
      <c r="K105" s="3"/>
      <c r="L105" s="3">
        <f>SUM(L344:L346)</f>
        <v>2642.4839999999999</v>
      </c>
      <c r="M105" s="65"/>
      <c r="N105" s="26" t="s">
        <v>190</v>
      </c>
    </row>
    <row r="106" spans="1:14" s="57" customFormat="1" x14ac:dyDescent="0.2">
      <c r="A106" s="32" t="s">
        <v>195</v>
      </c>
      <c r="C106" s="3">
        <f t="shared" ref="C106:H106" si="38">SUM(C347:C349)</f>
        <v>75317</v>
      </c>
      <c r="D106" s="3">
        <f t="shared" si="38"/>
        <v>0</v>
      </c>
      <c r="E106" s="3">
        <f t="shared" si="38"/>
        <v>0</v>
      </c>
      <c r="F106" s="3">
        <f t="shared" si="38"/>
        <v>0</v>
      </c>
      <c r="G106" s="3">
        <f t="shared" si="38"/>
        <v>0</v>
      </c>
      <c r="H106" s="3">
        <f t="shared" si="38"/>
        <v>76666</v>
      </c>
      <c r="I106" s="3">
        <f>I349</f>
        <v>0</v>
      </c>
      <c r="J106" s="3"/>
      <c r="K106" s="3"/>
      <c r="L106" s="3">
        <f>SUM(L347:L349)</f>
        <v>3986.6319999999996</v>
      </c>
      <c r="M106" s="65"/>
      <c r="N106" s="26" t="s">
        <v>191</v>
      </c>
    </row>
    <row r="107" spans="1:14" s="57" customFormat="1" x14ac:dyDescent="0.2">
      <c r="A107" s="32" t="s">
        <v>196</v>
      </c>
      <c r="C107" s="3">
        <f>SUM(C350:C352)</f>
        <v>77452</v>
      </c>
      <c r="D107" s="3">
        <f t="shared" ref="D107:L107" si="39">SUM(D350:D352)</f>
        <v>0</v>
      </c>
      <c r="E107" s="3">
        <f t="shared" si="39"/>
        <v>0</v>
      </c>
      <c r="F107" s="3">
        <f t="shared" si="39"/>
        <v>0</v>
      </c>
      <c r="G107" s="3">
        <f t="shared" si="39"/>
        <v>0</v>
      </c>
      <c r="H107" s="3">
        <f t="shared" si="39"/>
        <v>79897</v>
      </c>
      <c r="I107" s="3">
        <f>I352</f>
        <v>0</v>
      </c>
      <c r="J107" s="3"/>
      <c r="K107" s="3"/>
      <c r="L107" s="3">
        <f t="shared" si="39"/>
        <v>4154.6440000000002</v>
      </c>
      <c r="M107" s="65"/>
      <c r="N107" s="26" t="s">
        <v>192</v>
      </c>
    </row>
    <row r="108" spans="1:14" s="57" customFormat="1" x14ac:dyDescent="0.2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</row>
    <row r="109" spans="1:14" s="57" customFormat="1" x14ac:dyDescent="0.2">
      <c r="A109" s="32" t="s">
        <v>197</v>
      </c>
      <c r="C109" s="3">
        <f t="shared" ref="C109:H109" si="40">SUM(C354:C356)</f>
        <v>83890</v>
      </c>
      <c r="D109" s="3">
        <f t="shared" si="40"/>
        <v>0</v>
      </c>
      <c r="E109" s="3">
        <f t="shared" si="40"/>
        <v>0</v>
      </c>
      <c r="F109" s="3">
        <f t="shared" si="40"/>
        <v>0</v>
      </c>
      <c r="G109" s="3">
        <f t="shared" si="40"/>
        <v>0</v>
      </c>
      <c r="H109" s="3">
        <f t="shared" si="40"/>
        <v>85228</v>
      </c>
      <c r="I109" s="3">
        <f>I356</f>
        <v>0</v>
      </c>
      <c r="J109" s="3"/>
      <c r="K109" s="3"/>
      <c r="L109" s="3">
        <f>SUM(L354:L356)</f>
        <v>4431.8559999999998</v>
      </c>
      <c r="M109" s="65"/>
      <c r="N109" s="26" t="s">
        <v>201</v>
      </c>
    </row>
    <row r="110" spans="1:14" s="57" customFormat="1" x14ac:dyDescent="0.2">
      <c r="A110" s="32" t="s">
        <v>198</v>
      </c>
      <c r="C110" s="3">
        <f t="shared" ref="C110:H110" si="41">SUM(C357:C359)</f>
        <v>84239</v>
      </c>
      <c r="D110" s="3">
        <f t="shared" si="41"/>
        <v>0</v>
      </c>
      <c r="E110" s="3">
        <f t="shared" si="41"/>
        <v>0</v>
      </c>
      <c r="F110" s="3">
        <f t="shared" si="41"/>
        <v>0</v>
      </c>
      <c r="G110" s="3">
        <f t="shared" si="41"/>
        <v>0</v>
      </c>
      <c r="H110" s="3">
        <f t="shared" si="41"/>
        <v>85837</v>
      </c>
      <c r="I110" s="3">
        <f>I359</f>
        <v>0</v>
      </c>
      <c r="J110" s="3"/>
      <c r="K110" s="3"/>
      <c r="L110" s="3">
        <f>SUM(L357:L359)</f>
        <v>4463.5239999999994</v>
      </c>
      <c r="M110" s="65"/>
      <c r="N110" s="26" t="s">
        <v>202</v>
      </c>
    </row>
    <row r="111" spans="1:14" s="57" customFormat="1" x14ac:dyDescent="0.2">
      <c r="A111" s="32" t="s">
        <v>199</v>
      </c>
      <c r="C111" s="3">
        <f>SUM(C360:C362)</f>
        <v>66033</v>
      </c>
      <c r="D111" s="3">
        <f t="shared" ref="D111:L111" si="42">SUM(D360:D362)</f>
        <v>0</v>
      </c>
      <c r="E111" s="3">
        <f t="shared" si="42"/>
        <v>0</v>
      </c>
      <c r="F111" s="3">
        <f t="shared" si="42"/>
        <v>0</v>
      </c>
      <c r="G111" s="3">
        <f t="shared" si="42"/>
        <v>0</v>
      </c>
      <c r="H111" s="3">
        <f t="shared" si="42"/>
        <v>68570</v>
      </c>
      <c r="I111" s="3">
        <f>I362</f>
        <v>0</v>
      </c>
      <c r="J111" s="3"/>
      <c r="K111" s="3"/>
      <c r="L111" s="3">
        <f t="shared" si="42"/>
        <v>3565.64</v>
      </c>
      <c r="M111" s="65"/>
      <c r="N111" s="26" t="s">
        <v>203</v>
      </c>
    </row>
    <row r="112" spans="1:14" s="57" customFormat="1" x14ac:dyDescent="0.2">
      <c r="A112" s="32" t="s">
        <v>200</v>
      </c>
      <c r="C112" s="3">
        <f t="shared" ref="C112:H112" si="43">SUM(C363:C365)</f>
        <v>72151</v>
      </c>
      <c r="D112" s="3">
        <f t="shared" si="43"/>
        <v>0</v>
      </c>
      <c r="E112" s="3">
        <f t="shared" si="43"/>
        <v>0</v>
      </c>
      <c r="F112" s="3">
        <f t="shared" si="43"/>
        <v>0</v>
      </c>
      <c r="G112" s="3">
        <f t="shared" si="43"/>
        <v>0</v>
      </c>
      <c r="H112" s="3">
        <f t="shared" si="43"/>
        <v>78531</v>
      </c>
      <c r="I112" s="3">
        <f>I365</f>
        <v>0</v>
      </c>
      <c r="J112" s="3"/>
      <c r="K112" s="3"/>
      <c r="L112" s="3">
        <f>SUM(L363:L365)</f>
        <v>4083.6120000000001</v>
      </c>
      <c r="M112" s="65"/>
      <c r="N112" s="26" t="s">
        <v>204</v>
      </c>
    </row>
    <row r="113" spans="1:14" s="57" customFormat="1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</row>
    <row r="114" spans="1:14" s="57" customFormat="1" x14ac:dyDescent="0.2">
      <c r="A114" s="32" t="s">
        <v>205</v>
      </c>
      <c r="C114" s="3">
        <f t="shared" ref="C114:H114" si="44">SUM(C367:C369)</f>
        <v>77482</v>
      </c>
      <c r="D114" s="3">
        <f t="shared" si="44"/>
        <v>0</v>
      </c>
      <c r="E114" s="3">
        <f t="shared" si="44"/>
        <v>0</v>
      </c>
      <c r="F114" s="3">
        <f t="shared" si="44"/>
        <v>0</v>
      </c>
      <c r="G114" s="3">
        <f t="shared" si="44"/>
        <v>0</v>
      </c>
      <c r="H114" s="3">
        <f t="shared" si="44"/>
        <v>81361</v>
      </c>
      <c r="I114" s="3">
        <f>I369</f>
        <v>0</v>
      </c>
      <c r="J114" s="3"/>
      <c r="L114" s="3">
        <f>SUM(L367:L369)</f>
        <v>4230.7719999999999</v>
      </c>
      <c r="M114" s="65"/>
      <c r="N114" s="26" t="s">
        <v>209</v>
      </c>
    </row>
    <row r="115" spans="1:14" s="57" customFormat="1" x14ac:dyDescent="0.2">
      <c r="A115" s="32" t="s">
        <v>206</v>
      </c>
      <c r="C115" s="3">
        <f>SUM(C370:C372)</f>
        <v>71676</v>
      </c>
      <c r="D115" s="3">
        <f t="shared" ref="D115:L115" si="45">SUM(D370:D372)</f>
        <v>0</v>
      </c>
      <c r="E115" s="3">
        <f t="shared" si="45"/>
        <v>0</v>
      </c>
      <c r="F115" s="3">
        <f t="shared" si="45"/>
        <v>0</v>
      </c>
      <c r="G115" s="3">
        <f t="shared" si="45"/>
        <v>0</v>
      </c>
      <c r="H115" s="3">
        <f t="shared" si="45"/>
        <v>73231</v>
      </c>
      <c r="I115" s="3">
        <f>I372</f>
        <v>0</v>
      </c>
      <c r="J115" s="3"/>
      <c r="K115" s="3"/>
      <c r="L115" s="3">
        <f t="shared" si="45"/>
        <v>3808.0120000000002</v>
      </c>
      <c r="M115" s="65"/>
      <c r="N115" s="26" t="s">
        <v>210</v>
      </c>
    </row>
    <row r="116" spans="1:14" s="57" customFormat="1" x14ac:dyDescent="0.2">
      <c r="A116" s="32" t="s">
        <v>207</v>
      </c>
      <c r="C116" s="3">
        <f>SUM(C373:C375)</f>
        <v>70726</v>
      </c>
      <c r="D116" s="3">
        <f t="shared" ref="D116:L116" si="46">SUM(D373:D375)</f>
        <v>0</v>
      </c>
      <c r="E116" s="3">
        <f t="shared" si="46"/>
        <v>0</v>
      </c>
      <c r="F116" s="3">
        <f t="shared" si="46"/>
        <v>0</v>
      </c>
      <c r="G116" s="3">
        <f t="shared" si="46"/>
        <v>0</v>
      </c>
      <c r="H116" s="3">
        <f t="shared" si="46"/>
        <v>73206</v>
      </c>
      <c r="I116" s="3">
        <f>I375</f>
        <v>0</v>
      </c>
      <c r="J116" s="3"/>
      <c r="L116" s="3">
        <f t="shared" si="46"/>
        <v>3806.712</v>
      </c>
      <c r="M116" s="65"/>
      <c r="N116" s="26" t="s">
        <v>211</v>
      </c>
    </row>
    <row r="117" spans="1:14" s="57" customFormat="1" x14ac:dyDescent="0.2">
      <c r="A117" s="32" t="s">
        <v>208</v>
      </c>
      <c r="C117" s="3">
        <f t="shared" ref="C117:H117" si="47">SUM(C376:C378)</f>
        <v>79798</v>
      </c>
      <c r="D117" s="3">
        <f t="shared" si="47"/>
        <v>0</v>
      </c>
      <c r="E117" s="3">
        <f t="shared" si="47"/>
        <v>0</v>
      </c>
      <c r="F117" s="3">
        <f t="shared" si="47"/>
        <v>0</v>
      </c>
      <c r="G117" s="3">
        <f t="shared" si="47"/>
        <v>0</v>
      </c>
      <c r="H117" s="3">
        <f t="shared" si="47"/>
        <v>81560</v>
      </c>
      <c r="I117" s="3">
        <f>I378</f>
        <v>0</v>
      </c>
      <c r="J117" s="3"/>
      <c r="L117" s="3">
        <f>SUM(L376:L378)</f>
        <v>4241.12</v>
      </c>
      <c r="M117" s="65"/>
      <c r="N117" s="26" t="s">
        <v>212</v>
      </c>
    </row>
    <row r="118" spans="1:14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L118" s="3"/>
      <c r="M118" s="65"/>
      <c r="N118" s="26"/>
    </row>
    <row r="119" spans="1:14" s="57" customFormat="1" x14ac:dyDescent="0.2">
      <c r="A119" s="32" t="str">
        <f>'Olieforbrug, TJ'!A119</f>
        <v>1. kvartal 2019</v>
      </c>
      <c r="C119" s="3">
        <f t="shared" ref="C119:H119" si="48">SUM(C380:C382)</f>
        <v>85196</v>
      </c>
      <c r="D119" s="3">
        <f t="shared" si="48"/>
        <v>0</v>
      </c>
      <c r="E119" s="3">
        <f t="shared" si="48"/>
        <v>0</v>
      </c>
      <c r="F119" s="3">
        <f t="shared" si="48"/>
        <v>0</v>
      </c>
      <c r="G119" s="3">
        <f t="shared" si="48"/>
        <v>0</v>
      </c>
      <c r="H119" s="3">
        <f t="shared" si="48"/>
        <v>88163</v>
      </c>
      <c r="I119" s="3">
        <f>SUM(I382)</f>
        <v>0</v>
      </c>
      <c r="J119" s="3"/>
      <c r="L119" s="3">
        <f>SUM(L380:L382)</f>
        <v>4584.4760000000006</v>
      </c>
      <c r="M119" s="65"/>
      <c r="N119" s="26" t="str">
        <f>'Olieforbrug, TJ'!M119</f>
        <v>1. Quarter 2019</v>
      </c>
    </row>
    <row r="120" spans="1:14" s="57" customFormat="1" x14ac:dyDescent="0.2">
      <c r="A120" s="32" t="str">
        <f>'Olieforbrug, TJ'!A120</f>
        <v>2. kvartal 2019</v>
      </c>
      <c r="C120" s="3">
        <f t="shared" ref="C120:H120" si="49">SUM(C383:C385)</f>
        <v>79757</v>
      </c>
      <c r="D120" s="3">
        <f t="shared" si="49"/>
        <v>0</v>
      </c>
      <c r="E120" s="3">
        <f t="shared" si="49"/>
        <v>0</v>
      </c>
      <c r="F120" s="3">
        <f t="shared" si="49"/>
        <v>0</v>
      </c>
      <c r="G120" s="3">
        <f t="shared" si="49"/>
        <v>0</v>
      </c>
      <c r="H120" s="3">
        <f t="shared" si="49"/>
        <v>83702</v>
      </c>
      <c r="I120" s="3">
        <f>SUM(I385)</f>
        <v>0</v>
      </c>
      <c r="J120" s="3"/>
      <c r="L120" s="3">
        <f>SUM(L383:L385)</f>
        <v>4352.5039999999999</v>
      </c>
      <c r="M120" s="65"/>
      <c r="N120" s="26" t="str">
        <f>'Olieforbrug, TJ'!M120</f>
        <v>2. Quarter 2019</v>
      </c>
    </row>
    <row r="121" spans="1:14" s="57" customFormat="1" x14ac:dyDescent="0.2">
      <c r="A121" s="32" t="str">
        <f>'Olieforbrug, TJ'!A121</f>
        <v>3. kvartal 2019</v>
      </c>
      <c r="C121" s="3">
        <f t="shared" ref="C121:H121" si="50">SUM(C386:C388)</f>
        <v>70922</v>
      </c>
      <c r="D121" s="3">
        <f t="shared" si="50"/>
        <v>0</v>
      </c>
      <c r="E121" s="3">
        <f t="shared" si="50"/>
        <v>0</v>
      </c>
      <c r="F121" s="3">
        <f t="shared" si="50"/>
        <v>0</v>
      </c>
      <c r="G121" s="3">
        <f t="shared" si="50"/>
        <v>0</v>
      </c>
      <c r="H121" s="3">
        <f t="shared" si="50"/>
        <v>73879</v>
      </c>
      <c r="I121" s="3">
        <f>SUM(I388)</f>
        <v>0</v>
      </c>
      <c r="J121" s="3"/>
      <c r="K121" s="3"/>
      <c r="L121" s="3">
        <f>SUM(L386:L388)</f>
        <v>3841.7079999999996</v>
      </c>
      <c r="M121" s="65"/>
      <c r="N121" s="26" t="str">
        <f>'Olieforbrug, TJ'!M121</f>
        <v>3. Quarter 2019</v>
      </c>
    </row>
    <row r="122" spans="1:14" s="57" customFormat="1" x14ac:dyDescent="0.2">
      <c r="A122" s="32" t="str">
        <f>'Olieforbrug, TJ'!A122</f>
        <v>4. kvartal 2019</v>
      </c>
      <c r="C122" s="3">
        <f t="shared" ref="C122:H122" si="51">SUM(C389:C391)</f>
        <v>83749</v>
      </c>
      <c r="D122" s="3">
        <f t="shared" si="51"/>
        <v>0</v>
      </c>
      <c r="E122" s="3">
        <f t="shared" si="51"/>
        <v>0</v>
      </c>
      <c r="F122" s="3">
        <f t="shared" si="51"/>
        <v>0</v>
      </c>
      <c r="G122" s="3">
        <f t="shared" si="51"/>
        <v>0</v>
      </c>
      <c r="H122" s="3">
        <f t="shared" si="51"/>
        <v>89074</v>
      </c>
      <c r="I122" s="3">
        <f>SUM(I391)</f>
        <v>0</v>
      </c>
      <c r="J122" s="3"/>
      <c r="L122" s="3">
        <f>SUM(L389:L391)</f>
        <v>4631.848</v>
      </c>
      <c r="M122" s="65"/>
      <c r="N122" s="26" t="str">
        <f>'Olieforbrug, TJ'!M122</f>
        <v>4. Quarter 2019</v>
      </c>
    </row>
    <row r="123" spans="1:14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L123" s="3"/>
      <c r="M123" s="65"/>
      <c r="N123" s="26"/>
    </row>
    <row r="124" spans="1:14" s="57" customFormat="1" x14ac:dyDescent="0.2">
      <c r="A124" s="32" t="str">
        <f>'Olieforbrug, TJ'!A124</f>
        <v>1. kvartal 2020</v>
      </c>
      <c r="C124" s="3">
        <f t="shared" ref="C124:H124" si="52">SUM(C393:C395)</f>
        <v>81839</v>
      </c>
      <c r="D124" s="3">
        <f t="shared" si="52"/>
        <v>0</v>
      </c>
      <c r="E124" s="3">
        <f t="shared" si="52"/>
        <v>0</v>
      </c>
      <c r="F124" s="3">
        <f t="shared" si="52"/>
        <v>0</v>
      </c>
      <c r="G124" s="3">
        <f t="shared" si="52"/>
        <v>0</v>
      </c>
      <c r="H124" s="3">
        <f t="shared" si="52"/>
        <v>86135</v>
      </c>
      <c r="I124" s="3">
        <f>SUM(I395)</f>
        <v>0</v>
      </c>
      <c r="J124" s="3"/>
      <c r="K124" s="3"/>
      <c r="L124" s="3">
        <f>SUM(L393:L395)</f>
        <v>4479.0200000000004</v>
      </c>
      <c r="M124" s="65"/>
      <c r="N124" s="26" t="str">
        <f>'Olieforbrug, TJ'!M124</f>
        <v>1. Quarter 2020</v>
      </c>
    </row>
    <row r="125" spans="1:14" s="57" customFormat="1" x14ac:dyDescent="0.2">
      <c r="A125" s="32" t="str">
        <f>'Olieforbrug, TJ'!A125</f>
        <v>2. kvartal 2020</v>
      </c>
      <c r="C125" s="3">
        <f t="shared" ref="C125:H125" si="53">SUM(C396:C398)</f>
        <v>81053</v>
      </c>
      <c r="D125" s="3">
        <f t="shared" si="53"/>
        <v>0</v>
      </c>
      <c r="E125" s="3">
        <f t="shared" si="53"/>
        <v>0</v>
      </c>
      <c r="F125" s="3">
        <f t="shared" si="53"/>
        <v>0</v>
      </c>
      <c r="G125" s="3">
        <f t="shared" si="53"/>
        <v>0</v>
      </c>
      <c r="H125" s="3">
        <f t="shared" si="53"/>
        <v>83107</v>
      </c>
      <c r="I125" s="3">
        <f>SUM(I398)</f>
        <v>0</v>
      </c>
      <c r="J125" s="3"/>
      <c r="L125" s="3">
        <f>SUM(L396:L398)</f>
        <v>4321.5640000000003</v>
      </c>
      <c r="M125" s="65"/>
      <c r="N125" s="26" t="str">
        <f>'Olieforbrug, TJ'!M125</f>
        <v>2. Quarter 2020</v>
      </c>
    </row>
    <row r="126" spans="1:14" s="57" customFormat="1" x14ac:dyDescent="0.2">
      <c r="A126" s="32" t="str">
        <f>'Olieforbrug, TJ'!A126</f>
        <v>3. kvartal 2020</v>
      </c>
      <c r="C126" s="3">
        <f t="shared" ref="C126:H126" si="54">SUM(C399:C401)</f>
        <v>67547</v>
      </c>
      <c r="D126" s="3">
        <f t="shared" si="54"/>
        <v>0</v>
      </c>
      <c r="E126" s="3">
        <f t="shared" si="54"/>
        <v>0</v>
      </c>
      <c r="F126" s="3">
        <f t="shared" si="54"/>
        <v>0</v>
      </c>
      <c r="G126" s="3">
        <f t="shared" si="54"/>
        <v>0</v>
      </c>
      <c r="H126" s="3">
        <f t="shared" si="54"/>
        <v>70750</v>
      </c>
      <c r="I126" s="3">
        <f>SUM(I401)</f>
        <v>0</v>
      </c>
      <c r="J126" s="3"/>
      <c r="K126" s="3"/>
      <c r="L126" s="3">
        <f>SUM(L399:L401)</f>
        <v>3679</v>
      </c>
      <c r="M126" s="65"/>
      <c r="N126" s="26" t="str">
        <f>'Olieforbrug, TJ'!M126</f>
        <v>3. Quarter 2020</v>
      </c>
    </row>
    <row r="127" spans="1:14" s="57" customFormat="1" x14ac:dyDescent="0.2">
      <c r="A127" s="32" t="str">
        <f>'Olieforbrug, TJ'!A127</f>
        <v>4. kvartal 2020</v>
      </c>
      <c r="C127" s="3">
        <f t="shared" ref="C127:H127" si="55">SUM(C402:C404)</f>
        <v>77379</v>
      </c>
      <c r="D127" s="3">
        <f t="shared" si="55"/>
        <v>0</v>
      </c>
      <c r="E127" s="3">
        <f t="shared" si="55"/>
        <v>0</v>
      </c>
      <c r="F127" s="3">
        <f t="shared" si="55"/>
        <v>0</v>
      </c>
      <c r="G127" s="3">
        <f t="shared" si="55"/>
        <v>0</v>
      </c>
      <c r="H127" s="3">
        <f t="shared" si="55"/>
        <v>80636</v>
      </c>
      <c r="I127" s="3">
        <f>SUM(I404)</f>
        <v>0</v>
      </c>
      <c r="J127" s="3"/>
      <c r="L127" s="3">
        <f>SUM(L402:L404)</f>
        <v>4193.0720000000001</v>
      </c>
      <c r="M127" s="65"/>
      <c r="N127" s="26" t="str">
        <f>'Olieforbrug, TJ'!M127</f>
        <v>4. Quarter 2020</v>
      </c>
    </row>
    <row r="128" spans="1:14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L128" s="3"/>
      <c r="M128" s="65"/>
      <c r="N128" s="26"/>
    </row>
    <row r="129" spans="1:14" s="57" customFormat="1" x14ac:dyDescent="0.2">
      <c r="A129" s="32" t="str">
        <f>'Olieforbrug, TJ'!A129</f>
        <v>1. kvartal 2021</v>
      </c>
      <c r="C129" s="3">
        <f t="shared" ref="C129:H129" si="56">SUM(C406:C408)</f>
        <v>83260</v>
      </c>
      <c r="D129" s="3">
        <f t="shared" si="56"/>
        <v>0</v>
      </c>
      <c r="E129" s="3">
        <f t="shared" si="56"/>
        <v>0</v>
      </c>
      <c r="F129" s="3">
        <f t="shared" si="56"/>
        <v>0</v>
      </c>
      <c r="G129" s="3">
        <f t="shared" si="56"/>
        <v>0</v>
      </c>
      <c r="H129" s="3">
        <f t="shared" si="56"/>
        <v>84521</v>
      </c>
      <c r="I129" s="3">
        <f>SUM(I408)</f>
        <v>0</v>
      </c>
      <c r="J129" s="3"/>
      <c r="L129" s="3">
        <f>SUM(L406:L408)</f>
        <v>4395.0920000000006</v>
      </c>
      <c r="M129" s="65"/>
      <c r="N129" s="26" t="str">
        <f>'Olieforbrug, TJ'!M129</f>
        <v>1. Quarter 2021</v>
      </c>
    </row>
    <row r="130" spans="1:14" s="57" customFormat="1" x14ac:dyDescent="0.2">
      <c r="A130" s="32" t="str">
        <f>'Olieforbrug, TJ'!A130</f>
        <v>2. kvartal 2021</v>
      </c>
      <c r="C130" s="3">
        <f t="shared" ref="C130:H130" si="57">SUM(C409:C411)</f>
        <v>80355</v>
      </c>
      <c r="D130" s="3">
        <f t="shared" si="57"/>
        <v>0</v>
      </c>
      <c r="E130" s="3">
        <f t="shared" si="57"/>
        <v>0</v>
      </c>
      <c r="F130" s="3">
        <f t="shared" si="57"/>
        <v>0</v>
      </c>
      <c r="G130" s="3">
        <f t="shared" si="57"/>
        <v>0</v>
      </c>
      <c r="H130" s="3">
        <f t="shared" si="57"/>
        <v>83145</v>
      </c>
      <c r="I130" s="3">
        <f>SUM(I411)</f>
        <v>0</v>
      </c>
      <c r="J130" s="3"/>
      <c r="L130" s="3">
        <f>SUM(L409:L411)</f>
        <v>4323.54</v>
      </c>
      <c r="M130" s="65"/>
      <c r="N130" s="26" t="str">
        <f>'Olieforbrug, TJ'!M130</f>
        <v>2. Quarter 2021</v>
      </c>
    </row>
    <row r="131" spans="1:14" s="57" customFormat="1" x14ac:dyDescent="0.2">
      <c r="A131" s="32" t="str">
        <f>'Olieforbrug, TJ'!A131</f>
        <v>3. kvartal 2021</v>
      </c>
      <c r="C131" s="3">
        <f t="shared" ref="C131:H131" si="58">SUM(C412:C414)</f>
        <v>76739</v>
      </c>
      <c r="D131" s="3">
        <f t="shared" si="58"/>
        <v>0</v>
      </c>
      <c r="E131" s="3">
        <f t="shared" si="58"/>
        <v>0</v>
      </c>
      <c r="F131" s="3">
        <f t="shared" si="58"/>
        <v>0</v>
      </c>
      <c r="G131" s="3">
        <f t="shared" si="58"/>
        <v>0</v>
      </c>
      <c r="H131" s="3">
        <f t="shared" si="58"/>
        <v>78287</v>
      </c>
      <c r="I131" s="3">
        <f>SUM(I414)</f>
        <v>0</v>
      </c>
      <c r="J131" s="3"/>
      <c r="L131" s="3">
        <f>SUM(L412:L414)</f>
        <v>4070.924</v>
      </c>
      <c r="M131" s="65"/>
      <c r="N131" s="26" t="str">
        <f>'Olieforbrug, TJ'!M131</f>
        <v>3. Quarter 2021</v>
      </c>
    </row>
    <row r="132" spans="1:14" s="57" customFormat="1" x14ac:dyDescent="0.2">
      <c r="A132" s="32" t="str">
        <f>'Olieforbrug, TJ'!A132</f>
        <v>4. kvartal 2021</v>
      </c>
      <c r="C132" s="3">
        <f t="shared" ref="C132:H132" si="59">SUM(C415:C417)</f>
        <v>85395</v>
      </c>
      <c r="D132" s="3">
        <f t="shared" si="59"/>
        <v>0</v>
      </c>
      <c r="E132" s="3">
        <f t="shared" si="59"/>
        <v>0</v>
      </c>
      <c r="F132" s="3">
        <f t="shared" si="59"/>
        <v>0</v>
      </c>
      <c r="G132" s="3">
        <f t="shared" si="59"/>
        <v>0</v>
      </c>
      <c r="H132" s="3">
        <f t="shared" si="59"/>
        <v>87167</v>
      </c>
      <c r="I132" s="3">
        <f>SUM(I417)</f>
        <v>0</v>
      </c>
      <c r="J132" s="3"/>
      <c r="K132" s="3"/>
      <c r="L132" s="3">
        <f>SUM(L415:L417)</f>
        <v>4532.6840000000002</v>
      </c>
      <c r="M132" s="65"/>
      <c r="N132" s="26" t="str">
        <f>'Olieforbrug, TJ'!M132</f>
        <v>4. Quarter 2021</v>
      </c>
    </row>
    <row r="133" spans="1:14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L133" s="3"/>
      <c r="M133" s="65"/>
      <c r="N133" s="26"/>
    </row>
    <row r="134" spans="1:14" s="57" customFormat="1" x14ac:dyDescent="0.2">
      <c r="A134" s="32" t="str">
        <f>'Olieforbrug, TJ'!A134</f>
        <v>1. kvartal 2022</v>
      </c>
      <c r="C134" s="3">
        <f>SUM(C419:C421)</f>
        <v>74554</v>
      </c>
      <c r="D134" s="3">
        <f t="shared" ref="D134:H134" si="60">SUM(D419:D421)</f>
        <v>0</v>
      </c>
      <c r="E134" s="3">
        <f t="shared" si="60"/>
        <v>0</v>
      </c>
      <c r="F134" s="3">
        <f t="shared" si="60"/>
        <v>0</v>
      </c>
      <c r="G134" s="3">
        <f t="shared" si="60"/>
        <v>0</v>
      </c>
      <c r="H134" s="3">
        <f t="shared" si="60"/>
        <v>76029</v>
      </c>
      <c r="I134" s="3">
        <f>SUM(I421)</f>
        <v>0</v>
      </c>
      <c r="J134" s="3"/>
      <c r="K134" s="3"/>
      <c r="L134" s="3">
        <f>SUM(L419:L421)</f>
        <v>3953.5079999999998</v>
      </c>
      <c r="M134" s="65"/>
      <c r="N134" s="26" t="str">
        <f>'Olieforbrug, TJ'!M134</f>
        <v>1. Quarter 2022</v>
      </c>
    </row>
    <row r="135" spans="1:14" s="57" customFormat="1" x14ac:dyDescent="0.2">
      <c r="A135" s="32" t="str">
        <f>'Olieforbrug, TJ'!A135</f>
        <v>2. kvartal 2022</v>
      </c>
      <c r="C135" s="3">
        <f>SUM(C422:C424)</f>
        <v>85772</v>
      </c>
      <c r="D135" s="3">
        <f t="shared" ref="D135:L135" si="61">SUM(D422:D424)</f>
        <v>0</v>
      </c>
      <c r="E135" s="3">
        <f t="shared" si="61"/>
        <v>0</v>
      </c>
      <c r="F135" s="3">
        <f t="shared" si="61"/>
        <v>0</v>
      </c>
      <c r="G135" s="3">
        <f t="shared" si="61"/>
        <v>0</v>
      </c>
      <c r="H135" s="3">
        <f t="shared" si="61"/>
        <v>86637</v>
      </c>
      <c r="I135" s="3">
        <f>SUM(I424)</f>
        <v>0</v>
      </c>
      <c r="J135" s="3"/>
      <c r="K135" s="3"/>
      <c r="L135" s="3">
        <f t="shared" si="61"/>
        <v>4505.1239999999998</v>
      </c>
      <c r="M135" s="65"/>
      <c r="N135" s="26" t="str">
        <f>'Olieforbrug, TJ'!M135</f>
        <v>2. Quarter 2022</v>
      </c>
    </row>
    <row r="136" spans="1:14" s="57" customFormat="1" x14ac:dyDescent="0.2">
      <c r="A136" s="32" t="str">
        <f>'Olieforbrug, TJ'!A136</f>
        <v>3. kvartal 2022</v>
      </c>
      <c r="C136" s="3">
        <f>SUM(C425:C427)</f>
        <v>83812</v>
      </c>
      <c r="D136" s="3">
        <f t="shared" ref="D136:L136" si="62">SUM(D425:D427)</f>
        <v>0</v>
      </c>
      <c r="E136" s="3">
        <f t="shared" si="62"/>
        <v>0</v>
      </c>
      <c r="F136" s="3">
        <f t="shared" si="62"/>
        <v>0</v>
      </c>
      <c r="G136" s="3">
        <f t="shared" si="62"/>
        <v>0</v>
      </c>
      <c r="H136" s="3">
        <f t="shared" si="62"/>
        <v>84912</v>
      </c>
      <c r="I136" s="3">
        <f>SUM(I427)</f>
        <v>0</v>
      </c>
      <c r="J136" s="3"/>
      <c r="K136" s="3"/>
      <c r="L136" s="3">
        <f t="shared" si="62"/>
        <v>4415.424</v>
      </c>
      <c r="M136" s="65"/>
      <c r="N136" s="26" t="str">
        <f>'Olieforbrug, TJ'!M136</f>
        <v>3. Quarter 2022</v>
      </c>
    </row>
    <row r="137" spans="1:14" s="57" customFormat="1" x14ac:dyDescent="0.2">
      <c r="A137" s="32" t="str">
        <f>'Olieforbrug, TJ'!A137</f>
        <v>4. kvartal 2022</v>
      </c>
      <c r="C137" s="3">
        <f t="shared" ref="C137:H137" si="63">SUM(C428:C430)</f>
        <v>73457</v>
      </c>
      <c r="D137" s="3">
        <f t="shared" si="63"/>
        <v>0</v>
      </c>
      <c r="E137" s="3">
        <f t="shared" si="63"/>
        <v>0</v>
      </c>
      <c r="F137" s="3">
        <f t="shared" si="63"/>
        <v>0</v>
      </c>
      <c r="G137" s="3">
        <f t="shared" si="63"/>
        <v>0</v>
      </c>
      <c r="H137" s="3">
        <f t="shared" si="63"/>
        <v>74009</v>
      </c>
      <c r="I137" s="3">
        <f>SUM(I430)</f>
        <v>0</v>
      </c>
      <c r="J137" s="3"/>
      <c r="K137" s="3"/>
      <c r="L137" s="3">
        <f>SUM(L428:L430)</f>
        <v>3848.4679999999998</v>
      </c>
      <c r="M137" s="65"/>
      <c r="N137" s="26" t="str">
        <f>'Olieforbrug, TJ'!M137</f>
        <v>4. Quarter 2022</v>
      </c>
    </row>
    <row r="138" spans="1:14" s="57" customFormat="1" x14ac:dyDescent="0.2">
      <c r="A138" s="3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65"/>
      <c r="N138" s="26"/>
    </row>
    <row r="139" spans="1:14" s="57" customFormat="1" x14ac:dyDescent="0.2">
      <c r="A139" s="32" t="str">
        <f>'Olieforbrug, TJ'!A139</f>
        <v>1. kvartal 2023</v>
      </c>
      <c r="C139" s="3">
        <f>SUM(C432:C434)</f>
        <v>74839</v>
      </c>
      <c r="D139" s="3">
        <f t="shared" ref="D139:L139" si="64">SUM(D432:D434)</f>
        <v>0</v>
      </c>
      <c r="E139" s="3">
        <f t="shared" si="64"/>
        <v>0</v>
      </c>
      <c r="F139" s="3">
        <f t="shared" si="64"/>
        <v>0</v>
      </c>
      <c r="G139" s="3">
        <f t="shared" si="64"/>
        <v>0</v>
      </c>
      <c r="H139" s="3">
        <f t="shared" si="64"/>
        <v>76504</v>
      </c>
      <c r="I139" s="3">
        <f>SUM(I434)</f>
        <v>0</v>
      </c>
      <c r="J139" s="3">
        <f t="shared" si="64"/>
        <v>0</v>
      </c>
      <c r="K139" s="3">
        <f t="shared" si="64"/>
        <v>0</v>
      </c>
      <c r="L139" s="3">
        <f t="shared" si="64"/>
        <v>3978.2079999999996</v>
      </c>
      <c r="M139" s="65"/>
      <c r="N139" s="26" t="str">
        <f>'Olieforbrug, TJ'!M139</f>
        <v>1. Quarter 2023</v>
      </c>
    </row>
    <row r="140" spans="1:14" s="57" customFormat="1" x14ac:dyDescent="0.2">
      <c r="A140" s="32" t="str">
        <f>'Olieforbrug, TJ'!A140</f>
        <v>2. kvartal 2023</v>
      </c>
      <c r="C140" s="3">
        <f t="shared" ref="C140:H140" si="65">SUM(C435:C437)</f>
        <v>79159</v>
      </c>
      <c r="D140" s="3">
        <f t="shared" si="65"/>
        <v>0</v>
      </c>
      <c r="E140" s="3">
        <f t="shared" si="65"/>
        <v>0</v>
      </c>
      <c r="F140" s="3">
        <f t="shared" si="65"/>
        <v>0</v>
      </c>
      <c r="G140" s="3">
        <f t="shared" si="65"/>
        <v>0</v>
      </c>
      <c r="H140" s="3">
        <f t="shared" si="65"/>
        <v>80347</v>
      </c>
      <c r="I140" s="3">
        <f>SUM(I437)</f>
        <v>0</v>
      </c>
      <c r="J140" s="3"/>
      <c r="K140" s="3"/>
      <c r="L140" s="3">
        <f>SUM(L435:L437)</f>
        <v>4178.0439999999999</v>
      </c>
      <c r="M140" s="65"/>
      <c r="N140" s="26" t="str">
        <f>'Olieforbrug, TJ'!M140</f>
        <v>2. Quarter 2023</v>
      </c>
    </row>
    <row r="141" spans="1:14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4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4" x14ac:dyDescent="0.2">
      <c r="A143" s="32"/>
      <c r="J143" s="3"/>
      <c r="K143" s="3"/>
      <c r="L143" s="3"/>
      <c r="M143" s="3"/>
      <c r="N143" s="26"/>
    </row>
    <row r="144" spans="1:14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3"/>
      <c r="K144" s="3"/>
      <c r="L144" s="25"/>
      <c r="N144" s="2"/>
    </row>
    <row r="145" spans="1:14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7"/>
      <c r="L145" s="34"/>
      <c r="N145" s="37">
        <v>2001</v>
      </c>
    </row>
    <row r="146" spans="1:14" x14ac:dyDescent="0.2">
      <c r="A146" s="33" t="s">
        <v>102</v>
      </c>
      <c r="C146" s="3">
        <v>26085</v>
      </c>
      <c r="D146" s="3">
        <v>0</v>
      </c>
      <c r="E146" s="3">
        <v>0</v>
      </c>
      <c r="F146" s="3">
        <v>0</v>
      </c>
      <c r="G146" s="3">
        <v>0</v>
      </c>
      <c r="H146" s="3">
        <v>26085</v>
      </c>
      <c r="I146" s="3">
        <v>0</v>
      </c>
      <c r="L146" s="16"/>
      <c r="N146" s="23" t="s">
        <v>115</v>
      </c>
    </row>
    <row r="147" spans="1:14" x14ac:dyDescent="0.2">
      <c r="A147" s="33" t="s">
        <v>103</v>
      </c>
      <c r="C147" s="3">
        <v>24845</v>
      </c>
      <c r="D147" s="3">
        <v>0</v>
      </c>
      <c r="E147" s="3">
        <v>0</v>
      </c>
      <c r="F147" s="3">
        <v>0</v>
      </c>
      <c r="G147" s="3">
        <v>0</v>
      </c>
      <c r="H147" s="3">
        <v>24845</v>
      </c>
      <c r="I147" s="3">
        <v>0</v>
      </c>
      <c r="L147" s="16"/>
      <c r="N147" s="23" t="s">
        <v>116</v>
      </c>
    </row>
    <row r="148" spans="1:14" x14ac:dyDescent="0.2">
      <c r="A148" s="33" t="s">
        <v>104</v>
      </c>
      <c r="C148" s="3">
        <v>20962</v>
      </c>
      <c r="D148" s="3">
        <v>0</v>
      </c>
      <c r="E148" s="3">
        <v>0</v>
      </c>
      <c r="F148" s="3">
        <v>0</v>
      </c>
      <c r="G148" s="3">
        <v>0</v>
      </c>
      <c r="H148" s="3">
        <v>20962</v>
      </c>
      <c r="I148" s="3">
        <v>0</v>
      </c>
      <c r="L148" s="16"/>
      <c r="N148" s="23" t="s">
        <v>117</v>
      </c>
    </row>
    <row r="149" spans="1:14" x14ac:dyDescent="0.2">
      <c r="A149" s="33" t="s">
        <v>105</v>
      </c>
      <c r="B149" s="15"/>
      <c r="C149" s="16">
        <v>25777</v>
      </c>
      <c r="D149" s="16">
        <v>0</v>
      </c>
      <c r="E149" s="16">
        <v>0</v>
      </c>
      <c r="F149" s="16">
        <v>0</v>
      </c>
      <c r="G149" s="16">
        <v>0</v>
      </c>
      <c r="H149" s="16">
        <v>25777</v>
      </c>
      <c r="I149" s="16">
        <v>0</v>
      </c>
      <c r="J149" s="15"/>
      <c r="K149" s="15"/>
      <c r="L149" s="16"/>
      <c r="N149" s="23" t="s">
        <v>118</v>
      </c>
    </row>
    <row r="150" spans="1:14" x14ac:dyDescent="0.2">
      <c r="A150" s="33" t="s">
        <v>106</v>
      </c>
      <c r="B150" s="15"/>
      <c r="C150" s="16">
        <v>27857</v>
      </c>
      <c r="D150" s="16">
        <v>0</v>
      </c>
      <c r="E150" s="16">
        <v>0</v>
      </c>
      <c r="F150" s="16">
        <v>0</v>
      </c>
      <c r="G150" s="16">
        <v>0</v>
      </c>
      <c r="H150" s="16">
        <v>27857</v>
      </c>
      <c r="I150" s="16">
        <v>0</v>
      </c>
      <c r="J150" s="15"/>
      <c r="K150" s="15"/>
      <c r="L150" s="16"/>
      <c r="N150" s="23" t="s">
        <v>119</v>
      </c>
    </row>
    <row r="151" spans="1:14" x14ac:dyDescent="0.2">
      <c r="A151" s="33" t="s">
        <v>107</v>
      </c>
      <c r="B151" s="15"/>
      <c r="C151" s="16">
        <v>26645</v>
      </c>
      <c r="D151" s="16">
        <v>0</v>
      </c>
      <c r="E151" s="16">
        <v>0</v>
      </c>
      <c r="F151" s="16">
        <v>0</v>
      </c>
      <c r="G151" s="16">
        <v>0</v>
      </c>
      <c r="H151" s="16">
        <v>26645</v>
      </c>
      <c r="I151" s="16">
        <v>0</v>
      </c>
      <c r="J151" s="15"/>
      <c r="K151" s="15"/>
      <c r="L151" s="16"/>
      <c r="N151" s="23" t="s">
        <v>120</v>
      </c>
    </row>
    <row r="152" spans="1:14" x14ac:dyDescent="0.2">
      <c r="A152" s="33" t="s">
        <v>108</v>
      </c>
      <c r="B152" s="15"/>
      <c r="C152" s="16">
        <v>27213</v>
      </c>
      <c r="D152" s="16">
        <v>0</v>
      </c>
      <c r="E152" s="16">
        <v>0</v>
      </c>
      <c r="F152" s="16">
        <v>0</v>
      </c>
      <c r="G152" s="16">
        <v>0</v>
      </c>
      <c r="H152" s="16">
        <v>27213</v>
      </c>
      <c r="I152" s="16">
        <v>0</v>
      </c>
      <c r="J152" s="15"/>
      <c r="K152" s="15"/>
      <c r="L152" s="16"/>
      <c r="N152" s="23" t="s">
        <v>121</v>
      </c>
    </row>
    <row r="153" spans="1:14" x14ac:dyDescent="0.2">
      <c r="A153" s="33" t="s">
        <v>109</v>
      </c>
      <c r="B153" s="15"/>
      <c r="C153" s="16">
        <v>28353</v>
      </c>
      <c r="D153" s="16">
        <v>0</v>
      </c>
      <c r="E153" s="16">
        <v>0</v>
      </c>
      <c r="F153" s="16">
        <v>0</v>
      </c>
      <c r="G153" s="16">
        <v>0</v>
      </c>
      <c r="H153" s="16">
        <v>28353</v>
      </c>
      <c r="I153" s="16">
        <v>0</v>
      </c>
      <c r="J153" s="15"/>
      <c r="K153" s="15"/>
      <c r="L153" s="16"/>
      <c r="N153" s="23" t="s">
        <v>122</v>
      </c>
    </row>
    <row r="154" spans="1:14" x14ac:dyDescent="0.2">
      <c r="A154" s="33" t="s">
        <v>110</v>
      </c>
      <c r="B154" s="15"/>
      <c r="C154" s="16">
        <v>20344</v>
      </c>
      <c r="D154" s="16">
        <v>0</v>
      </c>
      <c r="E154" s="16">
        <v>0</v>
      </c>
      <c r="F154" s="16">
        <v>0</v>
      </c>
      <c r="G154" s="16">
        <v>0</v>
      </c>
      <c r="H154" s="16">
        <v>20344</v>
      </c>
      <c r="I154" s="16">
        <v>0</v>
      </c>
      <c r="J154" s="15"/>
      <c r="K154" s="15"/>
      <c r="L154" s="16"/>
      <c r="N154" s="23" t="s">
        <v>123</v>
      </c>
    </row>
    <row r="155" spans="1:14" x14ac:dyDescent="0.2">
      <c r="A155" s="33" t="s">
        <v>111</v>
      </c>
      <c r="B155" s="15"/>
      <c r="C155" s="16">
        <v>25048</v>
      </c>
      <c r="D155" s="16">
        <v>0</v>
      </c>
      <c r="E155" s="16">
        <v>0</v>
      </c>
      <c r="F155" s="16">
        <v>0</v>
      </c>
      <c r="G155" s="16">
        <v>0</v>
      </c>
      <c r="H155" s="16">
        <v>25048</v>
      </c>
      <c r="I155" s="16">
        <v>0</v>
      </c>
      <c r="J155" s="15"/>
      <c r="K155" s="15"/>
      <c r="L155" s="16"/>
      <c r="N155" s="23" t="s">
        <v>124</v>
      </c>
    </row>
    <row r="156" spans="1:14" x14ac:dyDescent="0.2">
      <c r="A156" s="33" t="s">
        <v>112</v>
      </c>
      <c r="B156" s="15"/>
      <c r="C156" s="16">
        <v>23329</v>
      </c>
      <c r="D156" s="16">
        <v>0</v>
      </c>
      <c r="E156" s="16">
        <v>0</v>
      </c>
      <c r="F156" s="16">
        <v>0</v>
      </c>
      <c r="G156" s="16">
        <v>0</v>
      </c>
      <c r="H156" s="16">
        <v>23329</v>
      </c>
      <c r="I156" s="16">
        <v>0</v>
      </c>
      <c r="J156" s="15"/>
      <c r="K156" s="15"/>
      <c r="L156" s="16"/>
      <c r="N156" s="23" t="s">
        <v>125</v>
      </c>
    </row>
    <row r="157" spans="1:14" ht="13.5" thickBot="1" x14ac:dyDescent="0.25">
      <c r="A157" s="41" t="s">
        <v>113</v>
      </c>
      <c r="C157" s="42">
        <v>26531</v>
      </c>
      <c r="D157" s="42">
        <v>0</v>
      </c>
      <c r="E157" s="42">
        <v>0</v>
      </c>
      <c r="F157" s="42">
        <v>0</v>
      </c>
      <c r="G157" s="42">
        <v>0</v>
      </c>
      <c r="H157" s="42">
        <v>26531</v>
      </c>
      <c r="I157" s="42">
        <v>0</v>
      </c>
      <c r="J157" s="2"/>
      <c r="K157" s="2"/>
      <c r="L157" s="42"/>
      <c r="N157" s="43" t="s">
        <v>113</v>
      </c>
    </row>
    <row r="158" spans="1:14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M158" s="3"/>
      <c r="N158" s="37">
        <v>2002</v>
      </c>
    </row>
    <row r="159" spans="1:14" x14ac:dyDescent="0.2">
      <c r="A159" s="33" t="s">
        <v>102</v>
      </c>
      <c r="B159" s="15"/>
      <c r="C159" s="16">
        <v>27988</v>
      </c>
      <c r="D159" s="16">
        <v>0</v>
      </c>
      <c r="E159" s="16">
        <v>0</v>
      </c>
      <c r="F159" s="16">
        <v>0</v>
      </c>
      <c r="G159" s="16">
        <v>0</v>
      </c>
      <c r="H159" s="16">
        <v>27988</v>
      </c>
      <c r="I159" s="16">
        <v>0</v>
      </c>
      <c r="J159" s="15"/>
      <c r="K159" s="15"/>
      <c r="L159" s="16"/>
      <c r="N159" s="23" t="s">
        <v>115</v>
      </c>
    </row>
    <row r="160" spans="1:14" x14ac:dyDescent="0.2">
      <c r="A160" s="33" t="s">
        <v>103</v>
      </c>
      <c r="B160" s="15"/>
      <c r="C160" s="16">
        <v>26202</v>
      </c>
      <c r="D160" s="16">
        <v>0</v>
      </c>
      <c r="E160" s="16">
        <v>0</v>
      </c>
      <c r="F160" s="16">
        <v>0</v>
      </c>
      <c r="G160" s="16">
        <v>0</v>
      </c>
      <c r="H160" s="16">
        <v>26202</v>
      </c>
      <c r="I160" s="16">
        <v>0</v>
      </c>
      <c r="J160" s="15"/>
      <c r="K160" s="15"/>
      <c r="L160" s="16"/>
      <c r="N160" s="23" t="s">
        <v>116</v>
      </c>
    </row>
    <row r="161" spans="1:14" x14ac:dyDescent="0.2">
      <c r="A161" s="33" t="s">
        <v>104</v>
      </c>
      <c r="B161" s="15"/>
      <c r="C161" s="16">
        <v>28030</v>
      </c>
      <c r="D161" s="16">
        <v>0</v>
      </c>
      <c r="E161" s="16">
        <v>0</v>
      </c>
      <c r="F161" s="16">
        <v>0</v>
      </c>
      <c r="G161" s="16">
        <v>0</v>
      </c>
      <c r="H161" s="16">
        <v>28030</v>
      </c>
      <c r="I161" s="16">
        <v>0</v>
      </c>
      <c r="J161" s="15"/>
      <c r="K161" s="15"/>
      <c r="L161" s="16"/>
      <c r="N161" s="23" t="s">
        <v>117</v>
      </c>
    </row>
    <row r="162" spans="1:14" x14ac:dyDescent="0.2">
      <c r="A162" s="33" t="s">
        <v>105</v>
      </c>
      <c r="B162" s="15"/>
      <c r="C162" s="16">
        <v>22300</v>
      </c>
      <c r="D162" s="16">
        <v>0</v>
      </c>
      <c r="E162" s="16">
        <v>0</v>
      </c>
      <c r="F162" s="16">
        <v>0</v>
      </c>
      <c r="G162" s="16">
        <v>0</v>
      </c>
      <c r="H162" s="16">
        <v>22300</v>
      </c>
      <c r="I162" s="16">
        <v>0</v>
      </c>
      <c r="J162" s="15"/>
      <c r="K162" s="15"/>
      <c r="L162" s="16"/>
      <c r="N162" s="23" t="s">
        <v>118</v>
      </c>
    </row>
    <row r="163" spans="1:14" x14ac:dyDescent="0.2">
      <c r="A163" s="33" t="s">
        <v>106</v>
      </c>
      <c r="B163" s="15"/>
      <c r="C163" s="16">
        <v>23919</v>
      </c>
      <c r="D163" s="16">
        <v>0</v>
      </c>
      <c r="E163" s="16">
        <v>0</v>
      </c>
      <c r="F163" s="16">
        <v>0</v>
      </c>
      <c r="G163" s="16">
        <v>0</v>
      </c>
      <c r="H163" s="16">
        <v>23919</v>
      </c>
      <c r="I163" s="16">
        <v>0</v>
      </c>
      <c r="J163" s="15"/>
      <c r="K163" s="15"/>
      <c r="L163" s="16"/>
      <c r="N163" s="23" t="s">
        <v>119</v>
      </c>
    </row>
    <row r="164" spans="1:14" x14ac:dyDescent="0.2">
      <c r="A164" s="33" t="s">
        <v>107</v>
      </c>
      <c r="B164" s="15"/>
      <c r="C164" s="16">
        <v>23577</v>
      </c>
      <c r="D164" s="16">
        <v>0</v>
      </c>
      <c r="E164" s="16">
        <v>0</v>
      </c>
      <c r="F164" s="16">
        <v>0</v>
      </c>
      <c r="G164" s="16">
        <v>0</v>
      </c>
      <c r="H164" s="16">
        <v>23577</v>
      </c>
      <c r="I164" s="16">
        <v>0</v>
      </c>
      <c r="J164" s="15"/>
      <c r="K164" s="15"/>
      <c r="L164" s="16"/>
      <c r="N164" s="23" t="s">
        <v>120</v>
      </c>
    </row>
    <row r="165" spans="1:14" x14ac:dyDescent="0.2">
      <c r="A165" s="33" t="s">
        <v>108</v>
      </c>
      <c r="B165" s="15"/>
      <c r="C165" s="16">
        <v>26272</v>
      </c>
      <c r="D165" s="16">
        <v>0</v>
      </c>
      <c r="E165" s="16">
        <v>0</v>
      </c>
      <c r="F165" s="16">
        <v>0</v>
      </c>
      <c r="G165" s="16">
        <v>0</v>
      </c>
      <c r="H165" s="16">
        <v>26272</v>
      </c>
      <c r="I165" s="16">
        <v>0</v>
      </c>
      <c r="J165" s="15"/>
      <c r="K165" s="15"/>
      <c r="L165" s="16"/>
      <c r="N165" s="23" t="s">
        <v>121</v>
      </c>
    </row>
    <row r="166" spans="1:14" x14ac:dyDescent="0.2">
      <c r="A166" s="33" t="s">
        <v>109</v>
      </c>
      <c r="B166" s="15"/>
      <c r="C166" s="16">
        <v>23894</v>
      </c>
      <c r="D166" s="16">
        <v>0</v>
      </c>
      <c r="E166" s="16">
        <v>0</v>
      </c>
      <c r="F166" s="16">
        <v>0</v>
      </c>
      <c r="G166" s="16">
        <v>0</v>
      </c>
      <c r="H166" s="16">
        <v>23894</v>
      </c>
      <c r="I166" s="16">
        <v>0</v>
      </c>
      <c r="J166" s="15"/>
      <c r="K166" s="15"/>
      <c r="L166" s="16"/>
      <c r="N166" s="23" t="s">
        <v>122</v>
      </c>
    </row>
    <row r="167" spans="1:14" x14ac:dyDescent="0.2">
      <c r="A167" s="33" t="s">
        <v>110</v>
      </c>
      <c r="B167" s="15"/>
      <c r="C167" s="16">
        <v>23978</v>
      </c>
      <c r="D167" s="16">
        <v>0</v>
      </c>
      <c r="E167" s="16">
        <v>0</v>
      </c>
      <c r="F167" s="16">
        <v>0</v>
      </c>
      <c r="G167" s="16">
        <v>0</v>
      </c>
      <c r="H167" s="16">
        <v>23978</v>
      </c>
      <c r="I167" s="16">
        <v>0</v>
      </c>
      <c r="J167" s="15"/>
      <c r="K167" s="15"/>
      <c r="L167" s="16"/>
      <c r="N167" s="23" t="s">
        <v>123</v>
      </c>
    </row>
    <row r="168" spans="1:14" x14ac:dyDescent="0.2">
      <c r="A168" s="33" t="s">
        <v>111</v>
      </c>
      <c r="B168" s="15"/>
      <c r="C168" s="16">
        <v>19221</v>
      </c>
      <c r="D168" s="16">
        <v>0</v>
      </c>
      <c r="E168" s="16">
        <v>0</v>
      </c>
      <c r="F168" s="16">
        <v>0</v>
      </c>
      <c r="G168" s="16">
        <v>0</v>
      </c>
      <c r="H168" s="16">
        <v>19221</v>
      </c>
      <c r="I168" s="16">
        <v>0</v>
      </c>
      <c r="J168" s="15"/>
      <c r="K168" s="15"/>
      <c r="L168" s="16"/>
      <c r="N168" s="23" t="s">
        <v>124</v>
      </c>
    </row>
    <row r="169" spans="1:14" x14ac:dyDescent="0.2">
      <c r="A169" s="33" t="s">
        <v>112</v>
      </c>
      <c r="B169" s="15"/>
      <c r="C169" s="16">
        <v>20100</v>
      </c>
      <c r="D169" s="16">
        <v>0</v>
      </c>
      <c r="E169" s="16">
        <v>0</v>
      </c>
      <c r="F169" s="16">
        <v>0</v>
      </c>
      <c r="G169" s="16">
        <v>0</v>
      </c>
      <c r="H169" s="16">
        <v>20100</v>
      </c>
      <c r="I169" s="16">
        <v>0</v>
      </c>
      <c r="J169" s="15"/>
      <c r="K169" s="15"/>
      <c r="L169" s="16"/>
      <c r="N169" s="23" t="s">
        <v>125</v>
      </c>
    </row>
    <row r="170" spans="1:14" ht="13.5" thickBot="1" x14ac:dyDescent="0.25">
      <c r="A170" s="41" t="s">
        <v>113</v>
      </c>
      <c r="C170" s="42">
        <v>26769</v>
      </c>
      <c r="D170" s="42">
        <v>0</v>
      </c>
      <c r="E170" s="42">
        <v>0</v>
      </c>
      <c r="F170" s="42">
        <v>0</v>
      </c>
      <c r="G170" s="42">
        <v>0</v>
      </c>
      <c r="H170" s="42">
        <v>26769</v>
      </c>
      <c r="I170" s="42">
        <v>0</v>
      </c>
      <c r="J170" s="2"/>
      <c r="K170" s="2"/>
      <c r="L170" s="42"/>
      <c r="N170" s="43" t="s">
        <v>113</v>
      </c>
    </row>
    <row r="171" spans="1:14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M171" s="3"/>
      <c r="N171" s="37">
        <v>2003</v>
      </c>
    </row>
    <row r="172" spans="1:14" x14ac:dyDescent="0.2">
      <c r="A172" s="33" t="s">
        <v>102</v>
      </c>
      <c r="B172" s="15"/>
      <c r="C172" s="16">
        <v>23864</v>
      </c>
      <c r="D172" s="16">
        <v>0</v>
      </c>
      <c r="E172" s="16">
        <v>0</v>
      </c>
      <c r="F172" s="16">
        <v>0</v>
      </c>
      <c r="G172" s="16">
        <v>0</v>
      </c>
      <c r="H172" s="16">
        <v>23864</v>
      </c>
      <c r="I172" s="16">
        <v>0</v>
      </c>
      <c r="J172" s="15"/>
      <c r="K172" s="15"/>
      <c r="L172" s="16"/>
      <c r="N172" s="23" t="s">
        <v>115</v>
      </c>
    </row>
    <row r="173" spans="1:14" x14ac:dyDescent="0.2">
      <c r="A173" s="33" t="s">
        <v>103</v>
      </c>
      <c r="B173" s="15"/>
      <c r="C173" s="16">
        <v>23572</v>
      </c>
      <c r="D173" s="16">
        <v>0</v>
      </c>
      <c r="E173" s="16">
        <v>0</v>
      </c>
      <c r="F173" s="16">
        <v>0</v>
      </c>
      <c r="G173" s="16">
        <v>0</v>
      </c>
      <c r="H173" s="16">
        <v>23572</v>
      </c>
      <c r="I173" s="16">
        <v>0</v>
      </c>
      <c r="J173" s="15"/>
      <c r="K173" s="15"/>
      <c r="L173" s="16"/>
      <c r="N173" s="23" t="s">
        <v>116</v>
      </c>
    </row>
    <row r="174" spans="1:14" x14ac:dyDescent="0.2">
      <c r="A174" s="33" t="s">
        <v>104</v>
      </c>
      <c r="B174" s="15"/>
      <c r="C174" s="16">
        <v>27505</v>
      </c>
      <c r="D174" s="16">
        <v>0</v>
      </c>
      <c r="E174" s="16">
        <v>0</v>
      </c>
      <c r="F174" s="16">
        <v>0</v>
      </c>
      <c r="G174" s="16">
        <v>0</v>
      </c>
      <c r="H174" s="16">
        <v>27505</v>
      </c>
      <c r="I174" s="16">
        <v>0</v>
      </c>
      <c r="J174" s="15"/>
      <c r="K174" s="15"/>
      <c r="L174" s="16"/>
      <c r="N174" s="23" t="s">
        <v>117</v>
      </c>
    </row>
    <row r="175" spans="1:14" x14ac:dyDescent="0.2">
      <c r="A175" s="33" t="s">
        <v>105</v>
      </c>
      <c r="B175" s="15"/>
      <c r="C175" s="16">
        <v>26366</v>
      </c>
      <c r="D175" s="16">
        <v>0</v>
      </c>
      <c r="E175" s="16">
        <v>0</v>
      </c>
      <c r="F175" s="16">
        <v>0</v>
      </c>
      <c r="G175" s="16">
        <v>0</v>
      </c>
      <c r="H175" s="16">
        <v>26366</v>
      </c>
      <c r="I175" s="16">
        <v>0</v>
      </c>
      <c r="J175" s="15"/>
      <c r="K175" s="15"/>
      <c r="L175" s="16"/>
      <c r="N175" s="23" t="s">
        <v>118</v>
      </c>
    </row>
    <row r="176" spans="1:14" x14ac:dyDescent="0.2">
      <c r="A176" s="33" t="s">
        <v>106</v>
      </c>
      <c r="B176" s="15"/>
      <c r="C176" s="16">
        <v>28358</v>
      </c>
      <c r="D176" s="16">
        <v>0</v>
      </c>
      <c r="E176" s="16">
        <v>0</v>
      </c>
      <c r="F176" s="16">
        <v>0</v>
      </c>
      <c r="G176" s="16">
        <v>0</v>
      </c>
      <c r="H176" s="16">
        <v>28358</v>
      </c>
      <c r="I176" s="16">
        <v>0</v>
      </c>
      <c r="J176" s="15"/>
      <c r="K176" s="15"/>
      <c r="L176" s="16"/>
      <c r="N176" s="23" t="s">
        <v>119</v>
      </c>
    </row>
    <row r="177" spans="1:14" x14ac:dyDescent="0.2">
      <c r="A177" s="33" t="s">
        <v>107</v>
      </c>
      <c r="B177" s="15"/>
      <c r="C177" s="16">
        <v>28254</v>
      </c>
      <c r="D177" s="16">
        <v>0</v>
      </c>
      <c r="E177" s="16">
        <v>0</v>
      </c>
      <c r="F177" s="16">
        <v>0</v>
      </c>
      <c r="G177" s="16">
        <v>0</v>
      </c>
      <c r="H177" s="16">
        <v>28254</v>
      </c>
      <c r="I177" s="16">
        <v>0</v>
      </c>
      <c r="J177" s="15"/>
      <c r="K177" s="15"/>
      <c r="L177" s="16"/>
      <c r="N177" s="23" t="s">
        <v>120</v>
      </c>
    </row>
    <row r="178" spans="1:14" x14ac:dyDescent="0.2">
      <c r="A178" s="33" t="s">
        <v>108</v>
      </c>
      <c r="B178" s="15"/>
      <c r="C178" s="16">
        <v>28698</v>
      </c>
      <c r="D178" s="16">
        <v>0</v>
      </c>
      <c r="E178" s="16">
        <v>0</v>
      </c>
      <c r="F178" s="16">
        <v>0</v>
      </c>
      <c r="G178" s="16">
        <v>0</v>
      </c>
      <c r="H178" s="16">
        <v>28698</v>
      </c>
      <c r="I178" s="16">
        <v>0</v>
      </c>
      <c r="J178" s="15"/>
      <c r="K178" s="15"/>
      <c r="L178" s="16"/>
      <c r="N178" s="23" t="s">
        <v>121</v>
      </c>
    </row>
    <row r="179" spans="1:14" x14ac:dyDescent="0.2">
      <c r="A179" s="33" t="s">
        <v>109</v>
      </c>
      <c r="B179" s="15"/>
      <c r="C179" s="16">
        <v>30505</v>
      </c>
      <c r="D179" s="16">
        <v>0</v>
      </c>
      <c r="E179" s="16">
        <v>0</v>
      </c>
      <c r="F179" s="16">
        <v>0</v>
      </c>
      <c r="G179" s="16">
        <v>0</v>
      </c>
      <c r="H179" s="16">
        <v>30505</v>
      </c>
      <c r="I179" s="16">
        <v>0</v>
      </c>
      <c r="J179" s="15"/>
      <c r="K179" s="15"/>
      <c r="L179" s="16"/>
      <c r="N179" s="23" t="s">
        <v>122</v>
      </c>
    </row>
    <row r="180" spans="1:14" x14ac:dyDescent="0.2">
      <c r="A180" s="33" t="s">
        <v>110</v>
      </c>
      <c r="B180" s="15"/>
      <c r="C180" s="16">
        <v>21095</v>
      </c>
      <c r="D180" s="16">
        <v>0</v>
      </c>
      <c r="E180" s="16">
        <v>0</v>
      </c>
      <c r="F180" s="16">
        <v>0</v>
      </c>
      <c r="G180" s="16">
        <v>0</v>
      </c>
      <c r="H180" s="16">
        <v>21095</v>
      </c>
      <c r="I180" s="16">
        <v>0</v>
      </c>
      <c r="J180" s="15"/>
      <c r="K180" s="15"/>
      <c r="L180" s="16"/>
      <c r="N180" s="23" t="s">
        <v>123</v>
      </c>
    </row>
    <row r="181" spans="1:14" x14ac:dyDescent="0.2">
      <c r="A181" s="33" t="s">
        <v>111</v>
      </c>
      <c r="B181" s="15"/>
      <c r="C181" s="16">
        <v>23087</v>
      </c>
      <c r="D181" s="16">
        <v>0</v>
      </c>
      <c r="E181" s="16">
        <v>0</v>
      </c>
      <c r="F181" s="16">
        <v>0</v>
      </c>
      <c r="G181" s="16">
        <v>0</v>
      </c>
      <c r="H181" s="16">
        <v>23087</v>
      </c>
      <c r="I181" s="16">
        <v>0</v>
      </c>
      <c r="J181" s="15"/>
      <c r="K181" s="15"/>
      <c r="L181" s="16"/>
      <c r="N181" s="23" t="s">
        <v>124</v>
      </c>
    </row>
    <row r="182" spans="1:14" x14ac:dyDescent="0.2">
      <c r="A182" s="33" t="s">
        <v>112</v>
      </c>
      <c r="B182" s="15"/>
      <c r="C182" s="16">
        <v>28207</v>
      </c>
      <c r="D182" s="16">
        <v>0</v>
      </c>
      <c r="E182" s="16">
        <v>0</v>
      </c>
      <c r="F182" s="16">
        <v>0</v>
      </c>
      <c r="G182" s="16">
        <v>0</v>
      </c>
      <c r="H182" s="16">
        <v>28207</v>
      </c>
      <c r="I182" s="16">
        <v>0</v>
      </c>
      <c r="J182" s="15"/>
      <c r="K182" s="15"/>
      <c r="L182" s="16"/>
      <c r="N182" s="23" t="s">
        <v>125</v>
      </c>
    </row>
    <row r="183" spans="1:14" ht="13.5" thickBot="1" x14ac:dyDescent="0.25">
      <c r="A183" s="41" t="s">
        <v>113</v>
      </c>
      <c r="C183" s="42">
        <v>28845</v>
      </c>
      <c r="D183" s="42">
        <v>0</v>
      </c>
      <c r="E183" s="42">
        <v>0</v>
      </c>
      <c r="F183" s="42">
        <v>0</v>
      </c>
      <c r="G183" s="42">
        <v>0</v>
      </c>
      <c r="H183" s="42">
        <v>28845</v>
      </c>
      <c r="I183" s="42">
        <v>0</v>
      </c>
      <c r="J183" s="2"/>
      <c r="K183" s="2"/>
      <c r="L183" s="42"/>
      <c r="N183" s="43" t="s">
        <v>113</v>
      </c>
    </row>
    <row r="184" spans="1:14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M184" s="3"/>
      <c r="N184" s="37">
        <v>2004</v>
      </c>
    </row>
    <row r="185" spans="1:14" x14ac:dyDescent="0.2">
      <c r="A185" s="33" t="s">
        <v>102</v>
      </c>
      <c r="B185" s="15"/>
      <c r="C185" s="16">
        <v>28884</v>
      </c>
      <c r="D185" s="16">
        <v>0</v>
      </c>
      <c r="E185" s="16">
        <v>0</v>
      </c>
      <c r="F185" s="16">
        <v>0</v>
      </c>
      <c r="G185" s="16">
        <v>0</v>
      </c>
      <c r="H185" s="16">
        <v>28884</v>
      </c>
      <c r="I185" s="16">
        <v>0</v>
      </c>
      <c r="J185" s="15"/>
      <c r="K185" s="15"/>
      <c r="L185" s="16"/>
      <c r="N185" s="23" t="s">
        <v>115</v>
      </c>
    </row>
    <row r="186" spans="1:14" x14ac:dyDescent="0.2">
      <c r="A186" s="33" t="s">
        <v>103</v>
      </c>
      <c r="B186" s="15"/>
      <c r="C186" s="16">
        <v>27693</v>
      </c>
      <c r="D186" s="16">
        <v>0</v>
      </c>
      <c r="E186" s="16">
        <v>0</v>
      </c>
      <c r="F186" s="16">
        <v>0</v>
      </c>
      <c r="G186" s="16">
        <v>0</v>
      </c>
      <c r="H186" s="16">
        <v>27693</v>
      </c>
      <c r="I186" s="16">
        <v>0</v>
      </c>
      <c r="J186" s="15"/>
      <c r="K186" s="15"/>
      <c r="L186" s="16"/>
      <c r="N186" s="23" t="s">
        <v>116</v>
      </c>
    </row>
    <row r="187" spans="1:14" x14ac:dyDescent="0.2">
      <c r="A187" s="33" t="s">
        <v>104</v>
      </c>
      <c r="B187" s="15"/>
      <c r="C187" s="16">
        <v>27237</v>
      </c>
      <c r="D187" s="16">
        <v>0</v>
      </c>
      <c r="E187" s="16">
        <v>0</v>
      </c>
      <c r="F187" s="16">
        <v>0</v>
      </c>
      <c r="G187" s="16">
        <v>0</v>
      </c>
      <c r="H187" s="16">
        <v>27237</v>
      </c>
      <c r="I187" s="16">
        <v>0</v>
      </c>
      <c r="J187" s="15"/>
      <c r="K187" s="15"/>
      <c r="L187" s="16"/>
      <c r="N187" s="23" t="s">
        <v>117</v>
      </c>
    </row>
    <row r="188" spans="1:14" x14ac:dyDescent="0.2">
      <c r="A188" s="33" t="s">
        <v>105</v>
      </c>
      <c r="B188" s="15"/>
      <c r="C188" s="16">
        <v>28136</v>
      </c>
      <c r="D188" s="16">
        <v>0</v>
      </c>
      <c r="E188" s="16">
        <v>0</v>
      </c>
      <c r="F188" s="16">
        <v>0</v>
      </c>
      <c r="G188" s="16">
        <v>0</v>
      </c>
      <c r="H188" s="16">
        <v>28136</v>
      </c>
      <c r="I188" s="16">
        <v>0</v>
      </c>
      <c r="J188" s="15"/>
      <c r="K188" s="15"/>
      <c r="L188" s="16"/>
      <c r="N188" s="23" t="s">
        <v>118</v>
      </c>
    </row>
    <row r="189" spans="1:14" x14ac:dyDescent="0.2">
      <c r="A189" s="33" t="s">
        <v>106</v>
      </c>
      <c r="B189" s="15"/>
      <c r="C189" s="16">
        <v>28081</v>
      </c>
      <c r="D189" s="16">
        <v>0</v>
      </c>
      <c r="E189" s="16">
        <v>0</v>
      </c>
      <c r="F189" s="16">
        <v>0</v>
      </c>
      <c r="G189" s="16">
        <v>0</v>
      </c>
      <c r="H189" s="16">
        <v>28081</v>
      </c>
      <c r="I189" s="16">
        <v>0</v>
      </c>
      <c r="J189" s="15"/>
      <c r="K189" s="15"/>
      <c r="L189" s="16"/>
      <c r="N189" s="23" t="s">
        <v>119</v>
      </c>
    </row>
    <row r="190" spans="1:14" x14ac:dyDescent="0.2">
      <c r="A190" s="33" t="s">
        <v>107</v>
      </c>
      <c r="B190" s="15"/>
      <c r="C190" s="16">
        <v>23103</v>
      </c>
      <c r="D190" s="16">
        <v>0</v>
      </c>
      <c r="E190" s="16">
        <v>0</v>
      </c>
      <c r="F190" s="16">
        <v>0</v>
      </c>
      <c r="G190" s="16">
        <v>0</v>
      </c>
      <c r="H190" s="16">
        <v>23103</v>
      </c>
      <c r="I190" s="16">
        <v>0</v>
      </c>
      <c r="J190" s="15"/>
      <c r="K190" s="15"/>
      <c r="L190" s="16"/>
      <c r="N190" s="23" t="s">
        <v>120</v>
      </c>
    </row>
    <row r="191" spans="1:14" x14ac:dyDescent="0.2">
      <c r="A191" s="33" t="s">
        <v>108</v>
      </c>
      <c r="B191" s="15"/>
      <c r="C191" s="16">
        <v>26374</v>
      </c>
      <c r="D191" s="16">
        <v>0</v>
      </c>
      <c r="E191" s="16">
        <v>0</v>
      </c>
      <c r="F191" s="16">
        <v>0</v>
      </c>
      <c r="G191" s="16">
        <v>0</v>
      </c>
      <c r="H191" s="16">
        <v>26374</v>
      </c>
      <c r="I191" s="16">
        <v>0</v>
      </c>
      <c r="J191" s="15"/>
      <c r="K191" s="15"/>
      <c r="L191" s="16"/>
      <c r="N191" s="23" t="s">
        <v>121</v>
      </c>
    </row>
    <row r="192" spans="1:14" x14ac:dyDescent="0.2">
      <c r="A192" s="33" t="s">
        <v>109</v>
      </c>
      <c r="B192" s="15"/>
      <c r="C192" s="16">
        <v>27063</v>
      </c>
      <c r="D192" s="16">
        <v>0</v>
      </c>
      <c r="E192" s="16">
        <v>0</v>
      </c>
      <c r="F192" s="16">
        <v>0</v>
      </c>
      <c r="G192" s="16">
        <v>0</v>
      </c>
      <c r="H192" s="16">
        <v>27063</v>
      </c>
      <c r="I192" s="16">
        <v>0</v>
      </c>
      <c r="J192" s="15"/>
      <c r="K192" s="15"/>
      <c r="L192" s="16"/>
      <c r="N192" s="23" t="s">
        <v>122</v>
      </c>
    </row>
    <row r="193" spans="1:14" x14ac:dyDescent="0.2">
      <c r="A193" s="33" t="s">
        <v>110</v>
      </c>
      <c r="B193" s="15"/>
      <c r="C193" s="16">
        <v>20104</v>
      </c>
      <c r="D193" s="16">
        <v>0</v>
      </c>
      <c r="E193" s="16">
        <v>0</v>
      </c>
      <c r="F193" s="16">
        <v>0</v>
      </c>
      <c r="G193" s="16">
        <v>0</v>
      </c>
      <c r="H193" s="16">
        <v>20104</v>
      </c>
      <c r="I193" s="16">
        <v>0</v>
      </c>
      <c r="J193" s="15"/>
      <c r="K193" s="15"/>
      <c r="L193" s="16"/>
      <c r="N193" s="23" t="s">
        <v>123</v>
      </c>
    </row>
    <row r="194" spans="1:14" x14ac:dyDescent="0.2">
      <c r="A194" s="33" t="s">
        <v>111</v>
      </c>
      <c r="B194" s="15"/>
      <c r="C194" s="16">
        <v>26687</v>
      </c>
      <c r="D194" s="16">
        <v>0</v>
      </c>
      <c r="E194" s="16">
        <v>0</v>
      </c>
      <c r="F194" s="16">
        <v>0</v>
      </c>
      <c r="G194" s="16">
        <v>0</v>
      </c>
      <c r="H194" s="16">
        <v>26687</v>
      </c>
      <c r="I194" s="16">
        <v>0</v>
      </c>
      <c r="J194" s="15"/>
      <c r="K194" s="15"/>
      <c r="L194" s="16"/>
      <c r="N194" s="23" t="s">
        <v>124</v>
      </c>
    </row>
    <row r="195" spans="1:14" x14ac:dyDescent="0.2">
      <c r="A195" s="33" t="s">
        <v>112</v>
      </c>
      <c r="B195" s="15"/>
      <c r="C195" s="16">
        <v>20506</v>
      </c>
      <c r="D195" s="16">
        <v>0</v>
      </c>
      <c r="E195" s="16">
        <v>0</v>
      </c>
      <c r="F195" s="16">
        <v>0</v>
      </c>
      <c r="G195" s="16">
        <v>0</v>
      </c>
      <c r="H195" s="16">
        <v>20506</v>
      </c>
      <c r="I195" s="16">
        <v>0</v>
      </c>
      <c r="J195" s="15"/>
      <c r="K195" s="15"/>
      <c r="L195" s="16"/>
      <c r="N195" s="23" t="s">
        <v>125</v>
      </c>
    </row>
    <row r="196" spans="1:14" ht="13.5" thickBot="1" x14ac:dyDescent="0.25">
      <c r="A196" s="41" t="s">
        <v>113</v>
      </c>
      <c r="C196" s="42">
        <v>21720</v>
      </c>
      <c r="D196" s="42">
        <v>0</v>
      </c>
      <c r="E196" s="42">
        <v>0</v>
      </c>
      <c r="F196" s="42">
        <v>0</v>
      </c>
      <c r="G196" s="42">
        <v>0</v>
      </c>
      <c r="H196" s="42">
        <v>21720</v>
      </c>
      <c r="I196" s="42">
        <v>0</v>
      </c>
      <c r="J196" s="2"/>
      <c r="K196" s="2"/>
      <c r="L196" s="42"/>
      <c r="N196" s="43" t="s">
        <v>113</v>
      </c>
    </row>
    <row r="197" spans="1:14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M197" s="3"/>
      <c r="N197" s="37">
        <v>2005</v>
      </c>
    </row>
    <row r="198" spans="1:14" x14ac:dyDescent="0.2">
      <c r="A198" s="33" t="s">
        <v>102</v>
      </c>
      <c r="B198" s="15"/>
      <c r="C198" s="16">
        <v>27134</v>
      </c>
      <c r="D198" s="16">
        <v>0</v>
      </c>
      <c r="E198" s="16">
        <v>0</v>
      </c>
      <c r="F198" s="16">
        <v>0</v>
      </c>
      <c r="G198" s="16">
        <v>0</v>
      </c>
      <c r="H198" s="16">
        <v>27134</v>
      </c>
      <c r="I198" s="16">
        <v>0</v>
      </c>
      <c r="J198" s="15"/>
      <c r="K198" s="15"/>
      <c r="L198" s="16">
        <v>1410.9680000000001</v>
      </c>
      <c r="N198" s="23" t="s">
        <v>115</v>
      </c>
    </row>
    <row r="199" spans="1:14" x14ac:dyDescent="0.2">
      <c r="A199" s="33" t="s">
        <v>103</v>
      </c>
      <c r="B199" s="15"/>
      <c r="C199" s="16">
        <v>25170</v>
      </c>
      <c r="D199" s="16">
        <v>0</v>
      </c>
      <c r="E199" s="16">
        <v>0</v>
      </c>
      <c r="F199" s="16">
        <v>0</v>
      </c>
      <c r="G199" s="16">
        <v>0</v>
      </c>
      <c r="H199" s="16">
        <v>25170</v>
      </c>
      <c r="I199" s="16">
        <v>0</v>
      </c>
      <c r="J199" s="15"/>
      <c r="K199" s="15"/>
      <c r="L199" s="16">
        <v>1308.8399999999999</v>
      </c>
      <c r="N199" s="23" t="s">
        <v>116</v>
      </c>
    </row>
    <row r="200" spans="1:14" x14ac:dyDescent="0.2">
      <c r="A200" s="33" t="s">
        <v>104</v>
      </c>
      <c r="B200" s="15"/>
      <c r="C200" s="16">
        <v>27492</v>
      </c>
      <c r="D200" s="16">
        <v>0</v>
      </c>
      <c r="E200" s="16">
        <v>0</v>
      </c>
      <c r="F200" s="16">
        <v>0</v>
      </c>
      <c r="G200" s="16">
        <v>0</v>
      </c>
      <c r="H200" s="16">
        <v>27492</v>
      </c>
      <c r="I200" s="16">
        <v>0</v>
      </c>
      <c r="J200" s="15"/>
      <c r="K200" s="15"/>
      <c r="L200" s="16">
        <v>1429.5840000000001</v>
      </c>
      <c r="N200" s="23" t="s">
        <v>117</v>
      </c>
    </row>
    <row r="201" spans="1:14" x14ac:dyDescent="0.2">
      <c r="A201" s="33" t="s">
        <v>105</v>
      </c>
      <c r="B201" s="15"/>
      <c r="C201" s="16">
        <v>16371</v>
      </c>
      <c r="D201" s="16">
        <v>0</v>
      </c>
      <c r="E201" s="16">
        <v>0</v>
      </c>
      <c r="F201" s="16">
        <v>0</v>
      </c>
      <c r="G201" s="16">
        <v>0</v>
      </c>
      <c r="H201" s="16">
        <v>16371</v>
      </c>
      <c r="I201" s="16">
        <v>0</v>
      </c>
      <c r="J201" s="15"/>
      <c r="K201" s="15"/>
      <c r="L201" s="16">
        <v>851.29200000000003</v>
      </c>
      <c r="N201" s="23" t="s">
        <v>118</v>
      </c>
    </row>
    <row r="202" spans="1:14" x14ac:dyDescent="0.2">
      <c r="A202" s="33" t="s">
        <v>106</v>
      </c>
      <c r="B202" s="15"/>
      <c r="C202" s="16">
        <v>22457</v>
      </c>
      <c r="D202" s="16">
        <v>0</v>
      </c>
      <c r="E202" s="16">
        <v>0</v>
      </c>
      <c r="F202" s="16">
        <v>0</v>
      </c>
      <c r="G202" s="16">
        <v>0</v>
      </c>
      <c r="H202" s="16">
        <v>22457</v>
      </c>
      <c r="I202" s="16">
        <v>0</v>
      </c>
      <c r="J202" s="15"/>
      <c r="K202" s="15"/>
      <c r="L202" s="16">
        <v>1167.7639999999999</v>
      </c>
      <c r="N202" s="23" t="s">
        <v>119</v>
      </c>
    </row>
    <row r="203" spans="1:14" x14ac:dyDescent="0.2">
      <c r="A203" s="33" t="s">
        <v>107</v>
      </c>
      <c r="B203" s="15"/>
      <c r="C203" s="16">
        <v>26890</v>
      </c>
      <c r="D203" s="16">
        <v>0</v>
      </c>
      <c r="E203" s="16">
        <v>0</v>
      </c>
      <c r="F203" s="16">
        <v>0</v>
      </c>
      <c r="G203" s="16">
        <v>0</v>
      </c>
      <c r="H203" s="16">
        <v>26890</v>
      </c>
      <c r="I203" s="16">
        <v>0</v>
      </c>
      <c r="J203" s="15"/>
      <c r="K203" s="15"/>
      <c r="L203" s="16">
        <v>1398.28</v>
      </c>
      <c r="N203" s="23" t="s">
        <v>120</v>
      </c>
    </row>
    <row r="204" spans="1:14" x14ac:dyDescent="0.2">
      <c r="A204" s="33" t="s">
        <v>108</v>
      </c>
      <c r="B204" s="15"/>
      <c r="C204" s="16">
        <v>27532</v>
      </c>
      <c r="D204" s="16">
        <v>0</v>
      </c>
      <c r="E204" s="16">
        <v>0</v>
      </c>
      <c r="F204" s="16">
        <v>0</v>
      </c>
      <c r="G204" s="16">
        <v>0</v>
      </c>
      <c r="H204" s="16">
        <v>27532</v>
      </c>
      <c r="I204" s="16">
        <v>0</v>
      </c>
      <c r="J204" s="15"/>
      <c r="K204" s="15"/>
      <c r="L204" s="16">
        <v>1431.664</v>
      </c>
      <c r="N204" s="23" t="s">
        <v>121</v>
      </c>
    </row>
    <row r="205" spans="1:14" x14ac:dyDescent="0.2">
      <c r="A205" s="33" t="s">
        <v>109</v>
      </c>
      <c r="B205" s="15"/>
      <c r="C205" s="16">
        <v>27975</v>
      </c>
      <c r="D205" s="16">
        <v>0</v>
      </c>
      <c r="E205" s="16">
        <v>0</v>
      </c>
      <c r="F205" s="16">
        <v>0</v>
      </c>
      <c r="G205" s="16">
        <v>0</v>
      </c>
      <c r="H205" s="16">
        <v>27975</v>
      </c>
      <c r="I205" s="16">
        <v>0</v>
      </c>
      <c r="J205" s="15"/>
      <c r="K205" s="15"/>
      <c r="L205" s="16">
        <v>1454.7</v>
      </c>
      <c r="N205" s="23" t="s">
        <v>122</v>
      </c>
    </row>
    <row r="206" spans="1:14" x14ac:dyDescent="0.2">
      <c r="A206" s="33" t="s">
        <v>110</v>
      </c>
      <c r="B206" s="15"/>
      <c r="C206" s="16">
        <v>20126</v>
      </c>
      <c r="D206" s="16">
        <v>0</v>
      </c>
      <c r="E206" s="16">
        <v>0</v>
      </c>
      <c r="F206" s="16">
        <v>0</v>
      </c>
      <c r="G206" s="16">
        <v>0</v>
      </c>
      <c r="H206" s="16">
        <v>20126</v>
      </c>
      <c r="I206" s="16">
        <v>0</v>
      </c>
      <c r="J206" s="15"/>
      <c r="K206" s="15"/>
      <c r="L206" s="16">
        <v>1379.4559999999999</v>
      </c>
      <c r="N206" s="23" t="s">
        <v>123</v>
      </c>
    </row>
    <row r="207" spans="1:14" x14ac:dyDescent="0.2">
      <c r="A207" s="33" t="s">
        <v>111</v>
      </c>
      <c r="B207" s="15"/>
      <c r="C207" s="16">
        <v>25072</v>
      </c>
      <c r="D207" s="16">
        <v>0</v>
      </c>
      <c r="E207" s="16">
        <v>0</v>
      </c>
      <c r="F207" s="16">
        <v>0</v>
      </c>
      <c r="G207" s="16">
        <v>0</v>
      </c>
      <c r="H207" s="16">
        <v>25072</v>
      </c>
      <c r="I207" s="16">
        <v>0</v>
      </c>
      <c r="J207" s="15"/>
      <c r="K207" s="15"/>
      <c r="L207" s="16">
        <v>1303.7439999999999</v>
      </c>
      <c r="N207" s="23" t="s">
        <v>124</v>
      </c>
    </row>
    <row r="208" spans="1:14" x14ac:dyDescent="0.2">
      <c r="A208" s="33" t="s">
        <v>112</v>
      </c>
      <c r="B208" s="15"/>
      <c r="C208" s="16">
        <v>22389</v>
      </c>
      <c r="D208" s="16">
        <v>0</v>
      </c>
      <c r="E208" s="16">
        <v>0</v>
      </c>
      <c r="F208" s="16">
        <v>0</v>
      </c>
      <c r="G208" s="16">
        <v>0</v>
      </c>
      <c r="H208" s="16">
        <v>22389</v>
      </c>
      <c r="I208" s="16">
        <v>0</v>
      </c>
      <c r="J208" s="15"/>
      <c r="K208" s="15"/>
      <c r="L208" s="16">
        <v>1164.2280000000001</v>
      </c>
      <c r="N208" s="23" t="s">
        <v>125</v>
      </c>
    </row>
    <row r="209" spans="1:14" ht="13.5" thickBot="1" x14ac:dyDescent="0.25">
      <c r="A209" s="41" t="s">
        <v>113</v>
      </c>
      <c r="C209" s="42">
        <v>26528</v>
      </c>
      <c r="D209" s="42">
        <v>0</v>
      </c>
      <c r="E209" s="42">
        <v>0</v>
      </c>
      <c r="F209" s="42">
        <v>0</v>
      </c>
      <c r="G209" s="42">
        <v>0</v>
      </c>
      <c r="H209" s="42">
        <v>26528</v>
      </c>
      <c r="I209" s="42">
        <v>0</v>
      </c>
      <c r="J209" s="2"/>
      <c r="K209" s="2"/>
      <c r="L209" s="42">
        <v>1379.4559999999999</v>
      </c>
      <c r="N209" s="43" t="s">
        <v>113</v>
      </c>
    </row>
    <row r="210" spans="1:14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M210" s="3"/>
      <c r="N210" s="37">
        <v>2006</v>
      </c>
    </row>
    <row r="211" spans="1:14" x14ac:dyDescent="0.2">
      <c r="A211" s="33" t="s">
        <v>102</v>
      </c>
      <c r="B211" s="15"/>
      <c r="C211" s="16">
        <v>26763</v>
      </c>
      <c r="D211" s="16">
        <v>0</v>
      </c>
      <c r="E211" s="16">
        <v>0</v>
      </c>
      <c r="F211" s="16">
        <v>0</v>
      </c>
      <c r="G211" s="16">
        <v>0</v>
      </c>
      <c r="H211" s="16">
        <v>26763</v>
      </c>
      <c r="I211" s="16">
        <v>0</v>
      </c>
      <c r="J211" s="15"/>
      <c r="K211" s="15"/>
      <c r="L211" s="16">
        <v>1391.6759999999999</v>
      </c>
      <c r="N211" s="23" t="s">
        <v>115</v>
      </c>
    </row>
    <row r="212" spans="1:14" x14ac:dyDescent="0.2">
      <c r="A212" s="33" t="s">
        <v>103</v>
      </c>
      <c r="B212" s="15"/>
      <c r="C212" s="16">
        <v>23546</v>
      </c>
      <c r="D212" s="16">
        <v>0</v>
      </c>
      <c r="E212" s="16">
        <v>0</v>
      </c>
      <c r="F212" s="16">
        <v>0</v>
      </c>
      <c r="G212" s="16">
        <v>0</v>
      </c>
      <c r="H212" s="16">
        <v>23546</v>
      </c>
      <c r="I212" s="16">
        <v>0</v>
      </c>
      <c r="J212" s="15"/>
      <c r="K212" s="15"/>
      <c r="L212" s="16">
        <v>1224.3920000000001</v>
      </c>
      <c r="N212" s="23" t="s">
        <v>116</v>
      </c>
    </row>
    <row r="213" spans="1:14" x14ac:dyDescent="0.2">
      <c r="A213" s="33" t="s">
        <v>104</v>
      </c>
      <c r="B213" s="15"/>
      <c r="C213" s="16">
        <v>25048</v>
      </c>
      <c r="D213" s="16">
        <v>0</v>
      </c>
      <c r="E213" s="16">
        <v>0</v>
      </c>
      <c r="F213" s="16">
        <v>0</v>
      </c>
      <c r="G213" s="16">
        <v>0</v>
      </c>
      <c r="H213" s="16">
        <v>25048</v>
      </c>
      <c r="I213" s="16">
        <v>0</v>
      </c>
      <c r="J213" s="15"/>
      <c r="K213" s="15"/>
      <c r="L213" s="16">
        <v>1302.4960000000001</v>
      </c>
      <c r="N213" s="23" t="s">
        <v>117</v>
      </c>
    </row>
    <row r="214" spans="1:14" x14ac:dyDescent="0.2">
      <c r="A214" s="33" t="s">
        <v>105</v>
      </c>
      <c r="B214" s="15"/>
      <c r="C214" s="16">
        <v>27220</v>
      </c>
      <c r="D214" s="16">
        <v>0</v>
      </c>
      <c r="E214" s="16">
        <v>0</v>
      </c>
      <c r="F214" s="16">
        <v>0</v>
      </c>
      <c r="G214" s="16">
        <v>0</v>
      </c>
      <c r="H214" s="16">
        <v>27220</v>
      </c>
      <c r="I214" s="16">
        <v>0</v>
      </c>
      <c r="J214" s="15"/>
      <c r="K214" s="15"/>
      <c r="L214" s="16">
        <v>1415.44</v>
      </c>
      <c r="N214" s="23" t="s">
        <v>118</v>
      </c>
    </row>
    <row r="215" spans="1:14" x14ac:dyDescent="0.2">
      <c r="A215" s="33" t="s">
        <v>106</v>
      </c>
      <c r="B215" s="15"/>
      <c r="C215" s="16">
        <v>27055</v>
      </c>
      <c r="D215" s="16">
        <v>0</v>
      </c>
      <c r="E215" s="16">
        <v>0</v>
      </c>
      <c r="F215" s="16">
        <v>0</v>
      </c>
      <c r="G215" s="16">
        <v>0</v>
      </c>
      <c r="H215" s="16">
        <v>27055</v>
      </c>
      <c r="I215" s="16">
        <v>0</v>
      </c>
      <c r="J215" s="15"/>
      <c r="K215" s="15"/>
      <c r="L215" s="16">
        <v>1406.86</v>
      </c>
      <c r="N215" s="23" t="s">
        <v>119</v>
      </c>
    </row>
    <row r="216" spans="1:14" x14ac:dyDescent="0.2">
      <c r="A216" s="33" t="s">
        <v>107</v>
      </c>
      <c r="B216" s="15"/>
      <c r="C216" s="16">
        <v>17765</v>
      </c>
      <c r="D216" s="16">
        <v>0</v>
      </c>
      <c r="E216" s="16">
        <v>0</v>
      </c>
      <c r="F216" s="16">
        <v>0</v>
      </c>
      <c r="G216" s="16">
        <v>0</v>
      </c>
      <c r="H216" s="16">
        <v>17765</v>
      </c>
      <c r="I216" s="16">
        <v>0</v>
      </c>
      <c r="J216" s="15"/>
      <c r="K216" s="15"/>
      <c r="L216" s="16">
        <v>923.78</v>
      </c>
      <c r="N216" s="23" t="s">
        <v>120</v>
      </c>
    </row>
    <row r="217" spans="1:14" x14ac:dyDescent="0.2">
      <c r="A217" s="33" t="s">
        <v>108</v>
      </c>
      <c r="B217" s="15"/>
      <c r="C217" s="16">
        <v>27126</v>
      </c>
      <c r="D217" s="16">
        <v>0</v>
      </c>
      <c r="E217" s="16">
        <v>0</v>
      </c>
      <c r="F217" s="16">
        <v>0</v>
      </c>
      <c r="G217" s="16">
        <v>0</v>
      </c>
      <c r="H217" s="16">
        <v>27126</v>
      </c>
      <c r="I217" s="16">
        <v>0</v>
      </c>
      <c r="J217" s="15"/>
      <c r="K217" s="15"/>
      <c r="L217" s="16">
        <v>1410.5519999999999</v>
      </c>
      <c r="N217" s="23" t="s">
        <v>121</v>
      </c>
    </row>
    <row r="218" spans="1:14" x14ac:dyDescent="0.2">
      <c r="A218" s="33" t="s">
        <v>109</v>
      </c>
      <c r="B218" s="15"/>
      <c r="C218" s="16">
        <v>26913</v>
      </c>
      <c r="D218" s="16">
        <v>0</v>
      </c>
      <c r="E218" s="16">
        <v>0</v>
      </c>
      <c r="F218" s="16">
        <v>0</v>
      </c>
      <c r="G218" s="16">
        <v>0</v>
      </c>
      <c r="H218" s="16">
        <v>26913</v>
      </c>
      <c r="I218" s="16">
        <v>0</v>
      </c>
      <c r="J218" s="15"/>
      <c r="K218" s="15"/>
      <c r="L218" s="16">
        <v>1399.4760000000001</v>
      </c>
      <c r="N218" s="23" t="s">
        <v>122</v>
      </c>
    </row>
    <row r="219" spans="1:14" x14ac:dyDescent="0.2">
      <c r="A219" s="33" t="s">
        <v>110</v>
      </c>
      <c r="B219" s="15"/>
      <c r="C219" s="16">
        <v>22770</v>
      </c>
      <c r="D219" s="16">
        <v>0</v>
      </c>
      <c r="E219" s="16">
        <v>0</v>
      </c>
      <c r="F219" s="16">
        <v>0</v>
      </c>
      <c r="G219" s="16">
        <v>0</v>
      </c>
      <c r="H219" s="16">
        <v>22770</v>
      </c>
      <c r="I219" s="16">
        <v>0</v>
      </c>
      <c r="J219" s="15"/>
      <c r="K219" s="15"/>
      <c r="L219" s="16">
        <v>1184.04</v>
      </c>
      <c r="N219" s="23" t="s">
        <v>123</v>
      </c>
    </row>
    <row r="220" spans="1:14" x14ac:dyDescent="0.2">
      <c r="A220" s="33" t="s">
        <v>111</v>
      </c>
      <c r="B220" s="15"/>
      <c r="C220" s="16">
        <v>28458</v>
      </c>
      <c r="D220" s="16">
        <v>0</v>
      </c>
      <c r="E220" s="16">
        <v>0</v>
      </c>
      <c r="F220" s="16">
        <v>0</v>
      </c>
      <c r="G220" s="16">
        <v>0</v>
      </c>
      <c r="H220" s="16">
        <v>28458</v>
      </c>
      <c r="I220" s="16">
        <v>0</v>
      </c>
      <c r="J220" s="15"/>
      <c r="K220" s="15"/>
      <c r="L220" s="16">
        <v>1479.816</v>
      </c>
      <c r="N220" s="23" t="s">
        <v>124</v>
      </c>
    </row>
    <row r="221" spans="1:14" x14ac:dyDescent="0.2">
      <c r="A221" s="33" t="s">
        <v>112</v>
      </c>
      <c r="B221" s="15"/>
      <c r="C221" s="16">
        <v>27184</v>
      </c>
      <c r="D221" s="16">
        <v>0</v>
      </c>
      <c r="E221" s="16">
        <v>0</v>
      </c>
      <c r="F221" s="16">
        <v>0</v>
      </c>
      <c r="G221" s="16">
        <v>0</v>
      </c>
      <c r="H221" s="16">
        <v>27184</v>
      </c>
      <c r="I221" s="16">
        <v>0</v>
      </c>
      <c r="J221" s="15"/>
      <c r="K221" s="15"/>
      <c r="L221" s="16">
        <v>1413.568</v>
      </c>
      <c r="N221" s="23" t="s">
        <v>125</v>
      </c>
    </row>
    <row r="222" spans="1:14" ht="13.5" thickBot="1" x14ac:dyDescent="0.25">
      <c r="A222" s="41" t="s">
        <v>113</v>
      </c>
      <c r="C222" s="42">
        <v>30068</v>
      </c>
      <c r="D222" s="42">
        <v>0</v>
      </c>
      <c r="E222" s="42">
        <v>0</v>
      </c>
      <c r="F222" s="42">
        <v>0</v>
      </c>
      <c r="G222" s="42">
        <v>0</v>
      </c>
      <c r="H222" s="42">
        <v>30068</v>
      </c>
      <c r="I222" s="42">
        <v>0</v>
      </c>
      <c r="J222" s="2"/>
      <c r="K222" s="2"/>
      <c r="L222" s="42">
        <v>1563.5360000000001</v>
      </c>
      <c r="N222" s="43" t="s">
        <v>113</v>
      </c>
    </row>
    <row r="223" spans="1:14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M223" s="3"/>
      <c r="N223" s="37">
        <v>2007</v>
      </c>
    </row>
    <row r="224" spans="1:14" x14ac:dyDescent="0.2">
      <c r="A224" s="33" t="s">
        <v>102</v>
      </c>
      <c r="B224" s="15"/>
      <c r="C224" s="16">
        <v>28771</v>
      </c>
      <c r="D224" s="16">
        <v>0</v>
      </c>
      <c r="E224" s="16">
        <v>0</v>
      </c>
      <c r="F224" s="16">
        <v>0</v>
      </c>
      <c r="G224" s="16">
        <v>0</v>
      </c>
      <c r="H224" s="16">
        <v>28771</v>
      </c>
      <c r="I224" s="16">
        <v>0</v>
      </c>
      <c r="J224" s="15"/>
      <c r="K224" s="15"/>
      <c r="L224" s="16">
        <v>1496.0920000000001</v>
      </c>
      <c r="N224" s="23" t="s">
        <v>115</v>
      </c>
    </row>
    <row r="225" spans="1:14" x14ac:dyDescent="0.2">
      <c r="A225" s="33" t="s">
        <v>103</v>
      </c>
      <c r="B225" s="15"/>
      <c r="C225" s="16">
        <v>25288</v>
      </c>
      <c r="D225" s="16">
        <v>0</v>
      </c>
      <c r="E225" s="16">
        <v>0</v>
      </c>
      <c r="F225" s="16">
        <v>0</v>
      </c>
      <c r="G225" s="16">
        <v>0</v>
      </c>
      <c r="H225" s="16">
        <v>25288</v>
      </c>
      <c r="I225" s="16">
        <v>0</v>
      </c>
      <c r="J225" s="15"/>
      <c r="K225" s="15"/>
      <c r="L225" s="16">
        <v>1314.9760000000001</v>
      </c>
      <c r="N225" s="23" t="s">
        <v>116</v>
      </c>
    </row>
    <row r="226" spans="1:14" x14ac:dyDescent="0.2">
      <c r="A226" s="33" t="s">
        <v>104</v>
      </c>
      <c r="B226" s="15"/>
      <c r="C226" s="16">
        <v>24807</v>
      </c>
      <c r="D226" s="16">
        <v>0</v>
      </c>
      <c r="E226" s="16">
        <v>0</v>
      </c>
      <c r="F226" s="16">
        <v>0</v>
      </c>
      <c r="G226" s="16">
        <v>0</v>
      </c>
      <c r="H226" s="16">
        <v>24807</v>
      </c>
      <c r="I226" s="16">
        <v>0</v>
      </c>
      <c r="J226" s="15"/>
      <c r="K226" s="15"/>
      <c r="L226" s="16">
        <v>1289.9639999999999</v>
      </c>
      <c r="N226" s="23" t="s">
        <v>117</v>
      </c>
    </row>
    <row r="227" spans="1:14" x14ac:dyDescent="0.2">
      <c r="A227" s="33" t="s">
        <v>105</v>
      </c>
      <c r="B227" s="15"/>
      <c r="C227" s="16">
        <v>22209</v>
      </c>
      <c r="D227" s="16">
        <v>0</v>
      </c>
      <c r="E227" s="16">
        <v>0</v>
      </c>
      <c r="F227" s="16">
        <v>0</v>
      </c>
      <c r="G227" s="16">
        <v>0</v>
      </c>
      <c r="H227" s="16">
        <v>22209</v>
      </c>
      <c r="I227" s="16">
        <v>0</v>
      </c>
      <c r="J227" s="15"/>
      <c r="K227" s="15"/>
      <c r="L227" s="16">
        <v>1154.8679999999999</v>
      </c>
      <c r="N227" s="23" t="s">
        <v>118</v>
      </c>
    </row>
    <row r="228" spans="1:14" x14ac:dyDescent="0.2">
      <c r="A228" s="33" t="s">
        <v>106</v>
      </c>
      <c r="B228" s="15"/>
      <c r="C228" s="16">
        <v>19966</v>
      </c>
      <c r="D228" s="16">
        <v>0</v>
      </c>
      <c r="E228" s="16">
        <v>0</v>
      </c>
      <c r="F228" s="16">
        <v>0</v>
      </c>
      <c r="G228" s="16">
        <v>0</v>
      </c>
      <c r="H228" s="16">
        <v>19966</v>
      </c>
      <c r="I228" s="16">
        <v>0</v>
      </c>
      <c r="J228" s="15"/>
      <c r="K228" s="15"/>
      <c r="L228" s="16">
        <v>1038.232</v>
      </c>
      <c r="N228" s="23" t="s">
        <v>119</v>
      </c>
    </row>
    <row r="229" spans="1:14" x14ac:dyDescent="0.2">
      <c r="A229" s="33" t="s">
        <v>107</v>
      </c>
      <c r="B229" s="15"/>
      <c r="C229" s="16">
        <v>25135</v>
      </c>
      <c r="D229" s="16">
        <v>0</v>
      </c>
      <c r="E229" s="16">
        <v>0</v>
      </c>
      <c r="F229" s="16">
        <v>0</v>
      </c>
      <c r="G229" s="16">
        <v>0</v>
      </c>
      <c r="H229" s="16">
        <v>25135</v>
      </c>
      <c r="I229" s="16">
        <v>0</v>
      </c>
      <c r="J229" s="15"/>
      <c r="K229" s="15"/>
      <c r="L229" s="16">
        <v>1307.02</v>
      </c>
      <c r="N229" s="23" t="s">
        <v>120</v>
      </c>
    </row>
    <row r="230" spans="1:14" x14ac:dyDescent="0.2">
      <c r="A230" s="33" t="s">
        <v>108</v>
      </c>
      <c r="B230" s="15"/>
      <c r="C230" s="16">
        <v>25144</v>
      </c>
      <c r="D230" s="16">
        <v>0</v>
      </c>
      <c r="E230" s="16">
        <v>0</v>
      </c>
      <c r="F230" s="16">
        <v>0</v>
      </c>
      <c r="G230" s="16">
        <v>0</v>
      </c>
      <c r="H230" s="16">
        <v>25144</v>
      </c>
      <c r="I230" s="16">
        <v>0</v>
      </c>
      <c r="J230" s="15"/>
      <c r="K230" s="15"/>
      <c r="L230" s="16">
        <v>1307.4880000000001</v>
      </c>
      <c r="N230" s="23" t="s">
        <v>121</v>
      </c>
    </row>
    <row r="231" spans="1:14" x14ac:dyDescent="0.2">
      <c r="A231" s="33" t="s">
        <v>109</v>
      </c>
      <c r="B231" s="15"/>
      <c r="C231" s="16">
        <v>26037</v>
      </c>
      <c r="D231" s="16">
        <v>0</v>
      </c>
      <c r="E231" s="16">
        <v>0</v>
      </c>
      <c r="F231" s="16">
        <v>0</v>
      </c>
      <c r="G231" s="16">
        <v>0</v>
      </c>
      <c r="H231" s="16">
        <v>26037</v>
      </c>
      <c r="I231" s="16">
        <v>0</v>
      </c>
      <c r="J231" s="15"/>
      <c r="K231" s="15"/>
      <c r="L231" s="16">
        <v>1353.924</v>
      </c>
      <c r="N231" s="23" t="s">
        <v>122</v>
      </c>
    </row>
    <row r="232" spans="1:14" x14ac:dyDescent="0.2">
      <c r="A232" s="33" t="s">
        <v>110</v>
      </c>
      <c r="B232" s="15"/>
      <c r="C232" s="16">
        <v>12017</v>
      </c>
      <c r="D232" s="16">
        <v>0</v>
      </c>
      <c r="E232" s="16">
        <v>0</v>
      </c>
      <c r="F232" s="16">
        <v>0</v>
      </c>
      <c r="G232" s="16">
        <v>0</v>
      </c>
      <c r="H232" s="16">
        <v>12017</v>
      </c>
      <c r="I232" s="16">
        <v>0</v>
      </c>
      <c r="J232" s="15"/>
      <c r="K232" s="15"/>
      <c r="L232" s="16">
        <v>624.88400000000001</v>
      </c>
      <c r="N232" s="23" t="s">
        <v>123</v>
      </c>
    </row>
    <row r="233" spans="1:14" x14ac:dyDescent="0.2">
      <c r="A233" s="33" t="s">
        <v>111</v>
      </c>
      <c r="B233" s="15"/>
      <c r="C233" s="16">
        <v>43024</v>
      </c>
      <c r="D233" s="16">
        <v>0</v>
      </c>
      <c r="E233" s="16">
        <v>0</v>
      </c>
      <c r="F233" s="16">
        <v>0</v>
      </c>
      <c r="G233" s="16">
        <v>0</v>
      </c>
      <c r="H233" s="16">
        <v>43024</v>
      </c>
      <c r="I233" s="16">
        <v>0</v>
      </c>
      <c r="J233" s="15"/>
      <c r="K233" s="15"/>
      <c r="L233" s="16">
        <v>2237.248</v>
      </c>
      <c r="N233" s="23" t="s">
        <v>124</v>
      </c>
    </row>
    <row r="234" spans="1:14" x14ac:dyDescent="0.2">
      <c r="A234" s="33" t="s">
        <v>112</v>
      </c>
      <c r="B234" s="15"/>
      <c r="C234" s="16">
        <v>25165</v>
      </c>
      <c r="D234" s="16">
        <v>0</v>
      </c>
      <c r="E234" s="16">
        <v>0</v>
      </c>
      <c r="F234" s="16">
        <v>0</v>
      </c>
      <c r="G234" s="16">
        <v>0</v>
      </c>
      <c r="H234" s="16">
        <v>25165</v>
      </c>
      <c r="I234" s="16">
        <v>0</v>
      </c>
      <c r="J234" s="15"/>
      <c r="K234" s="15"/>
      <c r="L234" s="16">
        <v>1308.58</v>
      </c>
      <c r="N234" s="23" t="s">
        <v>125</v>
      </c>
    </row>
    <row r="235" spans="1:14" ht="13.5" thickBot="1" x14ac:dyDescent="0.25">
      <c r="A235" s="41" t="s">
        <v>113</v>
      </c>
      <c r="C235" s="42">
        <v>28519</v>
      </c>
      <c r="D235" s="42">
        <v>0</v>
      </c>
      <c r="E235" s="42">
        <v>0</v>
      </c>
      <c r="F235" s="42">
        <v>0</v>
      </c>
      <c r="G235" s="42">
        <v>0</v>
      </c>
      <c r="H235" s="42">
        <v>28519</v>
      </c>
      <c r="I235" s="42">
        <v>0</v>
      </c>
      <c r="J235" s="2"/>
      <c r="K235" s="2"/>
      <c r="L235" s="42">
        <v>1482.9880000000001</v>
      </c>
      <c r="N235" s="43" t="s">
        <v>113</v>
      </c>
    </row>
    <row r="236" spans="1:14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M236" s="3"/>
      <c r="N236" s="37">
        <v>2008</v>
      </c>
    </row>
    <row r="237" spans="1:14" x14ac:dyDescent="0.2">
      <c r="A237" s="33" t="s">
        <v>102</v>
      </c>
      <c r="B237" s="15"/>
      <c r="C237" s="16">
        <v>21830</v>
      </c>
      <c r="D237" s="16">
        <v>0</v>
      </c>
      <c r="E237" s="16">
        <v>0</v>
      </c>
      <c r="F237" s="16">
        <v>0</v>
      </c>
      <c r="G237" s="16">
        <v>0</v>
      </c>
      <c r="H237" s="16">
        <v>21830</v>
      </c>
      <c r="I237" s="16">
        <v>0</v>
      </c>
      <c r="J237" s="15"/>
      <c r="K237" s="15"/>
      <c r="L237" s="16">
        <v>1135.1600000000001</v>
      </c>
      <c r="N237" s="23" t="s">
        <v>115</v>
      </c>
    </row>
    <row r="238" spans="1:14" x14ac:dyDescent="0.2">
      <c r="A238" s="33" t="s">
        <v>103</v>
      </c>
      <c r="B238" s="15"/>
      <c r="C238" s="16">
        <v>24232</v>
      </c>
      <c r="D238" s="16">
        <v>0</v>
      </c>
      <c r="E238" s="16">
        <v>0</v>
      </c>
      <c r="F238" s="16">
        <v>0</v>
      </c>
      <c r="G238" s="16">
        <v>0</v>
      </c>
      <c r="H238" s="16">
        <v>24232</v>
      </c>
      <c r="I238" s="16">
        <v>0</v>
      </c>
      <c r="J238" s="15"/>
      <c r="K238" s="15"/>
      <c r="L238" s="16">
        <v>1260.0640000000001</v>
      </c>
      <c r="N238" s="23" t="s">
        <v>116</v>
      </c>
    </row>
    <row r="239" spans="1:14" x14ac:dyDescent="0.2">
      <c r="A239" s="33" t="s">
        <v>104</v>
      </c>
      <c r="B239" s="15"/>
      <c r="C239" s="16">
        <v>21178</v>
      </c>
      <c r="D239" s="16">
        <v>0</v>
      </c>
      <c r="E239" s="16">
        <v>0</v>
      </c>
      <c r="F239" s="16">
        <v>0</v>
      </c>
      <c r="G239" s="16">
        <v>0</v>
      </c>
      <c r="H239" s="16">
        <v>21178</v>
      </c>
      <c r="I239" s="16">
        <v>0</v>
      </c>
      <c r="J239" s="15"/>
      <c r="K239" s="15"/>
      <c r="L239" s="16">
        <v>1101.2560000000001</v>
      </c>
      <c r="N239" s="23" t="s">
        <v>117</v>
      </c>
    </row>
    <row r="240" spans="1:14" x14ac:dyDescent="0.2">
      <c r="A240" s="33" t="s">
        <v>105</v>
      </c>
      <c r="B240" s="15"/>
      <c r="C240" s="16">
        <v>17826</v>
      </c>
      <c r="D240" s="16">
        <v>0</v>
      </c>
      <c r="E240" s="16">
        <v>0</v>
      </c>
      <c r="F240" s="16">
        <v>0</v>
      </c>
      <c r="G240" s="16">
        <v>0</v>
      </c>
      <c r="H240" s="16">
        <v>17826</v>
      </c>
      <c r="I240" s="16">
        <v>0</v>
      </c>
      <c r="J240" s="15"/>
      <c r="K240" s="15"/>
      <c r="L240" s="16">
        <v>926.952</v>
      </c>
      <c r="N240" s="23" t="s">
        <v>118</v>
      </c>
    </row>
    <row r="241" spans="1:15" x14ac:dyDescent="0.2">
      <c r="A241" s="33" t="s">
        <v>106</v>
      </c>
      <c r="B241" s="15"/>
      <c r="C241" s="16">
        <v>27170</v>
      </c>
      <c r="D241" s="16">
        <v>0</v>
      </c>
      <c r="E241" s="16">
        <v>0</v>
      </c>
      <c r="F241" s="16">
        <v>0</v>
      </c>
      <c r="G241" s="16">
        <v>0</v>
      </c>
      <c r="H241" s="16">
        <v>27170</v>
      </c>
      <c r="I241" s="16">
        <v>0</v>
      </c>
      <c r="J241" s="15"/>
      <c r="K241" s="15"/>
      <c r="L241" s="16">
        <v>1412.84</v>
      </c>
      <c r="N241" s="23" t="s">
        <v>119</v>
      </c>
    </row>
    <row r="242" spans="1:15" x14ac:dyDescent="0.2">
      <c r="A242" s="33" t="s">
        <v>107</v>
      </c>
      <c r="B242" s="15"/>
      <c r="C242" s="16">
        <v>24068</v>
      </c>
      <c r="D242" s="16">
        <v>0</v>
      </c>
      <c r="E242" s="16">
        <v>0</v>
      </c>
      <c r="F242" s="16">
        <v>0</v>
      </c>
      <c r="G242" s="16">
        <v>0</v>
      </c>
      <c r="H242" s="16">
        <v>24068</v>
      </c>
      <c r="I242" s="16">
        <v>0</v>
      </c>
      <c r="J242" s="15"/>
      <c r="K242" s="15"/>
      <c r="L242" s="16">
        <v>1251.5360000000001</v>
      </c>
      <c r="N242" s="23" t="s">
        <v>120</v>
      </c>
    </row>
    <row r="243" spans="1:15" x14ac:dyDescent="0.2">
      <c r="A243" s="33" t="s">
        <v>108</v>
      </c>
      <c r="B243" s="15"/>
      <c r="C243" s="16">
        <v>26147</v>
      </c>
      <c r="D243" s="16">
        <v>0</v>
      </c>
      <c r="E243" s="16">
        <v>0</v>
      </c>
      <c r="F243" s="16">
        <v>0</v>
      </c>
      <c r="G243" s="16">
        <v>0</v>
      </c>
      <c r="H243" s="16">
        <v>26147</v>
      </c>
      <c r="I243" s="16">
        <v>0</v>
      </c>
      <c r="J243" s="15"/>
      <c r="K243" s="15"/>
      <c r="L243" s="16">
        <v>1359.644</v>
      </c>
      <c r="N243" s="23" t="s">
        <v>121</v>
      </c>
    </row>
    <row r="244" spans="1:15" x14ac:dyDescent="0.2">
      <c r="A244" s="33" t="s">
        <v>109</v>
      </c>
      <c r="B244" s="15"/>
      <c r="C244" s="16">
        <v>26126</v>
      </c>
      <c r="D244" s="16">
        <v>0</v>
      </c>
      <c r="E244" s="16">
        <v>0</v>
      </c>
      <c r="F244" s="16">
        <v>0</v>
      </c>
      <c r="G244" s="16">
        <v>0</v>
      </c>
      <c r="H244" s="16">
        <v>26126</v>
      </c>
      <c r="I244" s="16">
        <v>0</v>
      </c>
      <c r="J244" s="15"/>
      <c r="K244" s="15"/>
      <c r="L244" s="16">
        <v>1358.5519999999999</v>
      </c>
      <c r="N244" s="23" t="s">
        <v>122</v>
      </c>
    </row>
    <row r="245" spans="1:15" x14ac:dyDescent="0.2">
      <c r="A245" s="33" t="s">
        <v>110</v>
      </c>
      <c r="B245" s="15"/>
      <c r="C245" s="16">
        <v>25475</v>
      </c>
      <c r="D245" s="16">
        <v>0</v>
      </c>
      <c r="E245" s="16">
        <v>0</v>
      </c>
      <c r="F245" s="16">
        <v>0</v>
      </c>
      <c r="G245" s="16">
        <v>0</v>
      </c>
      <c r="H245" s="16">
        <v>25475</v>
      </c>
      <c r="I245" s="16">
        <v>0</v>
      </c>
      <c r="J245" s="15"/>
      <c r="K245" s="15"/>
      <c r="L245" s="16">
        <v>1324.7</v>
      </c>
      <c r="N245" s="23" t="s">
        <v>123</v>
      </c>
    </row>
    <row r="246" spans="1:15" x14ac:dyDescent="0.2">
      <c r="A246" s="33" t="s">
        <v>111</v>
      </c>
      <c r="B246" s="15"/>
      <c r="C246" s="16">
        <v>26975</v>
      </c>
      <c r="D246" s="16">
        <v>0</v>
      </c>
      <c r="E246" s="16">
        <v>0</v>
      </c>
      <c r="F246" s="16">
        <v>0</v>
      </c>
      <c r="G246" s="16">
        <v>0</v>
      </c>
      <c r="H246" s="16">
        <v>26975</v>
      </c>
      <c r="I246" s="16">
        <v>0</v>
      </c>
      <c r="J246" s="15"/>
      <c r="K246" s="15"/>
      <c r="L246" s="16">
        <v>1402.7</v>
      </c>
      <c r="N246" s="23" t="s">
        <v>124</v>
      </c>
    </row>
    <row r="247" spans="1:15" x14ac:dyDescent="0.2">
      <c r="A247" s="33" t="s">
        <v>112</v>
      </c>
      <c r="B247" s="15"/>
      <c r="C247" s="16">
        <v>21564</v>
      </c>
      <c r="D247" s="16">
        <v>0</v>
      </c>
      <c r="E247" s="16">
        <v>0</v>
      </c>
      <c r="F247" s="16">
        <v>0</v>
      </c>
      <c r="G247" s="16">
        <v>0</v>
      </c>
      <c r="H247" s="16">
        <v>21564</v>
      </c>
      <c r="I247" s="16">
        <v>0</v>
      </c>
      <c r="J247" s="15"/>
      <c r="K247" s="15"/>
      <c r="L247" s="16">
        <v>1121.328</v>
      </c>
      <c r="N247" s="23" t="s">
        <v>125</v>
      </c>
    </row>
    <row r="248" spans="1:15" ht="13.5" thickBot="1" x14ac:dyDescent="0.25">
      <c r="A248" s="41" t="s">
        <v>113</v>
      </c>
      <c r="C248" s="42">
        <v>21683</v>
      </c>
      <c r="D248" s="42">
        <v>0</v>
      </c>
      <c r="E248" s="42">
        <v>0</v>
      </c>
      <c r="F248" s="42">
        <v>0</v>
      </c>
      <c r="G248" s="42">
        <v>0</v>
      </c>
      <c r="H248" s="42">
        <v>21683</v>
      </c>
      <c r="I248" s="42">
        <v>0</v>
      </c>
      <c r="J248" s="2"/>
      <c r="K248" s="2"/>
      <c r="L248" s="42">
        <v>1127.5160000000001</v>
      </c>
      <c r="N248" s="43" t="s">
        <v>113</v>
      </c>
    </row>
    <row r="249" spans="1:15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M249" s="3"/>
      <c r="N249" s="37">
        <v>2009</v>
      </c>
    </row>
    <row r="250" spans="1:15" x14ac:dyDescent="0.2">
      <c r="A250" s="33" t="s">
        <v>102</v>
      </c>
      <c r="B250" s="16"/>
      <c r="C250" s="16">
        <v>22544</v>
      </c>
      <c r="D250" s="16">
        <v>0</v>
      </c>
      <c r="E250" s="16">
        <v>0</v>
      </c>
      <c r="F250" s="16">
        <v>0</v>
      </c>
      <c r="G250" s="16">
        <v>0</v>
      </c>
      <c r="H250" s="16">
        <v>22544</v>
      </c>
      <c r="I250" s="16">
        <v>0</v>
      </c>
      <c r="J250" s="15"/>
      <c r="K250" s="15"/>
      <c r="L250" s="16">
        <v>1172.288</v>
      </c>
      <c r="N250" s="23" t="s">
        <v>115</v>
      </c>
      <c r="O250" s="10"/>
    </row>
    <row r="251" spans="1:15" x14ac:dyDescent="0.2">
      <c r="A251" s="33" t="s">
        <v>103</v>
      </c>
      <c r="B251" s="15"/>
      <c r="C251" s="16">
        <v>25461</v>
      </c>
      <c r="D251" s="16">
        <v>0</v>
      </c>
      <c r="E251" s="16">
        <v>0</v>
      </c>
      <c r="F251" s="16">
        <v>0</v>
      </c>
      <c r="G251" s="16">
        <v>0</v>
      </c>
      <c r="H251" s="16">
        <v>25461</v>
      </c>
      <c r="I251" s="16">
        <v>0</v>
      </c>
      <c r="J251" s="15"/>
      <c r="K251" s="15"/>
      <c r="L251" s="16">
        <v>1323.972</v>
      </c>
      <c r="N251" s="23" t="s">
        <v>116</v>
      </c>
      <c r="O251" s="10"/>
    </row>
    <row r="252" spans="1:15" x14ac:dyDescent="0.2">
      <c r="A252" s="33" t="s">
        <v>104</v>
      </c>
      <c r="B252" s="15"/>
      <c r="C252" s="16">
        <v>26980</v>
      </c>
      <c r="D252" s="16">
        <v>0</v>
      </c>
      <c r="E252" s="16">
        <v>0</v>
      </c>
      <c r="F252" s="16">
        <v>0</v>
      </c>
      <c r="G252" s="16">
        <v>0</v>
      </c>
      <c r="H252" s="16">
        <v>26980</v>
      </c>
      <c r="I252" s="16">
        <v>0</v>
      </c>
      <c r="J252" s="15"/>
      <c r="K252" s="15"/>
      <c r="L252" s="16">
        <v>1402.96</v>
      </c>
      <c r="N252" s="23" t="s">
        <v>117</v>
      </c>
      <c r="O252" s="10"/>
    </row>
    <row r="253" spans="1:15" x14ac:dyDescent="0.2">
      <c r="A253" s="33" t="s">
        <v>105</v>
      </c>
      <c r="B253" s="15"/>
      <c r="C253" s="16">
        <v>24694</v>
      </c>
      <c r="D253" s="16">
        <v>0</v>
      </c>
      <c r="E253" s="16">
        <v>0</v>
      </c>
      <c r="F253" s="16">
        <v>0</v>
      </c>
      <c r="G253" s="16">
        <v>0</v>
      </c>
      <c r="H253" s="16">
        <v>24694</v>
      </c>
      <c r="I253" s="16">
        <v>0</v>
      </c>
      <c r="J253" s="15"/>
      <c r="K253" s="15"/>
      <c r="L253" s="16">
        <v>1284.088</v>
      </c>
      <c r="N253" s="23" t="s">
        <v>118</v>
      </c>
      <c r="O253" s="10"/>
    </row>
    <row r="254" spans="1:15" x14ac:dyDescent="0.2">
      <c r="A254" s="33" t="s">
        <v>106</v>
      </c>
      <c r="B254" s="15"/>
      <c r="C254" s="16">
        <v>26706</v>
      </c>
      <c r="D254" s="16">
        <v>0</v>
      </c>
      <c r="E254" s="16">
        <v>0</v>
      </c>
      <c r="F254" s="16">
        <v>0</v>
      </c>
      <c r="G254" s="16">
        <v>0</v>
      </c>
      <c r="H254" s="16">
        <v>26706</v>
      </c>
      <c r="I254" s="16">
        <v>0</v>
      </c>
      <c r="J254" s="15"/>
      <c r="K254" s="15"/>
      <c r="L254" s="16">
        <v>1388.712</v>
      </c>
      <c r="N254" s="23" t="s">
        <v>119</v>
      </c>
      <c r="O254" s="10"/>
    </row>
    <row r="255" spans="1:15" x14ac:dyDescent="0.2">
      <c r="A255" s="33" t="s">
        <v>107</v>
      </c>
      <c r="B255" s="15"/>
      <c r="C255" s="16">
        <v>24675</v>
      </c>
      <c r="D255" s="16">
        <v>0</v>
      </c>
      <c r="E255" s="16">
        <v>0</v>
      </c>
      <c r="F255" s="16">
        <v>0</v>
      </c>
      <c r="G255" s="16">
        <v>0</v>
      </c>
      <c r="H255" s="16">
        <v>24675</v>
      </c>
      <c r="I255" s="16">
        <v>0</v>
      </c>
      <c r="J255" s="15"/>
      <c r="K255" s="15"/>
      <c r="L255" s="16">
        <v>1283.0999999999999</v>
      </c>
      <c r="N255" s="23" t="s">
        <v>120</v>
      </c>
      <c r="O255" s="10"/>
    </row>
    <row r="256" spans="1:15" x14ac:dyDescent="0.2">
      <c r="A256" s="33" t="s">
        <v>108</v>
      </c>
      <c r="B256" s="15"/>
      <c r="C256" s="16">
        <v>27190</v>
      </c>
      <c r="D256" s="16">
        <v>0</v>
      </c>
      <c r="E256" s="16">
        <v>0</v>
      </c>
      <c r="F256" s="16">
        <v>0</v>
      </c>
      <c r="G256" s="16">
        <v>0</v>
      </c>
      <c r="H256" s="16">
        <v>27190</v>
      </c>
      <c r="I256" s="16">
        <v>0</v>
      </c>
      <c r="J256" s="15"/>
      <c r="K256" s="15"/>
      <c r="L256" s="16">
        <v>1413.88</v>
      </c>
      <c r="N256" s="23" t="s">
        <v>121</v>
      </c>
      <c r="O256" s="10"/>
    </row>
    <row r="257" spans="1:15" x14ac:dyDescent="0.2">
      <c r="A257" s="33" t="s">
        <v>109</v>
      </c>
      <c r="B257" s="15"/>
      <c r="C257" s="16">
        <v>22562</v>
      </c>
      <c r="D257" s="16">
        <v>0</v>
      </c>
      <c r="E257" s="16">
        <v>0</v>
      </c>
      <c r="F257" s="16">
        <v>0</v>
      </c>
      <c r="G257" s="16">
        <v>0</v>
      </c>
      <c r="H257" s="16">
        <v>22562</v>
      </c>
      <c r="I257" s="16">
        <v>0</v>
      </c>
      <c r="J257" s="15"/>
      <c r="K257" s="15"/>
      <c r="L257" s="16">
        <v>1173.2239999999999</v>
      </c>
      <c r="N257" s="23" t="s">
        <v>122</v>
      </c>
      <c r="O257" s="10"/>
    </row>
    <row r="258" spans="1:15" x14ac:dyDescent="0.2">
      <c r="A258" s="33" t="s">
        <v>110</v>
      </c>
      <c r="B258" s="15"/>
      <c r="C258" s="16">
        <v>20986</v>
      </c>
      <c r="D258" s="16">
        <v>0</v>
      </c>
      <c r="E258" s="16">
        <v>0</v>
      </c>
      <c r="F258" s="16">
        <v>0</v>
      </c>
      <c r="G258" s="16">
        <v>0</v>
      </c>
      <c r="H258" s="16">
        <v>20986</v>
      </c>
      <c r="I258" s="16">
        <v>0</v>
      </c>
      <c r="J258" s="15"/>
      <c r="K258" s="15"/>
      <c r="L258" s="16">
        <v>1091.2719999999999</v>
      </c>
      <c r="N258" s="23" t="s">
        <v>123</v>
      </c>
      <c r="O258" s="10"/>
    </row>
    <row r="259" spans="1:15" x14ac:dyDescent="0.2">
      <c r="A259" s="33" t="s">
        <v>111</v>
      </c>
      <c r="B259" s="15"/>
      <c r="C259" s="16">
        <v>23644</v>
      </c>
      <c r="D259" s="16">
        <v>0</v>
      </c>
      <c r="E259" s="16">
        <v>0</v>
      </c>
      <c r="F259" s="16">
        <v>0</v>
      </c>
      <c r="G259" s="16">
        <v>0</v>
      </c>
      <c r="H259" s="16">
        <v>23644</v>
      </c>
      <c r="I259" s="16">
        <v>0</v>
      </c>
      <c r="J259" s="15"/>
      <c r="K259" s="15"/>
      <c r="L259" s="16">
        <v>1229.4880000000001</v>
      </c>
      <c r="N259" s="23" t="s">
        <v>124</v>
      </c>
      <c r="O259" s="10"/>
    </row>
    <row r="260" spans="1:15" x14ac:dyDescent="0.2">
      <c r="A260" s="33" t="s">
        <v>112</v>
      </c>
      <c r="B260" s="15"/>
      <c r="C260" s="16">
        <v>24694</v>
      </c>
      <c r="D260" s="16">
        <v>0</v>
      </c>
      <c r="E260" s="16">
        <v>0</v>
      </c>
      <c r="F260" s="16">
        <v>0</v>
      </c>
      <c r="G260" s="16">
        <v>0</v>
      </c>
      <c r="H260" s="16">
        <v>24694</v>
      </c>
      <c r="I260" s="16">
        <v>0</v>
      </c>
      <c r="J260" s="15"/>
      <c r="K260" s="15"/>
      <c r="L260" s="16">
        <v>1284.088</v>
      </c>
      <c r="N260" s="23" t="s">
        <v>125</v>
      </c>
      <c r="O260" s="10"/>
    </row>
    <row r="261" spans="1:15" ht="13.5" thickBot="1" x14ac:dyDescent="0.25">
      <c r="A261" s="41" t="s">
        <v>113</v>
      </c>
      <c r="C261" s="42">
        <v>26390</v>
      </c>
      <c r="D261" s="42">
        <v>0</v>
      </c>
      <c r="E261" s="42">
        <v>0</v>
      </c>
      <c r="F261" s="42">
        <v>0</v>
      </c>
      <c r="G261" s="42">
        <v>0</v>
      </c>
      <c r="H261" s="42">
        <v>26390</v>
      </c>
      <c r="I261" s="42">
        <v>0</v>
      </c>
      <c r="J261" s="2"/>
      <c r="K261" s="2"/>
      <c r="L261" s="42">
        <v>1372.28</v>
      </c>
      <c r="N261" s="43" t="s">
        <v>113</v>
      </c>
    </row>
    <row r="262" spans="1:15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M262" s="3"/>
      <c r="N262" s="37">
        <v>2010</v>
      </c>
    </row>
    <row r="263" spans="1:15" x14ac:dyDescent="0.2">
      <c r="A263" s="33" t="s">
        <v>102</v>
      </c>
      <c r="B263" s="15"/>
      <c r="C263" s="16">
        <v>20194</v>
      </c>
      <c r="D263" s="16">
        <v>0</v>
      </c>
      <c r="E263" s="16">
        <v>0</v>
      </c>
      <c r="F263" s="16">
        <v>0</v>
      </c>
      <c r="G263" s="16">
        <v>0</v>
      </c>
      <c r="H263" s="16">
        <v>27290</v>
      </c>
      <c r="I263" s="16">
        <v>0</v>
      </c>
      <c r="J263" s="15"/>
      <c r="K263" s="15"/>
      <c r="L263" s="16">
        <v>1419.08</v>
      </c>
      <c r="N263" s="23" t="s">
        <v>115</v>
      </c>
      <c r="O263" s="10"/>
    </row>
    <row r="264" spans="1:15" x14ac:dyDescent="0.2">
      <c r="A264" s="33" t="s">
        <v>103</v>
      </c>
      <c r="B264" s="15"/>
      <c r="C264" s="16">
        <v>24263</v>
      </c>
      <c r="D264" s="16">
        <v>0</v>
      </c>
      <c r="E264" s="16">
        <v>0</v>
      </c>
      <c r="F264" s="16">
        <v>0</v>
      </c>
      <c r="G264" s="16">
        <v>0</v>
      </c>
      <c r="H264" s="16">
        <v>25070</v>
      </c>
      <c r="I264" s="16">
        <v>0</v>
      </c>
      <c r="J264" s="15"/>
      <c r="K264" s="15"/>
      <c r="L264" s="16">
        <v>1303.6400000000001</v>
      </c>
      <c r="N264" s="23" t="s">
        <v>116</v>
      </c>
      <c r="O264" s="10"/>
    </row>
    <row r="265" spans="1:15" x14ac:dyDescent="0.2">
      <c r="A265" s="33" t="s">
        <v>104</v>
      </c>
      <c r="B265" s="15"/>
      <c r="C265" s="16">
        <v>25386</v>
      </c>
      <c r="D265" s="16">
        <v>0</v>
      </c>
      <c r="E265" s="16">
        <v>0</v>
      </c>
      <c r="F265" s="16">
        <v>0</v>
      </c>
      <c r="G265" s="16">
        <v>0</v>
      </c>
      <c r="H265" s="16">
        <v>26253</v>
      </c>
      <c r="I265" s="16">
        <v>0</v>
      </c>
      <c r="J265" s="15"/>
      <c r="K265" s="15"/>
      <c r="L265" s="16">
        <v>1365.1559999999999</v>
      </c>
      <c r="N265" s="23" t="s">
        <v>117</v>
      </c>
      <c r="O265" s="10"/>
    </row>
    <row r="266" spans="1:15" x14ac:dyDescent="0.2">
      <c r="A266" s="33" t="s">
        <v>105</v>
      </c>
      <c r="B266" s="15"/>
      <c r="C266" s="16">
        <v>24084</v>
      </c>
      <c r="D266" s="16">
        <v>0</v>
      </c>
      <c r="E266" s="16">
        <v>0</v>
      </c>
      <c r="F266" s="16">
        <v>0</v>
      </c>
      <c r="G266" s="16">
        <v>0</v>
      </c>
      <c r="H266" s="16">
        <v>24922</v>
      </c>
      <c r="I266" s="16">
        <v>0</v>
      </c>
      <c r="J266" s="15"/>
      <c r="K266" s="15"/>
      <c r="L266" s="16">
        <v>1295.944</v>
      </c>
      <c r="N266" s="23" t="s">
        <v>118</v>
      </c>
      <c r="O266" s="10"/>
    </row>
    <row r="267" spans="1:15" x14ac:dyDescent="0.2">
      <c r="A267" s="33" t="s">
        <v>106</v>
      </c>
      <c r="B267" s="15"/>
      <c r="C267" s="16">
        <v>25452</v>
      </c>
      <c r="D267" s="16">
        <v>0</v>
      </c>
      <c r="E267" s="16">
        <v>0</v>
      </c>
      <c r="F267" s="16">
        <v>0</v>
      </c>
      <c r="G267" s="16">
        <v>0</v>
      </c>
      <c r="H267" s="16">
        <v>26277</v>
      </c>
      <c r="I267" s="16">
        <v>0</v>
      </c>
      <c r="J267" s="15"/>
      <c r="K267" s="15"/>
      <c r="L267" s="16">
        <v>1366.404</v>
      </c>
      <c r="N267" s="23" t="s">
        <v>119</v>
      </c>
      <c r="O267" s="10"/>
    </row>
    <row r="268" spans="1:15" x14ac:dyDescent="0.2">
      <c r="A268" s="33" t="s">
        <v>107</v>
      </c>
      <c r="B268" s="15"/>
      <c r="C268" s="16">
        <v>26135</v>
      </c>
      <c r="D268" s="16">
        <v>0</v>
      </c>
      <c r="E268" s="16">
        <v>0</v>
      </c>
      <c r="F268" s="16">
        <v>0</v>
      </c>
      <c r="G268" s="16">
        <v>0</v>
      </c>
      <c r="H268" s="16">
        <v>27122</v>
      </c>
      <c r="I268" s="16">
        <v>0</v>
      </c>
      <c r="J268" s="15"/>
      <c r="K268" s="15"/>
      <c r="L268" s="16">
        <v>1410.3440000000001</v>
      </c>
      <c r="N268" s="23" t="s">
        <v>120</v>
      </c>
      <c r="O268" s="10"/>
    </row>
    <row r="269" spans="1:15" x14ac:dyDescent="0.2">
      <c r="A269" s="33" t="s">
        <v>129</v>
      </c>
      <c r="B269" s="15"/>
      <c r="C269" s="16">
        <v>25874</v>
      </c>
      <c r="D269" s="16">
        <v>0</v>
      </c>
      <c r="E269" s="16">
        <v>0</v>
      </c>
      <c r="F269" s="16">
        <v>0</v>
      </c>
      <c r="G269" s="16">
        <v>0</v>
      </c>
      <c r="H269" s="16">
        <v>26996</v>
      </c>
      <c r="I269" s="16">
        <v>0</v>
      </c>
      <c r="J269" s="15"/>
      <c r="K269" s="15"/>
      <c r="L269" s="16">
        <v>1403.7919999999999</v>
      </c>
      <c r="N269" s="23" t="s">
        <v>121</v>
      </c>
    </row>
    <row r="270" spans="1:15" x14ac:dyDescent="0.2">
      <c r="A270" s="33" t="s">
        <v>122</v>
      </c>
      <c r="C270" s="16">
        <v>24209</v>
      </c>
      <c r="D270" s="16">
        <v>0</v>
      </c>
      <c r="E270" s="16">
        <v>0</v>
      </c>
      <c r="F270" s="16">
        <v>0</v>
      </c>
      <c r="G270" s="16">
        <v>0</v>
      </c>
      <c r="H270" s="16">
        <v>24962</v>
      </c>
      <c r="I270" s="16">
        <v>0</v>
      </c>
      <c r="J270" s="15"/>
      <c r="K270" s="15"/>
      <c r="L270" s="16">
        <v>1298.0239999999999</v>
      </c>
      <c r="N270" s="23" t="s">
        <v>122</v>
      </c>
    </row>
    <row r="271" spans="1:15" x14ac:dyDescent="0.2">
      <c r="A271" s="33" t="s">
        <v>123</v>
      </c>
      <c r="C271" s="16">
        <v>17379</v>
      </c>
      <c r="D271" s="16">
        <v>0</v>
      </c>
      <c r="E271" s="16">
        <v>0</v>
      </c>
      <c r="F271" s="16">
        <v>0</v>
      </c>
      <c r="G271" s="16">
        <v>0</v>
      </c>
      <c r="H271" s="16">
        <v>18287</v>
      </c>
      <c r="I271" s="16">
        <v>0</v>
      </c>
      <c r="J271" s="15"/>
      <c r="K271" s="15"/>
      <c r="L271" s="16">
        <v>950.92399999999998</v>
      </c>
      <c r="N271" s="23" t="s">
        <v>123</v>
      </c>
    </row>
    <row r="272" spans="1:15" x14ac:dyDescent="0.2">
      <c r="A272" s="33" t="s">
        <v>131</v>
      </c>
      <c r="C272" s="3">
        <v>14115</v>
      </c>
      <c r="D272" s="3">
        <v>0</v>
      </c>
      <c r="E272" s="3">
        <v>0</v>
      </c>
      <c r="F272" s="3">
        <v>0</v>
      </c>
      <c r="G272" s="3">
        <v>0</v>
      </c>
      <c r="H272" s="16">
        <v>15044</v>
      </c>
      <c r="I272" s="16">
        <v>0</v>
      </c>
      <c r="J272" s="15"/>
      <c r="K272" s="15"/>
      <c r="L272" s="16">
        <v>782.28800000000001</v>
      </c>
      <c r="N272" s="23" t="s">
        <v>124</v>
      </c>
    </row>
    <row r="273" spans="1:14" x14ac:dyDescent="0.2">
      <c r="A273" s="33" t="s">
        <v>125</v>
      </c>
      <c r="C273" s="3">
        <v>9050</v>
      </c>
      <c r="D273" s="3">
        <v>0</v>
      </c>
      <c r="E273" s="3">
        <v>0</v>
      </c>
      <c r="F273" s="3">
        <v>0</v>
      </c>
      <c r="G273" s="3">
        <v>0</v>
      </c>
      <c r="H273" s="16">
        <v>9823</v>
      </c>
      <c r="I273" s="16">
        <v>0</v>
      </c>
      <c r="J273" s="15"/>
      <c r="K273" s="15"/>
      <c r="L273" s="16">
        <v>510.79599999999999</v>
      </c>
      <c r="N273" s="23" t="s">
        <v>125</v>
      </c>
    </row>
    <row r="274" spans="1:14" ht="13.5" thickBot="1" x14ac:dyDescent="0.25">
      <c r="A274" s="41" t="s">
        <v>113</v>
      </c>
      <c r="C274" s="42">
        <v>10311</v>
      </c>
      <c r="D274" s="42">
        <v>0</v>
      </c>
      <c r="E274" s="42">
        <v>0</v>
      </c>
      <c r="F274" s="42">
        <v>0</v>
      </c>
      <c r="G274" s="42">
        <v>0</v>
      </c>
      <c r="H274" s="42">
        <v>11027</v>
      </c>
      <c r="I274" s="42">
        <v>0</v>
      </c>
      <c r="J274" s="2"/>
      <c r="K274" s="2"/>
      <c r="L274" s="42">
        <v>573.404</v>
      </c>
      <c r="N274" s="43" t="s">
        <v>113</v>
      </c>
    </row>
    <row r="275" spans="1:14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M275" s="3"/>
      <c r="N275" s="37">
        <v>2011</v>
      </c>
    </row>
    <row r="276" spans="1:14" x14ac:dyDescent="0.2">
      <c r="A276" s="33" t="s">
        <v>102</v>
      </c>
      <c r="C276" s="3">
        <v>26247</v>
      </c>
      <c r="D276" s="3">
        <v>0</v>
      </c>
      <c r="E276" s="3">
        <v>0</v>
      </c>
      <c r="F276" s="3">
        <v>0</v>
      </c>
      <c r="G276" s="3">
        <v>0</v>
      </c>
      <c r="H276" s="16">
        <v>26892</v>
      </c>
      <c r="I276" s="16">
        <v>0</v>
      </c>
      <c r="J276" s="15"/>
      <c r="K276" s="15"/>
      <c r="L276" s="16">
        <v>1398.384</v>
      </c>
      <c r="N276" s="23" t="s">
        <v>115</v>
      </c>
    </row>
    <row r="277" spans="1:14" x14ac:dyDescent="0.2">
      <c r="A277" s="33" t="s">
        <v>103</v>
      </c>
      <c r="C277" s="3">
        <v>24509</v>
      </c>
      <c r="D277" s="3">
        <v>0</v>
      </c>
      <c r="E277" s="3">
        <v>0</v>
      </c>
      <c r="F277" s="3">
        <v>0</v>
      </c>
      <c r="G277" s="3">
        <v>0</v>
      </c>
      <c r="H277" s="16">
        <v>25121</v>
      </c>
      <c r="I277" s="16">
        <v>0</v>
      </c>
      <c r="J277" s="15"/>
      <c r="K277" s="15"/>
      <c r="L277" s="16">
        <v>1306.2919999999999</v>
      </c>
      <c r="N277" s="23" t="s">
        <v>116</v>
      </c>
    </row>
    <row r="278" spans="1:14" x14ac:dyDescent="0.2">
      <c r="A278" s="33" t="s">
        <v>104</v>
      </c>
      <c r="C278" s="3">
        <v>17501</v>
      </c>
      <c r="D278" s="3">
        <v>0</v>
      </c>
      <c r="E278" s="3">
        <v>0</v>
      </c>
      <c r="F278" s="3">
        <v>0</v>
      </c>
      <c r="G278" s="3">
        <v>0</v>
      </c>
      <c r="H278" s="16">
        <v>17840</v>
      </c>
      <c r="I278" s="16">
        <v>0</v>
      </c>
      <c r="J278" s="15"/>
      <c r="K278" s="15"/>
      <c r="L278" s="16">
        <v>927.68</v>
      </c>
      <c r="N278" s="23" t="s">
        <v>117</v>
      </c>
    </row>
    <row r="279" spans="1:14" x14ac:dyDescent="0.2">
      <c r="A279" s="33" t="s">
        <v>105</v>
      </c>
      <c r="C279" s="3">
        <v>21339</v>
      </c>
      <c r="D279" s="3">
        <v>0</v>
      </c>
      <c r="E279" s="3">
        <v>0</v>
      </c>
      <c r="F279" s="3">
        <v>0</v>
      </c>
      <c r="G279" s="3">
        <v>0</v>
      </c>
      <c r="H279" s="16">
        <v>21997</v>
      </c>
      <c r="I279" s="16">
        <v>0</v>
      </c>
      <c r="J279" s="15"/>
      <c r="K279" s="15"/>
      <c r="L279" s="16">
        <v>1143.8440000000001</v>
      </c>
      <c r="N279" s="23" t="s">
        <v>118</v>
      </c>
    </row>
    <row r="280" spans="1:14" x14ac:dyDescent="0.2">
      <c r="A280" s="33" t="s">
        <v>137</v>
      </c>
      <c r="C280" s="3">
        <v>27331</v>
      </c>
      <c r="D280" s="3">
        <v>0</v>
      </c>
      <c r="E280" s="3">
        <v>0</v>
      </c>
      <c r="F280" s="3">
        <v>0</v>
      </c>
      <c r="G280" s="3">
        <v>0</v>
      </c>
      <c r="H280" s="16">
        <v>28474</v>
      </c>
      <c r="I280" s="16">
        <v>0</v>
      </c>
      <c r="J280" s="15"/>
      <c r="K280" s="15"/>
      <c r="L280" s="16">
        <v>1480.6479999999999</v>
      </c>
      <c r="N280" s="23" t="s">
        <v>119</v>
      </c>
    </row>
    <row r="281" spans="1:14" x14ac:dyDescent="0.2">
      <c r="A281" s="33" t="s">
        <v>138</v>
      </c>
      <c r="C281" s="3">
        <v>25597</v>
      </c>
      <c r="D281" s="3">
        <v>0</v>
      </c>
      <c r="E281" s="3">
        <v>0</v>
      </c>
      <c r="F281" s="3">
        <v>0</v>
      </c>
      <c r="G281" s="3">
        <v>0</v>
      </c>
      <c r="H281" s="16">
        <v>26654</v>
      </c>
      <c r="I281" s="16">
        <v>0</v>
      </c>
      <c r="J281" s="15"/>
      <c r="K281" s="15"/>
      <c r="L281" s="16">
        <v>1386.008</v>
      </c>
      <c r="N281" s="23" t="s">
        <v>120</v>
      </c>
    </row>
    <row r="282" spans="1:14" x14ac:dyDescent="0.2">
      <c r="A282" s="33" t="s">
        <v>129</v>
      </c>
      <c r="C282" s="3">
        <v>25182</v>
      </c>
      <c r="D282" s="3">
        <v>0</v>
      </c>
      <c r="E282" s="3">
        <v>0</v>
      </c>
      <c r="F282" s="3">
        <v>0</v>
      </c>
      <c r="G282" s="3">
        <v>0</v>
      </c>
      <c r="H282" s="16">
        <v>26064</v>
      </c>
      <c r="I282" s="16">
        <v>0</v>
      </c>
      <c r="J282" s="15"/>
      <c r="K282" s="15"/>
      <c r="L282" s="16">
        <v>1355.328</v>
      </c>
      <c r="N282" s="23" t="s">
        <v>121</v>
      </c>
    </row>
    <row r="283" spans="1:14" x14ac:dyDescent="0.2">
      <c r="A283" s="33" t="s">
        <v>122</v>
      </c>
      <c r="C283" s="3">
        <v>25419</v>
      </c>
      <c r="D283" s="3">
        <v>0</v>
      </c>
      <c r="E283" s="3">
        <v>0</v>
      </c>
      <c r="F283" s="3">
        <v>0</v>
      </c>
      <c r="G283" s="3">
        <v>0</v>
      </c>
      <c r="H283" s="16">
        <v>26518</v>
      </c>
      <c r="I283" s="16">
        <v>0</v>
      </c>
      <c r="J283" s="15"/>
      <c r="K283" s="15"/>
      <c r="L283" s="16">
        <v>1378.9359999999999</v>
      </c>
      <c r="N283" s="23" t="s">
        <v>122</v>
      </c>
    </row>
    <row r="284" spans="1:14" x14ac:dyDescent="0.2">
      <c r="A284" s="33" t="s">
        <v>123</v>
      </c>
      <c r="C284" s="3">
        <v>24894</v>
      </c>
      <c r="D284" s="3">
        <v>0</v>
      </c>
      <c r="E284" s="3">
        <v>0</v>
      </c>
      <c r="F284" s="3">
        <v>0</v>
      </c>
      <c r="G284" s="3">
        <v>0</v>
      </c>
      <c r="H284" s="16">
        <v>25656</v>
      </c>
      <c r="I284" s="16">
        <v>0</v>
      </c>
      <c r="J284" s="15"/>
      <c r="K284" s="15"/>
      <c r="L284" s="16">
        <v>1334.1120000000001</v>
      </c>
      <c r="N284" s="23" t="s">
        <v>123</v>
      </c>
    </row>
    <row r="285" spans="1:14" x14ac:dyDescent="0.2">
      <c r="A285" s="33" t="s">
        <v>131</v>
      </c>
      <c r="C285" s="3">
        <v>16269</v>
      </c>
      <c r="D285" s="3">
        <v>0</v>
      </c>
      <c r="E285" s="3">
        <v>0</v>
      </c>
      <c r="F285" s="3">
        <v>0</v>
      </c>
      <c r="G285" s="3">
        <v>0</v>
      </c>
      <c r="H285" s="16">
        <v>17134</v>
      </c>
      <c r="I285" s="16">
        <v>0</v>
      </c>
      <c r="J285" s="15"/>
      <c r="K285" s="15"/>
      <c r="L285" s="16">
        <v>890.96799999999996</v>
      </c>
      <c r="N285" s="23" t="s">
        <v>124</v>
      </c>
    </row>
    <row r="286" spans="1:14" x14ac:dyDescent="0.2">
      <c r="A286" s="33" t="s">
        <v>125</v>
      </c>
      <c r="C286" s="3">
        <v>19267</v>
      </c>
      <c r="D286" s="3">
        <v>0</v>
      </c>
      <c r="E286" s="3">
        <v>0</v>
      </c>
      <c r="F286" s="3">
        <v>0</v>
      </c>
      <c r="G286" s="3">
        <v>0</v>
      </c>
      <c r="H286" s="16">
        <v>20020</v>
      </c>
      <c r="I286" s="16">
        <v>0</v>
      </c>
      <c r="J286" s="15"/>
      <c r="K286" s="15"/>
      <c r="L286" s="16">
        <v>1041.04</v>
      </c>
      <c r="N286" s="23" t="s">
        <v>125</v>
      </c>
    </row>
    <row r="287" spans="1:14" ht="13.5" thickBot="1" x14ac:dyDescent="0.25">
      <c r="A287" s="41" t="s">
        <v>113</v>
      </c>
      <c r="C287" s="42">
        <v>24908</v>
      </c>
      <c r="D287" s="42">
        <v>0</v>
      </c>
      <c r="E287" s="42">
        <v>0</v>
      </c>
      <c r="F287" s="42">
        <v>0</v>
      </c>
      <c r="G287" s="42">
        <v>0</v>
      </c>
      <c r="H287" s="42">
        <v>25276</v>
      </c>
      <c r="I287" s="42">
        <v>0</v>
      </c>
      <c r="J287" s="2"/>
      <c r="K287" s="2"/>
      <c r="L287" s="42">
        <v>1314.3520000000001</v>
      </c>
      <c r="N287" s="43" t="s">
        <v>113</v>
      </c>
    </row>
    <row r="288" spans="1:14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M288" s="3"/>
      <c r="N288" s="37">
        <v>2012</v>
      </c>
    </row>
    <row r="289" spans="1:14" x14ac:dyDescent="0.2">
      <c r="A289" s="33" t="s">
        <v>153</v>
      </c>
      <c r="C289" s="3">
        <v>25256</v>
      </c>
      <c r="D289" s="3">
        <v>0</v>
      </c>
      <c r="E289" s="3">
        <v>0</v>
      </c>
      <c r="F289" s="3">
        <v>0</v>
      </c>
      <c r="G289" s="3">
        <v>0</v>
      </c>
      <c r="H289" s="16">
        <v>25784</v>
      </c>
      <c r="I289" s="16">
        <v>0</v>
      </c>
      <c r="J289" s="15"/>
      <c r="K289" s="15"/>
      <c r="L289" s="16">
        <v>1340.768</v>
      </c>
      <c r="N289" s="23" t="s">
        <v>115</v>
      </c>
    </row>
    <row r="290" spans="1:14" x14ac:dyDescent="0.2">
      <c r="A290" s="33" t="s">
        <v>154</v>
      </c>
      <c r="C290" s="3">
        <v>24515</v>
      </c>
      <c r="D290" s="3">
        <v>0</v>
      </c>
      <c r="E290" s="3">
        <v>0</v>
      </c>
      <c r="F290" s="3">
        <v>0</v>
      </c>
      <c r="G290" s="3">
        <v>0</v>
      </c>
      <c r="H290" s="16">
        <v>24997</v>
      </c>
      <c r="I290" s="16">
        <v>0</v>
      </c>
      <c r="J290" s="15"/>
      <c r="K290" s="15"/>
      <c r="L290" s="16">
        <v>1299.8440000000001</v>
      </c>
      <c r="N290" s="23" t="s">
        <v>116</v>
      </c>
    </row>
    <row r="291" spans="1:14" x14ac:dyDescent="0.2">
      <c r="A291" s="33" t="s">
        <v>155</v>
      </c>
      <c r="C291" s="3">
        <v>24819</v>
      </c>
      <c r="D291" s="3">
        <v>0</v>
      </c>
      <c r="E291" s="3">
        <v>0</v>
      </c>
      <c r="F291" s="3">
        <v>0</v>
      </c>
      <c r="G291" s="3">
        <v>0</v>
      </c>
      <c r="H291" s="16">
        <v>25327</v>
      </c>
      <c r="I291" s="16">
        <v>0</v>
      </c>
      <c r="J291" s="15"/>
      <c r="K291" s="15"/>
      <c r="L291" s="16">
        <v>1317.0039999999999</v>
      </c>
      <c r="N291" s="23" t="s">
        <v>117</v>
      </c>
    </row>
    <row r="292" spans="1:14" x14ac:dyDescent="0.2">
      <c r="A292" s="33" t="s">
        <v>118</v>
      </c>
      <c r="C292" s="3">
        <v>24933</v>
      </c>
      <c r="D292" s="3">
        <v>0</v>
      </c>
      <c r="E292" s="3">
        <v>0</v>
      </c>
      <c r="F292" s="3">
        <v>0</v>
      </c>
      <c r="G292" s="3">
        <v>0</v>
      </c>
      <c r="H292" s="16">
        <v>25498</v>
      </c>
      <c r="I292" s="16">
        <v>0</v>
      </c>
      <c r="J292" s="15"/>
      <c r="K292" s="15"/>
      <c r="L292" s="16">
        <v>1325.896</v>
      </c>
      <c r="N292" s="23" t="s">
        <v>118</v>
      </c>
    </row>
    <row r="293" spans="1:14" x14ac:dyDescent="0.2">
      <c r="A293" s="33" t="s">
        <v>137</v>
      </c>
      <c r="C293" s="3">
        <v>21407</v>
      </c>
      <c r="D293" s="3">
        <v>0</v>
      </c>
      <c r="E293" s="3">
        <v>0</v>
      </c>
      <c r="F293" s="3">
        <v>0</v>
      </c>
      <c r="G293" s="3">
        <v>0</v>
      </c>
      <c r="H293" s="16">
        <v>21958</v>
      </c>
      <c r="I293" s="16">
        <v>0</v>
      </c>
      <c r="J293" s="15"/>
      <c r="K293" s="15"/>
      <c r="L293" s="16">
        <v>1141.816</v>
      </c>
      <c r="N293" s="23" t="s">
        <v>119</v>
      </c>
    </row>
    <row r="294" spans="1:14" x14ac:dyDescent="0.2">
      <c r="A294" s="33" t="s">
        <v>138</v>
      </c>
      <c r="C294" s="3">
        <v>24244</v>
      </c>
      <c r="D294" s="3">
        <v>0</v>
      </c>
      <c r="E294" s="3">
        <v>0</v>
      </c>
      <c r="F294" s="3">
        <v>0</v>
      </c>
      <c r="G294" s="3">
        <v>0</v>
      </c>
      <c r="H294" s="16">
        <v>24882</v>
      </c>
      <c r="I294" s="16">
        <v>0</v>
      </c>
      <c r="J294" s="15"/>
      <c r="K294" s="15"/>
      <c r="L294" s="16">
        <v>1293.864</v>
      </c>
      <c r="N294" s="23" t="s">
        <v>120</v>
      </c>
    </row>
    <row r="295" spans="1:14" x14ac:dyDescent="0.2">
      <c r="A295" s="33" t="s">
        <v>129</v>
      </c>
      <c r="C295" s="3">
        <v>26749</v>
      </c>
      <c r="D295" s="3">
        <v>0</v>
      </c>
      <c r="E295" s="3">
        <v>0</v>
      </c>
      <c r="F295" s="3">
        <v>0</v>
      </c>
      <c r="G295" s="3">
        <v>0</v>
      </c>
      <c r="H295" s="16">
        <v>27444</v>
      </c>
      <c r="I295" s="16">
        <v>0</v>
      </c>
      <c r="J295" s="15"/>
      <c r="K295" s="15"/>
      <c r="L295" s="16">
        <v>1427.088</v>
      </c>
      <c r="N295" s="23" t="s">
        <v>121</v>
      </c>
    </row>
    <row r="296" spans="1:14" x14ac:dyDescent="0.2">
      <c r="A296" s="33" t="s">
        <v>122</v>
      </c>
      <c r="C296" s="3">
        <v>26216</v>
      </c>
      <c r="D296" s="3">
        <v>0</v>
      </c>
      <c r="E296" s="3">
        <v>0</v>
      </c>
      <c r="F296" s="3">
        <v>0</v>
      </c>
      <c r="G296" s="3">
        <v>0</v>
      </c>
      <c r="H296" s="16">
        <v>26909</v>
      </c>
      <c r="I296" s="16">
        <v>0</v>
      </c>
      <c r="J296" s="15"/>
      <c r="K296" s="15"/>
      <c r="L296" s="16">
        <v>1399.268</v>
      </c>
      <c r="N296" s="23" t="s">
        <v>122</v>
      </c>
    </row>
    <row r="297" spans="1:14" x14ac:dyDescent="0.2">
      <c r="A297" s="33" t="s">
        <v>123</v>
      </c>
      <c r="C297" s="3">
        <v>21814</v>
      </c>
      <c r="D297" s="3">
        <v>0</v>
      </c>
      <c r="E297" s="3">
        <v>0</v>
      </c>
      <c r="F297" s="3">
        <v>0</v>
      </c>
      <c r="G297" s="3">
        <v>0</v>
      </c>
      <c r="H297" s="16">
        <v>22589</v>
      </c>
      <c r="I297" s="16">
        <v>0</v>
      </c>
      <c r="J297" s="15"/>
      <c r="K297" s="15"/>
      <c r="L297" s="16">
        <v>1174.6279999999999</v>
      </c>
      <c r="N297" s="23" t="s">
        <v>123</v>
      </c>
    </row>
    <row r="298" spans="1:14" x14ac:dyDescent="0.2">
      <c r="A298" s="33" t="s">
        <v>131</v>
      </c>
      <c r="C298" s="3">
        <v>26647</v>
      </c>
      <c r="D298" s="3">
        <v>0</v>
      </c>
      <c r="E298" s="3">
        <v>0</v>
      </c>
      <c r="F298" s="3">
        <v>0</v>
      </c>
      <c r="G298" s="3">
        <v>0</v>
      </c>
      <c r="H298" s="16">
        <v>27538</v>
      </c>
      <c r="I298" s="16">
        <v>0</v>
      </c>
      <c r="J298" s="15"/>
      <c r="K298" s="15"/>
      <c r="L298" s="16">
        <v>1431.9760000000001</v>
      </c>
      <c r="N298" s="23" t="s">
        <v>124</v>
      </c>
    </row>
    <row r="299" spans="1:14" x14ac:dyDescent="0.2">
      <c r="A299" s="33" t="s">
        <v>125</v>
      </c>
      <c r="C299" s="3">
        <v>26472</v>
      </c>
      <c r="D299" s="3">
        <v>0</v>
      </c>
      <c r="E299" s="3">
        <v>0</v>
      </c>
      <c r="F299" s="3">
        <v>0</v>
      </c>
      <c r="G299" s="3">
        <v>0</v>
      </c>
      <c r="H299" s="16">
        <v>27121</v>
      </c>
      <c r="I299" s="16">
        <v>0</v>
      </c>
      <c r="J299" s="15"/>
      <c r="K299" s="15"/>
      <c r="L299" s="16">
        <v>1410.2919999999999</v>
      </c>
      <c r="N299" s="23" t="s">
        <v>125</v>
      </c>
    </row>
    <row r="300" spans="1:14" ht="13.5" thickBot="1" x14ac:dyDescent="0.25">
      <c r="A300" s="41" t="s">
        <v>113</v>
      </c>
      <c r="C300" s="42">
        <v>27553</v>
      </c>
      <c r="D300" s="42">
        <v>0</v>
      </c>
      <c r="E300" s="42">
        <v>0</v>
      </c>
      <c r="F300" s="42">
        <v>0</v>
      </c>
      <c r="G300" s="42">
        <v>0</v>
      </c>
      <c r="H300" s="42">
        <v>28103</v>
      </c>
      <c r="I300" s="42">
        <v>0</v>
      </c>
      <c r="J300" s="2"/>
      <c r="K300" s="2"/>
      <c r="L300" s="42">
        <v>1461.356</v>
      </c>
      <c r="N300" s="43" t="s">
        <v>113</v>
      </c>
    </row>
    <row r="301" spans="1:14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M301" s="3"/>
      <c r="N301" s="37">
        <v>2013</v>
      </c>
    </row>
    <row r="302" spans="1:14" x14ac:dyDescent="0.2">
      <c r="A302" s="33" t="s">
        <v>153</v>
      </c>
      <c r="C302" s="3">
        <v>24852</v>
      </c>
      <c r="D302" s="3">
        <v>0</v>
      </c>
      <c r="E302" s="3">
        <v>0</v>
      </c>
      <c r="F302" s="3">
        <v>0</v>
      </c>
      <c r="G302" s="3">
        <v>0</v>
      </c>
      <c r="H302" s="16">
        <v>25238</v>
      </c>
      <c r="I302" s="16">
        <v>0</v>
      </c>
      <c r="J302" s="15"/>
      <c r="K302" s="15"/>
      <c r="L302" s="16">
        <v>1312.376</v>
      </c>
      <c r="N302" s="23" t="s">
        <v>115</v>
      </c>
    </row>
    <row r="303" spans="1:14" x14ac:dyDescent="0.2">
      <c r="A303" s="33" t="s">
        <v>154</v>
      </c>
      <c r="C303" s="3">
        <v>20299</v>
      </c>
      <c r="D303" s="3">
        <v>0</v>
      </c>
      <c r="E303" s="3">
        <v>0</v>
      </c>
      <c r="F303" s="3">
        <v>0</v>
      </c>
      <c r="G303" s="3">
        <v>0</v>
      </c>
      <c r="H303" s="16">
        <v>20719</v>
      </c>
      <c r="I303" s="16">
        <v>0</v>
      </c>
      <c r="J303" s="15"/>
      <c r="K303" s="15"/>
      <c r="L303" s="16">
        <v>1077.3879999999999</v>
      </c>
      <c r="N303" s="23" t="s">
        <v>116</v>
      </c>
    </row>
    <row r="304" spans="1:14" x14ac:dyDescent="0.2">
      <c r="A304" s="33" t="s">
        <v>155</v>
      </c>
      <c r="C304" s="3">
        <v>23292</v>
      </c>
      <c r="D304" s="3">
        <v>0</v>
      </c>
      <c r="E304" s="3">
        <v>0</v>
      </c>
      <c r="F304" s="3">
        <v>0</v>
      </c>
      <c r="G304" s="3">
        <v>0</v>
      </c>
      <c r="H304" s="16">
        <v>23733</v>
      </c>
      <c r="I304" s="16">
        <v>0</v>
      </c>
      <c r="J304" s="15"/>
      <c r="K304" s="15"/>
      <c r="L304" s="16">
        <v>1234.116</v>
      </c>
      <c r="N304" s="23" t="s">
        <v>117</v>
      </c>
    </row>
    <row r="305" spans="1:14" x14ac:dyDescent="0.2">
      <c r="A305" s="33" t="s">
        <v>118</v>
      </c>
      <c r="C305" s="3">
        <v>25729</v>
      </c>
      <c r="D305" s="3">
        <v>0</v>
      </c>
      <c r="E305" s="3">
        <v>0</v>
      </c>
      <c r="F305" s="3">
        <v>0</v>
      </c>
      <c r="G305" s="3">
        <v>0</v>
      </c>
      <c r="H305" s="16">
        <v>26137</v>
      </c>
      <c r="I305" s="16">
        <v>0</v>
      </c>
      <c r="J305" s="15"/>
      <c r="K305" s="15"/>
      <c r="L305" s="16">
        <v>1359.124</v>
      </c>
      <c r="N305" s="23" t="s">
        <v>118</v>
      </c>
    </row>
    <row r="306" spans="1:14" x14ac:dyDescent="0.2">
      <c r="A306" s="33" t="s">
        <v>137</v>
      </c>
      <c r="C306" s="3">
        <v>25185</v>
      </c>
      <c r="D306" s="3">
        <v>0</v>
      </c>
      <c r="E306" s="3">
        <v>0</v>
      </c>
      <c r="F306" s="3">
        <v>0</v>
      </c>
      <c r="G306" s="3">
        <v>0</v>
      </c>
      <c r="H306" s="16">
        <v>25591</v>
      </c>
      <c r="I306" s="16">
        <v>0</v>
      </c>
      <c r="J306" s="15"/>
      <c r="K306" s="15"/>
      <c r="L306" s="16">
        <v>1330.732</v>
      </c>
      <c r="N306" s="23" t="s">
        <v>119</v>
      </c>
    </row>
    <row r="307" spans="1:14" x14ac:dyDescent="0.2">
      <c r="A307" s="33" t="s">
        <v>138</v>
      </c>
      <c r="C307" s="3">
        <v>24632</v>
      </c>
      <c r="D307" s="3">
        <v>0</v>
      </c>
      <c r="E307" s="3">
        <v>0</v>
      </c>
      <c r="F307" s="3">
        <v>0</v>
      </c>
      <c r="G307" s="3">
        <v>0</v>
      </c>
      <c r="H307" s="16">
        <v>25105</v>
      </c>
      <c r="I307" s="16">
        <v>0</v>
      </c>
      <c r="J307" s="15"/>
      <c r="K307" s="15"/>
      <c r="L307" s="16">
        <v>1305.46</v>
      </c>
      <c r="N307" s="23" t="s">
        <v>120</v>
      </c>
    </row>
    <row r="308" spans="1:14" x14ac:dyDescent="0.2">
      <c r="A308" s="33" t="s">
        <v>129</v>
      </c>
      <c r="C308" s="3">
        <v>26475</v>
      </c>
      <c r="D308" s="3">
        <v>0</v>
      </c>
      <c r="E308" s="3">
        <v>0</v>
      </c>
      <c r="F308" s="3">
        <v>0</v>
      </c>
      <c r="G308" s="3">
        <v>0</v>
      </c>
      <c r="H308" s="16">
        <v>27020</v>
      </c>
      <c r="I308" s="16">
        <v>0</v>
      </c>
      <c r="J308" s="15"/>
      <c r="K308" s="15"/>
      <c r="L308" s="16">
        <v>1405.04</v>
      </c>
      <c r="N308" s="23" t="s">
        <v>121</v>
      </c>
    </row>
    <row r="309" spans="1:14" x14ac:dyDescent="0.2">
      <c r="A309" s="33" t="s">
        <v>122</v>
      </c>
      <c r="C309" s="3">
        <v>24142</v>
      </c>
      <c r="D309" s="3">
        <v>0</v>
      </c>
      <c r="E309" s="3">
        <v>0</v>
      </c>
      <c r="F309" s="3">
        <v>0</v>
      </c>
      <c r="G309" s="3">
        <v>0</v>
      </c>
      <c r="H309" s="16">
        <v>24372</v>
      </c>
      <c r="I309" s="16">
        <v>0</v>
      </c>
      <c r="J309" s="15"/>
      <c r="K309" s="15"/>
      <c r="L309" s="16">
        <v>1267.3440000000001</v>
      </c>
      <c r="N309" s="23" t="s">
        <v>122</v>
      </c>
    </row>
    <row r="310" spans="1:14" x14ac:dyDescent="0.2">
      <c r="A310" s="33" t="s">
        <v>123</v>
      </c>
      <c r="C310" s="3">
        <v>23080</v>
      </c>
      <c r="D310" s="3">
        <v>0</v>
      </c>
      <c r="E310" s="3">
        <v>0</v>
      </c>
      <c r="F310" s="3">
        <v>0</v>
      </c>
      <c r="G310" s="3">
        <v>0</v>
      </c>
      <c r="H310" s="16">
        <v>23080</v>
      </c>
      <c r="I310" s="16">
        <v>0</v>
      </c>
      <c r="J310" s="15"/>
      <c r="K310" s="15"/>
      <c r="L310" s="16">
        <v>1200.1600000000001</v>
      </c>
      <c r="N310" s="23" t="s">
        <v>123</v>
      </c>
    </row>
    <row r="311" spans="1:14" x14ac:dyDescent="0.2">
      <c r="A311" s="33" t="s">
        <v>131</v>
      </c>
      <c r="C311" s="3">
        <v>26638</v>
      </c>
      <c r="D311" s="3">
        <v>0</v>
      </c>
      <c r="E311" s="3">
        <v>0</v>
      </c>
      <c r="F311" s="3">
        <v>0</v>
      </c>
      <c r="G311" s="3">
        <v>0</v>
      </c>
      <c r="H311" s="16">
        <v>26644</v>
      </c>
      <c r="I311" s="16">
        <v>0</v>
      </c>
      <c r="J311" s="15"/>
      <c r="K311" s="15"/>
      <c r="L311" s="16">
        <v>1385.4880000000001</v>
      </c>
      <c r="N311" s="23" t="s">
        <v>124</v>
      </c>
    </row>
    <row r="312" spans="1:14" x14ac:dyDescent="0.2">
      <c r="A312" s="33" t="s">
        <v>125</v>
      </c>
      <c r="C312" s="3">
        <v>25574</v>
      </c>
      <c r="D312" s="3">
        <v>0</v>
      </c>
      <c r="E312" s="3">
        <v>0</v>
      </c>
      <c r="F312" s="3">
        <v>0</v>
      </c>
      <c r="G312" s="3">
        <v>0</v>
      </c>
      <c r="H312" s="16">
        <v>25916</v>
      </c>
      <c r="I312" s="16">
        <v>0</v>
      </c>
      <c r="J312" s="15"/>
      <c r="K312" s="15"/>
      <c r="L312" s="16">
        <v>1347.6320000000001</v>
      </c>
      <c r="N312" s="23" t="s">
        <v>125</v>
      </c>
    </row>
    <row r="313" spans="1:14" ht="13.5" thickBot="1" x14ac:dyDescent="0.25">
      <c r="A313" s="41" t="s">
        <v>113</v>
      </c>
      <c r="C313" s="42">
        <v>26632</v>
      </c>
      <c r="D313" s="42">
        <v>0</v>
      </c>
      <c r="E313" s="42">
        <v>0</v>
      </c>
      <c r="F313" s="42">
        <v>0</v>
      </c>
      <c r="G313" s="42">
        <v>0</v>
      </c>
      <c r="H313" s="42">
        <v>26884</v>
      </c>
      <c r="I313" s="42">
        <v>0</v>
      </c>
      <c r="J313" s="2"/>
      <c r="K313" s="2"/>
      <c r="L313" s="54">
        <v>1397.9680000000001</v>
      </c>
      <c r="N313" s="43" t="s">
        <v>113</v>
      </c>
    </row>
    <row r="314" spans="1:14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M314" s="3"/>
      <c r="N314" s="37">
        <f>'Olieforbrug, TJ'!M314</f>
        <v>2014</v>
      </c>
    </row>
    <row r="315" spans="1:14" x14ac:dyDescent="0.2">
      <c r="A315" s="33" t="s">
        <v>153</v>
      </c>
      <c r="C315" s="3">
        <v>27302</v>
      </c>
      <c r="D315" s="3">
        <v>0</v>
      </c>
      <c r="E315" s="3">
        <v>0</v>
      </c>
      <c r="F315" s="3">
        <v>0</v>
      </c>
      <c r="G315" s="3">
        <v>0</v>
      </c>
      <c r="H315" s="16">
        <v>27511</v>
      </c>
      <c r="I315" s="16">
        <v>0</v>
      </c>
      <c r="J315" s="15"/>
      <c r="K315" s="15"/>
      <c r="L315" s="16">
        <v>1430.5719999999999</v>
      </c>
      <c r="N315" s="23" t="s">
        <v>115</v>
      </c>
    </row>
    <row r="316" spans="1:14" x14ac:dyDescent="0.2">
      <c r="A316" s="33" t="s">
        <v>154</v>
      </c>
      <c r="C316" s="3">
        <v>25074</v>
      </c>
      <c r="D316" s="3">
        <v>0</v>
      </c>
      <c r="E316" s="3">
        <v>0</v>
      </c>
      <c r="F316" s="3">
        <v>0</v>
      </c>
      <c r="G316" s="3">
        <v>0</v>
      </c>
      <c r="H316" s="16">
        <v>25313</v>
      </c>
      <c r="I316" s="16">
        <v>0</v>
      </c>
      <c r="J316" s="15"/>
      <c r="K316" s="15"/>
      <c r="L316" s="16">
        <v>1316.2760000000001</v>
      </c>
      <c r="N316" s="23" t="s">
        <v>116</v>
      </c>
    </row>
    <row r="317" spans="1:14" x14ac:dyDescent="0.2">
      <c r="A317" s="33" t="s">
        <v>155</v>
      </c>
      <c r="C317" s="3">
        <v>23851</v>
      </c>
      <c r="D317" s="3">
        <v>0</v>
      </c>
      <c r="E317" s="3">
        <v>0</v>
      </c>
      <c r="F317" s="3">
        <v>0</v>
      </c>
      <c r="G317" s="3">
        <v>0</v>
      </c>
      <c r="H317" s="16">
        <v>24186</v>
      </c>
      <c r="I317" s="16">
        <v>0</v>
      </c>
      <c r="J317" s="15"/>
      <c r="K317" s="15"/>
      <c r="L317" s="16">
        <v>1257.672</v>
      </c>
      <c r="N317" s="23" t="s">
        <v>117</v>
      </c>
    </row>
    <row r="318" spans="1:14" x14ac:dyDescent="0.2">
      <c r="A318" s="33" t="s">
        <v>118</v>
      </c>
      <c r="C318" s="3">
        <v>28677</v>
      </c>
      <c r="D318" s="3">
        <v>0</v>
      </c>
      <c r="E318" s="3">
        <v>0</v>
      </c>
      <c r="F318" s="3">
        <v>0</v>
      </c>
      <c r="G318" s="3">
        <v>0</v>
      </c>
      <c r="H318" s="16">
        <v>29130</v>
      </c>
      <c r="I318" s="16">
        <v>0</v>
      </c>
      <c r="J318" s="15"/>
      <c r="K318" s="15"/>
      <c r="L318" s="16">
        <v>1514.76</v>
      </c>
      <c r="N318" s="23" t="s">
        <v>118</v>
      </c>
    </row>
    <row r="319" spans="1:14" x14ac:dyDescent="0.2">
      <c r="A319" s="33" t="s">
        <v>137</v>
      </c>
      <c r="C319" s="3">
        <v>27641</v>
      </c>
      <c r="D319" s="3">
        <v>0</v>
      </c>
      <c r="E319" s="3">
        <v>0</v>
      </c>
      <c r="F319" s="3">
        <v>0</v>
      </c>
      <c r="G319" s="3">
        <v>0</v>
      </c>
      <c r="H319" s="16">
        <v>32282</v>
      </c>
      <c r="I319" s="16">
        <v>0</v>
      </c>
      <c r="J319" s="15"/>
      <c r="K319" s="15"/>
      <c r="L319" s="16">
        <v>1678.664</v>
      </c>
      <c r="N319" s="23" t="s">
        <v>119</v>
      </c>
    </row>
    <row r="320" spans="1:14" x14ac:dyDescent="0.2">
      <c r="A320" s="33" t="s">
        <v>138</v>
      </c>
      <c r="C320" s="3">
        <v>24022</v>
      </c>
      <c r="D320" s="3">
        <v>0</v>
      </c>
      <c r="E320" s="3">
        <v>0</v>
      </c>
      <c r="F320" s="3">
        <v>0</v>
      </c>
      <c r="G320" s="3">
        <v>0</v>
      </c>
      <c r="H320" s="16">
        <v>24022</v>
      </c>
      <c r="I320" s="16">
        <v>0</v>
      </c>
      <c r="J320" s="15"/>
      <c r="K320" s="15"/>
      <c r="L320" s="16">
        <v>1249.144</v>
      </c>
      <c r="N320" s="23" t="s">
        <v>120</v>
      </c>
    </row>
    <row r="321" spans="1:14" x14ac:dyDescent="0.2">
      <c r="A321" s="33" t="s">
        <v>129</v>
      </c>
      <c r="C321" s="3">
        <v>26311</v>
      </c>
      <c r="D321" s="3">
        <v>0</v>
      </c>
      <c r="E321" s="3">
        <v>0</v>
      </c>
      <c r="F321" s="3">
        <v>0</v>
      </c>
      <c r="G321" s="3">
        <v>0</v>
      </c>
      <c r="H321" s="16">
        <v>26311</v>
      </c>
      <c r="I321" s="16">
        <v>0</v>
      </c>
      <c r="J321" s="15"/>
      <c r="K321" s="15"/>
      <c r="L321" s="16">
        <v>1368.172</v>
      </c>
      <c r="N321" s="23" t="s">
        <v>121</v>
      </c>
    </row>
    <row r="322" spans="1:14" x14ac:dyDescent="0.2">
      <c r="A322" s="33" t="s">
        <v>122</v>
      </c>
      <c r="C322" s="3">
        <v>22413</v>
      </c>
      <c r="D322" s="3">
        <v>0</v>
      </c>
      <c r="E322" s="3">
        <v>0</v>
      </c>
      <c r="F322" s="3">
        <v>0</v>
      </c>
      <c r="G322" s="3">
        <v>0</v>
      </c>
      <c r="H322" s="16">
        <v>22413</v>
      </c>
      <c r="I322" s="16">
        <v>0</v>
      </c>
      <c r="J322" s="15"/>
      <c r="K322" s="15"/>
      <c r="L322" s="16">
        <v>1165.4760000000001</v>
      </c>
      <c r="N322" s="23" t="s">
        <v>122</v>
      </c>
    </row>
    <row r="323" spans="1:14" x14ac:dyDescent="0.2">
      <c r="A323" s="33" t="s">
        <v>123</v>
      </c>
      <c r="C323" s="3">
        <v>24770</v>
      </c>
      <c r="D323" s="3">
        <v>0</v>
      </c>
      <c r="E323" s="3">
        <v>0</v>
      </c>
      <c r="F323" s="3">
        <v>0</v>
      </c>
      <c r="G323" s="3">
        <v>0</v>
      </c>
      <c r="H323" s="16">
        <v>24770</v>
      </c>
      <c r="I323" s="16">
        <v>0</v>
      </c>
      <c r="J323" s="15"/>
      <c r="K323" s="15"/>
      <c r="L323" s="16">
        <v>1288.04</v>
      </c>
      <c r="N323" s="23" t="s">
        <v>123</v>
      </c>
    </row>
    <row r="324" spans="1:14" x14ac:dyDescent="0.2">
      <c r="A324" s="33" t="s">
        <v>131</v>
      </c>
      <c r="C324" s="3">
        <v>24847</v>
      </c>
      <c r="D324" s="3">
        <v>0</v>
      </c>
      <c r="E324" s="3">
        <v>0</v>
      </c>
      <c r="F324" s="3">
        <v>0</v>
      </c>
      <c r="G324" s="3">
        <v>0</v>
      </c>
      <c r="H324" s="16">
        <v>24847</v>
      </c>
      <c r="I324" s="16">
        <v>0</v>
      </c>
      <c r="J324" s="15"/>
      <c r="K324" s="15"/>
      <c r="L324" s="16">
        <v>1292.0440000000001</v>
      </c>
      <c r="N324" s="23" t="s">
        <v>124</v>
      </c>
    </row>
    <row r="325" spans="1:14" x14ac:dyDescent="0.2">
      <c r="A325" s="33" t="s">
        <v>125</v>
      </c>
      <c r="C325" s="3">
        <v>16603</v>
      </c>
      <c r="D325" s="3">
        <v>0</v>
      </c>
      <c r="E325" s="3">
        <v>0</v>
      </c>
      <c r="F325" s="3">
        <v>0</v>
      </c>
      <c r="G325" s="3">
        <v>0</v>
      </c>
      <c r="H325" s="16">
        <v>16603</v>
      </c>
      <c r="I325" s="16">
        <v>0</v>
      </c>
      <c r="J325" s="15"/>
      <c r="K325" s="15"/>
      <c r="L325" s="16">
        <v>863.35599999999999</v>
      </c>
      <c r="N325" s="23" t="s">
        <v>125</v>
      </c>
    </row>
    <row r="326" spans="1:14" ht="13.5" thickBot="1" x14ac:dyDescent="0.25">
      <c r="A326" s="41" t="s">
        <v>113</v>
      </c>
      <c r="C326" s="42">
        <v>27025</v>
      </c>
      <c r="D326" s="42">
        <v>0</v>
      </c>
      <c r="E326" s="42">
        <v>0</v>
      </c>
      <c r="F326" s="42">
        <v>0</v>
      </c>
      <c r="G326" s="42">
        <v>0</v>
      </c>
      <c r="H326" s="42">
        <v>27025</v>
      </c>
      <c r="I326" s="42">
        <v>0</v>
      </c>
      <c r="J326" s="2"/>
      <c r="K326" s="2"/>
      <c r="L326" s="54">
        <v>1405.3</v>
      </c>
      <c r="N326" s="43" t="s">
        <v>113</v>
      </c>
    </row>
    <row r="327" spans="1:14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M327" s="3"/>
      <c r="N327" s="37">
        <f>'Olieforbrug, TJ'!M327</f>
        <v>2015</v>
      </c>
    </row>
    <row r="328" spans="1:14" x14ac:dyDescent="0.2">
      <c r="A328" s="33" t="str">
        <f>'Olieforbrug, TJ'!A328</f>
        <v>Januar</v>
      </c>
      <c r="C328" s="67">
        <v>27315</v>
      </c>
      <c r="D328" s="67">
        <v>0</v>
      </c>
      <c r="E328" s="67">
        <v>0</v>
      </c>
      <c r="F328" s="67">
        <v>0</v>
      </c>
      <c r="G328" s="67">
        <f>I326-I328</f>
        <v>0</v>
      </c>
      <c r="H328" s="67">
        <v>27315</v>
      </c>
      <c r="I328" s="67">
        <v>0</v>
      </c>
      <c r="J328" s="15"/>
      <c r="K328" s="15"/>
      <c r="L328" s="16">
        <f t="shared" ref="L328:L339" si="66">H328*52/1000</f>
        <v>1420.38</v>
      </c>
      <c r="N328" s="23" t="str">
        <f>'Olieforbrug, TJ'!M328</f>
        <v>January</v>
      </c>
    </row>
    <row r="329" spans="1:14" x14ac:dyDescent="0.2">
      <c r="A329" s="33" t="str">
        <f>'Olieforbrug, TJ'!A329</f>
        <v>Februar</v>
      </c>
      <c r="C329" s="67">
        <v>25709</v>
      </c>
      <c r="D329" s="67">
        <v>0</v>
      </c>
      <c r="E329" s="67">
        <v>0</v>
      </c>
      <c r="F329" s="67">
        <v>0</v>
      </c>
      <c r="G329" s="67">
        <f t="shared" ref="G329:G334" si="67">I328-I329</f>
        <v>0</v>
      </c>
      <c r="H329" s="67">
        <v>25709</v>
      </c>
      <c r="I329" s="67">
        <v>0</v>
      </c>
      <c r="J329" s="15"/>
      <c r="K329" s="15"/>
      <c r="L329" s="16">
        <f t="shared" si="66"/>
        <v>1336.8679999999999</v>
      </c>
      <c r="N329" s="23" t="str">
        <f>'Olieforbrug, TJ'!M329</f>
        <v>February</v>
      </c>
    </row>
    <row r="330" spans="1:14" x14ac:dyDescent="0.2">
      <c r="A330" s="33" t="str">
        <f>'Olieforbrug, TJ'!A330</f>
        <v>Marts</v>
      </c>
      <c r="C330" s="67">
        <v>27810</v>
      </c>
      <c r="D330" s="67">
        <v>0</v>
      </c>
      <c r="E330" s="67">
        <v>0</v>
      </c>
      <c r="F330" s="67">
        <v>0</v>
      </c>
      <c r="G330" s="67">
        <f t="shared" si="67"/>
        <v>0</v>
      </c>
      <c r="H330" s="67">
        <v>27810</v>
      </c>
      <c r="I330" s="67">
        <v>0</v>
      </c>
      <c r="J330" s="15"/>
      <c r="K330" s="15"/>
      <c r="L330" s="16">
        <f t="shared" si="66"/>
        <v>1446.12</v>
      </c>
      <c r="N330" s="23" t="str">
        <f>'Olieforbrug, TJ'!M330</f>
        <v>March</v>
      </c>
    </row>
    <row r="331" spans="1:14" x14ac:dyDescent="0.2">
      <c r="A331" s="33" t="str">
        <f>'Olieforbrug, TJ'!A331</f>
        <v>April</v>
      </c>
      <c r="C331" s="67">
        <v>26327</v>
      </c>
      <c r="D331" s="67">
        <v>0</v>
      </c>
      <c r="E331" s="67">
        <v>0</v>
      </c>
      <c r="F331" s="67">
        <v>0</v>
      </c>
      <c r="G331" s="67">
        <f t="shared" si="67"/>
        <v>0</v>
      </c>
      <c r="H331" s="67">
        <v>26327</v>
      </c>
      <c r="I331" s="67">
        <v>0</v>
      </c>
      <c r="L331" s="16">
        <f t="shared" si="66"/>
        <v>1369.0039999999999</v>
      </c>
      <c r="N331" s="23" t="str">
        <f>'Olieforbrug, TJ'!M331</f>
        <v>April</v>
      </c>
    </row>
    <row r="332" spans="1:14" x14ac:dyDescent="0.2">
      <c r="A332" s="33" t="str">
        <f>'Olieforbrug, TJ'!A332</f>
        <v>Maj</v>
      </c>
      <c r="C332" s="67">
        <v>28640</v>
      </c>
      <c r="D332" s="67">
        <v>0</v>
      </c>
      <c r="E332" s="67">
        <v>0</v>
      </c>
      <c r="F332" s="67">
        <v>0</v>
      </c>
      <c r="G332" s="67">
        <f t="shared" si="67"/>
        <v>0</v>
      </c>
      <c r="H332" s="67">
        <v>28640</v>
      </c>
      <c r="I332" s="67">
        <v>0</v>
      </c>
      <c r="L332" s="16">
        <f t="shared" si="66"/>
        <v>1489.28</v>
      </c>
      <c r="N332" s="23" t="str">
        <f>'Olieforbrug, TJ'!M332</f>
        <v>May</v>
      </c>
    </row>
    <row r="333" spans="1:14" x14ac:dyDescent="0.2">
      <c r="A333" s="33" t="str">
        <f>'Olieforbrug, TJ'!A333</f>
        <v>Juni</v>
      </c>
      <c r="C333" s="67">
        <v>27995</v>
      </c>
      <c r="D333" s="67">
        <v>0</v>
      </c>
      <c r="E333" s="67">
        <v>0</v>
      </c>
      <c r="F333" s="67">
        <v>0</v>
      </c>
      <c r="G333" s="67">
        <f t="shared" si="67"/>
        <v>0</v>
      </c>
      <c r="H333" s="67">
        <v>27995</v>
      </c>
      <c r="I333" s="67">
        <v>0</v>
      </c>
      <c r="L333" s="16">
        <f t="shared" si="66"/>
        <v>1455.74</v>
      </c>
      <c r="N333" s="23" t="str">
        <f>'Olieforbrug, TJ'!M333</f>
        <v>June</v>
      </c>
    </row>
    <row r="334" spans="1:14" x14ac:dyDescent="0.2">
      <c r="A334" s="33" t="str">
        <f>'Olieforbrug, TJ'!A334</f>
        <v>Juli</v>
      </c>
      <c r="C334" s="67">
        <v>28853</v>
      </c>
      <c r="D334" s="67">
        <v>0</v>
      </c>
      <c r="E334" s="67">
        <v>0</v>
      </c>
      <c r="F334" s="67">
        <v>0</v>
      </c>
      <c r="G334" s="67">
        <f t="shared" si="67"/>
        <v>0</v>
      </c>
      <c r="H334" s="67">
        <v>28853</v>
      </c>
      <c r="I334" s="67">
        <v>0</v>
      </c>
      <c r="J334" s="15"/>
      <c r="K334" s="15"/>
      <c r="L334" s="16">
        <f t="shared" si="66"/>
        <v>1500.356</v>
      </c>
      <c r="N334" s="23" t="str">
        <f>'Olieforbrug, TJ'!M334</f>
        <v>July</v>
      </c>
    </row>
    <row r="335" spans="1:14" x14ac:dyDescent="0.2">
      <c r="A335" s="33" t="str">
        <f>'Olieforbrug, TJ'!A335</f>
        <v>August</v>
      </c>
      <c r="C335" s="67">
        <v>27862</v>
      </c>
      <c r="D335" s="67">
        <v>0</v>
      </c>
      <c r="E335" s="67">
        <v>0</v>
      </c>
      <c r="F335" s="67">
        <v>0</v>
      </c>
      <c r="G335" s="67">
        <f>I334-I335</f>
        <v>0</v>
      </c>
      <c r="H335" s="67">
        <v>27862</v>
      </c>
      <c r="I335" s="67">
        <v>0</v>
      </c>
      <c r="J335" s="15"/>
      <c r="K335" s="15"/>
      <c r="L335" s="16">
        <f t="shared" si="66"/>
        <v>1448.8240000000001</v>
      </c>
      <c r="N335" s="23" t="str">
        <f>'Olieforbrug, TJ'!M335</f>
        <v>August</v>
      </c>
    </row>
    <row r="336" spans="1:14" x14ac:dyDescent="0.2">
      <c r="A336" s="33" t="str">
        <f>'Olieforbrug, TJ'!A336</f>
        <v>September</v>
      </c>
      <c r="C336" s="67">
        <v>17192</v>
      </c>
      <c r="D336" s="67">
        <v>0</v>
      </c>
      <c r="E336" s="67">
        <v>0</v>
      </c>
      <c r="F336" s="67">
        <v>0</v>
      </c>
      <c r="G336" s="67">
        <f>I335-I336</f>
        <v>0</v>
      </c>
      <c r="H336" s="67">
        <v>17855</v>
      </c>
      <c r="I336" s="67">
        <v>0</v>
      </c>
      <c r="J336" s="15"/>
      <c r="K336" s="15"/>
      <c r="L336" s="16">
        <f t="shared" si="66"/>
        <v>928.46</v>
      </c>
      <c r="N336" s="23" t="str">
        <f>'Olieforbrug, TJ'!M336</f>
        <v>September</v>
      </c>
    </row>
    <row r="337" spans="1:14" x14ac:dyDescent="0.2">
      <c r="A337" s="33" t="str">
        <f>'Olieforbrug, TJ'!A337</f>
        <v>Oktober</v>
      </c>
      <c r="C337" s="67">
        <v>25095</v>
      </c>
      <c r="D337" s="67">
        <v>0</v>
      </c>
      <c r="E337" s="67">
        <v>0</v>
      </c>
      <c r="F337" s="67">
        <v>0</v>
      </c>
      <c r="G337" s="67">
        <f>I336-I337</f>
        <v>0</v>
      </c>
      <c r="H337" s="67">
        <v>25116</v>
      </c>
      <c r="I337" s="67">
        <v>0</v>
      </c>
      <c r="J337" s="15"/>
      <c r="K337" s="15"/>
      <c r="L337" s="16">
        <f t="shared" si="66"/>
        <v>1306.0319999999999</v>
      </c>
      <c r="N337" s="23" t="str">
        <f>'Olieforbrug, TJ'!M337</f>
        <v>October</v>
      </c>
    </row>
    <row r="338" spans="1:14" x14ac:dyDescent="0.2">
      <c r="A338" s="33" t="str">
        <f>'Olieforbrug, TJ'!A338</f>
        <v>November</v>
      </c>
      <c r="C338" s="67">
        <v>27105</v>
      </c>
      <c r="D338" s="67">
        <v>0</v>
      </c>
      <c r="E338" s="67">
        <v>0</v>
      </c>
      <c r="F338" s="67">
        <v>0</v>
      </c>
      <c r="G338" s="67">
        <f>I337-I338</f>
        <v>0</v>
      </c>
      <c r="H338" s="67">
        <v>27336</v>
      </c>
      <c r="I338" s="67">
        <v>0</v>
      </c>
      <c r="J338" s="15"/>
      <c r="K338" s="15"/>
      <c r="L338" s="16">
        <f t="shared" si="66"/>
        <v>1421.472</v>
      </c>
      <c r="N338" s="23" t="str">
        <f>'Olieforbrug, TJ'!M338</f>
        <v>November</v>
      </c>
    </row>
    <row r="339" spans="1:14" ht="13.5" thickBot="1" x14ac:dyDescent="0.25">
      <c r="A339" s="41" t="str">
        <f>'Olieforbrug, TJ'!A339</f>
        <v>December</v>
      </c>
      <c r="C339" s="42">
        <v>28951</v>
      </c>
      <c r="D339" s="42">
        <v>0</v>
      </c>
      <c r="E339" s="42">
        <v>0</v>
      </c>
      <c r="F339" s="42">
        <v>0</v>
      </c>
      <c r="G339" s="42">
        <f>I338-I339</f>
        <v>0</v>
      </c>
      <c r="H339" s="42">
        <v>28951</v>
      </c>
      <c r="I339" s="42">
        <v>0</v>
      </c>
      <c r="J339" s="2"/>
      <c r="K339" s="2"/>
      <c r="L339" s="54">
        <f t="shared" si="66"/>
        <v>1505.452</v>
      </c>
      <c r="N339" s="43" t="str">
        <f>'Olieforbrug, TJ'!M339</f>
        <v>December</v>
      </c>
    </row>
    <row r="340" spans="1:14" x14ac:dyDescent="0.2">
      <c r="A340" s="37">
        <v>2016</v>
      </c>
      <c r="B340" s="15"/>
      <c r="C340" s="16"/>
      <c r="D340" s="16"/>
      <c r="E340" s="16"/>
      <c r="F340" s="16"/>
      <c r="G340" s="16"/>
      <c r="H340" s="16"/>
      <c r="I340" s="16"/>
      <c r="M340" s="3"/>
      <c r="N340" s="37">
        <v>2016</v>
      </c>
    </row>
    <row r="341" spans="1:14" x14ac:dyDescent="0.2">
      <c r="A341" s="33" t="str">
        <f>'Olieforbrug, TJ'!A341</f>
        <v>Januar</v>
      </c>
      <c r="C341" s="67">
        <v>29392</v>
      </c>
      <c r="D341" s="67">
        <v>0</v>
      </c>
      <c r="E341" s="67">
        <v>0</v>
      </c>
      <c r="F341" s="67">
        <v>0</v>
      </c>
      <c r="G341" s="67">
        <v>0</v>
      </c>
      <c r="H341" s="67">
        <v>29392</v>
      </c>
      <c r="I341" s="67">
        <v>0</v>
      </c>
      <c r="J341" s="15"/>
      <c r="K341" s="15"/>
      <c r="L341" s="16">
        <v>1528.384</v>
      </c>
      <c r="N341" s="23" t="str">
        <f>'Olieforbrug, TJ'!M341</f>
        <v>January</v>
      </c>
    </row>
    <row r="342" spans="1:14" x14ac:dyDescent="0.2">
      <c r="A342" s="33" t="str">
        <f>'Olieforbrug, TJ'!A342</f>
        <v>Februar</v>
      </c>
      <c r="C342" s="67">
        <v>25980</v>
      </c>
      <c r="D342" s="67">
        <v>0</v>
      </c>
      <c r="E342" s="67">
        <v>0</v>
      </c>
      <c r="F342" s="67">
        <v>0</v>
      </c>
      <c r="G342" s="67">
        <v>0</v>
      </c>
      <c r="H342" s="67">
        <v>26006</v>
      </c>
      <c r="I342" s="67">
        <v>0</v>
      </c>
      <c r="J342" s="15"/>
      <c r="K342" s="15"/>
      <c r="L342" s="16">
        <v>1352.3119999999999</v>
      </c>
      <c r="N342" s="23" t="str">
        <f>'Olieforbrug, TJ'!M342</f>
        <v>February</v>
      </c>
    </row>
    <row r="343" spans="1:14" x14ac:dyDescent="0.2">
      <c r="A343" s="33" t="str">
        <f>'Olieforbrug, TJ'!A343</f>
        <v>Marts</v>
      </c>
      <c r="C343" s="67">
        <v>27895</v>
      </c>
      <c r="D343" s="67">
        <v>0</v>
      </c>
      <c r="E343" s="67">
        <v>0</v>
      </c>
      <c r="F343" s="67">
        <v>0</v>
      </c>
      <c r="G343" s="67">
        <v>0</v>
      </c>
      <c r="H343" s="67">
        <v>27895</v>
      </c>
      <c r="I343" s="67">
        <v>0</v>
      </c>
      <c r="J343" s="15"/>
      <c r="K343" s="15"/>
      <c r="L343" s="16">
        <v>1450.54</v>
      </c>
      <c r="N343" s="23" t="str">
        <f>'Olieforbrug, TJ'!M343</f>
        <v>March</v>
      </c>
    </row>
    <row r="344" spans="1:14" x14ac:dyDescent="0.2">
      <c r="A344" s="33" t="str">
        <f>'Olieforbrug, TJ'!A344</f>
        <v>April</v>
      </c>
      <c r="C344" s="67">
        <v>12828</v>
      </c>
      <c r="D344" s="67">
        <v>0</v>
      </c>
      <c r="E344" s="67">
        <v>0</v>
      </c>
      <c r="F344" s="67">
        <v>0</v>
      </c>
      <c r="G344" s="67">
        <v>0</v>
      </c>
      <c r="H344" s="67">
        <v>12828</v>
      </c>
      <c r="I344" s="67">
        <v>0</v>
      </c>
      <c r="J344" s="15"/>
      <c r="K344" s="15"/>
      <c r="L344" s="16">
        <v>667.05600000000004</v>
      </c>
      <c r="N344" s="23" t="str">
        <f>'Olieforbrug, TJ'!M344</f>
        <v>April</v>
      </c>
    </row>
    <row r="345" spans="1:14" x14ac:dyDescent="0.2">
      <c r="A345" s="33" t="str">
        <f>'Olieforbrug, TJ'!A345</f>
        <v>Maj</v>
      </c>
      <c r="C345" s="67">
        <v>14012</v>
      </c>
      <c r="D345" s="67">
        <v>0</v>
      </c>
      <c r="E345" s="67">
        <v>0</v>
      </c>
      <c r="F345" s="67">
        <v>0</v>
      </c>
      <c r="G345" s="67">
        <v>0</v>
      </c>
      <c r="H345" s="67">
        <v>14013</v>
      </c>
      <c r="I345" s="67">
        <v>0</v>
      </c>
      <c r="J345" s="15"/>
      <c r="K345" s="15"/>
      <c r="L345" s="16">
        <v>728.67600000000004</v>
      </c>
      <c r="N345" s="23" t="str">
        <f>'Olieforbrug, TJ'!M345</f>
        <v>May</v>
      </c>
    </row>
    <row r="346" spans="1:14" x14ac:dyDescent="0.2">
      <c r="A346" s="33" t="str">
        <f>'Olieforbrug, TJ'!A346</f>
        <v>Juni</v>
      </c>
      <c r="C346" s="67">
        <v>23976</v>
      </c>
      <c r="D346" s="67">
        <v>0</v>
      </c>
      <c r="E346" s="67">
        <v>0</v>
      </c>
      <c r="F346" s="67">
        <v>0</v>
      </c>
      <c r="G346" s="67">
        <v>0</v>
      </c>
      <c r="H346" s="67">
        <v>23976</v>
      </c>
      <c r="I346" s="67">
        <v>0</v>
      </c>
      <c r="J346" s="15"/>
      <c r="K346" s="15"/>
      <c r="L346" s="16">
        <v>1246.752</v>
      </c>
      <c r="N346" s="23" t="str">
        <f>'Olieforbrug, TJ'!M346</f>
        <v>June</v>
      </c>
    </row>
    <row r="347" spans="1:14" x14ac:dyDescent="0.2">
      <c r="A347" s="33" t="str">
        <f>'Olieforbrug, TJ'!A347</f>
        <v>Juli</v>
      </c>
      <c r="C347" s="67">
        <v>26006</v>
      </c>
      <c r="D347" s="67">
        <v>0</v>
      </c>
      <c r="E347" s="67">
        <v>0</v>
      </c>
      <c r="F347" s="67">
        <v>0</v>
      </c>
      <c r="G347" s="67">
        <v>0</v>
      </c>
      <c r="H347" s="67">
        <v>26185</v>
      </c>
      <c r="I347" s="67">
        <v>0</v>
      </c>
      <c r="J347" s="15"/>
      <c r="K347" s="15"/>
      <c r="L347" s="16">
        <v>1361.62</v>
      </c>
      <c r="N347" s="23" t="str">
        <f>'Olieforbrug, TJ'!M347</f>
        <v>July</v>
      </c>
    </row>
    <row r="348" spans="1:14" x14ac:dyDescent="0.2">
      <c r="A348" s="33" t="str">
        <f>'Olieforbrug, TJ'!A348</f>
        <v>August</v>
      </c>
      <c r="C348" s="67">
        <v>25159</v>
      </c>
      <c r="D348" s="67">
        <v>0</v>
      </c>
      <c r="E348" s="67">
        <v>0</v>
      </c>
      <c r="F348" s="67">
        <v>0</v>
      </c>
      <c r="G348" s="67">
        <v>0</v>
      </c>
      <c r="H348" s="67">
        <v>25780</v>
      </c>
      <c r="I348" s="67">
        <v>0</v>
      </c>
      <c r="J348" s="15"/>
      <c r="K348" s="15"/>
      <c r="L348" s="16">
        <v>1340.56</v>
      </c>
      <c r="N348" s="23" t="str">
        <f>'Olieforbrug, TJ'!M348</f>
        <v>August</v>
      </c>
    </row>
    <row r="349" spans="1:14" x14ac:dyDescent="0.2">
      <c r="A349" s="33" t="str">
        <f>'Olieforbrug, TJ'!A349</f>
        <v>September</v>
      </c>
      <c r="C349" s="67">
        <v>24152</v>
      </c>
      <c r="D349" s="67">
        <v>0</v>
      </c>
      <c r="E349" s="67">
        <v>0</v>
      </c>
      <c r="F349" s="67">
        <v>0</v>
      </c>
      <c r="G349" s="67">
        <v>0</v>
      </c>
      <c r="H349" s="67">
        <v>24701</v>
      </c>
      <c r="I349" s="67">
        <v>0</v>
      </c>
      <c r="J349" s="15"/>
      <c r="K349" s="15"/>
      <c r="L349" s="16">
        <v>1284.452</v>
      </c>
      <c r="N349" s="23" t="str">
        <f>'Olieforbrug, TJ'!M349</f>
        <v>September</v>
      </c>
    </row>
    <row r="350" spans="1:14" x14ac:dyDescent="0.2">
      <c r="A350" s="33" t="str">
        <f>'Olieforbrug, TJ'!A350</f>
        <v>Oktober</v>
      </c>
      <c r="C350" s="67">
        <v>22573</v>
      </c>
      <c r="D350" s="67">
        <v>0</v>
      </c>
      <c r="E350" s="67">
        <v>0</v>
      </c>
      <c r="F350" s="67">
        <v>0</v>
      </c>
      <c r="G350" s="67">
        <v>0</v>
      </c>
      <c r="H350" s="67">
        <v>24214</v>
      </c>
      <c r="I350" s="67">
        <v>0</v>
      </c>
      <c r="J350" s="15"/>
      <c r="K350" s="15"/>
      <c r="L350" s="16">
        <v>1259.1279999999999</v>
      </c>
      <c r="N350" s="23" t="str">
        <f>'Olieforbrug, TJ'!M350</f>
        <v>October</v>
      </c>
    </row>
    <row r="351" spans="1:14" x14ac:dyDescent="0.2">
      <c r="A351" s="33" t="str">
        <f>'Olieforbrug, TJ'!A351</f>
        <v>November</v>
      </c>
      <c r="C351" s="67">
        <v>25771</v>
      </c>
      <c r="D351" s="67">
        <v>0</v>
      </c>
      <c r="E351" s="67">
        <v>0</v>
      </c>
      <c r="F351" s="67">
        <v>0</v>
      </c>
      <c r="G351" s="67">
        <v>0</v>
      </c>
      <c r="H351" s="67">
        <v>26426</v>
      </c>
      <c r="I351" s="67">
        <v>0</v>
      </c>
      <c r="J351" s="15"/>
      <c r="K351" s="15"/>
      <c r="L351" s="16">
        <v>1374.152</v>
      </c>
      <c r="N351" s="23" t="str">
        <f>'Olieforbrug, TJ'!M351</f>
        <v>November</v>
      </c>
    </row>
    <row r="352" spans="1:14" ht="13.5" thickBot="1" x14ac:dyDescent="0.25">
      <c r="A352" s="41" t="str">
        <f>'Olieforbrug, TJ'!A352</f>
        <v>December</v>
      </c>
      <c r="C352" s="42">
        <v>29108</v>
      </c>
      <c r="D352" s="42">
        <v>0</v>
      </c>
      <c r="E352" s="42">
        <v>0</v>
      </c>
      <c r="F352" s="42">
        <v>0</v>
      </c>
      <c r="G352" s="42">
        <v>0</v>
      </c>
      <c r="H352" s="42">
        <v>29257</v>
      </c>
      <c r="I352" s="42">
        <v>0</v>
      </c>
      <c r="J352" s="2"/>
      <c r="K352" s="2"/>
      <c r="L352" s="54">
        <v>1521.364</v>
      </c>
      <c r="N352" s="43" t="str">
        <f>'Olieforbrug, TJ'!M352</f>
        <v>December</v>
      </c>
    </row>
    <row r="353" spans="1:14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5"/>
      <c r="K353" s="15"/>
      <c r="L353" s="14"/>
      <c r="M353" s="3"/>
      <c r="N353" s="37">
        <v>2017</v>
      </c>
    </row>
    <row r="354" spans="1:14" x14ac:dyDescent="0.2">
      <c r="A354" s="23" t="str">
        <f>'Olieforbrug, TJ'!A354</f>
        <v>Januar</v>
      </c>
      <c r="C354" s="16">
        <f>IFERROR(HLOOKUP("Raffinaderigas",'[1]Månedlig Olie Rapport'!$B$2:$AG$39,MATCH("Egen produktion 2.i.",'[1]Månedlig Olie Rapport'!$B$2:$B$39,0),FALSE),0)-IFERROR(HLOOKUP("Raffinaderigas",'[1]Månedlig Olie Rapport'!$B$2:$AG$39,MATCH("Anvendt til produktion 3.n",'[1]Månedlig Olie Rapport'!$B$2:$B$39,0),FALSE),0)</f>
        <v>30085</v>
      </c>
      <c r="D354" s="16">
        <f>IFERROR(HLOOKUP("Raffinaderigas",'[1]Månedlig Olie Rapport'!$A$2:$AG$39,MATCH("Import 2.a.",'[1]Månedlig Olie Rapport'!$B$2:$B$39,0),FALSE),0)</f>
        <v>0</v>
      </c>
      <c r="E354" s="16">
        <f>IFERROR(HLOOKUP("Raffinaderigas",'[1]Månedlig Olie Rapport'!$A$2:$AG$39,MATCH("Eksport 3.a.",'[1]Månedlig Olie Rapport'!$B$2:$B$39,0),FALSE),0)</f>
        <v>0</v>
      </c>
      <c r="F354" s="16">
        <f>IFERROR(HLOOKUP("Raffinaderigas",'[1]Månedlig Olie Rapport'!$A$2:$AG$39,MATCH("Bunkring af udenrigsfart 3.d.",'[1]Månedlig Olie Rapport'!$B$2:$B$39,0),FALSE),0)</f>
        <v>0</v>
      </c>
      <c r="G354" s="16">
        <f>I352-I354</f>
        <v>0</v>
      </c>
      <c r="H354" s="16">
        <f>IFERROR(HLOOKUP("Raffinaderigas",'[1]Månedlig Olie Rapport'!$A$2:$AG$39,MATCH("Salg til Forsvaret",'[1]Månedlig Olie Rapport'!$B$2:$B$39,0),FALSE),0)
+IFERROR(HLOOKUP("Raffinaderigas",'[1]Månedlig Olie Rapport'!$A$2:$AG$39,MATCH("Salg til international luftfart",'[1]Månedlig Olie Rapport'!$B$2:$B$39,0),FALSE),0)
+IFERROR(HLOOKUP("Raffinaderigas",'[1]Månedlig Olie Rapport'!$A$2:$AG$39,MATCH("Salg til andre*",'[1]Månedlig Olie Rapport'!$B$2:$B$39,0),FALSE),0)
+IFERROR(HLOOKUP("Raffinaderigas",'[1]Månedlig Olie Rapport'!$A$2:$AG$39,MATCH("Eget forbrug i raffinaderi 3.m.",'[1]Månedlig Olie Rapport'!$B$2:$B$39,0),FALSE),0)</f>
        <v>30084</v>
      </c>
      <c r="I354" s="16">
        <f>IFERROR(HLOOKUP("Raffinaderigas",'[1]Månedlig Olie Rapport'!$A$2:$AG$39,MATCH("EGEN BEHOLDNING ULTIMO",'[1]Månedlig Olie Rapport'!$A$2:$A$39,0),FALSE),0)</f>
        <v>0</v>
      </c>
      <c r="J354" s="15"/>
      <c r="K354" s="15"/>
      <c r="L354" s="14">
        <f t="shared" ref="L354:L365" si="68">H354*52/1000</f>
        <v>1564.3679999999999</v>
      </c>
      <c r="N354" s="23" t="str">
        <f>'Olieforbrug, TJ'!M354</f>
        <v>January</v>
      </c>
    </row>
    <row r="355" spans="1:14" x14ac:dyDescent="0.2">
      <c r="A355" s="23" t="str">
        <f>'Olieforbrug, TJ'!A355</f>
        <v>Februar</v>
      </c>
      <c r="C355" s="16">
        <f>IFERROR(HLOOKUP("Raffinaderigas",'[2]Månedlig Olie Rapport'!$B$2:$AG$39,MATCH("Egen produktion 2.i.",'[2]Månedlig Olie Rapport'!$B$2:$B$39,0),FALSE),0)-IFERROR(HLOOKUP("Raffinaderigas",'[2]Månedlig Olie Rapport'!$B$2:$AG$39,MATCH("Anvendt til produktion 3.n",'[2]Månedlig Olie Rapport'!$B$2:$B$39,0),FALSE),0)</f>
        <v>27038</v>
      </c>
      <c r="D355" s="16">
        <f>IFERROR(HLOOKUP("Raffinaderigas",'[2]Månedlig Olie Rapport'!$A$2:$AG$39,MATCH("Import 2.a.",'[2]Månedlig Olie Rapport'!$B$2:$B$39,0),FALSE),0)</f>
        <v>0</v>
      </c>
      <c r="E355" s="16">
        <f>IFERROR(HLOOKUP("Raffinaderigas",'[2]Månedlig Olie Rapport'!$A$2:$AG$39,MATCH("Eksport 3.a.",'[2]Månedlig Olie Rapport'!$B$2:$B$39,0),FALSE),0)</f>
        <v>0</v>
      </c>
      <c r="F355" s="16">
        <f>IFERROR(HLOOKUP("Raffinaderigas",'[2]Månedlig Olie Rapport'!$A$2:$AG$39,MATCH("Bunkring af udenrigsfart 3.d.",'[2]Månedlig Olie Rapport'!$B$2:$B$39,0),FALSE),0)</f>
        <v>0</v>
      </c>
      <c r="G355" s="16">
        <f t="shared" ref="G355:G360" si="69">I354-I355</f>
        <v>0</v>
      </c>
      <c r="H355" s="16">
        <f>IFERROR(HLOOKUP("Raffinaderigas",'[2]Månedlig Olie Rapport'!$A$2:$AG$39,MATCH("Salg til Forsvaret",'[2]Månedlig Olie Rapport'!$B$2:$B$39,0),FALSE),0)
+IFERROR(HLOOKUP("Raffinaderigas",'[2]Månedlig Olie Rapport'!$A$2:$AG$39,MATCH("Salg til international luftfart",'[2]Månedlig Olie Rapport'!$B$2:$B$39,0),FALSE),0)
+IFERROR(HLOOKUP("Raffinaderigas",'[2]Månedlig Olie Rapport'!$A$2:$AG$39,MATCH("Salg til andre*",'[2]Månedlig Olie Rapport'!$B$2:$B$39,0),FALSE),0)
+IFERROR(HLOOKUP("Raffinaderigas",'[2]Månedlig Olie Rapport'!$A$2:$AG$39,MATCH("Eget forbrug i raffinaderi 3.m.",'[2]Månedlig Olie Rapport'!$B$2:$B$39,0),FALSE),0)</f>
        <v>27038</v>
      </c>
      <c r="I355" s="16">
        <f>IFERROR(HLOOKUP("Raffinaderigas",'[2]Månedlig Olie Rapport'!$A$2:$AG$39,MATCH("EGEN BEHOLDNING ULTIMO",'[2]Månedlig Olie Rapport'!$A$2:$A$39,0),FALSE),0)</f>
        <v>0</v>
      </c>
      <c r="J355" s="15"/>
      <c r="K355" s="15"/>
      <c r="L355" s="14">
        <f t="shared" si="68"/>
        <v>1405.9760000000001</v>
      </c>
      <c r="N355" s="23" t="str">
        <f>'Olieforbrug, TJ'!M355</f>
        <v>February</v>
      </c>
    </row>
    <row r="356" spans="1:14" x14ac:dyDescent="0.2">
      <c r="A356" s="23" t="str">
        <f>'Olieforbrug, TJ'!A356</f>
        <v>Marts</v>
      </c>
      <c r="C356" s="16">
        <f>IFERROR(HLOOKUP("Raffinaderigas",'[3]Månedlig Olie Rapport'!$B$2:$AG$39,MATCH("Egen produktion 2.i.",'[3]Månedlig Olie Rapport'!$B$2:$B$39,0),FALSE),0)-IFERROR(HLOOKUP("Raffinaderigas",'[3]Månedlig Olie Rapport'!$B$2:$AG$39,MATCH("Anvendt til produktion 3.n",'[3]Månedlig Olie Rapport'!$B$2:$B$39,0),FALSE),0)</f>
        <v>26767</v>
      </c>
      <c r="D356" s="16">
        <f>IFERROR(HLOOKUP("Raffinaderigas",'[3]Månedlig Olie Rapport'!$A$2:$AG$39,MATCH("Import 2.a.",'[3]Månedlig Olie Rapport'!$B$2:$B$39,0),FALSE),0)</f>
        <v>0</v>
      </c>
      <c r="E356" s="16">
        <f>IFERROR(HLOOKUP("Raffinaderigas",'[3]Månedlig Olie Rapport'!$A$2:$AG$39,MATCH("Eksport 3.a.",'[3]Månedlig Olie Rapport'!$B$2:$B$39,0),FALSE),0)</f>
        <v>0</v>
      </c>
      <c r="F356" s="16">
        <f>IFERROR(HLOOKUP("Raffinaderigas",'[3]Månedlig Olie Rapport'!$A$2:$AG$39,MATCH("Bunkring af udenrigsfart 3.d.",'[3]Månedlig Olie Rapport'!$B$2:$B$39,0),FALSE),0)</f>
        <v>0</v>
      </c>
      <c r="G356" s="16">
        <f t="shared" si="69"/>
        <v>0</v>
      </c>
      <c r="H356" s="16">
        <f>IFERROR(HLOOKUP("Raffinaderigas",'[3]Månedlig Olie Rapport'!$A$2:$AG$39,MATCH("Salg til Forsvaret",'[3]Månedlig Olie Rapport'!$B$2:$B$39,0),FALSE),0)
+IFERROR(HLOOKUP("Raffinaderigas",'[3]Månedlig Olie Rapport'!$A$2:$AG$39,MATCH("Salg til international luftfart",'[3]Månedlig Olie Rapport'!$B$2:$B$39,0),FALSE),0)
+IFERROR(HLOOKUP("Raffinaderigas",'[3]Månedlig Olie Rapport'!$A$2:$AG$39,MATCH("Salg til andre*",'[3]Månedlig Olie Rapport'!$B$2:$B$39,0),FALSE),0)
+IFERROR(HLOOKUP("Raffinaderigas",'[3]Månedlig Olie Rapport'!$A$2:$AG$39,MATCH("Eget forbrug i raffinaderi 3.m.",'[3]Månedlig Olie Rapport'!$B$2:$B$39,0),FALSE),0)</f>
        <v>28106</v>
      </c>
      <c r="I356" s="16">
        <f>IFERROR(HLOOKUP("Raffinaderigas",'[3]Månedlig Olie Rapport'!$A$2:$AG$39,MATCH("EGEN BEHOLDNING ULTIMO",'[3]Månedlig Olie Rapport'!$A$2:$A$39,0),FALSE),0)</f>
        <v>0</v>
      </c>
      <c r="J356" s="15"/>
      <c r="K356" s="15"/>
      <c r="L356" s="14">
        <f t="shared" si="68"/>
        <v>1461.5119999999999</v>
      </c>
      <c r="N356" s="23" t="str">
        <f>'Olieforbrug, TJ'!M356</f>
        <v>March</v>
      </c>
    </row>
    <row r="357" spans="1:14" x14ac:dyDescent="0.2">
      <c r="A357" s="23" t="str">
        <f>'Olieforbrug, TJ'!A357</f>
        <v>April</v>
      </c>
      <c r="C357" s="16">
        <f>IFERROR(HLOOKUP("Raffinaderigas",'[4]Månedlig Olie Rapport'!$B$2:$AG$39,MATCH("Egen produktion 2.i.",'[4]Månedlig Olie Rapport'!$B$2:$B$39,0),FALSE),0)-IFERROR(HLOOKUP("Raffinaderigas",'[4]Månedlig Olie Rapport'!$B$2:$AG$39,MATCH("Anvendt til produktion 3.n",'[4]Månedlig Olie Rapport'!$B$2:$B$39,0),FALSE),0)</f>
        <v>28292</v>
      </c>
      <c r="D357" s="16">
        <f>IFERROR(HLOOKUP("Raffinaderigas",'[4]Månedlig Olie Rapport'!$A$2:$AG$39,MATCH("Import 2.a.",'[4]Månedlig Olie Rapport'!$B$2:$B$39,0),FALSE),0)</f>
        <v>0</v>
      </c>
      <c r="E357" s="16">
        <f>IFERROR(HLOOKUP("Raffinaderigas",'[4]Månedlig Olie Rapport'!$A$2:$AG$39,MATCH("Eksport 3.a.",'[4]Månedlig Olie Rapport'!$B$2:$B$39,0),FALSE),0)</f>
        <v>0</v>
      </c>
      <c r="F357" s="16">
        <f>IFERROR(HLOOKUP("Raffinaderigas",'[4]Månedlig Olie Rapport'!$A$2:$AG$39,MATCH("Bunkring af udenrigsfart 3.d.",'[4]Månedlig Olie Rapport'!$B$2:$B$39,0),FALSE),0)</f>
        <v>0</v>
      </c>
      <c r="G357" s="16">
        <f t="shared" si="69"/>
        <v>0</v>
      </c>
      <c r="H357" s="16">
        <f>IFERROR(HLOOKUP("Raffinaderigas",'[4]Månedlig Olie Rapport'!$A$2:$AG$39,MATCH("Salg til Forsvaret",'[4]Månedlig Olie Rapport'!$B$2:$B$39,0),FALSE),0)
+IFERROR(HLOOKUP("Raffinaderigas",'[4]Månedlig Olie Rapport'!$A$2:$AG$39,MATCH("Salg til international luftfart",'[4]Månedlig Olie Rapport'!$B$2:$B$39,0),FALSE),0)
+IFERROR(HLOOKUP("Raffinaderigas",'[4]Månedlig Olie Rapport'!$A$2:$AG$39,MATCH("Salg til andre*",'[4]Månedlig Olie Rapport'!$B$2:$B$39,0),FALSE),0)
+IFERROR(HLOOKUP("Raffinaderigas",'[4]Månedlig Olie Rapport'!$A$2:$AG$39,MATCH("Eget forbrug i raffinaderi 3.m.",'[4]Månedlig Olie Rapport'!$B$2:$B$39,0),FALSE),0)</f>
        <v>28468</v>
      </c>
      <c r="I357" s="16">
        <f>IFERROR(HLOOKUP("Raffinaderigas",'[4]Månedlig Olie Rapport'!$A$2:$AG$39,MATCH("EGEN BEHOLDNING ULTIMO",'[4]Månedlig Olie Rapport'!$A$2:$A$39,0),FALSE),0)</f>
        <v>0</v>
      </c>
      <c r="J357" s="15"/>
      <c r="K357" s="15"/>
      <c r="L357" s="14">
        <f t="shared" si="68"/>
        <v>1480.336</v>
      </c>
      <c r="N357" s="23" t="str">
        <f>'Olieforbrug, TJ'!M357</f>
        <v>April</v>
      </c>
    </row>
    <row r="358" spans="1:14" x14ac:dyDescent="0.2">
      <c r="A358" s="23" t="str">
        <f>'Olieforbrug, TJ'!A358</f>
        <v>Maj</v>
      </c>
      <c r="C358" s="16">
        <f>IFERROR(HLOOKUP("Raffinaderigas",'[5]Månedlig Olie Rapport'!$B$2:$AG$39,MATCH("Egen produktion 2.i.",'[5]Månedlig Olie Rapport'!$B$2:$B$39,0),FALSE),0)-IFERROR(HLOOKUP("Raffinaderigas",'[5]Månedlig Olie Rapport'!$B$2:$AG$39,MATCH("Anvendt til produktion 3.n",'[5]Månedlig Olie Rapport'!$B$2:$B$39,0),FALSE),0)</f>
        <v>29032</v>
      </c>
      <c r="D358" s="16">
        <f>IFERROR(HLOOKUP("Raffinaderigas",'[5]Månedlig Olie Rapport'!$A$2:$AG$39,MATCH("Import 2.a.",'[5]Månedlig Olie Rapport'!$B$2:$B$39,0),FALSE),0)</f>
        <v>0</v>
      </c>
      <c r="E358" s="16">
        <f>IFERROR(HLOOKUP("Raffinaderigas",'[5]Månedlig Olie Rapport'!$A$2:$AG$39,MATCH("Eksport 3.a.",'[5]Månedlig Olie Rapport'!$B$2:$B$39,0),FALSE),0)</f>
        <v>0</v>
      </c>
      <c r="F358" s="16">
        <f>IFERROR(HLOOKUP("Raffinaderigas",'[5]Månedlig Olie Rapport'!$A$2:$AG$39,MATCH("Bunkring af udenrigsfart 3.d.",'[5]Månedlig Olie Rapport'!$B$2:$B$39,0),FALSE),0)</f>
        <v>0</v>
      </c>
      <c r="G358" s="16">
        <f t="shared" si="69"/>
        <v>0</v>
      </c>
      <c r="H358" s="16">
        <f>IFERROR(HLOOKUP("Raffinaderigas",'[5]Månedlig Olie Rapport'!$A$2:$AG$39,MATCH("Salg til Forsvaret",'[5]Månedlig Olie Rapport'!$B$2:$B$39,0),FALSE),0)
+IFERROR(HLOOKUP("Raffinaderigas",'[5]Månedlig Olie Rapport'!$A$2:$AG$39,MATCH("Salg til international luftfart",'[5]Månedlig Olie Rapport'!$B$2:$B$39,0),FALSE),0)
+IFERROR(HLOOKUP("Raffinaderigas",'[5]Månedlig Olie Rapport'!$A$2:$AG$39,MATCH("Salg til andre*",'[5]Månedlig Olie Rapport'!$B$2:$B$39,0),FALSE),0)
+IFERROR(HLOOKUP("Raffinaderigas",'[5]Månedlig Olie Rapport'!$A$2:$AG$39,MATCH("Eget forbrug i raffinaderi 3.m.",'[5]Månedlig Olie Rapport'!$B$2:$B$39,0),FALSE),0)</f>
        <v>30047</v>
      </c>
      <c r="I358" s="16">
        <f>IFERROR(HLOOKUP("Raffinaderigas",'[5]Månedlig Olie Rapport'!$A$2:$AG$39,MATCH("EGEN BEHOLDNING ULTIMO",'[5]Månedlig Olie Rapport'!$A$2:$A$39,0),FALSE),0)</f>
        <v>0</v>
      </c>
      <c r="J358" s="15"/>
      <c r="K358" s="15"/>
      <c r="L358" s="14">
        <f t="shared" si="68"/>
        <v>1562.444</v>
      </c>
      <c r="N358" s="23" t="str">
        <f>'Olieforbrug, TJ'!M358</f>
        <v>May</v>
      </c>
    </row>
    <row r="359" spans="1:14" x14ac:dyDescent="0.2">
      <c r="A359" s="23" t="str">
        <f>'Olieforbrug, TJ'!A359</f>
        <v>Juni</v>
      </c>
      <c r="C359" s="16">
        <f>IFERROR(HLOOKUP("Raffinaderigas",'[6]Månedlig Olie Rapport'!$B$2:$AG$39,MATCH("Egen produktion 2.i.",'[6]Månedlig Olie Rapport'!$B$2:$B$39,0),FALSE),0)-IFERROR(HLOOKUP("Raffinaderigas",'[6]Månedlig Olie Rapport'!$B$2:$AG$39,MATCH("Anvendt til produktion 3.n",'[6]Månedlig Olie Rapport'!$B$2:$B$39,0),FALSE),0)</f>
        <v>26915</v>
      </c>
      <c r="D359" s="16">
        <f>IFERROR(HLOOKUP("Raffinaderigas",'[6]Månedlig Olie Rapport'!$A$2:$AG$39,MATCH("Import 2.a.",'[6]Månedlig Olie Rapport'!$B$2:$B$39,0),FALSE),0)</f>
        <v>0</v>
      </c>
      <c r="E359" s="16">
        <f>IFERROR(HLOOKUP("Raffinaderigas",'[6]Månedlig Olie Rapport'!$A$2:$AG$39,MATCH("Eksport 3.a.",'[6]Månedlig Olie Rapport'!$B$2:$B$39,0),FALSE),0)</f>
        <v>0</v>
      </c>
      <c r="F359" s="16">
        <f>IFERROR(HLOOKUP("Raffinaderigas",'[6]Månedlig Olie Rapport'!$A$2:$AG$39,MATCH("Bunkring af udenrigsfart 3.d.",'[6]Månedlig Olie Rapport'!$B$2:$B$39,0),FALSE),0)</f>
        <v>0</v>
      </c>
      <c r="G359" s="16">
        <f t="shared" si="69"/>
        <v>0</v>
      </c>
      <c r="H359" s="16">
        <f>IFERROR(HLOOKUP("Raffinaderigas",'[6]Månedlig Olie Rapport'!$A$2:$AG$39,MATCH("Salg til Forsvaret",'[6]Månedlig Olie Rapport'!$B$2:$B$39,0),FALSE),0)
+IFERROR(HLOOKUP("Raffinaderigas",'[6]Månedlig Olie Rapport'!$A$2:$AG$39,MATCH("Salg til international luftfart",'[6]Månedlig Olie Rapport'!$B$2:$B$39,0),FALSE),0)
+IFERROR(HLOOKUP("Raffinaderigas",'[6]Månedlig Olie Rapport'!$A$2:$AG$39,MATCH("Salg til andre*",'[6]Månedlig Olie Rapport'!$B$2:$B$39,0),FALSE),0)
+IFERROR(HLOOKUP("Raffinaderigas",'[6]Månedlig Olie Rapport'!$A$2:$AG$39,MATCH("Eget forbrug i raffinaderi 3.m.",'[6]Månedlig Olie Rapport'!$B$2:$B$39,0),FALSE),0)</f>
        <v>27322</v>
      </c>
      <c r="I359" s="16">
        <f>IFERROR(HLOOKUP("Raffinaderigas",'[6]Månedlig Olie Rapport'!$A$2:$AG$39,MATCH("EGEN BEHOLDNING ULTIMO",'[6]Månedlig Olie Rapport'!$A$2:$A$39,0),FALSE),0)</f>
        <v>0</v>
      </c>
      <c r="J359" s="15"/>
      <c r="K359" s="15"/>
      <c r="L359" s="14">
        <f t="shared" si="68"/>
        <v>1420.7439999999999</v>
      </c>
      <c r="N359" s="23" t="str">
        <f>'Olieforbrug, TJ'!M359</f>
        <v>June</v>
      </c>
    </row>
    <row r="360" spans="1:14" x14ac:dyDescent="0.2">
      <c r="A360" s="23" t="str">
        <f>'Olieforbrug, TJ'!A360</f>
        <v>Juli</v>
      </c>
      <c r="C360" s="16">
        <f>IFERROR(HLOOKUP("Raffinaderigas",'[7]Månedlig Olie Rapport'!$B$2:$AG$39,MATCH("Egen produktion 2.i.",'[7]Månedlig Olie Rapport'!$B$2:$B$39,0),FALSE),0)-IFERROR(HLOOKUP("Raffinaderigas",'[7]Månedlig Olie Rapport'!$B$2:$AG$39,MATCH("Anvendt til produktion 3.n",'[7]Månedlig Olie Rapport'!$B$2:$B$39,0),FALSE),0)</f>
        <v>26258</v>
      </c>
      <c r="D360" s="16">
        <f>IFERROR(HLOOKUP("Raffinaderigas",'[7]Månedlig Olie Rapport'!$A$2:$AG$39,MATCH("Import 2.a.",'[7]Månedlig Olie Rapport'!$B$2:$B$39,0),FALSE),0)</f>
        <v>0</v>
      </c>
      <c r="E360" s="16">
        <f>IFERROR(HLOOKUP("Raffinaderigas",'[7]Månedlig Olie Rapport'!$A$2:$AG$39,MATCH("Eksport 3.a.",'[7]Månedlig Olie Rapport'!$B$2:$B$39,0),FALSE),0)</f>
        <v>0</v>
      </c>
      <c r="F360" s="16">
        <f>IFERROR(HLOOKUP("Raffinaderigas",'[7]Månedlig Olie Rapport'!$A$2:$AG$39,MATCH("Bunkring af udenrigsfart 3.d.",'[7]Månedlig Olie Rapport'!$B$2:$B$39,0),FALSE),0)</f>
        <v>0</v>
      </c>
      <c r="G360" s="16">
        <f t="shared" si="69"/>
        <v>0</v>
      </c>
      <c r="H360" s="16">
        <f>IFERROR(HLOOKUP("Raffinaderigas",'[7]Månedlig Olie Rapport'!$A$2:$AG$39,MATCH("Salg til Forsvaret",'[7]Månedlig Olie Rapport'!$B$2:$B$39,0),FALSE),0)
+IFERROR(HLOOKUP("Raffinaderigas",'[7]Månedlig Olie Rapport'!$A$2:$AG$39,MATCH("Salg til international luftfart",'[7]Månedlig Olie Rapport'!$B$2:$B$39,0),FALSE),0)
+IFERROR(HLOOKUP("Raffinaderigas",'[7]Månedlig Olie Rapport'!$A$2:$AG$39,MATCH("Salg til andre*",'[7]Månedlig Olie Rapport'!$B$2:$B$39,0),FALSE),0)
+IFERROR(HLOOKUP("Raffinaderigas",'[7]Månedlig Olie Rapport'!$A$2:$AG$39,MATCH("Eget forbrug i raffinaderi 3.m.",'[7]Månedlig Olie Rapport'!$B$2:$B$39,0),FALSE),0)</f>
        <v>26741</v>
      </c>
      <c r="I360" s="16">
        <f>IFERROR(HLOOKUP("Raffinaderigas",'[7]Månedlig Olie Rapport'!$A$2:$AG$39,MATCH("EGEN BEHOLDNING ULTIMO",'[7]Månedlig Olie Rapport'!$A$2:$A$39,0),FALSE),0)</f>
        <v>0</v>
      </c>
      <c r="J360" s="15"/>
      <c r="K360" s="15"/>
      <c r="L360" s="14">
        <f t="shared" si="68"/>
        <v>1390.5319999999999</v>
      </c>
      <c r="N360" s="23" t="str">
        <f>'Olieforbrug, TJ'!M360</f>
        <v>July</v>
      </c>
    </row>
    <row r="361" spans="1:14" x14ac:dyDescent="0.2">
      <c r="A361" s="23" t="str">
        <f>'Olieforbrug, TJ'!A361</f>
        <v>August</v>
      </c>
      <c r="C361" s="16">
        <f>IFERROR(HLOOKUP("Raffinaderigas",'[8]Månedlig Olie Rapport'!$B$2:$AG$39,MATCH("Egen produktion 2.i.",'[8]Månedlig Olie Rapport'!$B$2:$B$39,0),FALSE),0)-IFERROR(HLOOKUP("Raffinaderigas",'[8]Månedlig Olie Rapport'!$B$2:$AG$39,MATCH("Anvendt til produktion 3.n",'[8]Månedlig Olie Rapport'!$B$2:$B$39,0),FALSE),0)</f>
        <v>24789</v>
      </c>
      <c r="D361" s="16">
        <f>IFERROR(HLOOKUP("Raffinaderigas",'[8]Månedlig Olie Rapport'!$A$2:$AG$39,MATCH("Import 2.a.",'[8]Månedlig Olie Rapport'!$B$2:$B$39,0),FALSE),0)</f>
        <v>0</v>
      </c>
      <c r="E361" s="16">
        <f>IFERROR(HLOOKUP("Raffinaderigas",'[8]Månedlig Olie Rapport'!$A$2:$AG$39,MATCH("Eksport 3.a.",'[8]Månedlig Olie Rapport'!$B$2:$B$39,0),FALSE),0)</f>
        <v>0</v>
      </c>
      <c r="F361" s="16">
        <f>IFERROR(HLOOKUP("Raffinaderigas",'[8]Månedlig Olie Rapport'!$A$2:$AG$39,MATCH("Bunkring af udenrigsfart 3.d.",'[8]Månedlig Olie Rapport'!$B$2:$B$39,0),FALSE),0)</f>
        <v>0</v>
      </c>
      <c r="G361" s="16">
        <f>I360-I361</f>
        <v>0</v>
      </c>
      <c r="H361" s="16">
        <f>IFERROR(HLOOKUP("Raffinaderigas",'[8]Månedlig Olie Rapport'!$A$2:$AG$39,MATCH("Salg til Forsvaret",'[8]Månedlig Olie Rapport'!$B$2:$B$39,0),FALSE),0)
+IFERROR(HLOOKUP("Raffinaderigas",'[8]Månedlig Olie Rapport'!$A$2:$AG$39,MATCH("Salg til international luftfart",'[8]Månedlig Olie Rapport'!$B$2:$B$39,0),FALSE),0)
+IFERROR(HLOOKUP("Raffinaderigas",'[8]Månedlig Olie Rapport'!$A$2:$AG$39,MATCH("Salg til andre*",'[8]Månedlig Olie Rapport'!$B$2:$B$39,0),FALSE),0)
+IFERROR(HLOOKUP("Raffinaderigas",'[8]Månedlig Olie Rapport'!$A$2:$AG$39,MATCH("Eget forbrug i raffinaderi 3.m.",'[8]Månedlig Olie Rapport'!$B$2:$B$39,0),FALSE),0)</f>
        <v>26296</v>
      </c>
      <c r="I361" s="16">
        <f>IFERROR(HLOOKUP("Raffinaderigas",'[8]Månedlig Olie Rapport'!$A$2:$AG$39,MATCH("EGEN BEHOLDNING ULTIMO",'[8]Månedlig Olie Rapport'!$A$2:$A$39,0),FALSE),0)</f>
        <v>0</v>
      </c>
      <c r="J361" s="15"/>
      <c r="K361" s="15"/>
      <c r="L361" s="14">
        <f t="shared" si="68"/>
        <v>1367.3920000000001</v>
      </c>
      <c r="N361" s="23" t="str">
        <f>'Olieforbrug, TJ'!M361</f>
        <v>August</v>
      </c>
    </row>
    <row r="362" spans="1:14" x14ac:dyDescent="0.2">
      <c r="A362" s="23" t="str">
        <f>'Olieforbrug, TJ'!A362</f>
        <v>September</v>
      </c>
      <c r="C362" s="16">
        <f>IFERROR(HLOOKUP("Raffinaderigas",'[9]Månedlig Olie Rapport'!$B$2:$AG$39,MATCH("Egen produktion 2.i.",'[9]Månedlig Olie Rapport'!$B$2:$B$39,0),FALSE),0)-IFERROR(HLOOKUP("Raffinaderigas",'[9]Månedlig Olie Rapport'!$B$2:$AG$39,MATCH("Anvendt til produktion 3.n",'[9]Månedlig Olie Rapport'!$B$2:$B$39,0),FALSE),0)</f>
        <v>14986</v>
      </c>
      <c r="D362" s="16">
        <f>IFERROR(HLOOKUP("Raffinaderigas",'[9]Månedlig Olie Rapport'!$A$2:$AG$39,MATCH("Import 2.a.",'[9]Månedlig Olie Rapport'!$B$2:$B$39,0),FALSE),0)</f>
        <v>0</v>
      </c>
      <c r="E362" s="16">
        <f>IFERROR(HLOOKUP("Raffinaderigas",'[9]Månedlig Olie Rapport'!$A$2:$AG$39,MATCH("Eksport 3.a.",'[9]Månedlig Olie Rapport'!$B$2:$B$39,0),FALSE),0)</f>
        <v>0</v>
      </c>
      <c r="F362" s="16">
        <f>IFERROR(HLOOKUP("Raffinaderigas",'[9]Månedlig Olie Rapport'!$A$2:$AG$39,MATCH("Bunkring af udenrigsfart 3.d.",'[9]Månedlig Olie Rapport'!$B$2:$B$39,0),FALSE),0)</f>
        <v>0</v>
      </c>
      <c r="G362" s="16">
        <f>I361-I362</f>
        <v>0</v>
      </c>
      <c r="H362" s="16">
        <f>IFERROR(HLOOKUP("Raffinaderigas",'[9]Månedlig Olie Rapport'!$A$2:$AG$39,MATCH("Salg til Forsvaret",'[9]Månedlig Olie Rapport'!$B$2:$B$39,0),FALSE),0)
+IFERROR(HLOOKUP("Raffinaderigas",'[9]Månedlig Olie Rapport'!$A$2:$AG$39,MATCH("Salg til international luftfart",'[9]Månedlig Olie Rapport'!$B$2:$B$39,0),FALSE),0)
+IFERROR(HLOOKUP("Raffinaderigas",'[9]Månedlig Olie Rapport'!$A$2:$AG$39,MATCH("Salg til andre*",'[9]Månedlig Olie Rapport'!$B$2:$B$39,0),FALSE),0)
+IFERROR(HLOOKUP("Raffinaderigas",'[9]Månedlig Olie Rapport'!$A$2:$AG$39,MATCH("Eget forbrug i raffinaderi 3.m.",'[9]Månedlig Olie Rapport'!$B$2:$B$39,0),FALSE),0)</f>
        <v>15533</v>
      </c>
      <c r="I362" s="16">
        <f>IFERROR(HLOOKUP("Raffinaderigas",'[9]Månedlig Olie Rapport'!$A$2:$AG$39,MATCH("EGEN BEHOLDNING ULTIMO",'[9]Månedlig Olie Rapport'!$A$2:$A$39,0),FALSE),0)</f>
        <v>0</v>
      </c>
      <c r="J362" s="15"/>
      <c r="K362" s="15"/>
      <c r="L362" s="14">
        <f t="shared" si="68"/>
        <v>807.71600000000001</v>
      </c>
      <c r="N362" s="23" t="str">
        <f>'Olieforbrug, TJ'!M362</f>
        <v>September</v>
      </c>
    </row>
    <row r="363" spans="1:14" x14ac:dyDescent="0.2">
      <c r="A363" s="23" t="str">
        <f>'Olieforbrug, TJ'!A363</f>
        <v>Oktober</v>
      </c>
      <c r="C363" s="16">
        <f>IFERROR(HLOOKUP("Raffinaderigas",'[10]Månedlig Olie Rapport'!$B$2:$AG$39,MATCH("Egen produktion 2.i.",'[10]Månedlig Olie Rapport'!$B$2:$B$39,0),FALSE),0)-IFERROR(HLOOKUP("Raffinaderigas",'[10]Månedlig Olie Rapport'!$B$2:$AG$39,MATCH("Anvendt til produktion 3.n",'[10]Månedlig Olie Rapport'!$B$2:$B$39,0),FALSE),0)</f>
        <v>21530</v>
      </c>
      <c r="D363" s="16">
        <f>IFERROR(HLOOKUP("Raffinaderigas",'[10]Månedlig Olie Rapport'!$A$2:$AG$39,MATCH("Import 2.a.",'[10]Månedlig Olie Rapport'!$B$2:$B$39,0),FALSE),0)</f>
        <v>0</v>
      </c>
      <c r="E363" s="16">
        <f>IFERROR(HLOOKUP("Raffinaderigas",'[10]Månedlig Olie Rapport'!$A$2:$AG$39,MATCH("Eksport 3.a.",'[10]Månedlig Olie Rapport'!$B$2:$B$39,0),FALSE),0)</f>
        <v>0</v>
      </c>
      <c r="F363" s="16">
        <f>IFERROR(HLOOKUP("Raffinaderigas",'[10]Månedlig Olie Rapport'!$A$2:$AG$39,MATCH("Bunkring af udenrigsfart 3.d.",'[10]Månedlig Olie Rapport'!$B$2:$B$39,0),FALSE),0)</f>
        <v>0</v>
      </c>
      <c r="G363" s="16">
        <f>I362-I363</f>
        <v>0</v>
      </c>
      <c r="H363" s="16">
        <f>IFERROR(HLOOKUP("Raffinaderigas",'[10]Månedlig Olie Rapport'!$A$2:$AG$39,MATCH("Salg til Forsvaret",'[10]Månedlig Olie Rapport'!$B$2:$B$39,0),FALSE),0)
+IFERROR(HLOOKUP("Raffinaderigas",'[10]Månedlig Olie Rapport'!$A$2:$AG$39,MATCH("Salg til international luftfart",'[10]Månedlig Olie Rapport'!$B$2:$B$39,0),FALSE),0)
+IFERROR(HLOOKUP("Raffinaderigas",'[10]Månedlig Olie Rapport'!$A$2:$AG$39,MATCH("Salg til andre*",'[10]Månedlig Olie Rapport'!$B$2:$B$39,0),FALSE),0)
+IFERROR(HLOOKUP("Raffinaderigas",'[10]Månedlig Olie Rapport'!$A$2:$AG$39,MATCH("Eget forbrug i raffinaderi 3.m.",'[10]Månedlig Olie Rapport'!$B$2:$B$39,0),FALSE),0)</f>
        <v>22747</v>
      </c>
      <c r="I363" s="16">
        <f>IFERROR(HLOOKUP("Raffinaderigas",'[10]Månedlig Olie Rapport'!$A$2:$AG$39,MATCH("EGEN BEHOLDNING ULTIMO",'[10]Månedlig Olie Rapport'!$A$2:$A$39,0),FALSE),0)</f>
        <v>0</v>
      </c>
      <c r="J363" s="15"/>
      <c r="K363" s="15"/>
      <c r="L363" s="14">
        <f t="shared" si="68"/>
        <v>1182.8440000000001</v>
      </c>
      <c r="N363" s="23" t="str">
        <f>'Olieforbrug, TJ'!M363</f>
        <v>October</v>
      </c>
    </row>
    <row r="364" spans="1:14" x14ac:dyDescent="0.2">
      <c r="A364" s="23" t="str">
        <f>'Olieforbrug, TJ'!A364</f>
        <v>November</v>
      </c>
      <c r="C364" s="16">
        <f>IFERROR(HLOOKUP("Raffinaderigas",'[11]Månedlig Olie Rapport'!$B$2:$AG$39,MATCH("Egen produktion 2.i.",'[11]Månedlig Olie Rapport'!$B$2:$B$39,0),FALSE),0)-IFERROR(HLOOKUP("Raffinaderigas",'[11]Månedlig Olie Rapport'!$B$2:$AG$39,MATCH("Anvendt til produktion 3.n",'[11]Månedlig Olie Rapport'!$B$2:$B$39,0),FALSE),0)</f>
        <v>25792</v>
      </c>
      <c r="D364" s="16">
        <f>IFERROR(HLOOKUP("Raffinaderigas",'[11]Månedlig Olie Rapport'!$A$2:$AG$39,MATCH("Import 2.a.",'[11]Månedlig Olie Rapport'!$B$2:$B$39,0),FALSE),0)</f>
        <v>0</v>
      </c>
      <c r="E364" s="16">
        <f>IFERROR(HLOOKUP("Raffinaderigas",'[11]Månedlig Olie Rapport'!$A$2:$AG$39,MATCH("Eksport 3.a.",'[11]Månedlig Olie Rapport'!$B$2:$B$39,0),FALSE),0)</f>
        <v>0</v>
      </c>
      <c r="F364" s="16">
        <f>IFERROR(HLOOKUP("Raffinaderigas",'[11]Månedlig Olie Rapport'!$A$2:$AG$39,MATCH("Bunkring af udenrigsfart 3.d.",'[11]Månedlig Olie Rapport'!$B$2:$B$39,0),FALSE),0)</f>
        <v>0</v>
      </c>
      <c r="G364" s="16">
        <f>I363-I364</f>
        <v>0</v>
      </c>
      <c r="H364" s="16">
        <f>IFERROR(HLOOKUP("Raffinaderigas",'[11]Månedlig Olie Rapport'!$A$2:$AG$39,MATCH("Salg til Forsvaret",'[11]Månedlig Olie Rapport'!$B$2:$B$39,0),FALSE),0)
+IFERROR(HLOOKUP("Raffinaderigas",'[11]Månedlig Olie Rapport'!$A$2:$AG$39,MATCH("Salg til international luftfart",'[11]Månedlig Olie Rapport'!$B$2:$B$39,0),FALSE),0)
+IFERROR(HLOOKUP("Raffinaderigas",'[11]Månedlig Olie Rapport'!$A$2:$AG$39,MATCH("Salg til andre*",'[11]Månedlig Olie Rapport'!$B$2:$B$39,0),FALSE),0)
+IFERROR(HLOOKUP("Raffinaderigas",'[11]Månedlig Olie Rapport'!$A$2:$AG$39,MATCH("Eget forbrug i raffinaderi 3.m.",'[11]Månedlig Olie Rapport'!$B$2:$B$39,0),FALSE),0)</f>
        <v>28487</v>
      </c>
      <c r="I364" s="16">
        <f>IFERROR(HLOOKUP("Raffinaderigas",'[11]Månedlig Olie Rapport'!$A$2:$AG$39,MATCH("EGEN BEHOLDNING ULTIMO",'[11]Månedlig Olie Rapport'!$A$2:$A$39,0),FALSE),0)</f>
        <v>0</v>
      </c>
      <c r="J364" s="15"/>
      <c r="K364" s="15"/>
      <c r="L364" s="14">
        <f t="shared" si="68"/>
        <v>1481.3240000000001</v>
      </c>
      <c r="N364" s="23" t="str">
        <f>'Olieforbrug, TJ'!M364</f>
        <v>November</v>
      </c>
    </row>
    <row r="365" spans="1:14" ht="13.5" thickBot="1" x14ac:dyDescent="0.25">
      <c r="A365" s="41" t="str">
        <f>'Olieforbrug, TJ'!A365</f>
        <v>December</v>
      </c>
      <c r="C365" s="42">
        <f>IFERROR(HLOOKUP("Raffinaderigas",'[12]Månedlig Olie Rapport'!$B$2:$AG$39,MATCH("Egen produktion 2.i.",'[12]Månedlig Olie Rapport'!$B$2:$B$39,0),FALSE),0)-IFERROR(HLOOKUP("Raffinaderigas",'[12]Månedlig Olie Rapport'!$B$2:$AG$39,MATCH("Anvendt til produktion 3.n",'[12]Månedlig Olie Rapport'!$B$2:$B$39,0),FALSE),0)</f>
        <v>24829</v>
      </c>
      <c r="D365" s="42">
        <f>IFERROR(HLOOKUP("Raffinaderigas",'[12]Månedlig Olie Rapport'!$A$2:$AG$39,MATCH("Import 2.a.",'[12]Månedlig Olie Rapport'!$B$2:$B$39,0),FALSE),0)</f>
        <v>0</v>
      </c>
      <c r="E365" s="42">
        <f>IFERROR(HLOOKUP("Raffinaderigas",'[12]Månedlig Olie Rapport'!$A$2:$AG$39,MATCH("Eksport 3.a.",'[12]Månedlig Olie Rapport'!$B$2:$B$39,0),FALSE),0)</f>
        <v>0</v>
      </c>
      <c r="F365" s="42">
        <f>IFERROR(HLOOKUP("Raffinaderigas",'[12]Månedlig Olie Rapport'!$A$2:$AG$39,MATCH("Bunkring af udenrigsfart 3.d.",'[12]Månedlig Olie Rapport'!$B$2:$B$39,0),FALSE),0)</f>
        <v>0</v>
      </c>
      <c r="G365" s="42">
        <f>I364-I365</f>
        <v>0</v>
      </c>
      <c r="H365" s="42">
        <f>IFERROR(HLOOKUP("Raffinaderigas",'[12]Månedlig Olie Rapport'!$A$2:$AG$39,MATCH("Salg til Forsvaret",'[12]Månedlig Olie Rapport'!$B$2:$B$39,0),FALSE),0)
+IFERROR(HLOOKUP("Raffinaderigas",'[12]Månedlig Olie Rapport'!$A$2:$AG$39,MATCH("Salg til international luftfart",'[12]Månedlig Olie Rapport'!$B$2:$B$39,0),FALSE),0)
+IFERROR(HLOOKUP("Raffinaderigas",'[12]Månedlig Olie Rapport'!$A$2:$AG$39,MATCH("Salg til andre*",'[12]Månedlig Olie Rapport'!$B$2:$B$39,0),FALSE),0)
+IFERROR(HLOOKUP("Raffinaderigas",'[12]Månedlig Olie Rapport'!$A$2:$AG$39,MATCH("Eget forbrug i raffinaderi 3.m.",'[12]Månedlig Olie Rapport'!$B$2:$B$39,0),FALSE),0)</f>
        <v>27297</v>
      </c>
      <c r="I365" s="42">
        <f>IFERROR(HLOOKUP("Raffinaderigas",'[12]Månedlig Olie Rapport'!$A$2:$AG$39,MATCH("EGEN BEHOLDNING ULTIMO",'[12]Månedlig Olie Rapport'!$A$2:$A$39,0),FALSE),0)</f>
        <v>0</v>
      </c>
      <c r="J365" s="2"/>
      <c r="K365" s="2"/>
      <c r="L365" s="54">
        <f t="shared" si="68"/>
        <v>1419.444</v>
      </c>
      <c r="N365" s="43" t="str">
        <f>'Olieforbrug, TJ'!M365</f>
        <v>December</v>
      </c>
    </row>
    <row r="366" spans="1:14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5"/>
      <c r="K366" s="15"/>
      <c r="L366" s="14"/>
      <c r="M366" s="3"/>
      <c r="N366" s="37">
        <v>2018</v>
      </c>
    </row>
    <row r="367" spans="1:14" x14ac:dyDescent="0.2">
      <c r="A367" s="23" t="str">
        <f>'Olieforbrug, TJ'!A367</f>
        <v>Januar</v>
      </c>
      <c r="C367" s="16">
        <f>IFERROR(HLOOKUP("Raffinaderigas",'[13]Månedlig Olie Rapport'!$B$2:$AG$39,MATCH("Egen produktion 2.i.",'[13]Månedlig Olie Rapport'!$B$2:$B$39,0),FALSE),0)-IFERROR(HLOOKUP("Raffinaderigas",'[13]Månedlig Olie Rapport'!$B$2:$AG$39,MATCH("Anvendt til produktion 3.n",'[13]Månedlig Olie Rapport'!$B$2:$B$39,0),FALSE),0)</f>
        <v>27878</v>
      </c>
      <c r="D367" s="16">
        <f>IFERROR(HLOOKUP("Raffinaderigas",'[13]Månedlig Olie Rapport'!$A$2:$AG$39,MATCH("Import 2.a.",'[13]Månedlig Olie Rapport'!$B$2:$B$39,0),FALSE),0)</f>
        <v>0</v>
      </c>
      <c r="E367" s="16">
        <f>IFERROR(HLOOKUP("Raffinaderigas",'[13]Månedlig Olie Rapport'!$A$2:$AG$39,MATCH("Eksport 3.a.",'[13]Månedlig Olie Rapport'!$B$2:$B$39,0),FALSE),0)</f>
        <v>0</v>
      </c>
      <c r="F367" s="16">
        <f>IFERROR(HLOOKUP("Raffinaderigas",'[13]Månedlig Olie Rapport'!$A$2:$AG$39,MATCH("Bunkring af udenrigsfart 3.d.",'[13]Månedlig Olie Rapport'!$B$2:$B$39,0),FALSE),0)</f>
        <v>0</v>
      </c>
      <c r="G367" s="16">
        <f>I365-I367</f>
        <v>0</v>
      </c>
      <c r="H367" s="16">
        <f>IFERROR(HLOOKUP("Raffinaderigas",'[13]Månedlig Olie Rapport'!$A$2:$AG$39,MATCH("Salg til Forsvaret",'[13]Månedlig Olie Rapport'!$B$2:$B$39,0),FALSE),0)
+IFERROR(HLOOKUP("Raffinaderigas",'[13]Månedlig Olie Rapport'!$A$2:$AG$39,MATCH("Salg til international luftfart",'[13]Månedlig Olie Rapport'!$B$2:$B$39,0),FALSE),0)
+IFERROR(HLOOKUP("Raffinaderigas",'[13]Månedlig Olie Rapport'!$A$2:$AG$39,MATCH("Salg til andre*",'[13]Månedlig Olie Rapport'!$B$2:$B$39,0),FALSE),0)
+IFERROR(HLOOKUP("Raffinaderigas",'[13]Månedlig Olie Rapport'!$A$2:$AG$39,MATCH("Eget forbrug i raffinaderi 3.m.",'[13]Månedlig Olie Rapport'!$B$2:$B$39,0),FALSE),0)</f>
        <v>29738</v>
      </c>
      <c r="I367" s="16">
        <f>IFERROR(HLOOKUP("Raffinaderigas",'[13]Månedlig Olie Rapport'!$A$2:$AG$39,MATCH("EGEN BEHOLDNING ULTIMO",'[13]Månedlig Olie Rapport'!$A$2:$A$39,0),FALSE),0)</f>
        <v>0</v>
      </c>
      <c r="J367" s="15"/>
      <c r="K367" s="15"/>
      <c r="L367" s="14">
        <f t="shared" ref="L367:L378" si="70">H367*52/1000</f>
        <v>1546.376</v>
      </c>
      <c r="N367" s="23" t="str">
        <f>'Olieforbrug, TJ'!M367</f>
        <v>January</v>
      </c>
    </row>
    <row r="368" spans="1:14" x14ac:dyDescent="0.2">
      <c r="A368" s="23" t="str">
        <f>'Olieforbrug, TJ'!A368</f>
        <v>Februar</v>
      </c>
      <c r="C368" s="16">
        <f>IFERROR(HLOOKUP("Raffinaderigas",'[14]Månedlig Olie Rapport'!$B$2:$AG$39,MATCH("Egen produktion 2.i.",'[14]Månedlig Olie Rapport'!$B$2:$B$39,0),FALSE),0)-IFERROR(HLOOKUP("Raffinaderigas",'[14]Månedlig Olie Rapport'!$B$2:$AG$39,MATCH("Anvendt til produktion 3.n",'[14]Månedlig Olie Rapport'!$B$2:$B$39,0),FALSE),0)</f>
        <v>23219</v>
      </c>
      <c r="D368" s="16">
        <f>IFERROR(HLOOKUP("Raffinaderigas",'[14]Månedlig Olie Rapport'!$A$2:$AG$39,MATCH("Import 2.a.",'[14]Månedlig Olie Rapport'!$B$2:$B$39,0),FALSE),0)</f>
        <v>0</v>
      </c>
      <c r="E368" s="16">
        <f>IFERROR(HLOOKUP("Raffinaderigas",'[14]Månedlig Olie Rapport'!$A$2:$AG$39,MATCH("Eksport 3.a.",'[14]Månedlig Olie Rapport'!$B$2:$B$39,0),FALSE),0)</f>
        <v>0</v>
      </c>
      <c r="F368" s="16">
        <f>IFERROR(HLOOKUP("Raffinaderigas",'[14]Månedlig Olie Rapport'!$A$2:$AG$39,MATCH("Bunkring af udenrigsfart 3.d.",'[14]Månedlig Olie Rapport'!$B$2:$B$39,0),FALSE),0)</f>
        <v>0</v>
      </c>
      <c r="G368" s="16">
        <f t="shared" ref="G368:G373" si="71">I367-I368</f>
        <v>0</v>
      </c>
      <c r="H368" s="16">
        <f>IFERROR(HLOOKUP("Raffinaderigas",'[14]Månedlig Olie Rapport'!$A$2:$AG$39,MATCH("Salg til Forsvaret",'[14]Månedlig Olie Rapport'!$B$2:$B$39,0),FALSE),0)
+IFERROR(HLOOKUP("Raffinaderigas",'[14]Månedlig Olie Rapport'!$A$2:$AG$39,MATCH("Salg til international luftfart",'[14]Månedlig Olie Rapport'!$B$2:$B$39,0),FALSE),0)
+IFERROR(HLOOKUP("Raffinaderigas",'[14]Månedlig Olie Rapport'!$A$2:$AG$39,MATCH("Salg til andre*",'[14]Månedlig Olie Rapport'!$B$2:$B$39,0),FALSE),0)
+IFERROR(HLOOKUP("Raffinaderigas",'[14]Månedlig Olie Rapport'!$A$2:$AG$39,MATCH("Eget forbrug i raffinaderi 3.m.",'[14]Månedlig Olie Rapport'!$B$2:$B$39,0),FALSE),0)</f>
        <v>24987</v>
      </c>
      <c r="I368" s="16">
        <f>IFERROR(HLOOKUP("Raffinaderigas",'[14]Månedlig Olie Rapport'!$A$2:$AG$39,MATCH("EGEN BEHOLDNING ULTIMO",'[14]Månedlig Olie Rapport'!$A$2:$A$39,0),FALSE),0)</f>
        <v>0</v>
      </c>
      <c r="J368" s="15"/>
      <c r="K368" s="15"/>
      <c r="L368" s="14">
        <f t="shared" si="70"/>
        <v>1299.3240000000001</v>
      </c>
      <c r="N368" s="23" t="str">
        <f>'Olieforbrug, TJ'!M368</f>
        <v>February</v>
      </c>
    </row>
    <row r="369" spans="1:14" x14ac:dyDescent="0.2">
      <c r="A369" s="23" t="str">
        <f>'Olieforbrug, TJ'!A369</f>
        <v>Marts</v>
      </c>
      <c r="C369" s="16">
        <f>IFERROR(HLOOKUP("Raffinaderigas",'[15]Månedlig Olie Rapport'!$B$2:$AG$39,MATCH("Egen produktion 2.i.",'[15]Månedlig Olie Rapport'!$B$2:$B$39,0),FALSE),0)-IFERROR(HLOOKUP("Raffinaderigas",'[15]Månedlig Olie Rapport'!$B$2:$AG$39,MATCH("Anvendt til produktion 3.n",'[15]Månedlig Olie Rapport'!$B$2:$B$39,0),FALSE),0)</f>
        <v>26385</v>
      </c>
      <c r="D369" s="16">
        <f>IFERROR(HLOOKUP("Raffinaderigas",'[15]Månedlig Olie Rapport'!$A$2:$AG$39,MATCH("Import 2.a.",'[15]Månedlig Olie Rapport'!$B$2:$B$39,0),FALSE),0)</f>
        <v>0</v>
      </c>
      <c r="E369" s="16">
        <f>IFERROR(HLOOKUP("Raffinaderigas",'[15]Månedlig Olie Rapport'!$A$2:$AG$39,MATCH("Eksport 3.a.",'[15]Månedlig Olie Rapport'!$B$2:$B$39,0),FALSE),0)</f>
        <v>0</v>
      </c>
      <c r="F369" s="16">
        <f>IFERROR(HLOOKUP("Raffinaderigas",'[15]Månedlig Olie Rapport'!$A$2:$AG$39,MATCH("Bunkring af udenrigsfart 3.d.",'[15]Månedlig Olie Rapport'!$B$2:$B$39,0),FALSE),0)</f>
        <v>0</v>
      </c>
      <c r="G369" s="16">
        <f t="shared" si="71"/>
        <v>0</v>
      </c>
      <c r="H369" s="16">
        <f>IFERROR(HLOOKUP("Raffinaderigas",'[15]Månedlig Olie Rapport'!$A$2:$AG$39,MATCH("Salg til Forsvaret",'[15]Månedlig Olie Rapport'!$B$2:$B$39,0),FALSE),0)
+IFERROR(HLOOKUP("Raffinaderigas",'[15]Månedlig Olie Rapport'!$A$2:$AG$39,MATCH("Salg til international luftfart",'[15]Månedlig Olie Rapport'!$B$2:$B$39,0),FALSE),0)
+IFERROR(HLOOKUP("Raffinaderigas",'[15]Månedlig Olie Rapport'!$A$2:$AG$39,MATCH("Salg til andre*",'[15]Månedlig Olie Rapport'!$B$2:$B$39,0),FALSE),0)
+IFERROR(HLOOKUP("Raffinaderigas",'[15]Månedlig Olie Rapport'!$A$2:$AG$39,MATCH("Eget forbrug i raffinaderi 3.m.",'[15]Månedlig Olie Rapport'!$B$2:$B$39,0),FALSE),0)</f>
        <v>26636</v>
      </c>
      <c r="I369" s="16">
        <f>IFERROR(HLOOKUP("Raffinaderigas",'[15]Månedlig Olie Rapport'!$A$2:$AG$39,MATCH("EGEN BEHOLDNING ULTIMO",'[15]Månedlig Olie Rapport'!$A$2:$A$39,0),FALSE),0)</f>
        <v>0</v>
      </c>
      <c r="J369" s="15"/>
      <c r="K369" s="15"/>
      <c r="L369" s="14">
        <f t="shared" si="70"/>
        <v>1385.0719999999999</v>
      </c>
      <c r="N369" s="23" t="str">
        <f>'Olieforbrug, TJ'!M369</f>
        <v>March</v>
      </c>
    </row>
    <row r="370" spans="1:14" x14ac:dyDescent="0.2">
      <c r="A370" s="23" t="str">
        <f>'Olieforbrug, TJ'!A370</f>
        <v>April</v>
      </c>
      <c r="C370" s="16">
        <f>IFERROR(HLOOKUP("Raffinaderigas",'[16]Månedlig Olie Rapport'!$B$2:$AG$39,MATCH("Egen produktion 2.i.",'[16]Månedlig Olie Rapport'!$B$2:$B$39,0),FALSE),0)-IFERROR(HLOOKUP("Raffinaderigas",'[16]Månedlig Olie Rapport'!$B$2:$AG$39,MATCH("Anvendt til produktion 3.n",'[16]Månedlig Olie Rapport'!$B$2:$B$39,0),FALSE),0)</f>
        <v>23487</v>
      </c>
      <c r="D370" s="16">
        <f>IFERROR(HLOOKUP("Raffinaderigas",'[16]Månedlig Olie Rapport'!$A$2:$AG$39,MATCH("Import 2.a.",'[16]Månedlig Olie Rapport'!$B$2:$B$39,0),FALSE),0)</f>
        <v>0</v>
      </c>
      <c r="E370" s="16">
        <f>IFERROR(HLOOKUP("Raffinaderigas",'[16]Månedlig Olie Rapport'!$A$2:$AG$39,MATCH("Eksport 3.a.",'[16]Månedlig Olie Rapport'!$B$2:$B$39,0),FALSE),0)</f>
        <v>0</v>
      </c>
      <c r="F370" s="16">
        <f>IFERROR(HLOOKUP("Raffinaderigas",'[16]Månedlig Olie Rapport'!$A$2:$AG$39,MATCH("Bunkring af udenrigsfart 3.d.",'[16]Månedlig Olie Rapport'!$B$2:$B$39,0),FALSE),0)</f>
        <v>0</v>
      </c>
      <c r="G370" s="16">
        <f t="shared" si="71"/>
        <v>0</v>
      </c>
      <c r="H370" s="16">
        <f>IFERROR(HLOOKUP("Raffinaderigas",'[16]Månedlig Olie Rapport'!$A$2:$AG$39,MATCH("Salg til Forsvaret",'[16]Månedlig Olie Rapport'!$B$2:$B$39,0),FALSE),0)
+IFERROR(HLOOKUP("Raffinaderigas",'[16]Månedlig Olie Rapport'!$A$2:$AG$39,MATCH("Salg til international luftfart",'[16]Månedlig Olie Rapport'!$B$2:$B$39,0),FALSE),0)
+IFERROR(HLOOKUP("Raffinaderigas",'[16]Månedlig Olie Rapport'!$A$2:$AG$39,MATCH("Salg til andre*",'[16]Månedlig Olie Rapport'!$B$2:$B$39,0),FALSE),0)
+IFERROR(HLOOKUP("Raffinaderigas",'[16]Månedlig Olie Rapport'!$A$2:$AG$39,MATCH("Eget forbrug i raffinaderi 3.m.",'[16]Månedlig Olie Rapport'!$B$2:$B$39,0),FALSE),0)</f>
        <v>24085</v>
      </c>
      <c r="I370" s="16">
        <f>IFERROR(HLOOKUP("Raffinaderigas",'[16]Månedlig Olie Rapport'!$A$2:$AG$39,MATCH("EGEN BEHOLDNING ULTIMO",'[16]Månedlig Olie Rapport'!$A$2:$A$39,0),FALSE),0)</f>
        <v>0</v>
      </c>
      <c r="J370" s="15"/>
      <c r="K370" s="15"/>
      <c r="L370" s="14">
        <f t="shared" si="70"/>
        <v>1252.42</v>
      </c>
      <c r="N370" s="23" t="str">
        <f>'Olieforbrug, TJ'!M370</f>
        <v>April</v>
      </c>
    </row>
    <row r="371" spans="1:14" x14ac:dyDescent="0.2">
      <c r="A371" s="23" t="str">
        <f>'Olieforbrug, TJ'!A371</f>
        <v>Maj</v>
      </c>
      <c r="C371" s="16">
        <f>IFERROR(HLOOKUP("Raffinaderigas",'[17]Månedlig Olie Rapport'!$B$2:$AG$39,MATCH("Egen produktion 2.i.",'[17]Månedlig Olie Rapport'!$B$2:$B$39,0),FALSE),0)-IFERROR(HLOOKUP("Raffinaderigas",'[17]Månedlig Olie Rapport'!$B$2:$AG$39,MATCH("Anvendt til produktion 3.n",'[17]Månedlig Olie Rapport'!$B$2:$B$39,0),FALSE),0)</f>
        <v>23487</v>
      </c>
      <c r="D371" s="16">
        <f>IFERROR(HLOOKUP("Raffinaderigas",'[17]Månedlig Olie Rapport'!$A$2:$AG$39,MATCH("Import 2.a.",'[17]Månedlig Olie Rapport'!$B$2:$B$39,0),FALSE),0)</f>
        <v>0</v>
      </c>
      <c r="E371" s="16">
        <f>IFERROR(HLOOKUP("Raffinaderigas",'[17]Månedlig Olie Rapport'!$A$2:$AG$39,MATCH("Eksport 3.a.",'[17]Månedlig Olie Rapport'!$B$2:$B$39,0),FALSE),0)</f>
        <v>0</v>
      </c>
      <c r="F371" s="16">
        <f>IFERROR(HLOOKUP("Raffinaderigas",'[17]Månedlig Olie Rapport'!$A$2:$AG$39,MATCH("Bunkring af udenrigsfart 3.d.",'[17]Månedlig Olie Rapport'!$B$2:$B$39,0),FALSE),0)</f>
        <v>0</v>
      </c>
      <c r="G371" s="16">
        <f t="shared" si="71"/>
        <v>0</v>
      </c>
      <c r="H371" s="16">
        <f>IFERROR(HLOOKUP("Raffinaderigas",'[17]Månedlig Olie Rapport'!$A$2:$AG$39,MATCH("Salg til Forsvaret",'[17]Månedlig Olie Rapport'!$B$2:$B$39,0),FALSE),0)
+IFERROR(HLOOKUP("Raffinaderigas",'[17]Månedlig Olie Rapport'!$A$2:$AG$39,MATCH("Salg til international luftfart",'[17]Månedlig Olie Rapport'!$B$2:$B$39,0),FALSE),0)
+IFERROR(HLOOKUP("Raffinaderigas",'[17]Månedlig Olie Rapport'!$A$2:$AG$39,MATCH("Salg til andre*",'[17]Månedlig Olie Rapport'!$B$2:$B$39,0),FALSE),0)
+IFERROR(HLOOKUP("Raffinaderigas",'[17]Månedlig Olie Rapport'!$A$2:$AG$39,MATCH("Eget forbrug i raffinaderi 3.m.",'[17]Månedlig Olie Rapport'!$B$2:$B$39,0),FALSE),0)</f>
        <v>24085</v>
      </c>
      <c r="I371" s="16">
        <f>IFERROR(HLOOKUP("Raffinaderigas",'[17]Månedlig Olie Rapport'!$A$2:$AG$39,MATCH("EGEN BEHOLDNING ULTIMO",'[17]Månedlig Olie Rapport'!$A$2:$A$39,0),FALSE),0)</f>
        <v>0</v>
      </c>
      <c r="J371" s="15"/>
      <c r="K371" s="15"/>
      <c r="L371" s="14">
        <f t="shared" si="70"/>
        <v>1252.42</v>
      </c>
      <c r="N371" s="23" t="str">
        <f>'Olieforbrug, TJ'!M371</f>
        <v>May</v>
      </c>
    </row>
    <row r="372" spans="1:14" x14ac:dyDescent="0.2">
      <c r="A372" s="23" t="str">
        <f>'Olieforbrug, TJ'!A372</f>
        <v>Juni</v>
      </c>
      <c r="C372" s="16">
        <f>IFERROR(HLOOKUP("Raffinaderigas",'[18]Månedlig Olie Rapport'!$B$2:$AG$39,MATCH("Egen produktion 2.i.",'[18]Månedlig Olie Rapport'!$B$2:$B$39,0),FALSE),0)-IFERROR(HLOOKUP("Raffinaderigas",'[18]Månedlig Olie Rapport'!$B$2:$AG$39,MATCH("Anvendt til produktion 3.n",'[18]Månedlig Olie Rapport'!$B$2:$B$39,0),FALSE),0)</f>
        <v>24702</v>
      </c>
      <c r="D372" s="16">
        <f>IFERROR(HLOOKUP("Raffinaderigas",'[18]Månedlig Olie Rapport'!$A$2:$AG$39,MATCH("Import 2.a.",'[18]Månedlig Olie Rapport'!$B$2:$B$39,0),FALSE),0)</f>
        <v>0</v>
      </c>
      <c r="E372" s="16">
        <f>IFERROR(HLOOKUP("Raffinaderigas",'[18]Månedlig Olie Rapport'!$A$2:$AG$39,MATCH("Eksport 3.a.",'[18]Månedlig Olie Rapport'!$B$2:$B$39,0),FALSE),0)</f>
        <v>0</v>
      </c>
      <c r="F372" s="16">
        <f>IFERROR(HLOOKUP("Raffinaderigas",'[18]Månedlig Olie Rapport'!$A$2:$AG$39,MATCH("Bunkring af udenrigsfart 3.d.",'[18]Månedlig Olie Rapport'!$B$2:$B$39,0),FALSE),0)</f>
        <v>0</v>
      </c>
      <c r="G372" s="16">
        <f t="shared" si="71"/>
        <v>0</v>
      </c>
      <c r="H372" s="16">
        <f>IFERROR(HLOOKUP("Raffinaderigas",'[18]Månedlig Olie Rapport'!$A$2:$AG$39,MATCH("Salg til Forsvaret",'[18]Månedlig Olie Rapport'!$B$2:$B$39,0),FALSE),0)
+IFERROR(HLOOKUP("Raffinaderigas",'[18]Månedlig Olie Rapport'!$A$2:$AG$39,MATCH("Salg til international luftfart",'[18]Månedlig Olie Rapport'!$B$2:$B$39,0),FALSE),0)
+IFERROR(HLOOKUP("Raffinaderigas",'[18]Månedlig Olie Rapport'!$A$2:$AG$39,MATCH("Salg til andre*",'[18]Månedlig Olie Rapport'!$B$2:$B$39,0),FALSE),0)
+IFERROR(HLOOKUP("Raffinaderigas",'[18]Månedlig Olie Rapport'!$A$2:$AG$39,MATCH("Eget forbrug i raffinaderi 3.m.",'[18]Månedlig Olie Rapport'!$B$2:$B$39,0),FALSE),0)</f>
        <v>25061</v>
      </c>
      <c r="I372" s="16">
        <f>IFERROR(HLOOKUP("Raffinaderigas",'[18]Månedlig Olie Rapport'!$A$2:$AG$39,MATCH("EGEN BEHOLDNING ULTIMO",'[18]Månedlig Olie Rapport'!$A$2:$A$39,0),FALSE),0)</f>
        <v>0</v>
      </c>
      <c r="J372" s="15"/>
      <c r="K372" s="15"/>
      <c r="L372" s="14">
        <f t="shared" si="70"/>
        <v>1303.172</v>
      </c>
      <c r="N372" s="23" t="str">
        <f>'Olieforbrug, TJ'!M372</f>
        <v>June</v>
      </c>
    </row>
    <row r="373" spans="1:14" x14ac:dyDescent="0.2">
      <c r="A373" s="23" t="str">
        <f>'Olieforbrug, TJ'!A373</f>
        <v>Juli</v>
      </c>
      <c r="C373" s="16">
        <f>IFERROR(HLOOKUP("Raffinaderigas",'[19]Månedlig Olie Rapport'!$B$2:$AG$39,MATCH("Egen produktion 2.i.",'[19]Månedlig Olie Rapport'!$B$2:$B$39,0),FALSE),0)-IFERROR(HLOOKUP("Raffinaderigas",'[19]Månedlig Olie Rapport'!$B$2:$AG$39,MATCH("Anvendt til produktion 3.n",'[19]Månedlig Olie Rapport'!$B$2:$B$39,0),FALSE),0)</f>
        <v>25997</v>
      </c>
      <c r="D373" s="16">
        <f>IFERROR(HLOOKUP("Raffinaderigas",'[19]Månedlig Olie Rapport'!$A$2:$AG$39,MATCH("Import 2.a.",'[19]Månedlig Olie Rapport'!$B$2:$B$39,0),FALSE),0)</f>
        <v>0</v>
      </c>
      <c r="E373" s="16">
        <f>IFERROR(HLOOKUP("Raffinaderigas",'[19]Månedlig Olie Rapport'!$A$2:$AG$39,MATCH("Eksport 3.a.",'[19]Månedlig Olie Rapport'!$B$2:$B$39,0),FALSE),0)</f>
        <v>0</v>
      </c>
      <c r="F373" s="16">
        <f>IFERROR(HLOOKUP("Raffinaderigas",'[19]Månedlig Olie Rapport'!$A$2:$AG$39,MATCH("Bunkring af udenrigsfart 3.d.",'[19]Månedlig Olie Rapport'!$B$2:$B$39,0),FALSE),0)</f>
        <v>0</v>
      </c>
      <c r="G373" s="16">
        <f t="shared" si="71"/>
        <v>0</v>
      </c>
      <c r="H373" s="16">
        <f>IFERROR(HLOOKUP("Raffinaderigas",'[19]Månedlig Olie Rapport'!$A$2:$AG$39,MATCH("Salg til Forsvaret",'[19]Månedlig Olie Rapport'!$B$2:$B$39,0),FALSE),0)
+IFERROR(HLOOKUP("Raffinaderigas",'[19]Månedlig Olie Rapport'!$A$2:$AG$39,MATCH("Salg til international luftfart",'[19]Månedlig Olie Rapport'!$B$2:$B$39,0),FALSE),0)
+IFERROR(HLOOKUP("Raffinaderigas",'[19]Månedlig Olie Rapport'!$A$2:$AG$39,MATCH("Salg til andre*",'[19]Månedlig Olie Rapport'!$B$2:$B$39,0),FALSE),0)
+IFERROR(HLOOKUP("Raffinaderigas",'[19]Månedlig Olie Rapport'!$A$2:$AG$39,MATCH("Eget forbrug i raffinaderi 3.m.",'[19]Månedlig Olie Rapport'!$B$2:$B$39,0),FALSE),0)</f>
        <v>27011</v>
      </c>
      <c r="I373" s="16">
        <f>IFERROR(HLOOKUP("Raffinaderigas",'[19]Månedlig Olie Rapport'!$A$2:$AG$39,MATCH("EGEN BEHOLDNING ULTIMO",'[19]Månedlig Olie Rapport'!$A$2:$A$39,0),FALSE),0)</f>
        <v>0</v>
      </c>
      <c r="J373" s="15"/>
      <c r="K373" s="15"/>
      <c r="L373" s="14">
        <f t="shared" si="70"/>
        <v>1404.5719999999999</v>
      </c>
      <c r="N373" s="23" t="str">
        <f>'Olieforbrug, TJ'!M373</f>
        <v>July</v>
      </c>
    </row>
    <row r="374" spans="1:14" x14ac:dyDescent="0.2">
      <c r="A374" s="23" t="str">
        <f>'Olieforbrug, TJ'!A374</f>
        <v>August</v>
      </c>
      <c r="C374" s="16">
        <f>IFERROR(HLOOKUP("Raffinaderigas",'[20]Månedlig Olie Rapport'!$B$2:$AG$39,MATCH("Egen produktion 2.i.",'[20]Månedlig Olie Rapport'!$B$2:$B$39,0),FALSE),0)-IFERROR(HLOOKUP("Raffinaderigas",'[20]Månedlig Olie Rapport'!$B$2:$AG$39,MATCH("Anvendt til produktion 3.n",'[20]Månedlig Olie Rapport'!$B$2:$B$39,0),FALSE),0)</f>
        <v>25798</v>
      </c>
      <c r="D374" s="16">
        <f>IFERROR(HLOOKUP("Raffinaderigas",'[20]Månedlig Olie Rapport'!$A$2:$AG$39,MATCH("Import 2.a.",'[20]Månedlig Olie Rapport'!$B$2:$B$39,0),FALSE),0)</f>
        <v>0</v>
      </c>
      <c r="E374" s="16">
        <f>IFERROR(HLOOKUP("Raffinaderigas",'[20]Månedlig Olie Rapport'!$A$2:$AG$39,MATCH("Eksport 3.a.",'[20]Månedlig Olie Rapport'!$B$2:$B$39,0),FALSE),0)</f>
        <v>0</v>
      </c>
      <c r="F374" s="16">
        <f>IFERROR(HLOOKUP("Raffinaderigas",'[20]Månedlig Olie Rapport'!$A$2:$AG$39,MATCH("Bunkring af udenrigsfart 3.d.",'[20]Månedlig Olie Rapport'!$B$2:$B$39,0),FALSE),0)</f>
        <v>0</v>
      </c>
      <c r="G374" s="16">
        <f>I373-I374</f>
        <v>0</v>
      </c>
      <c r="H374" s="16">
        <f>IFERROR(HLOOKUP("Raffinaderigas",'[20]Månedlig Olie Rapport'!$A$2:$AG$39,MATCH("Salg til Forsvaret",'[20]Månedlig Olie Rapport'!$B$2:$B$39,0),FALSE),0)
+IFERROR(HLOOKUP("Raffinaderigas",'[20]Månedlig Olie Rapport'!$A$2:$AG$39,MATCH("Salg til international luftfart",'[20]Månedlig Olie Rapport'!$B$2:$B$39,0),FALSE),0)
+IFERROR(HLOOKUP("Raffinaderigas",'[20]Månedlig Olie Rapport'!$A$2:$AG$39,MATCH("Salg til andre*",'[20]Månedlig Olie Rapport'!$B$2:$B$39,0),FALSE),0)
+IFERROR(HLOOKUP("Raffinaderigas",'[20]Månedlig Olie Rapport'!$A$2:$AG$39,MATCH("Eget forbrug i raffinaderi 3.m.",'[20]Månedlig Olie Rapport'!$B$2:$B$39,0),FALSE),0)</f>
        <v>26681</v>
      </c>
      <c r="I374" s="16">
        <f>IFERROR(HLOOKUP("Raffinaderigas",'[20]Månedlig Olie Rapport'!$A$2:$AG$39,MATCH("EGEN BEHOLDNING ULTIMO",'[20]Månedlig Olie Rapport'!$A$2:$A$39,0),FALSE),0)</f>
        <v>0</v>
      </c>
      <c r="J374" s="15"/>
      <c r="K374" s="15"/>
      <c r="L374" s="14">
        <f t="shared" si="70"/>
        <v>1387.412</v>
      </c>
      <c r="N374" s="23" t="str">
        <f>'Olieforbrug, TJ'!M374</f>
        <v>August</v>
      </c>
    </row>
    <row r="375" spans="1:14" x14ac:dyDescent="0.2">
      <c r="A375" s="23" t="str">
        <f>'Olieforbrug, TJ'!A375</f>
        <v>September</v>
      </c>
      <c r="C375" s="16">
        <f>IFERROR(HLOOKUP("Raffinaderigas",'[21]Månedlig Olie Rapport'!$B$2:$AG$38,MATCH("Egen produktion 2.i.",'[21]Månedlig Olie Rapport'!$B$2:$B$38,0),FALSE),0)-IFERROR(HLOOKUP("Raffinaderigas",'[21]Månedlig Olie Rapport'!$B$2:$AG$38,MATCH("Anvendt til produktion 3.n",'[21]Månedlig Olie Rapport'!$B$2:$B$38,0),FALSE),0)</f>
        <v>18931</v>
      </c>
      <c r="D375" s="16">
        <f>IFERROR(HLOOKUP("Raffinaderigas",'[21]Månedlig Olie Rapport'!$A$2:$AG$38,MATCH("Import 2.a.",'[21]Månedlig Olie Rapport'!$B$2:$B$38,0),FALSE),0)</f>
        <v>0</v>
      </c>
      <c r="E375" s="16">
        <f>IFERROR(HLOOKUP("Raffinaderigas",'[21]Månedlig Olie Rapport'!$A$2:$AG$38,MATCH("Eksport 3.a.",'[21]Månedlig Olie Rapport'!$B$2:$B$38,0),FALSE),0)</f>
        <v>0</v>
      </c>
      <c r="F375" s="16">
        <f>IFERROR(HLOOKUP("Raffinaderigas",'[21]Månedlig Olie Rapport'!$A$2:$AG$38,MATCH("Bunkring af udenrigsfart 3.d.",'[21]Månedlig Olie Rapport'!$B$2:$B$38,0),FALSE),0)</f>
        <v>0</v>
      </c>
      <c r="G375" s="16">
        <f>I374-I375</f>
        <v>0</v>
      </c>
      <c r="H375" s="16">
        <f>IFERROR(HLOOKUP("Raffinaderigas",'[21]Månedlig Olie Rapport'!$A$2:$AG$38,MATCH("Salg til Forsvaret",'[21]Månedlig Olie Rapport'!$B$2:$B$38,0),FALSE),0)
+IFERROR(HLOOKUP("Raffinaderigas",'[21]Månedlig Olie Rapport'!$A$2:$AG$38,MATCH("Salg til international luftfart",'[21]Månedlig Olie Rapport'!$B$2:$B$38,0),FALSE),0)
+IFERROR(HLOOKUP("Raffinaderigas",'[21]Månedlig Olie Rapport'!$A$2:$AG$38,MATCH("Salg til andre*",'[21]Månedlig Olie Rapport'!$B$2:$B$38,0),FALSE),0)
+IFERROR(HLOOKUP("Raffinaderigas",'[21]Månedlig Olie Rapport'!$A$2:$AG$38,MATCH("Eget forbrug i raffinaderi 3.m.",'[21]Månedlig Olie Rapport'!$B$2:$B$38,0),FALSE),0)</f>
        <v>19514</v>
      </c>
      <c r="I375" s="16">
        <f>IFERROR(HLOOKUP("Raffinaderigas",'[21]Månedlig Olie Rapport'!$A$2:$AG$38,MATCH("EGEN BEHOLDNING ULTIMO",'[21]Månedlig Olie Rapport'!$A$2:$A$38,0),FALSE),0)</f>
        <v>0</v>
      </c>
      <c r="J375" s="15"/>
      <c r="K375" s="15"/>
      <c r="L375" s="14">
        <f t="shared" si="70"/>
        <v>1014.728</v>
      </c>
      <c r="N375" s="23" t="str">
        <f>'Olieforbrug, TJ'!M375</f>
        <v>September</v>
      </c>
    </row>
    <row r="376" spans="1:14" x14ac:dyDescent="0.2">
      <c r="A376" s="23" t="str">
        <f>'Olieforbrug, TJ'!A376</f>
        <v>Oktober</v>
      </c>
      <c r="C376" s="16">
        <f>IFERROR(HLOOKUP("Raffinaderigas",'[22]Månedlig Olie Rapport'!$B$2:$AG$38,MATCH("Egen produktion 2.i.",'[22]Månedlig Olie Rapport'!$B$2:$B$38,0),FALSE),0)-IFERROR(HLOOKUP("Raffinaderigas",'[22]Månedlig Olie Rapport'!$B$2:$AG$38,MATCH("Anvendt til produktion 3.n",'[22]Månedlig Olie Rapport'!$B$2:$B$38,0),FALSE),0)</f>
        <v>21513</v>
      </c>
      <c r="D376" s="16">
        <f>IFERROR(HLOOKUP("Raffinaderigas",'[22]Månedlig Olie Rapport'!$A$2:$AG$38,MATCH("Import 2.a.",'[22]Månedlig Olie Rapport'!$B$2:$B$38,0),FALSE),0)</f>
        <v>0</v>
      </c>
      <c r="E376" s="16">
        <f>IFERROR(HLOOKUP("Raffinaderigas",'[22]Månedlig Olie Rapport'!$A$2:$AG$38,MATCH("Eksport 3.a.",'[22]Månedlig Olie Rapport'!$B$2:$B$38,0),FALSE),0)</f>
        <v>0</v>
      </c>
      <c r="F376" s="16">
        <f>IFERROR(HLOOKUP("Raffinaderigas",'[22]Månedlig Olie Rapport'!$A$2:$AG$38,MATCH("Bunkring af udenrigsfart 3.d.",'[22]Månedlig Olie Rapport'!$B$2:$B$38,0),FALSE),0)</f>
        <v>0</v>
      </c>
      <c r="G376" s="16">
        <f>I375-I376</f>
        <v>0</v>
      </c>
      <c r="H376" s="16">
        <f>IFERROR(HLOOKUP("Raffinaderigas",'[22]Månedlig Olie Rapport'!$A$2:$AG$38,MATCH("Salg til Forsvaret",'[22]Månedlig Olie Rapport'!$B$2:$B$38,0),FALSE),0)
+IFERROR(HLOOKUP("Raffinaderigas",'[22]Månedlig Olie Rapport'!$A$2:$AG$38,MATCH("Salg til international luftfart",'[22]Månedlig Olie Rapport'!$B$2:$B$38,0),FALSE),0)
+IFERROR(HLOOKUP("Raffinaderigas",'[22]Månedlig Olie Rapport'!$A$2:$AG$38,MATCH("Salg til andre*",'[22]Månedlig Olie Rapport'!$B$2:$B$38,0),FALSE),0)
+IFERROR(HLOOKUP("Raffinaderigas",'[22]Månedlig Olie Rapport'!$A$2:$AG$38,MATCH("Eget forbrug i raffinaderi 3.m.",'[22]Månedlig Olie Rapport'!$B$2:$B$38,0),FALSE),0)</f>
        <v>22284</v>
      </c>
      <c r="I376" s="16">
        <f>IFERROR(HLOOKUP("Raffinaderigas",'[22]Månedlig Olie Rapport'!$A$2:$AG$38,MATCH("EGEN BEHOLDNING ULTIMO",'[22]Månedlig Olie Rapport'!$A$2:$A$38,0),FALSE),0)</f>
        <v>0</v>
      </c>
      <c r="J376" s="15"/>
      <c r="K376" s="15"/>
      <c r="L376" s="14">
        <f t="shared" si="70"/>
        <v>1158.768</v>
      </c>
      <c r="N376" s="23" t="str">
        <f>'Olieforbrug, TJ'!M376</f>
        <v>October</v>
      </c>
    </row>
    <row r="377" spans="1:14" x14ac:dyDescent="0.2">
      <c r="A377" s="23" t="str">
        <f>'Olieforbrug, TJ'!A377</f>
        <v>November</v>
      </c>
      <c r="C377" s="16">
        <f>IFERROR(HLOOKUP("Raffinaderigas",'[23]Månedlig Olie Rapport'!$B$2:$AG$38,MATCH("Egen produktion 2.i.",'[23]Månedlig Olie Rapport'!$B$2:$B$38,0),FALSE),0)-IFERROR(HLOOKUP("Raffinaderigas",'[23]Månedlig Olie Rapport'!$B$2:$AG$38,MATCH("Anvendt til produktion 3.n",'[23]Månedlig Olie Rapport'!$B$2:$B$38,0),FALSE),0)</f>
        <v>28315</v>
      </c>
      <c r="D377" s="16">
        <f>IFERROR(HLOOKUP("Raffinaderigas",'[23]Månedlig Olie Rapport'!$A$2:$AG$38,MATCH("Import 2.a.",'[23]Månedlig Olie Rapport'!$B$2:$B$38,0),FALSE),0)</f>
        <v>0</v>
      </c>
      <c r="E377" s="16">
        <f>IFERROR(HLOOKUP("Raffinaderigas",'[23]Månedlig Olie Rapport'!$A$2:$AG$38,MATCH("Eksport 3.a.",'[23]Månedlig Olie Rapport'!$B$2:$B$38,0),FALSE),0)</f>
        <v>0</v>
      </c>
      <c r="F377" s="16">
        <f>IFERROR(HLOOKUP("Raffinaderigas",'[23]Månedlig Olie Rapport'!$A$2:$AG$38,MATCH("Bunkring af udenrigsfart 3.d.",'[23]Månedlig Olie Rapport'!$B$2:$B$38,0),FALSE),0)</f>
        <v>0</v>
      </c>
      <c r="G377" s="16">
        <f>I376-I377</f>
        <v>0</v>
      </c>
      <c r="H377" s="16">
        <f>IFERROR(HLOOKUP("Raffinaderigas",'[23]Månedlig Olie Rapport'!$A$2:$AG$38,MATCH("Salg til Forsvaret",'[23]Månedlig Olie Rapport'!$B$2:$B$38,0),FALSE),0)
+IFERROR(HLOOKUP("Raffinaderigas",'[23]Månedlig Olie Rapport'!$A$2:$AG$38,MATCH("Salg til international luftfart",'[23]Månedlig Olie Rapport'!$B$2:$B$38,0),FALSE),0)
+IFERROR(HLOOKUP("Raffinaderigas",'[23]Månedlig Olie Rapport'!$A$2:$AG$38,MATCH("Salg til andre*",'[23]Månedlig Olie Rapport'!$B$2:$B$38,0),FALSE),0)
+IFERROR(HLOOKUP("Raffinaderigas",'[23]Månedlig Olie Rapport'!$A$2:$AG$38,MATCH("Eget forbrug i raffinaderi 3.m.",'[23]Månedlig Olie Rapport'!$B$2:$B$38,0),FALSE),0)</f>
        <v>28727</v>
      </c>
      <c r="I377" s="16">
        <f>IFERROR(HLOOKUP("Raffinaderigas",'[23]Månedlig Olie Rapport'!$A$2:$AG$38,MATCH("EGEN BEHOLDNING ULTIMO",'[23]Månedlig Olie Rapport'!$A$2:$A$38,0),FALSE),0)</f>
        <v>0</v>
      </c>
      <c r="J377" s="15"/>
      <c r="K377" s="15"/>
      <c r="L377" s="14">
        <f t="shared" si="70"/>
        <v>1493.8040000000001</v>
      </c>
      <c r="N377" s="23" t="str">
        <f>'Olieforbrug, TJ'!M377</f>
        <v>November</v>
      </c>
    </row>
    <row r="378" spans="1:14" ht="13.5" thickBot="1" x14ac:dyDescent="0.25">
      <c r="A378" s="41" t="str">
        <f>'Olieforbrug, TJ'!A378</f>
        <v>December</v>
      </c>
      <c r="C378" s="42">
        <f>IFERROR(HLOOKUP("Raffinaderigas",'[24]Månedlig Olie Rapport'!$B$2:$AG$38,MATCH("Egen produktion 2.i.",'[24]Månedlig Olie Rapport'!$B$2:$B$38,0),FALSE),0)-IFERROR(HLOOKUP("Raffinaderigas",'[24]Månedlig Olie Rapport'!$B$2:$AG$38,MATCH("Anvendt til produktion 3.n",'[24]Månedlig Olie Rapport'!$B$2:$B$38,0),FALSE),0)</f>
        <v>29970</v>
      </c>
      <c r="D378" s="42">
        <f>IFERROR(HLOOKUP("Raffinaderigas",'[24]Månedlig Olie Rapport'!$A$2:$AG$38,MATCH("Import 2.a.",'[24]Månedlig Olie Rapport'!$B$2:$B$38,0),FALSE),0)</f>
        <v>0</v>
      </c>
      <c r="E378" s="42">
        <f>IFERROR(HLOOKUP("Raffinaderigas",'[24]Månedlig Olie Rapport'!$A$2:$AG$38,MATCH("Eksport 3.a.",'[24]Månedlig Olie Rapport'!$B$2:$B$38,0),FALSE),0)</f>
        <v>0</v>
      </c>
      <c r="F378" s="42">
        <f>IFERROR(HLOOKUP("Raffinaderigas",'[24]Månedlig Olie Rapport'!$A$2:$AG$38,MATCH("Bunkring af udenrigsfart 3.d.",'[24]Månedlig Olie Rapport'!$B$2:$B$38,0),FALSE),0)</f>
        <v>0</v>
      </c>
      <c r="G378" s="42">
        <f>I377-I378</f>
        <v>0</v>
      </c>
      <c r="H378" s="42">
        <f>IFERROR(HLOOKUP("Raffinaderigas",'[24]Månedlig Olie Rapport'!$A$2:$AG$38,MATCH("Salg til Forsvaret",'[24]Månedlig Olie Rapport'!$B$2:$B$38,0),FALSE),0)
+IFERROR(HLOOKUP("Raffinaderigas",'[24]Månedlig Olie Rapport'!$A$2:$AG$38,MATCH("Salg til international luftfart",'[24]Månedlig Olie Rapport'!$B$2:$B$38,0),FALSE),0)
+IFERROR(HLOOKUP("Raffinaderigas",'[24]Månedlig Olie Rapport'!$A$2:$AG$38,MATCH("Salg til andre*",'[24]Månedlig Olie Rapport'!$B$2:$B$38,0),FALSE),0)
+IFERROR(HLOOKUP("Raffinaderigas",'[24]Månedlig Olie Rapport'!$A$2:$AG$38,MATCH("Eget forbrug i raffinaderi 3.m.",'[24]Månedlig Olie Rapport'!$B$2:$B$38,0),FALSE),0)</f>
        <v>30549</v>
      </c>
      <c r="I378" s="42">
        <f>IFERROR(HLOOKUP("Raffinaderigas",'[24]Månedlig Olie Rapport'!$A$2:$AG$38,MATCH("EGEN BEHOLDNING ULTIMO",'[24]Månedlig Olie Rapport'!$A$2:$A$38,0),FALSE),0)</f>
        <v>0</v>
      </c>
      <c r="J378" s="2"/>
      <c r="K378" s="2"/>
      <c r="L378" s="54">
        <f t="shared" si="70"/>
        <v>1588.548</v>
      </c>
      <c r="N378" s="43" t="str">
        <f>'Olieforbrug, TJ'!M378</f>
        <v>December</v>
      </c>
    </row>
    <row r="379" spans="1:14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5"/>
      <c r="K379" s="15"/>
      <c r="L379" s="14"/>
      <c r="M379" s="3"/>
      <c r="N379" s="37">
        <v>2019</v>
      </c>
    </row>
    <row r="380" spans="1:14" x14ac:dyDescent="0.2">
      <c r="A380" s="23" t="str">
        <f>'Olieforbrug, TJ'!A380</f>
        <v>Januar</v>
      </c>
      <c r="C380" s="16">
        <f>IFERROR(HLOOKUP("Raffinaderigas",'[25]Månedlig Olie Rapport'!$B$2:$AG$39,MATCH("Egen produktion 2.i.",'[25]Månedlig Olie Rapport'!$B$2:$B$39,0),FALSE),0)-IFERROR(HLOOKUP("Raffinaderigas",'[25]Månedlig Olie Rapport'!$B$2:$AG$39,MATCH("Anvendt til produktion 3.n",'[25]Månedlig Olie Rapport'!$B$2:$B$39,0),FALSE),0)</f>
        <v>29844</v>
      </c>
      <c r="D380" s="16">
        <f>IFERROR(HLOOKUP("Raffinaderigas",'[25]Månedlig Olie Rapport'!$A$2:$AG$39,MATCH("Import 2.a.",'[25]Månedlig Olie Rapport'!$B$2:$B$39,0),FALSE),0)</f>
        <v>0</v>
      </c>
      <c r="E380" s="16">
        <f>IFERROR(HLOOKUP("Raffinaderigas",'[25]Månedlig Olie Rapport'!$A$2:$AG$39,MATCH("Eksport 3.a.",'[25]Månedlig Olie Rapport'!$B$2:$B$39,0),FALSE),0)</f>
        <v>0</v>
      </c>
      <c r="F380" s="16">
        <f>IFERROR(HLOOKUP("Raffinaderigas",'[25]Månedlig Olie Rapport'!$A$2:$AG$39,MATCH("Bunkring af udenrigsfart 3.d.",'[25]Månedlig Olie Rapport'!$B$2:$B$39,0),FALSE),0)</f>
        <v>0</v>
      </c>
      <c r="G380" s="16">
        <f>I378-I380</f>
        <v>0</v>
      </c>
      <c r="H380" s="16">
        <f>IFERROR(HLOOKUP("Raffinaderigas",'[25]Månedlig Olie Rapport'!$A$2:$AG$39,MATCH("Salg til Forsvaret",'[25]Månedlig Olie Rapport'!$B$2:$B$39,0),FALSE),0)
+IFERROR(HLOOKUP("Raffinaderigas",'[25]Månedlig Olie Rapport'!$A$2:$AG$39,MATCH("Salg til international luftfart",'[25]Månedlig Olie Rapport'!$B$2:$B$39,0),FALSE),0)
+IFERROR(HLOOKUP("Raffinaderigas",'[25]Månedlig Olie Rapport'!$A$2:$AG$39,MATCH("Salg til andre*",'[25]Månedlig Olie Rapport'!$B$2:$B$39,0),FALSE),0)
+IFERROR(HLOOKUP("Raffinaderigas",'[25]Månedlig Olie Rapport'!$A$2:$AG$39,MATCH("Eget forbrug i raffinaderi 3.m.",'[25]Månedlig Olie Rapport'!$B$2:$B$39,0),FALSE),0)</f>
        <v>30431</v>
      </c>
      <c r="I380" s="16">
        <f>IFERROR(HLOOKUP("Raffinaderigas",'[25]Månedlig Olie Rapport'!$A$2:$AG$39,MATCH("EGEN BEHOLDNING ULTIMO",'[25]Månedlig Olie Rapport'!$A$2:$A$39,0),FALSE),0)</f>
        <v>0</v>
      </c>
      <c r="J380" s="15"/>
      <c r="K380" s="15"/>
      <c r="L380" s="14">
        <f t="shared" ref="L380:L391" si="72">H380*52/1000</f>
        <v>1582.412</v>
      </c>
      <c r="N380" s="23" t="str">
        <f>'Olieforbrug, TJ'!M380</f>
        <v>January</v>
      </c>
    </row>
    <row r="381" spans="1:14" x14ac:dyDescent="0.2">
      <c r="A381" s="23" t="str">
        <f>'Olieforbrug, TJ'!A381</f>
        <v>Februar</v>
      </c>
      <c r="C381" s="16">
        <f>IFERROR(HLOOKUP("Raffinaderigas",'[26]Månedlig Olie Rapport'!$B$2:$AG$39,MATCH("Egen produktion 2.i.",'[26]Månedlig Olie Rapport'!$B$2:$B$39,0),FALSE),0)-IFERROR(HLOOKUP("Raffinaderigas",'[26]Månedlig Olie Rapport'!$B$2:$AG$39,MATCH("Anvendt til produktion 3.n",'[26]Månedlig Olie Rapport'!$B$2:$B$39,0),FALSE),0)</f>
        <v>26760</v>
      </c>
      <c r="D381" s="16">
        <f>IFERROR(HLOOKUP("Raffinaderigas",'[26]Månedlig Olie Rapport'!$A$2:$AG$39,MATCH("Import 2.a.",'[26]Månedlig Olie Rapport'!$B$2:$B$39,0),FALSE),0)</f>
        <v>0</v>
      </c>
      <c r="E381" s="16">
        <f>IFERROR(HLOOKUP("Raffinaderigas",'[26]Månedlig Olie Rapport'!$A$2:$AG$39,MATCH("Eksport 3.a.",'[26]Månedlig Olie Rapport'!$B$2:$B$39,0),FALSE),0)</f>
        <v>0</v>
      </c>
      <c r="F381" s="16">
        <f>IFERROR(HLOOKUP("Raffinaderigas",'[26]Månedlig Olie Rapport'!$A$2:$AG$39,MATCH("Bunkring af udenrigsfart 3.d.",'[26]Månedlig Olie Rapport'!$B$2:$B$39,0),FALSE),0)</f>
        <v>0</v>
      </c>
      <c r="G381" s="16">
        <f t="shared" ref="G381:G386" si="73">I380-I381</f>
        <v>0</v>
      </c>
      <c r="H381" s="16">
        <f>IFERROR(HLOOKUP("Raffinaderigas",'[26]Månedlig Olie Rapport'!$A$2:$AG$39,MATCH("Salg til Forsvaret",'[26]Månedlig Olie Rapport'!$B$2:$B$39,0),FALSE),0)
+IFERROR(HLOOKUP("Raffinaderigas",'[26]Månedlig Olie Rapport'!$A$2:$AG$39,MATCH("Salg til international luftfart",'[26]Månedlig Olie Rapport'!$B$2:$B$39,0),FALSE),0)
+IFERROR(HLOOKUP("Raffinaderigas",'[26]Månedlig Olie Rapport'!$A$2:$AG$39,MATCH("Salg til andre*",'[26]Månedlig Olie Rapport'!$B$2:$B$39,0),FALSE),0)
+IFERROR(HLOOKUP("Raffinaderigas",'[26]Månedlig Olie Rapport'!$A$2:$AG$39,MATCH("Eget forbrug i raffinaderi 3.m.",'[26]Månedlig Olie Rapport'!$B$2:$B$39,0),FALSE),0)</f>
        <v>27912</v>
      </c>
      <c r="I381" s="16">
        <f>IFERROR(HLOOKUP("Raffinaderigas",'[26]Månedlig Olie Rapport'!$A$2:$AG$39,MATCH("EGEN BEHOLDNING ULTIMO",'[26]Månedlig Olie Rapport'!$A$2:$A$39,0),FALSE),0)</f>
        <v>0</v>
      </c>
      <c r="J381" s="15"/>
      <c r="K381" s="15"/>
      <c r="L381" s="14">
        <f t="shared" si="72"/>
        <v>1451.424</v>
      </c>
      <c r="N381" s="23" t="str">
        <f>'Olieforbrug, TJ'!M381</f>
        <v>February</v>
      </c>
    </row>
    <row r="382" spans="1:14" x14ac:dyDescent="0.2">
      <c r="A382" s="23" t="str">
        <f>'Olieforbrug, TJ'!A382</f>
        <v>Marts</v>
      </c>
      <c r="C382" s="16">
        <f>IFERROR(HLOOKUP("Raffinaderigas",'[27]Månedlig Olie Rapport'!$B$2:$AG$39,MATCH("Egen produktion 2.i.",'[27]Månedlig Olie Rapport'!$B$2:$B$39,0),FALSE),0)-IFERROR(HLOOKUP("Raffinaderigas",'[27]Månedlig Olie Rapport'!$B$2:$AG$39,MATCH("Anvendt til produktion 3.n",'[27]Månedlig Olie Rapport'!$B$2:$B$39,0),FALSE),0)</f>
        <v>28592</v>
      </c>
      <c r="D382" s="16">
        <f>IFERROR(HLOOKUP("Raffinaderigas",'[27]Månedlig Olie Rapport'!$A$2:$AG$39,MATCH("Import 2.a.",'[27]Månedlig Olie Rapport'!$B$2:$B$39,0),FALSE),0)</f>
        <v>0</v>
      </c>
      <c r="E382" s="16">
        <f>IFERROR(HLOOKUP("Raffinaderigas",'[27]Månedlig Olie Rapport'!$A$2:$AG$39,MATCH("Eksport 3.a.",'[27]Månedlig Olie Rapport'!$B$2:$B$39,0),FALSE),0)</f>
        <v>0</v>
      </c>
      <c r="F382" s="16">
        <f>IFERROR(HLOOKUP("Raffinaderigas",'[27]Månedlig Olie Rapport'!$A$2:$AG$39,MATCH("Bunkring af udenrigsfart 3.d.",'[27]Månedlig Olie Rapport'!$B$2:$B$39,0),FALSE),0)</f>
        <v>0</v>
      </c>
      <c r="G382" s="16">
        <f t="shared" si="73"/>
        <v>0</v>
      </c>
      <c r="H382" s="16">
        <f>IFERROR(HLOOKUP("Raffinaderigas",'[27]Månedlig Olie Rapport'!$A$2:$AG$39,MATCH("Salg til Forsvaret",'[27]Månedlig Olie Rapport'!$B$2:$B$39,0),FALSE),0)
+IFERROR(HLOOKUP("Raffinaderigas",'[27]Månedlig Olie Rapport'!$A$2:$AG$39,MATCH("Salg til international luftfart",'[27]Månedlig Olie Rapport'!$B$2:$B$39,0),FALSE),0)
+IFERROR(HLOOKUP("Raffinaderigas",'[27]Månedlig Olie Rapport'!$A$2:$AG$39,MATCH("Salg til andre*",'[27]Månedlig Olie Rapport'!$B$2:$B$39,0),FALSE),0)
+IFERROR(HLOOKUP("Raffinaderigas",'[27]Månedlig Olie Rapport'!$A$2:$AG$39,MATCH("Eget forbrug i raffinaderi 3.m.",'[27]Månedlig Olie Rapport'!$B$2:$B$39,0),FALSE),0)</f>
        <v>29820</v>
      </c>
      <c r="I382" s="16">
        <f>IFERROR(HLOOKUP("Raffinaderigas",'[27]Månedlig Olie Rapport'!$A$2:$AG$39,MATCH("EGEN BEHOLDNING ULTIMO",'[27]Månedlig Olie Rapport'!$A$2:$A$39,0),FALSE),0)</f>
        <v>0</v>
      </c>
      <c r="J382" s="15"/>
      <c r="K382" s="15"/>
      <c r="L382" s="14">
        <f t="shared" si="72"/>
        <v>1550.64</v>
      </c>
      <c r="N382" s="23" t="str">
        <f>'Olieforbrug, TJ'!M382</f>
        <v>March</v>
      </c>
    </row>
    <row r="383" spans="1:14" x14ac:dyDescent="0.2">
      <c r="A383" s="23" t="str">
        <f>'Olieforbrug, TJ'!A383</f>
        <v>April</v>
      </c>
      <c r="C383" s="16">
        <f>IFERROR(HLOOKUP("Raffinaderigas",'[28]Månedlig Olie Rapport'!$B$2:$AG$39,MATCH("Egen produktion 2.i.",'[28]Månedlig Olie Rapport'!$B$2:$B$39,0),FALSE),0)-IFERROR(HLOOKUP("Raffinaderigas",'[28]Månedlig Olie Rapport'!$B$2:$AG$39,MATCH("Anvendt til produktion 3.n",'[28]Månedlig Olie Rapport'!$B$2:$B$39,0),FALSE),0)</f>
        <v>27611</v>
      </c>
      <c r="D383" s="16">
        <f>IFERROR(HLOOKUP("Raffinaderigas",'[28]Månedlig Olie Rapport'!$A$2:$AG$39,MATCH("Import 2.a.",'[28]Månedlig Olie Rapport'!$B$2:$B$39,0),FALSE),0)</f>
        <v>0</v>
      </c>
      <c r="E383" s="16">
        <f>IFERROR(HLOOKUP("Raffinaderigas",'[28]Månedlig Olie Rapport'!$A$2:$AG$39,MATCH("Eksport 3.a.",'[28]Månedlig Olie Rapport'!$B$2:$B$39,0),FALSE),0)</f>
        <v>0</v>
      </c>
      <c r="F383" s="16">
        <f>IFERROR(HLOOKUP("Raffinaderigas",'[28]Månedlig Olie Rapport'!$A$2:$AG$39,MATCH("Bunkring af udenrigsfart 3.d.",'[28]Månedlig Olie Rapport'!$B$2:$B$39,0),FALSE),0)</f>
        <v>0</v>
      </c>
      <c r="G383" s="16">
        <f t="shared" si="73"/>
        <v>0</v>
      </c>
      <c r="H383" s="16">
        <f>IFERROR(HLOOKUP("Raffinaderigas",'[28]Månedlig Olie Rapport'!$A$2:$AG$39,MATCH("Salg til Forsvaret",'[28]Månedlig Olie Rapport'!$B$2:$B$39,0),FALSE),0)
+IFERROR(HLOOKUP("Raffinaderigas",'[28]Månedlig Olie Rapport'!$A$2:$AG$39,MATCH("Salg til international luftfart",'[28]Månedlig Olie Rapport'!$B$2:$B$39,0),FALSE),0)
+IFERROR(HLOOKUP("Raffinaderigas",'[28]Månedlig Olie Rapport'!$A$2:$AG$39,MATCH("Salg til andre*",'[28]Månedlig Olie Rapport'!$B$2:$B$39,0),FALSE),0)
+IFERROR(HLOOKUP("Raffinaderigas",'[28]Månedlig Olie Rapport'!$A$2:$AG$39,MATCH("Eget forbrug i raffinaderi 3.m.",'[28]Månedlig Olie Rapport'!$B$2:$B$39,0),FALSE),0)</f>
        <v>28572</v>
      </c>
      <c r="I383" s="16">
        <f>IFERROR(HLOOKUP("Raffinaderigas",'[28]Månedlig Olie Rapport'!$A$2:$AG$39,MATCH("EGEN BEHOLDNING ULTIMO",'[28]Månedlig Olie Rapport'!$A$2:$A$39,0),FALSE),0)</f>
        <v>0</v>
      </c>
      <c r="J383" s="15"/>
      <c r="K383" s="15"/>
      <c r="L383" s="14">
        <f t="shared" si="72"/>
        <v>1485.7439999999999</v>
      </c>
      <c r="N383" s="23" t="str">
        <f>'Olieforbrug, TJ'!M383</f>
        <v>April</v>
      </c>
    </row>
    <row r="384" spans="1:14" x14ac:dyDescent="0.2">
      <c r="A384" s="23" t="str">
        <f>'Olieforbrug, TJ'!A384</f>
        <v>Maj</v>
      </c>
      <c r="C384" s="16">
        <f>IFERROR(HLOOKUP("Raffinaderigas",'[29]Månedlig Olie Rapport'!$B$2:$AG$39,MATCH("Egen produktion 2.i.",'[29]Månedlig Olie Rapport'!$B$2:$B$39,0),FALSE),0)-IFERROR(HLOOKUP("Raffinaderigas",'[29]Månedlig Olie Rapport'!$B$2:$AG$39,MATCH("Anvendt til produktion 3.n",'[29]Månedlig Olie Rapport'!$B$2:$B$39,0),FALSE),0)</f>
        <v>28272</v>
      </c>
      <c r="D384" s="16">
        <f>IFERROR(HLOOKUP("Raffinaderigas",'[29]Månedlig Olie Rapport'!$A$2:$AG$39,MATCH("Import 2.a.",'[29]Månedlig Olie Rapport'!$B$2:$B$39,0),FALSE),0)</f>
        <v>0</v>
      </c>
      <c r="E384" s="16">
        <f>IFERROR(HLOOKUP("Raffinaderigas",'[29]Månedlig Olie Rapport'!$A$2:$AG$39,MATCH("Eksport 3.a.",'[29]Månedlig Olie Rapport'!$B$2:$B$39,0),FALSE),0)</f>
        <v>0</v>
      </c>
      <c r="F384" s="16">
        <f>IFERROR(HLOOKUP("Raffinaderigas",'[29]Månedlig Olie Rapport'!$A$2:$AG$39,MATCH("Bunkring af udenrigsfart 3.d.",'[29]Månedlig Olie Rapport'!$B$2:$B$39,0),FALSE),0)</f>
        <v>0</v>
      </c>
      <c r="G384" s="16">
        <f t="shared" si="73"/>
        <v>0</v>
      </c>
      <c r="H384" s="16">
        <f>IFERROR(HLOOKUP("Raffinaderigas",'[29]Månedlig Olie Rapport'!$A$2:$AG$39,MATCH("Salg til Forsvaret",'[29]Månedlig Olie Rapport'!$B$2:$B$39,0),FALSE),0)
+IFERROR(HLOOKUP("Raffinaderigas",'[29]Månedlig Olie Rapport'!$A$2:$AG$39,MATCH("Salg til international luftfart",'[29]Månedlig Olie Rapport'!$B$2:$B$39,0),FALSE),0)
+IFERROR(HLOOKUP("Raffinaderigas",'[29]Månedlig Olie Rapport'!$A$2:$AG$39,MATCH("Salg til andre*",'[29]Månedlig Olie Rapport'!$B$2:$B$39,0),FALSE),0)
+IFERROR(HLOOKUP("Raffinaderigas",'[29]Månedlig Olie Rapport'!$A$2:$AG$39,MATCH("Eget forbrug i raffinaderi 3.m.",'[29]Månedlig Olie Rapport'!$B$2:$B$39,0),FALSE),0)</f>
        <v>29480</v>
      </c>
      <c r="I384" s="16">
        <f>IFERROR(HLOOKUP("Raffinaderigas",'[29]Månedlig Olie Rapport'!$A$2:$AG$39,MATCH("EGEN BEHOLDNING ULTIMO",'[29]Månedlig Olie Rapport'!$A$2:$A$39,0),FALSE),0)</f>
        <v>0</v>
      </c>
      <c r="J384" s="15"/>
      <c r="K384" s="15"/>
      <c r="L384" s="14">
        <f t="shared" si="72"/>
        <v>1532.96</v>
      </c>
      <c r="N384" s="23" t="str">
        <f>'Olieforbrug, TJ'!M384</f>
        <v>May</v>
      </c>
    </row>
    <row r="385" spans="1:14" x14ac:dyDescent="0.2">
      <c r="A385" s="23" t="str">
        <f>'Olieforbrug, TJ'!A385</f>
        <v>Juni</v>
      </c>
      <c r="C385" s="16">
        <f>IFERROR(HLOOKUP("Raffinaderigas",'[30]Månedlig Olie Rapport'!$B$2:$AG$39,MATCH("Egen produktion 2.i.",'[30]Månedlig Olie Rapport'!$B$2:$B$39,0),FALSE),0)-IFERROR(HLOOKUP("Raffinaderigas",'[30]Månedlig Olie Rapport'!$B$2:$AG$39,MATCH("Anvendt til produktion 3.n",'[30]Månedlig Olie Rapport'!$B$2:$B$39,0),FALSE),0)</f>
        <v>23874</v>
      </c>
      <c r="D385" s="16">
        <f>IFERROR(HLOOKUP("Raffinaderigas",'[30]Månedlig Olie Rapport'!$A$2:$AG$39,MATCH("Import 2.a.",'[30]Månedlig Olie Rapport'!$B$2:$B$39,0),FALSE),0)</f>
        <v>0</v>
      </c>
      <c r="E385" s="16">
        <f>IFERROR(HLOOKUP("Raffinaderigas",'[30]Månedlig Olie Rapport'!$A$2:$AG$39,MATCH("Eksport 3.a.",'[30]Månedlig Olie Rapport'!$B$2:$B$39,0),FALSE),0)</f>
        <v>0</v>
      </c>
      <c r="F385" s="16">
        <f>IFERROR(HLOOKUP("Raffinaderigas",'[30]Månedlig Olie Rapport'!$A$2:$AG$39,MATCH("Bunkring af udenrigsfart 3.d.",'[30]Månedlig Olie Rapport'!$B$2:$B$39,0),FALSE),0)</f>
        <v>0</v>
      </c>
      <c r="G385" s="16">
        <f t="shared" si="73"/>
        <v>0</v>
      </c>
      <c r="H385" s="16">
        <f>IFERROR(HLOOKUP("Raffinaderigas",'[30]Månedlig Olie Rapport'!$A$2:$AG$39,MATCH("Salg til Forsvaret",'[30]Månedlig Olie Rapport'!$B$2:$B$39,0),FALSE),0)
+IFERROR(HLOOKUP("Raffinaderigas",'[30]Månedlig Olie Rapport'!$A$2:$AG$39,MATCH("Salg til international luftfart",'[30]Månedlig Olie Rapport'!$B$2:$B$39,0),FALSE),0)
+IFERROR(HLOOKUP("Raffinaderigas",'[30]Månedlig Olie Rapport'!$A$2:$AG$39,MATCH("Salg til andre*",'[30]Månedlig Olie Rapport'!$B$2:$B$39,0),FALSE),0)
+IFERROR(HLOOKUP("Raffinaderigas",'[30]Månedlig Olie Rapport'!$A$2:$AG$39,MATCH("Eget forbrug i raffinaderi 3.m.",'[30]Månedlig Olie Rapport'!$B$2:$B$39,0),FALSE),0)</f>
        <v>25650</v>
      </c>
      <c r="I385" s="16">
        <f>IFERROR(HLOOKUP("Raffinaderigas",'[30]Månedlig Olie Rapport'!$A$2:$AG$39,MATCH("EGEN BEHOLDNING ULTIMO",'[30]Månedlig Olie Rapport'!$A$2:$A$39,0),FALSE),0)</f>
        <v>0</v>
      </c>
      <c r="J385" s="15"/>
      <c r="K385" s="15"/>
      <c r="L385" s="14">
        <f t="shared" si="72"/>
        <v>1333.8</v>
      </c>
      <c r="N385" s="23" t="str">
        <f>'Olieforbrug, TJ'!M385</f>
        <v>June</v>
      </c>
    </row>
    <row r="386" spans="1:14" x14ac:dyDescent="0.2">
      <c r="A386" s="23" t="str">
        <f>'Olieforbrug, TJ'!A386</f>
        <v>Juli</v>
      </c>
      <c r="C386" s="16">
        <f>IFERROR(HLOOKUP("Raffinaderigas",'[31]Månedlig Olie Rapport'!$B$2:$AG$39,MATCH("Egen produktion 2.i.",'[31]Månedlig Olie Rapport'!$B$2:$B$39,0),FALSE),0)-IFERROR(HLOOKUP("Raffinaderigas",'[31]Månedlig Olie Rapport'!$B$2:$AG$39,MATCH("Anvendt til produktion 3.n",'[31]Månedlig Olie Rapport'!$B$2:$B$39,0),FALSE),0)</f>
        <v>26662</v>
      </c>
      <c r="D386" s="16">
        <f>IFERROR(HLOOKUP("Raffinaderigas",'[31]Månedlig Olie Rapport'!$A$2:$AG$39,MATCH("Import 2.a.",'[31]Månedlig Olie Rapport'!$B$2:$B$39,0),FALSE),0)</f>
        <v>0</v>
      </c>
      <c r="E386" s="16">
        <f>IFERROR(HLOOKUP("Raffinaderigas",'[31]Månedlig Olie Rapport'!$A$2:$AG$39,MATCH("Eksport 3.a.",'[31]Månedlig Olie Rapport'!$B$2:$B$39,0),FALSE),0)</f>
        <v>0</v>
      </c>
      <c r="F386" s="16">
        <f>IFERROR(HLOOKUP("Raffinaderigas",'[31]Månedlig Olie Rapport'!$A$2:$AG$39,MATCH("Bunkring af udenrigsfart 3.d.",'[31]Månedlig Olie Rapport'!$B$2:$B$39,0),FALSE),0)</f>
        <v>0</v>
      </c>
      <c r="G386" s="16">
        <f t="shared" si="73"/>
        <v>0</v>
      </c>
      <c r="H386" s="16">
        <f>IFERROR(HLOOKUP("Raffinaderigas",'[31]Månedlig Olie Rapport'!$A$2:$AG$39,MATCH("Salg til Forsvaret",'[31]Månedlig Olie Rapport'!$B$2:$B$39,0),FALSE),0)
+IFERROR(HLOOKUP("Raffinaderigas",'[31]Månedlig Olie Rapport'!$A$2:$AG$39,MATCH("Salg til international luftfart",'[31]Månedlig Olie Rapport'!$B$2:$B$39,0),FALSE),0)
+IFERROR(HLOOKUP("Raffinaderigas",'[31]Månedlig Olie Rapport'!$A$2:$AG$39,MATCH("Salg til andre*",'[31]Månedlig Olie Rapport'!$B$2:$B$39,0),FALSE),0)
+IFERROR(HLOOKUP("Raffinaderigas",'[31]Månedlig Olie Rapport'!$A$2:$AG$39,MATCH("Eget forbrug i raffinaderi 3.m.",'[31]Månedlig Olie Rapport'!$B$2:$B$39,0),FALSE),0)</f>
        <v>28049</v>
      </c>
      <c r="I386" s="16">
        <f>IFERROR(HLOOKUP("Raffinaderigas",'[31]Månedlig Olie Rapport'!$A$2:$AG$39,MATCH("EGEN BEHOLDNING ULTIMO",'[31]Månedlig Olie Rapport'!$A$2:$A$39,0),FALSE),0)</f>
        <v>0</v>
      </c>
      <c r="J386" s="15"/>
      <c r="K386" s="15"/>
      <c r="L386" s="14">
        <f t="shared" si="72"/>
        <v>1458.548</v>
      </c>
      <c r="N386" s="23" t="str">
        <f>'Olieforbrug, TJ'!M386</f>
        <v>July</v>
      </c>
    </row>
    <row r="387" spans="1:14" x14ac:dyDescent="0.2">
      <c r="A387" s="23" t="str">
        <f>'Olieforbrug, TJ'!A387</f>
        <v>August</v>
      </c>
      <c r="C387" s="16">
        <f>IFERROR(HLOOKUP("Raffinaderigas",'[32]Månedlig Olie Rapport'!$B$2:$AG$39,MATCH("Egen produktion 2.i.",'[32]Månedlig Olie Rapport'!$B$2:$B$39,0),FALSE),0)-IFERROR(HLOOKUP("Raffinaderigas",'[32]Månedlig Olie Rapport'!$B$2:$AG$39,MATCH("Anvendt til produktion 3.n",'[32]Månedlig Olie Rapport'!$B$2:$B$39,0),FALSE),0)</f>
        <v>26845</v>
      </c>
      <c r="D387" s="16">
        <f>IFERROR(HLOOKUP("Raffinaderigas",'[32]Månedlig Olie Rapport'!$A$2:$AG$39,MATCH("Import 2.a.",'[32]Månedlig Olie Rapport'!$B$2:$B$39,0),FALSE),0)</f>
        <v>0</v>
      </c>
      <c r="E387" s="16">
        <f>IFERROR(HLOOKUP("Raffinaderigas",'[32]Månedlig Olie Rapport'!$A$2:$AG$39,MATCH("Eksport 3.a.",'[32]Månedlig Olie Rapport'!$B$2:$B$39,0),FALSE),0)</f>
        <v>0</v>
      </c>
      <c r="F387" s="16">
        <f>IFERROR(HLOOKUP("Raffinaderigas",'[32]Månedlig Olie Rapport'!$A$2:$AG$39,MATCH("Bunkring af udenrigsfart 3.d.",'[32]Månedlig Olie Rapport'!$B$2:$B$39,0),FALSE),0)</f>
        <v>0</v>
      </c>
      <c r="G387" s="16">
        <f>I386-I387</f>
        <v>0</v>
      </c>
      <c r="H387" s="16">
        <f>IFERROR(HLOOKUP("Raffinaderigas",'[32]Månedlig Olie Rapport'!$A$2:$AG$39,MATCH("Salg til Forsvaret",'[32]Månedlig Olie Rapport'!$B$2:$B$39,0),FALSE),0)
+IFERROR(HLOOKUP("Raffinaderigas",'[32]Månedlig Olie Rapport'!$A$2:$AG$39,MATCH("Salg til international luftfart",'[32]Månedlig Olie Rapport'!$B$2:$B$39,0),FALSE),0)
+IFERROR(HLOOKUP("Raffinaderigas",'[32]Månedlig Olie Rapport'!$A$2:$AG$39,MATCH("Salg til andre*",'[32]Månedlig Olie Rapport'!$B$2:$B$39,0),FALSE),0)
+IFERROR(HLOOKUP("Raffinaderigas",'[32]Månedlig Olie Rapport'!$A$2:$AG$39,MATCH("Eget forbrug i raffinaderi 3.m.",'[32]Månedlig Olie Rapport'!$B$2:$B$39,0),FALSE),0)</f>
        <v>27452</v>
      </c>
      <c r="I387" s="16">
        <f>IFERROR(HLOOKUP("Raffinaderigas",'[32]Månedlig Olie Rapport'!$A$2:$AG$39,MATCH("EGEN BEHOLDNING ULTIMO",'[32]Månedlig Olie Rapport'!$A$2:$A$39,0),FALSE),0)</f>
        <v>0</v>
      </c>
      <c r="J387" s="15"/>
      <c r="K387" s="15"/>
      <c r="L387" s="14">
        <f t="shared" si="72"/>
        <v>1427.5039999999999</v>
      </c>
      <c r="N387" s="23" t="str">
        <f>'Olieforbrug, TJ'!M387</f>
        <v>August</v>
      </c>
    </row>
    <row r="388" spans="1:14" x14ac:dyDescent="0.2">
      <c r="A388" s="23" t="str">
        <f>'Olieforbrug, TJ'!A388</f>
        <v>September</v>
      </c>
      <c r="C388" s="16">
        <f>IFERROR(HLOOKUP("Raffinaderigas",'[33]Månedlig Olie Rapport'!$B$2:$AG$39,MATCH("Egen produktion 2.i.",'[33]Månedlig Olie Rapport'!$B$2:$B$39,0),FALSE),0)-IFERROR(HLOOKUP("Raffinaderigas",'[33]Månedlig Olie Rapport'!$B$2:$AG$39,MATCH("Anvendt til produktion 3.n",'[33]Månedlig Olie Rapport'!$B$2:$B$39,0),FALSE),0)</f>
        <v>17415</v>
      </c>
      <c r="D388" s="16">
        <f>IFERROR(HLOOKUP("Raffinaderigas",'[33]Månedlig Olie Rapport'!$A$2:$AG$39,MATCH("Import 2.a.",'[33]Månedlig Olie Rapport'!$B$2:$B$39,0),FALSE),0)</f>
        <v>0</v>
      </c>
      <c r="E388" s="16">
        <f>IFERROR(HLOOKUP("Raffinaderigas",'[33]Månedlig Olie Rapport'!$A$2:$AG$39,MATCH("Eksport 3.a.",'[33]Månedlig Olie Rapport'!$B$2:$B$39,0),FALSE),0)</f>
        <v>0</v>
      </c>
      <c r="F388" s="16">
        <f>IFERROR(HLOOKUP("Raffinaderigas",'[33]Månedlig Olie Rapport'!$A$2:$AG$39,MATCH("Bunkring af udenrigsfart 3.d.",'[33]Månedlig Olie Rapport'!$B$2:$B$39,0),FALSE),0)</f>
        <v>0</v>
      </c>
      <c r="G388" s="16">
        <f>I387-I388</f>
        <v>0</v>
      </c>
      <c r="H388" s="16">
        <f>IFERROR(HLOOKUP("Raffinaderigas",'[33]Månedlig Olie Rapport'!$A$2:$AG$39,MATCH("Salg til Forsvaret",'[33]Månedlig Olie Rapport'!$B$2:$B$39,0),FALSE),0)
+IFERROR(HLOOKUP("Raffinaderigas",'[33]Månedlig Olie Rapport'!$A$2:$AG$39,MATCH("Salg til international luftfart",'[33]Månedlig Olie Rapport'!$B$2:$B$39,0),FALSE),0)
+IFERROR(HLOOKUP("Raffinaderigas",'[33]Månedlig Olie Rapport'!$A$2:$AG$39,MATCH("Salg til andre*",'[33]Månedlig Olie Rapport'!$B$2:$B$39,0),FALSE),0)
+IFERROR(HLOOKUP("Raffinaderigas",'[33]Månedlig Olie Rapport'!$A$2:$AG$39,MATCH("Eget forbrug i raffinaderi 3.m.",'[33]Månedlig Olie Rapport'!$B$2:$B$39,0),FALSE),0)</f>
        <v>18378</v>
      </c>
      <c r="I388" s="16">
        <f>IFERROR(HLOOKUP("Raffinaderigas",'[33]Månedlig Olie Rapport'!$A$2:$AG$39,MATCH("EGEN BEHOLDNING ULTIMO",'[33]Månedlig Olie Rapport'!$A$2:$A$39,0),FALSE),0)</f>
        <v>0</v>
      </c>
      <c r="J388" s="15"/>
      <c r="K388" s="15"/>
      <c r="L388" s="14">
        <f t="shared" si="72"/>
        <v>955.65599999999995</v>
      </c>
      <c r="N388" s="23" t="str">
        <f>'Olieforbrug, TJ'!M388</f>
        <v>September</v>
      </c>
    </row>
    <row r="389" spans="1:14" x14ac:dyDescent="0.2">
      <c r="A389" s="23" t="str">
        <f>'Olieforbrug, TJ'!A389</f>
        <v>Oktober</v>
      </c>
      <c r="C389" s="16">
        <f>IFERROR(HLOOKUP("Raffinaderigas",'[34]Månedlig Olie Rapport'!$B$2:$AG$39,MATCH("Egen produktion 2.i.",'[34]Månedlig Olie Rapport'!$B$2:$B$39,0),FALSE),0)-IFERROR(HLOOKUP("Raffinaderigas",'[34]Månedlig Olie Rapport'!$B$2:$AG$39,MATCH("Anvendt til produktion 3.n",'[34]Månedlig Olie Rapport'!$B$2:$B$39,0),FALSE),0)</f>
        <v>26645</v>
      </c>
      <c r="D389" s="16">
        <f>IFERROR(HLOOKUP("Raffinaderigas",'[34]Månedlig Olie Rapport'!$A$2:$AG$39,MATCH("Import 2.a.",'[34]Månedlig Olie Rapport'!$B$2:$B$39,0),FALSE),0)</f>
        <v>0</v>
      </c>
      <c r="E389" s="16">
        <f>IFERROR(HLOOKUP("Raffinaderigas",'[34]Månedlig Olie Rapport'!$A$2:$AG$39,MATCH("Eksport 3.a.",'[34]Månedlig Olie Rapport'!$B$2:$B$39,0),FALSE),0)</f>
        <v>0</v>
      </c>
      <c r="F389" s="16">
        <f>IFERROR(HLOOKUP("Raffinaderigas",'[34]Månedlig Olie Rapport'!$A$2:$AG$39,MATCH("Bunkring af udenrigsfart 3.d.",'[34]Månedlig Olie Rapport'!$B$2:$B$39,0),FALSE),0)</f>
        <v>0</v>
      </c>
      <c r="G389" s="16">
        <f>I388-I389</f>
        <v>0</v>
      </c>
      <c r="H389" s="16">
        <f>IFERROR(HLOOKUP("Raffinaderigas",'[34]Månedlig Olie Rapport'!$A$2:$AG$39,MATCH("Salg til Forsvaret",'[34]Månedlig Olie Rapport'!$B$2:$B$39,0),FALSE),0)
+IFERROR(HLOOKUP("Raffinaderigas",'[34]Månedlig Olie Rapport'!$A$2:$AG$39,MATCH("Salg til international luftfart",'[34]Månedlig Olie Rapport'!$B$2:$B$39,0),FALSE),0)
+IFERROR(HLOOKUP("Raffinaderigas",'[34]Månedlig Olie Rapport'!$A$2:$AG$39,MATCH("Salg til andre*",'[34]Månedlig Olie Rapport'!$B$2:$B$39,0),FALSE),0)
+IFERROR(HLOOKUP("Raffinaderigas",'[34]Månedlig Olie Rapport'!$A$2:$AG$39,MATCH("Eget forbrug i raffinaderi 3.m.",'[34]Månedlig Olie Rapport'!$B$2:$B$39,0),FALSE),0)</f>
        <v>28292</v>
      </c>
      <c r="I389" s="16">
        <f>IFERROR(HLOOKUP("Raffinaderigas",'[34]Månedlig Olie Rapport'!$A$2:$AG$39,MATCH("EGEN BEHOLDNING ULTIMO",'[34]Månedlig Olie Rapport'!$A$2:$A$39,0),FALSE),0)</f>
        <v>0</v>
      </c>
      <c r="J389" s="15"/>
      <c r="K389" s="15"/>
      <c r="L389" s="14">
        <f t="shared" si="72"/>
        <v>1471.184</v>
      </c>
      <c r="N389" s="23" t="str">
        <f>'Olieforbrug, TJ'!M389</f>
        <v>October</v>
      </c>
    </row>
    <row r="390" spans="1:14" x14ac:dyDescent="0.2">
      <c r="A390" s="23" t="str">
        <f>'Olieforbrug, TJ'!A390</f>
        <v>November</v>
      </c>
      <c r="C390" s="16">
        <f>IFERROR(HLOOKUP("Raffinaderigas",'[35]Månedlig Olie Rapport'!$B$2:$AG$39,MATCH("Egen produktion 2.i.",'[35]Månedlig Olie Rapport'!$B$2:$B$39,0),FALSE),0)-IFERROR(HLOOKUP("Raffinaderigas",'[35]Månedlig Olie Rapport'!$B$2:$AG$39,MATCH("Anvendt til produktion 3.n",'[35]Månedlig Olie Rapport'!$B$2:$B$39,0),FALSE),0)</f>
        <v>26993</v>
      </c>
      <c r="D390" s="16">
        <f>IFERROR(HLOOKUP("Raffinaderigas",'[35]Månedlig Olie Rapport'!$A$2:$AG$39,MATCH("Import 2.a.",'[35]Månedlig Olie Rapport'!$B$2:$B$39,0),FALSE),0)</f>
        <v>0</v>
      </c>
      <c r="E390" s="16">
        <f>IFERROR(HLOOKUP("Raffinaderigas",'[35]Månedlig Olie Rapport'!$A$2:$AG$39,MATCH("Eksport 3.a.",'[35]Månedlig Olie Rapport'!$B$2:$B$39,0),FALSE),0)</f>
        <v>0</v>
      </c>
      <c r="F390" s="16">
        <f>IFERROR(HLOOKUP("Raffinaderigas",'[35]Månedlig Olie Rapport'!$A$2:$AG$39,MATCH("Bunkring af udenrigsfart 3.d.",'[35]Månedlig Olie Rapport'!$B$2:$B$39,0),FALSE),0)</f>
        <v>0</v>
      </c>
      <c r="G390" s="16">
        <f>I389-I390</f>
        <v>0</v>
      </c>
      <c r="H390" s="16">
        <f>IFERROR(HLOOKUP("Raffinaderigas",'[35]Månedlig Olie Rapport'!$A$2:$AG$39,MATCH("Salg til Forsvaret",'[35]Månedlig Olie Rapport'!$B$2:$B$39,0),FALSE),0)
+IFERROR(HLOOKUP("Raffinaderigas",'[35]Månedlig Olie Rapport'!$A$2:$AG$39,MATCH("Salg til international luftfart",'[35]Månedlig Olie Rapport'!$B$2:$B$39,0),FALSE),0)
+IFERROR(HLOOKUP("Raffinaderigas",'[35]Månedlig Olie Rapport'!$A$2:$AG$39,MATCH("Salg til andre*",'[35]Månedlig Olie Rapport'!$B$2:$B$39,0),FALSE),0)
+IFERROR(HLOOKUP("Raffinaderigas",'[35]Månedlig Olie Rapport'!$A$2:$AG$39,MATCH("Eget forbrug i raffinaderi 3.m.",'[35]Månedlig Olie Rapport'!$B$2:$B$39,0),FALSE),0)</f>
        <v>29313</v>
      </c>
      <c r="I390" s="16">
        <f>IFERROR(HLOOKUP("Raffinaderigas",'[35]Månedlig Olie Rapport'!$A$2:$AG$39,MATCH("EGEN BEHOLDNING ULTIMO",'[35]Månedlig Olie Rapport'!$A$2:$A$39,0),FALSE),0)</f>
        <v>0</v>
      </c>
      <c r="J390" s="15"/>
      <c r="K390" s="15"/>
      <c r="L390" s="14">
        <f t="shared" si="72"/>
        <v>1524.2760000000001</v>
      </c>
      <c r="N390" s="23" t="str">
        <f>'Olieforbrug, TJ'!M390</f>
        <v>November</v>
      </c>
    </row>
    <row r="391" spans="1:14" ht="13.5" thickBot="1" x14ac:dyDescent="0.25">
      <c r="A391" s="41" t="str">
        <f>'Olieforbrug, TJ'!A391</f>
        <v>December</v>
      </c>
      <c r="C391" s="42">
        <f>IFERROR(HLOOKUP("Raffinaderigas",'[36]Månedlig Olie Rapport'!$B$2:$AG$39,MATCH("Egen produktion 2.i.",'[36]Månedlig Olie Rapport'!$B$2:$B$39,0),FALSE),0)-IFERROR(HLOOKUP("Raffinaderigas",'[36]Månedlig Olie Rapport'!$B$2:$AG$39,MATCH("Anvendt til produktion 3.n",'[36]Månedlig Olie Rapport'!$B$2:$B$39,0),FALSE),0)</f>
        <v>30111</v>
      </c>
      <c r="D391" s="42">
        <f>IFERROR(HLOOKUP("Raffinaderigas",'[36]Månedlig Olie Rapport'!$A$2:$AG$39,MATCH("Import 2.a.",'[36]Månedlig Olie Rapport'!$B$2:$B$39,0),FALSE),0)</f>
        <v>0</v>
      </c>
      <c r="E391" s="42">
        <f>IFERROR(HLOOKUP("Raffinaderigas",'[36]Månedlig Olie Rapport'!$A$2:$AG$39,MATCH("Eksport 3.a.",'[36]Månedlig Olie Rapport'!$B$2:$B$39,0),FALSE),0)</f>
        <v>0</v>
      </c>
      <c r="F391" s="42">
        <f>IFERROR(HLOOKUP("Raffinaderigas",'[36]Månedlig Olie Rapport'!$A$2:$AG$39,MATCH("Bunkring af udenrigsfart 3.d.",'[36]Månedlig Olie Rapport'!$B$2:$B$39,0),FALSE),0)</f>
        <v>0</v>
      </c>
      <c r="G391" s="42">
        <f>I390-I391</f>
        <v>0</v>
      </c>
      <c r="H391" s="42">
        <f>IFERROR(HLOOKUP("Raffinaderigas",'[36]Månedlig Olie Rapport'!$A$2:$AG$39,MATCH("Salg til Forsvaret",'[36]Månedlig Olie Rapport'!$B$2:$B$39,0),FALSE),0)
+IFERROR(HLOOKUP("Raffinaderigas",'[36]Månedlig Olie Rapport'!$A$2:$AG$39,MATCH("Salg til international luftfart",'[36]Månedlig Olie Rapport'!$B$2:$B$39,0),FALSE),0)
+IFERROR(HLOOKUP("Raffinaderigas",'[36]Månedlig Olie Rapport'!$A$2:$AG$39,MATCH("Salg til andre*",'[36]Månedlig Olie Rapport'!$B$2:$B$39,0),FALSE),0)
+IFERROR(HLOOKUP("Raffinaderigas",'[36]Månedlig Olie Rapport'!$A$2:$AG$39,MATCH("Eget forbrug i raffinaderi 3.m.",'[36]Månedlig Olie Rapport'!$B$2:$B$39,0),FALSE),0)</f>
        <v>31469</v>
      </c>
      <c r="I391" s="42">
        <f>IFERROR(HLOOKUP("Raffinaderigas",'[36]Månedlig Olie Rapport'!$A$2:$AG$39,MATCH("EGEN BEHOLDNING ULTIMO",'[36]Månedlig Olie Rapport'!$A$2:$A$39,0),FALSE),0)</f>
        <v>0</v>
      </c>
      <c r="J391" s="2"/>
      <c r="K391" s="2"/>
      <c r="L391" s="54">
        <f t="shared" si="72"/>
        <v>1636.3879999999999</v>
      </c>
      <c r="N391" s="43" t="str">
        <f>'Olieforbrug, TJ'!M391</f>
        <v>December</v>
      </c>
    </row>
    <row r="392" spans="1:14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J392" s="15"/>
      <c r="K392" s="15"/>
      <c r="L392" s="14"/>
      <c r="M392" s="3"/>
      <c r="N392" s="37">
        <v>2020</v>
      </c>
    </row>
    <row r="393" spans="1:14" x14ac:dyDescent="0.2">
      <c r="A393" s="23" t="str">
        <f>'Olieforbrug, TJ'!A393</f>
        <v>Januar</v>
      </c>
      <c r="C393" s="16">
        <f>IFERROR(HLOOKUP("Raffinaderigas",'[37]Månedlig Olie Rapport'!$B$2:$AG$39,MATCH("Egen produktion 2.i.",'[37]Månedlig Olie Rapport'!$B$2:$B$39,0),FALSE),0)-IFERROR(HLOOKUP("Raffinaderigas",'[37]Månedlig Olie Rapport'!$B$2:$AG$39,MATCH("Anvendt til produktion 3.n",'[37]Månedlig Olie Rapport'!$B$2:$B$39,0),FALSE),0)</f>
        <v>29707</v>
      </c>
      <c r="D393" s="16">
        <f>IFERROR(HLOOKUP("Raffinaderigas",'[37]Månedlig Olie Rapport'!$A$2:$AG$39,MATCH("Import 2.a.",'[37]Månedlig Olie Rapport'!$B$2:$B$39,0),FALSE),0)</f>
        <v>0</v>
      </c>
      <c r="E393" s="16">
        <f>IFERROR(HLOOKUP("Raffinaderigas",'[37]Månedlig Olie Rapport'!$A$2:$AG$39,MATCH("Eksport 3.a.",'[37]Månedlig Olie Rapport'!$B$2:$B$39,0),FALSE),0)</f>
        <v>0</v>
      </c>
      <c r="F393" s="16">
        <f>IFERROR(HLOOKUP("Raffinaderigas",'[37]Månedlig Olie Rapport'!$A$2:$AG$39,MATCH("Bunkring af udenrigsfart 3.d.",'[37]Månedlig Olie Rapport'!$B$2:$B$39,0),FALSE),0)</f>
        <v>0</v>
      </c>
      <c r="G393" s="16">
        <f>I391-I393</f>
        <v>0</v>
      </c>
      <c r="H393" s="16">
        <f>IFERROR(HLOOKUP("Raffinaderigas",'[37]Månedlig Olie Rapport'!$A$2:$AG$39,MATCH("Salg til Forsvaret",'[37]Månedlig Olie Rapport'!$B$2:$B$39,0),FALSE),0)
+IFERROR(HLOOKUP("Raffinaderigas",'[37]Månedlig Olie Rapport'!$A$2:$AG$39,MATCH("Salg til international luftfart",'[37]Månedlig Olie Rapport'!$B$2:$B$39,0),FALSE),0)
+IFERROR(HLOOKUP("Raffinaderigas",'[37]Månedlig Olie Rapport'!$A$2:$AG$39,MATCH("Salg til andre*",'[37]Månedlig Olie Rapport'!$B$2:$B$39,0),FALSE),0)
+IFERROR(HLOOKUP("Raffinaderigas",'[37]Månedlig Olie Rapport'!$A$2:$AG$39,MATCH("Eget forbrug i raffinaderi 3.m.",'[37]Månedlig Olie Rapport'!$B$2:$B$39,0),FALSE),0)</f>
        <v>31232</v>
      </c>
      <c r="I393" s="16">
        <f>IFERROR(HLOOKUP("Raffinaderigas",'[37]Månedlig Olie Rapport'!$A$2:$AG$39,MATCH("EGEN BEHOLDNING ULTIMO",'[37]Månedlig Olie Rapport'!$A$2:$A$39,0),FALSE),0)</f>
        <v>0</v>
      </c>
      <c r="J393" s="15"/>
      <c r="K393" s="15"/>
      <c r="L393" s="14">
        <f>H393*52/1000</f>
        <v>1624.0640000000001</v>
      </c>
      <c r="N393" s="23" t="str">
        <f>'Olieforbrug, TJ'!M393</f>
        <v>January</v>
      </c>
    </row>
    <row r="394" spans="1:14" x14ac:dyDescent="0.2">
      <c r="A394" s="23" t="str">
        <f>'Olieforbrug, TJ'!A394</f>
        <v>Februar</v>
      </c>
      <c r="C394" s="16">
        <f>IFERROR(HLOOKUP("Raffinaderigas",'[38]Månedlig Olie Rapport'!$B$2:$AG$39,MATCH("Egen produktion 2.i.",'[38]Månedlig Olie Rapport'!$B$2:$B$39,0),FALSE),0)-IFERROR(HLOOKUP("Raffinaderigas",'[38]Månedlig Olie Rapport'!$B$2:$AG$39,MATCH("Anvendt til produktion 3.n",'[38]Månedlig Olie Rapport'!$B$2:$B$39,0),FALSE),0)</f>
        <v>26445</v>
      </c>
      <c r="D394" s="16">
        <f>IFERROR(HLOOKUP("Raffinaderigas",'[38]Månedlig Olie Rapport'!$A$2:$AG$39,MATCH("Import 2.a.",'[38]Månedlig Olie Rapport'!$B$2:$B$39,0),FALSE),0)</f>
        <v>0</v>
      </c>
      <c r="E394" s="16">
        <f>IFERROR(HLOOKUP("Raffinaderigas",'[38]Månedlig Olie Rapport'!$A$2:$AG$39,MATCH("Eksport 3.a.",'[38]Månedlig Olie Rapport'!$B$2:$B$39,0),FALSE),0)</f>
        <v>0</v>
      </c>
      <c r="F394" s="16">
        <f>IFERROR(HLOOKUP("Raffinaderigas",'[38]Månedlig Olie Rapport'!$A$2:$AG$39,MATCH("Bunkring af udenrigsfart 3.d.",'[38]Månedlig Olie Rapport'!$B$2:$B$39,0),FALSE),0)</f>
        <v>0</v>
      </c>
      <c r="G394" s="16">
        <f>I393-I394</f>
        <v>0</v>
      </c>
      <c r="H394" s="16">
        <f>IFERROR(HLOOKUP("Raffinaderigas",'[38]Månedlig Olie Rapport'!$A$2:$AG$39,MATCH("Salg til Forsvaret",'[38]Månedlig Olie Rapport'!$B$2:$B$39,0),FALSE),0)
+IFERROR(HLOOKUP("Raffinaderigas",'[38]Månedlig Olie Rapport'!$A$2:$AG$39,MATCH("Salg til international luftfart",'[38]Månedlig Olie Rapport'!$B$2:$B$39,0),FALSE),0)
+IFERROR(HLOOKUP("Raffinaderigas",'[38]Månedlig Olie Rapport'!$A$2:$AG$39,MATCH("Salg til andre*",'[38]Månedlig Olie Rapport'!$B$2:$B$39,0),FALSE),0)
+IFERROR(HLOOKUP("Raffinaderigas",'[38]Månedlig Olie Rapport'!$A$2:$AG$39,MATCH("Eget forbrug i raffinaderi 3.m.",'[38]Månedlig Olie Rapport'!$B$2:$B$39,0),FALSE),0)</f>
        <v>28330</v>
      </c>
      <c r="I394" s="16">
        <f>IFERROR(HLOOKUP("Raffinaderigas",'[38]Månedlig Olie Rapport'!$A$2:$AG$39,MATCH("EGEN BEHOLDNING ULTIMO",'[38]Månedlig Olie Rapport'!$A$2:$A$39,0),FALSE),0)</f>
        <v>0</v>
      </c>
      <c r="J394" s="15"/>
      <c r="K394" s="15"/>
      <c r="L394" s="14">
        <f>H394*52/1000</f>
        <v>1473.16</v>
      </c>
      <c r="N394" s="23" t="str">
        <f>'Olieforbrug, TJ'!M394</f>
        <v>February</v>
      </c>
    </row>
    <row r="395" spans="1:14" x14ac:dyDescent="0.2">
      <c r="A395" s="23" t="str">
        <f>'Olieforbrug, TJ'!A395</f>
        <v>Marts</v>
      </c>
      <c r="C395" s="16">
        <f>IFERROR(HLOOKUP("Raffinaderigas",'[39]Månedlig Olie Rapport'!$B$2:$AG$39,MATCH("Egen produktion 2.i.",'[39]Månedlig Olie Rapport'!$B$2:$B$39,0),FALSE),0)-IFERROR(HLOOKUP("Raffinaderigas",'[39]Månedlig Olie Rapport'!$B$2:$AG$39,MATCH("Anvendt til produktion 3.n",'[39]Månedlig Olie Rapport'!$B$2:$B$39,0),FALSE),0)</f>
        <v>25687</v>
      </c>
      <c r="D395" s="16">
        <f>IFERROR(HLOOKUP("Raffinaderigas",'[39]Månedlig Olie Rapport'!$A$2:$AG$39,MATCH("Import 2.a.",'[39]Månedlig Olie Rapport'!$B$2:$B$39,0),FALSE),0)</f>
        <v>0</v>
      </c>
      <c r="E395" s="16">
        <f>IFERROR(HLOOKUP("Raffinaderigas",'[39]Månedlig Olie Rapport'!$A$2:$AG$39,MATCH("Eksport 3.a.",'[39]Månedlig Olie Rapport'!$B$2:$B$39,0),FALSE),0)</f>
        <v>0</v>
      </c>
      <c r="F395" s="16">
        <f>IFERROR(HLOOKUP("Raffinaderigas",'[39]Månedlig Olie Rapport'!$A$2:$AG$39,MATCH("Bunkring af udenrigsfart 3.d.",'[39]Månedlig Olie Rapport'!$B$2:$B$39,0),FALSE),0)</f>
        <v>0</v>
      </c>
      <c r="G395" s="16">
        <f>I394-I395</f>
        <v>0</v>
      </c>
      <c r="H395" s="16">
        <f>IFERROR(HLOOKUP("Raffinaderigas",'[39]Månedlig Olie Rapport'!$A$2:$AG$39,MATCH("Salg til Forsvaret",'[39]Månedlig Olie Rapport'!$B$2:$B$39,0),FALSE),0)
+IFERROR(HLOOKUP("Raffinaderigas",'[39]Månedlig Olie Rapport'!$A$2:$AG$39,MATCH("Salg til international luftfart",'[39]Månedlig Olie Rapport'!$B$2:$B$39,0),FALSE),0)
+IFERROR(HLOOKUP("Raffinaderigas",'[39]Månedlig Olie Rapport'!$A$2:$AG$39,MATCH("Salg til andre*",'[39]Månedlig Olie Rapport'!$B$2:$B$39,0),FALSE),0)
+IFERROR(HLOOKUP("Raffinaderigas",'[39]Månedlig Olie Rapport'!$A$2:$AG$39,MATCH("Eget forbrug i raffinaderi 3.m.",'[39]Månedlig Olie Rapport'!$B$2:$B$39,0),FALSE),0)</f>
        <v>26573</v>
      </c>
      <c r="I395" s="16">
        <f>IFERROR(HLOOKUP("Raffinaderigas",'[39]Månedlig Olie Rapport'!$A$2:$AG$39,MATCH("EGEN BEHOLDNING ULTIMO",'[39]Månedlig Olie Rapport'!$A$2:$A$39,0),FALSE),0)</f>
        <v>0</v>
      </c>
      <c r="J395" s="15"/>
      <c r="K395" s="15"/>
      <c r="L395" s="14">
        <f>H395*52/1000</f>
        <v>1381.796</v>
      </c>
      <c r="N395" s="23" t="str">
        <f>'Olieforbrug, TJ'!M395</f>
        <v>March</v>
      </c>
    </row>
    <row r="396" spans="1:14" x14ac:dyDescent="0.2">
      <c r="A396" s="23" t="str">
        <f>'Olieforbrug, TJ'!A396</f>
        <v>April</v>
      </c>
      <c r="C396" s="16">
        <f>IFERROR(HLOOKUP("Raffinaderigas",'[40]Månedlig Olie Rapport'!$B$2:$AG$39,MATCH("Egen produktion 2.i.",'[40]Månedlig Olie Rapport'!$B$2:$B$39,0),FALSE),0)-IFERROR(HLOOKUP("Raffinaderigas",'[40]Månedlig Olie Rapport'!$B$2:$AG$39,MATCH("Anvendt til produktion 3.n",'[40]Månedlig Olie Rapport'!$B$2:$B$39,0),FALSE),0)</f>
        <v>27264</v>
      </c>
      <c r="D396" s="16">
        <f>IFERROR(HLOOKUP("Raffinaderigas",'[40]Månedlig Olie Rapport'!$A$2:$AG$39,MATCH("Import 2.a.",'[40]Månedlig Olie Rapport'!$B$2:$B$39,0),FALSE),0)</f>
        <v>0</v>
      </c>
      <c r="E396" s="16">
        <f>IFERROR(HLOOKUP("Raffinaderigas",'[40]Månedlig Olie Rapport'!$A$2:$AG$39,MATCH("Eksport 3.a.",'[40]Månedlig Olie Rapport'!$B$2:$B$39,0),FALSE),0)</f>
        <v>0</v>
      </c>
      <c r="F396" s="16">
        <f>IFERROR(HLOOKUP("Raffinaderigas",'[40]Månedlig Olie Rapport'!$A$2:$AG$39,MATCH("Bunkring af udenrigsfart 3.d.",'[40]Månedlig Olie Rapport'!$B$2:$B$39,0),FALSE),0)</f>
        <v>0</v>
      </c>
      <c r="G396" s="16">
        <f t="shared" ref="G396:G401" si="74">I395-I396</f>
        <v>0</v>
      </c>
      <c r="H396" s="16">
        <f>IFERROR(HLOOKUP("Raffinaderigas",'[40]Månedlig Olie Rapport'!$A$2:$AG$39,MATCH("Salg til Forsvaret",'[40]Månedlig Olie Rapport'!$B$2:$B$39,0),FALSE),0)
+IFERROR(HLOOKUP("Raffinaderigas",'[40]Månedlig Olie Rapport'!$A$2:$AG$39,MATCH("Salg til international luftfart",'[40]Månedlig Olie Rapport'!$B$2:$B$39,0),FALSE),0)
+IFERROR(HLOOKUP("Raffinaderigas",'[40]Månedlig Olie Rapport'!$A$2:$AG$39,MATCH("Salg til andre*",'[40]Månedlig Olie Rapport'!$B$2:$B$39,0),FALSE),0)
+IFERROR(HLOOKUP("Raffinaderigas",'[40]Månedlig Olie Rapport'!$A$2:$AG$39,MATCH("Eget forbrug i raffinaderi 3.m.",'[40]Månedlig Olie Rapport'!$B$2:$B$39,0),FALSE),0)</f>
        <v>27796</v>
      </c>
      <c r="I396" s="16">
        <f>IFERROR(HLOOKUP("Raffinaderigas",'[40]Månedlig Olie Rapport'!$A$2:$AG$39,MATCH("EGEN BEHOLDNING ULTIMO",'[40]Månedlig Olie Rapport'!$A$2:$A$39,0),FALSE),0)</f>
        <v>0</v>
      </c>
      <c r="J396" s="15"/>
      <c r="K396" s="15"/>
      <c r="L396" s="14">
        <f>H396*52/1000</f>
        <v>1445.3920000000001</v>
      </c>
      <c r="N396" s="23" t="str">
        <f>'Olieforbrug, TJ'!M396</f>
        <v>April</v>
      </c>
    </row>
    <row r="397" spans="1:14" x14ac:dyDescent="0.2">
      <c r="A397" s="23" t="str">
        <f>'Olieforbrug, TJ'!A397</f>
        <v>Maj</v>
      </c>
      <c r="C397" s="16">
        <f>IFERROR(HLOOKUP("Raffinaderigas",'[41]Månedlig Olie Rapport'!$B$2:$AG$39,MATCH("Egen produktion 2.i.",'[41]Månedlig Olie Rapport'!$B$2:$B$39,0),FALSE),0)-IFERROR(HLOOKUP("Raffinaderigas",'[41]Månedlig Olie Rapport'!$B$2:$AG$39,MATCH("Anvendt til produktion 3.n",'[41]Månedlig Olie Rapport'!$B$2:$B$39,0),FALSE),0)</f>
        <v>27567</v>
      </c>
      <c r="D397" s="16">
        <f>IFERROR(HLOOKUP("Raffinaderigas",'[41]Månedlig Olie Rapport'!$A$2:$AG$39,MATCH("Import 2.a.",'[41]Månedlig Olie Rapport'!$B$2:$B$39,0),FALSE),0)</f>
        <v>0</v>
      </c>
      <c r="E397" s="16">
        <f>IFERROR(HLOOKUP("Raffinaderigas",'[41]Månedlig Olie Rapport'!$A$2:$AG$39,MATCH("Eksport 3.a.",'[41]Månedlig Olie Rapport'!$B$2:$B$39,0),FALSE),0)</f>
        <v>0</v>
      </c>
      <c r="F397" s="16">
        <f>IFERROR(HLOOKUP("Raffinaderigas",'[41]Månedlig Olie Rapport'!$A$2:$AG$39,MATCH("Bunkring af udenrigsfart 3.d.",'[41]Månedlig Olie Rapport'!$B$2:$B$39,0),FALSE),0)</f>
        <v>0</v>
      </c>
      <c r="G397" s="16">
        <f t="shared" si="74"/>
        <v>0</v>
      </c>
      <c r="H397" s="16">
        <f>IFERROR(HLOOKUP("Raffinaderigas",'[41]Månedlig Olie Rapport'!$A$2:$AG$39,MATCH("Salg til Forsvaret",'[41]Månedlig Olie Rapport'!$B$2:$B$39,0),FALSE),0)
+IFERROR(HLOOKUP("Raffinaderigas",'[41]Månedlig Olie Rapport'!$A$2:$AG$39,MATCH("Salg til international luftfart",'[41]Månedlig Olie Rapport'!$B$2:$B$39,0),FALSE),0)
+IFERROR(HLOOKUP("Raffinaderigas",'[41]Månedlig Olie Rapport'!$A$2:$AG$39,MATCH("Salg til andre*",'[41]Månedlig Olie Rapport'!$B$2:$B$39,0),FALSE),0)
+IFERROR(HLOOKUP("Raffinaderigas",'[41]Månedlig Olie Rapport'!$A$2:$AG$39,MATCH("Eget forbrug i raffinaderi 3.m.",'[41]Månedlig Olie Rapport'!$B$2:$B$39,0),FALSE),0)</f>
        <v>27740</v>
      </c>
      <c r="I397" s="16">
        <f>IFERROR(HLOOKUP("Raffinaderigas",'[41]Månedlig Olie Rapport'!$A$2:$AG$39,MATCH("EGEN BEHOLDNING ULTIMO",'[41]Månedlig Olie Rapport'!$A$2:$A$39,0),FALSE),0)</f>
        <v>0</v>
      </c>
      <c r="J397" s="15"/>
      <c r="K397" s="15"/>
      <c r="L397" s="14">
        <f>H397*52/1000</f>
        <v>1442.48</v>
      </c>
      <c r="N397" s="23" t="str">
        <f>'Olieforbrug, TJ'!M397</f>
        <v>May</v>
      </c>
    </row>
    <row r="398" spans="1:14" x14ac:dyDescent="0.2">
      <c r="A398" s="23" t="str">
        <f>'Olieforbrug, TJ'!A398</f>
        <v>Juni</v>
      </c>
      <c r="C398" s="16">
        <f>IFERROR(HLOOKUP("Raffinaderigas",'[42]Månedlig Olie Rapport'!$B$2:$AG$39,MATCH("Egen produktion 2.i.",'[42]Månedlig Olie Rapport'!$B$2:$B$39,0),FALSE),0)-IFERROR(HLOOKUP("Raffinaderigas",'[42]Månedlig Olie Rapport'!$B$2:$AG$39,MATCH("Anvendt til produktion 3.n",'[42]Månedlig Olie Rapport'!$B$2:$B$39,0),FALSE),0)</f>
        <v>26222</v>
      </c>
      <c r="D398" s="16">
        <f>IFERROR(HLOOKUP("Raffinaderigas",'[42]Månedlig Olie Rapport'!$A$2:$AG$39,MATCH("Import 2.a.",'[42]Månedlig Olie Rapport'!$B$2:$B$39,0),FALSE),0)</f>
        <v>0</v>
      </c>
      <c r="E398" s="16">
        <f>IFERROR(HLOOKUP("Raffinaderigas",'[42]Månedlig Olie Rapport'!$A$2:$AG$39,MATCH("Eksport 3.a.",'[42]Månedlig Olie Rapport'!$B$2:$B$39,0),FALSE),0)</f>
        <v>0</v>
      </c>
      <c r="F398" s="16">
        <f>IFERROR(HLOOKUP("Raffinaderigas",'[42]Månedlig Olie Rapport'!$A$2:$AG$39,MATCH("Bunkring af udenrigsfart 3.d.",'[42]Månedlig Olie Rapport'!$B$2:$B$39,0),FALSE),0)</f>
        <v>0</v>
      </c>
      <c r="G398" s="16">
        <f t="shared" si="74"/>
        <v>0</v>
      </c>
      <c r="H398" s="16">
        <f>IFERROR(HLOOKUP("Raffinaderigas",'[42]Månedlig Olie Rapport'!$A$2:$AG$39,MATCH("Salg til Forsvaret",'[42]Månedlig Olie Rapport'!$B$2:$B$39,0),FALSE),0)
+IFERROR(HLOOKUP("Raffinaderigas",'[42]Månedlig Olie Rapport'!$A$2:$AG$39,MATCH("Salg til international luftfart",'[42]Månedlig Olie Rapport'!$B$2:$B$39,0),FALSE),0)
+IFERROR(HLOOKUP("Raffinaderigas",'[42]Månedlig Olie Rapport'!$A$2:$AG$39,MATCH("Salg til andre*",'[42]Månedlig Olie Rapport'!$B$2:$B$39,0),FALSE),0)
+IFERROR(HLOOKUP("Raffinaderigas",'[42]Månedlig Olie Rapport'!$A$2:$AG$39,MATCH("Eget forbrug i raffinaderi 3.m.",'[42]Månedlig Olie Rapport'!$B$2:$B$39,0),FALSE),0)</f>
        <v>27571</v>
      </c>
      <c r="I398" s="16">
        <f>IFERROR(HLOOKUP("Raffinaderigas",'[42]Månedlig Olie Rapport'!$A$2:$AG$39,MATCH("EGEN BEHOLDNING ULTIMO",'[42]Månedlig Olie Rapport'!$A$2:$A$39,0),FALSE),0)</f>
        <v>0</v>
      </c>
      <c r="J398" s="15"/>
      <c r="K398" s="15"/>
      <c r="L398" s="14">
        <f t="shared" ref="L398:L404" si="75">H398*52/1000</f>
        <v>1433.692</v>
      </c>
      <c r="N398" s="23" t="str">
        <f>'Olieforbrug, TJ'!M398</f>
        <v>June</v>
      </c>
    </row>
    <row r="399" spans="1:14" x14ac:dyDescent="0.2">
      <c r="A399" s="23" t="str">
        <f>'Olieforbrug, TJ'!A399</f>
        <v>Juli</v>
      </c>
      <c r="C399" s="16">
        <f>IFERROR(HLOOKUP("Raffinaderigas",'[43]Månedlig Olie Rapport'!$B$2:$AG$39,MATCH("Egen produktion 2.i.",'[43]Månedlig Olie Rapport'!$B$2:$B$39,0),FALSE),0)-IFERROR(HLOOKUP("Raffinaderigas",'[43]Månedlig Olie Rapport'!$B$2:$AG$39,MATCH("Anvendt til produktion 3.n",'[43]Månedlig Olie Rapport'!$B$2:$B$39,0),FALSE),0)</f>
        <v>27317</v>
      </c>
      <c r="D399" s="16">
        <f>IFERROR(HLOOKUP("Raffinaderigas",'[43]Månedlig Olie Rapport'!$A$2:$AG$39,MATCH("Import 2.a.",'[43]Månedlig Olie Rapport'!$B$2:$B$39,0),FALSE),0)</f>
        <v>0</v>
      </c>
      <c r="E399" s="16">
        <f>IFERROR(HLOOKUP("Raffinaderigas",'[43]Månedlig Olie Rapport'!$A$2:$AG$39,MATCH("Eksport 3.a.",'[43]Månedlig Olie Rapport'!$B$2:$B$39,0),FALSE),0)</f>
        <v>0</v>
      </c>
      <c r="F399" s="16">
        <f>IFERROR(HLOOKUP("Raffinaderigas",'[43]Månedlig Olie Rapport'!$A$2:$AG$39,MATCH("Bunkring af udenrigsfart 3.d.",'[43]Månedlig Olie Rapport'!$B$2:$B$39,0),FALSE),0)</f>
        <v>0</v>
      </c>
      <c r="G399" s="16">
        <f t="shared" si="74"/>
        <v>0</v>
      </c>
      <c r="H399" s="16">
        <f>IFERROR(HLOOKUP("Raffinaderigas",'[43]Månedlig Olie Rapport'!$A$2:$AG$39,MATCH("Salg til Forsvaret",'[43]Månedlig Olie Rapport'!$B$2:$B$39,0),FALSE),0)
+IFERROR(HLOOKUP("Raffinaderigas",'[43]Månedlig Olie Rapport'!$A$2:$AG$39,MATCH("Salg til international luftfart",'[43]Månedlig Olie Rapport'!$B$2:$B$39,0),FALSE),0)
+IFERROR(HLOOKUP("Raffinaderigas",'[43]Månedlig Olie Rapport'!$A$2:$AG$39,MATCH("Salg til andre*",'[43]Månedlig Olie Rapport'!$B$2:$B$39,0),FALSE),0)
+IFERROR(HLOOKUP("Raffinaderigas",'[43]Månedlig Olie Rapport'!$A$2:$AG$39,MATCH("Eget forbrug i raffinaderi 3.m.",'[43]Månedlig Olie Rapport'!$B$2:$B$39,0),FALSE),0)</f>
        <v>28836</v>
      </c>
      <c r="I399" s="16">
        <f>IFERROR(HLOOKUP("Raffinaderigas",'[43]Månedlig Olie Rapport'!$A$2:$AG$39,MATCH("EGEN BEHOLDNING ULTIMO",'[43]Månedlig Olie Rapport'!$A$2:$A$39,0),FALSE),0)</f>
        <v>0</v>
      </c>
      <c r="J399" s="15"/>
      <c r="K399" s="15"/>
      <c r="L399" s="14">
        <f t="shared" si="75"/>
        <v>1499.472</v>
      </c>
      <c r="N399" s="23" t="str">
        <f>'Olieforbrug, TJ'!M399</f>
        <v>July</v>
      </c>
    </row>
    <row r="400" spans="1:14" x14ac:dyDescent="0.2">
      <c r="A400" s="23" t="str">
        <f>'Olieforbrug, TJ'!A400</f>
        <v>August</v>
      </c>
      <c r="C400" s="16">
        <f>IFERROR(HLOOKUP("Raffinaderigas",'[44]Månedlig Olie Rapport'!$B$2:$AG$39,MATCH("Egen produktion 2.i.",'[44]Månedlig Olie Rapport'!$B$2:$B$39,0),FALSE),0)-IFERROR(HLOOKUP("Raffinaderigas",'[44]Månedlig Olie Rapport'!$B$2:$AG$39,MATCH("Anvendt til produktion 3.n",'[44]Månedlig Olie Rapport'!$B$2:$B$39,0),FALSE),0)</f>
        <v>25348</v>
      </c>
      <c r="D400" s="16">
        <f>IFERROR(HLOOKUP("Raffinaderigas",'[44]Månedlig Olie Rapport'!$A$2:$AG$39,MATCH("Import 2.a.",'[44]Månedlig Olie Rapport'!$B$2:$B$39,0),FALSE),0)</f>
        <v>0</v>
      </c>
      <c r="E400" s="16">
        <f>IFERROR(HLOOKUP("Raffinaderigas",'[44]Månedlig Olie Rapport'!$A$2:$AG$39,MATCH("Eksport 3.a.",'[44]Månedlig Olie Rapport'!$B$2:$B$39,0),FALSE),0)</f>
        <v>0</v>
      </c>
      <c r="F400" s="16">
        <f>IFERROR(HLOOKUP("Raffinaderigas",'[44]Månedlig Olie Rapport'!$A$2:$AG$39,MATCH("Bunkring af udenrigsfart 3.d.",'[44]Månedlig Olie Rapport'!$B$2:$B$39,0),FALSE),0)</f>
        <v>0</v>
      </c>
      <c r="G400" s="16">
        <f t="shared" si="74"/>
        <v>0</v>
      </c>
      <c r="H400" s="16">
        <f>IFERROR(HLOOKUP("Raffinaderigas",'[44]Månedlig Olie Rapport'!$A$2:$AG$39,MATCH("Salg til Forsvaret",'[44]Månedlig Olie Rapport'!$B$2:$B$39,0),FALSE),0)
+IFERROR(HLOOKUP("Raffinaderigas",'[44]Månedlig Olie Rapport'!$A$2:$AG$39,MATCH("Salg til international luftfart",'[44]Månedlig Olie Rapport'!$B$2:$B$39,0),FALSE),0)
+IFERROR(HLOOKUP("Raffinaderigas",'[44]Månedlig Olie Rapport'!$A$2:$AG$39,MATCH("Salg til andre*",'[44]Månedlig Olie Rapport'!$B$2:$B$39,0),FALSE),0)
+IFERROR(HLOOKUP("Raffinaderigas",'[44]Månedlig Olie Rapport'!$A$2:$AG$39,MATCH("Eget forbrug i raffinaderi 3.m.",'[44]Månedlig Olie Rapport'!$B$2:$B$39,0),FALSE),0)</f>
        <v>26531</v>
      </c>
      <c r="I400" s="16">
        <f>IFERROR(HLOOKUP("Raffinaderigas",'[44]Månedlig Olie Rapport'!$A$2:$AG$39,MATCH("EGEN BEHOLDNING ULTIMO",'[44]Månedlig Olie Rapport'!$A$2:$A$39,0),FALSE),0)</f>
        <v>0</v>
      </c>
      <c r="L400" s="14">
        <f t="shared" si="75"/>
        <v>1379.6120000000001</v>
      </c>
      <c r="N400" s="23" t="str">
        <f>'Olieforbrug, TJ'!M400</f>
        <v>August</v>
      </c>
    </row>
    <row r="401" spans="1:14" x14ac:dyDescent="0.2">
      <c r="A401" s="23" t="str">
        <f>'Olieforbrug, TJ'!A401</f>
        <v>September</v>
      </c>
      <c r="C401" s="16">
        <f>IFERROR(HLOOKUP("Raffinaderigas",'[45]Månedlig Olie Rapport'!$B$2:$AG$39,MATCH("Egen produktion 2.i.",'[45]Månedlig Olie Rapport'!$B$2:$B$39,0),FALSE),0)-IFERROR(HLOOKUP("Raffinaderigas",'[45]Månedlig Olie Rapport'!$B$2:$AG$39,MATCH("Anvendt til produktion 3.n",'[45]Månedlig Olie Rapport'!$B$2:$B$39,0),FALSE),0)</f>
        <v>14882</v>
      </c>
      <c r="D401" s="16">
        <f>IFERROR(HLOOKUP("Raffinaderigas",'[45]Månedlig Olie Rapport'!$A$2:$AG$39,MATCH("Import 2.a.",'[45]Månedlig Olie Rapport'!$B$2:$B$39,0),FALSE),0)</f>
        <v>0</v>
      </c>
      <c r="E401" s="16">
        <f>IFERROR(HLOOKUP("Raffinaderigas",'[45]Månedlig Olie Rapport'!$A$2:$AG$39,MATCH("Eksport 3.a.",'[45]Månedlig Olie Rapport'!$B$2:$B$39,0),FALSE),0)</f>
        <v>0</v>
      </c>
      <c r="F401" s="16">
        <f>IFERROR(HLOOKUP("Raffinaderigas",'[45]Månedlig Olie Rapport'!$A$2:$AG$39,MATCH("Bunkring af udenrigsfart 3.d.",'[45]Månedlig Olie Rapport'!$B$2:$B$39,0),FALSE),0)</f>
        <v>0</v>
      </c>
      <c r="G401" s="16">
        <f t="shared" si="74"/>
        <v>0</v>
      </c>
      <c r="H401" s="16">
        <f>IFERROR(HLOOKUP("Raffinaderigas",'[45]Månedlig Olie Rapport'!$A$2:$AG$39,MATCH("Salg til Forsvaret",'[45]Månedlig Olie Rapport'!$B$2:$B$39,0),FALSE),0)
+IFERROR(HLOOKUP("Raffinaderigas",'[45]Månedlig Olie Rapport'!$A$2:$AG$39,MATCH("Salg til international luftfart",'[45]Månedlig Olie Rapport'!$B$2:$B$39,0),FALSE),0)
+IFERROR(HLOOKUP("Raffinaderigas",'[45]Månedlig Olie Rapport'!$A$2:$AG$39,MATCH("Salg til andre*",'[45]Månedlig Olie Rapport'!$B$2:$B$39,0),FALSE),0)
+IFERROR(HLOOKUP("Raffinaderigas",'[45]Månedlig Olie Rapport'!$A$2:$AG$39,MATCH("Eget forbrug i raffinaderi 3.m.",'[45]Månedlig Olie Rapport'!$B$2:$B$39,0),FALSE),0)</f>
        <v>15383</v>
      </c>
      <c r="I401" s="16">
        <f>IFERROR(HLOOKUP("Raffinaderigas",'[45]Månedlig Olie Rapport'!$A$2:$AG$39,MATCH("EGEN BEHOLDNING ULTIMO",'[45]Månedlig Olie Rapport'!$A$2:$A$39,0),FALSE),0)</f>
        <v>0</v>
      </c>
      <c r="L401" s="14">
        <f t="shared" si="75"/>
        <v>799.91600000000005</v>
      </c>
      <c r="N401" s="23" t="str">
        <f>'Olieforbrug, TJ'!M401</f>
        <v>September</v>
      </c>
    </row>
    <row r="402" spans="1:14" x14ac:dyDescent="0.2">
      <c r="A402" s="23" t="str">
        <f>'Olieforbrug, TJ'!A402</f>
        <v>Oktober</v>
      </c>
      <c r="C402" s="16">
        <f>IFERROR(HLOOKUP("Raffinaderigas",'[46]Månedlig Olie Rapport'!$B$2:$AG$39,MATCH("Egen produktion 2.i.",'[46]Månedlig Olie Rapport'!$B$2:$B$39,0),FALSE),0)-IFERROR(HLOOKUP("Raffinaderigas",'[46]Månedlig Olie Rapport'!$B$2:$AG$39,MATCH("Anvendt til produktion 3.n",'[46]Månedlig Olie Rapport'!$B$2:$B$39,0),FALSE),0)</f>
        <v>25476</v>
      </c>
      <c r="D402" s="16">
        <f>IFERROR(HLOOKUP("Raffinaderigas",'[46]Månedlig Olie Rapport'!$A$2:$AG$39,MATCH("Import 2.a.",'[46]Månedlig Olie Rapport'!$B$2:$B$39,0),FALSE),0)</f>
        <v>0</v>
      </c>
      <c r="E402" s="16">
        <f>IFERROR(HLOOKUP("Raffinaderigas",'[46]Månedlig Olie Rapport'!$A$2:$AG$39,MATCH("Eksport 3.a.",'[46]Månedlig Olie Rapport'!$B$2:$B$39,0),FALSE),0)</f>
        <v>0</v>
      </c>
      <c r="F402" s="16">
        <f>IFERROR(HLOOKUP("Raffinaderigas",'[46]Månedlig Olie Rapport'!$A$2:$AG$39,MATCH("Bunkring af udenrigsfart 3.d.",'[46]Månedlig Olie Rapport'!$B$2:$B$39,0),FALSE),0)</f>
        <v>0</v>
      </c>
      <c r="G402" s="16">
        <f>I401-I402</f>
        <v>0</v>
      </c>
      <c r="H402" s="16">
        <f>IFERROR(HLOOKUP("Raffinaderigas",'[46]Månedlig Olie Rapport'!$A$2:$AG$39,MATCH("Salg til Forsvaret",'[46]Månedlig Olie Rapport'!$B$2:$B$39,0),FALSE),0)
+IFERROR(HLOOKUP("Raffinaderigas",'[46]Månedlig Olie Rapport'!$A$2:$AG$39,MATCH("Salg til international luftfart",'[46]Månedlig Olie Rapport'!$B$2:$B$39,0),FALSE),0)
+IFERROR(HLOOKUP("Raffinaderigas",'[46]Månedlig Olie Rapport'!$A$2:$AG$39,MATCH("Salg til andre*",'[46]Månedlig Olie Rapport'!$B$2:$B$39,0),FALSE),0)
+IFERROR(HLOOKUP("Raffinaderigas",'[46]Månedlig Olie Rapport'!$A$2:$AG$39,MATCH("Eget forbrug i raffinaderi 3.m.",'[46]Månedlig Olie Rapport'!$B$2:$B$39,0),FALSE),0)</f>
        <v>25924</v>
      </c>
      <c r="I402" s="16">
        <f>IFERROR(HLOOKUP("Raffinaderigas",'[46]Månedlig Olie Rapport'!$A$2:$AG$39,MATCH("EGEN BEHOLDNING ULTIMO",'[46]Månedlig Olie Rapport'!$A$2:$A$39,0),FALSE),0)</f>
        <v>0</v>
      </c>
      <c r="L402" s="14">
        <f t="shared" si="75"/>
        <v>1348.048</v>
      </c>
      <c r="N402" s="23" t="str">
        <f>'Olieforbrug, TJ'!M402</f>
        <v>October</v>
      </c>
    </row>
    <row r="403" spans="1:14" x14ac:dyDescent="0.2">
      <c r="A403" s="23" t="str">
        <f>'Olieforbrug, TJ'!A403</f>
        <v>November</v>
      </c>
      <c r="C403" s="16">
        <f>IFERROR(HLOOKUP("Raffinaderigas",'[47]Månedlig Olie Rapport'!$B$2:$AG$39,MATCH("Egen produktion 2.i.",'[47]Månedlig Olie Rapport'!$B$2:$B$39,0),FALSE),0)-IFERROR(HLOOKUP("Raffinaderigas",'[47]Månedlig Olie Rapport'!$B$2:$AG$39,MATCH("Anvendt til produktion 3.n",'[47]Månedlig Olie Rapport'!$B$2:$B$39,0),FALSE),0)</f>
        <v>24924</v>
      </c>
      <c r="D403" s="16">
        <f>IFERROR(HLOOKUP("Raffinaderigas",'[47]Månedlig Olie Rapport'!$A$2:$AG$39,MATCH("Import 2.a.",'[47]Månedlig Olie Rapport'!$B$2:$B$39,0),FALSE),0)</f>
        <v>0</v>
      </c>
      <c r="E403" s="16">
        <f>IFERROR(HLOOKUP("Raffinaderigas",'[47]Månedlig Olie Rapport'!$A$2:$AG$39,MATCH("Eksport 3.a.",'[47]Månedlig Olie Rapport'!$B$2:$B$39,0),FALSE),0)</f>
        <v>0</v>
      </c>
      <c r="F403" s="16">
        <f>IFERROR(HLOOKUP("Raffinaderigas",'[47]Månedlig Olie Rapport'!$A$2:$AG$39,MATCH("Bunkring af udenrigsfart 3.d.",'[47]Månedlig Olie Rapport'!$B$2:$B$39,0),FALSE),0)</f>
        <v>0</v>
      </c>
      <c r="G403" s="16">
        <f>I402-I403</f>
        <v>0</v>
      </c>
      <c r="H403" s="16">
        <f>IFERROR(HLOOKUP("Raffinaderigas",'[47]Månedlig Olie Rapport'!$A$2:$AG$39,MATCH("Salg til Forsvaret",'[47]Månedlig Olie Rapport'!$B$2:$B$39,0),FALSE),0)
+IFERROR(HLOOKUP("Raffinaderigas",'[47]Månedlig Olie Rapport'!$A$2:$AG$39,MATCH("Salg til international luftfart",'[47]Månedlig Olie Rapport'!$B$2:$B$39,0),FALSE),0)
+IFERROR(HLOOKUP("Raffinaderigas",'[47]Månedlig Olie Rapport'!$A$2:$AG$39,MATCH("Salg til andre*",'[47]Månedlig Olie Rapport'!$B$2:$B$39,0),FALSE),0)
+IFERROR(HLOOKUP("Raffinaderigas",'[47]Månedlig Olie Rapport'!$A$2:$AG$39,MATCH("Eget forbrug i raffinaderi 3.m.",'[47]Månedlig Olie Rapport'!$B$2:$B$39,0),FALSE),0)</f>
        <v>26392</v>
      </c>
      <c r="I403" s="16">
        <f>IFERROR(HLOOKUP("Raffinaderigas",'[47]Månedlig Olie Rapport'!$A$2:$AG$39,MATCH("EGEN BEHOLDNING ULTIMO",'[47]Månedlig Olie Rapport'!$A$2:$A$39,0),FALSE),0)</f>
        <v>0</v>
      </c>
      <c r="L403" s="14">
        <f t="shared" si="75"/>
        <v>1372.384</v>
      </c>
      <c r="N403" s="23" t="str">
        <f>'Olieforbrug, TJ'!M403</f>
        <v>November</v>
      </c>
    </row>
    <row r="404" spans="1:14" ht="13.5" thickBot="1" x14ac:dyDescent="0.25">
      <c r="A404" s="41" t="str">
        <f>'Olieforbrug, TJ'!A404</f>
        <v>December</v>
      </c>
      <c r="C404" s="42">
        <f>IFERROR(HLOOKUP("Raffinaderigas",'[48]Månedlig Olie Rapport'!$B$2:$AG$39,MATCH("Egen produktion 2.i.",'[48]Månedlig Olie Rapport'!$B$2:$B$39,0),FALSE),0)-IFERROR(HLOOKUP("Raffinaderigas",'[48]Månedlig Olie Rapport'!$B$2:$AG$39,MATCH("Anvendt til produktion 3.n",'[48]Månedlig Olie Rapport'!$B$2:$B$39,0),FALSE),0)</f>
        <v>26979</v>
      </c>
      <c r="D404" s="42">
        <f>IFERROR(HLOOKUP("Raffinaderigas",'[48]Månedlig Olie Rapport'!$A$2:$AG$39,MATCH("Import 2.a.",'[48]Månedlig Olie Rapport'!$B$2:$B$39,0),FALSE),0)</f>
        <v>0</v>
      </c>
      <c r="E404" s="42">
        <f>IFERROR(HLOOKUP("Raffinaderigas",'[48]Månedlig Olie Rapport'!$A$2:$AG$39,MATCH("Eksport 3.a.",'[48]Månedlig Olie Rapport'!$B$2:$B$39,0),FALSE),0)</f>
        <v>0</v>
      </c>
      <c r="F404" s="42">
        <f>IFERROR(HLOOKUP("Raffinaderigas",'[48]Månedlig Olie Rapport'!$A$2:$AG$39,MATCH("Bunkring af udenrigsfart 3.d.",'[48]Månedlig Olie Rapport'!$B$2:$B$39,0),FALSE),0)</f>
        <v>0</v>
      </c>
      <c r="G404" s="42">
        <f>I403-I404</f>
        <v>0</v>
      </c>
      <c r="H404" s="42">
        <f>IFERROR(HLOOKUP("Raffinaderigas",'[48]Månedlig Olie Rapport'!$A$2:$AG$39,MATCH("Salg til Forsvaret",'[48]Månedlig Olie Rapport'!$B$2:$B$39,0),FALSE),0)
+IFERROR(HLOOKUP("Raffinaderigas",'[48]Månedlig Olie Rapport'!$A$2:$AG$39,MATCH("Salg til international luftfart",'[48]Månedlig Olie Rapport'!$B$2:$B$39,0),FALSE),0)
+IFERROR(HLOOKUP("Raffinaderigas",'[48]Månedlig Olie Rapport'!$A$2:$AG$39,MATCH("Salg til andre*",'[48]Månedlig Olie Rapport'!$B$2:$B$39,0),FALSE),0)
+IFERROR(HLOOKUP("Raffinaderigas",'[48]Månedlig Olie Rapport'!$A$2:$AG$39,MATCH("Eget forbrug i raffinaderi 3.m.",'[48]Månedlig Olie Rapport'!$B$2:$B$39,0),FALSE),0)</f>
        <v>28320</v>
      </c>
      <c r="I404" s="42">
        <f>IFERROR(HLOOKUP("Raffinaderigas",'[48]Månedlig Olie Rapport'!$A$2:$AG$39,MATCH("EGEN BEHOLDNING ULTIMO",'[48]Månedlig Olie Rapport'!$A$2:$A$39,0),FALSE),0)</f>
        <v>0</v>
      </c>
      <c r="J404" s="2"/>
      <c r="K404" s="2"/>
      <c r="L404" s="54">
        <f t="shared" si="75"/>
        <v>1472.64</v>
      </c>
      <c r="N404" s="43" t="str">
        <f>'Olieforbrug, TJ'!M404</f>
        <v>December</v>
      </c>
    </row>
    <row r="405" spans="1:14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5"/>
      <c r="K405" s="15"/>
      <c r="L405" s="14"/>
      <c r="M405" s="3"/>
      <c r="N405" s="37">
        <f>'Olieforbrug, TJ'!M405</f>
        <v>2021</v>
      </c>
    </row>
    <row r="406" spans="1:14" x14ac:dyDescent="0.2">
      <c r="A406" s="23" t="str">
        <f>'Olieforbrug, TJ'!A406</f>
        <v>Januar</v>
      </c>
      <c r="C406" s="16">
        <f>IFERROR(HLOOKUP("Raffinaderigas",'[49]Månedlig Olie Rapport'!$B$2:$AG$39,MATCH("Egen produktion 2.i.",'[49]Månedlig Olie Rapport'!$B$2:$B$39,0),FALSE),0)-IFERROR(HLOOKUP("Raffinaderigas",'[49]Månedlig Olie Rapport'!$B$2:$AG$39,MATCH("Anvendt til produktion 3.n",'[49]Månedlig Olie Rapport'!$B$2:$B$39,0),FALSE),0)</f>
        <v>28750</v>
      </c>
      <c r="D406" s="16">
        <f>IFERROR(HLOOKUP("Raffinaderigas",'[49]Månedlig Olie Rapport'!$A$2:$AG$39,MATCH("Import 2.a.",'[49]Månedlig Olie Rapport'!$B$2:$B$39,0),FALSE),0)</f>
        <v>0</v>
      </c>
      <c r="E406" s="16">
        <f>IFERROR(HLOOKUP("Raffinaderigas",'[49]Månedlig Olie Rapport'!$A$2:$AG$39,MATCH("Eksport 3.a.",'[49]Månedlig Olie Rapport'!$B$2:$B$39,0),FALSE),0)</f>
        <v>0</v>
      </c>
      <c r="F406" s="16">
        <f>IFERROR(HLOOKUP("Raffinaderigas",'[49]Månedlig Olie Rapport'!$A$2:$AG$39,MATCH("Bunkring af udenrigsfart 3.d.",'[49]Månedlig Olie Rapport'!$B$2:$B$39,0),FALSE),0)</f>
        <v>0</v>
      </c>
      <c r="G406" s="16">
        <f>I405-I406</f>
        <v>0</v>
      </c>
      <c r="H406" s="16">
        <f>IFERROR(HLOOKUP("Raffinaderigas",'[49]Månedlig Olie Rapport'!$A$2:$AG$39,MATCH("Salg til Forsvaret",'[49]Månedlig Olie Rapport'!$B$2:$B$39,0),FALSE),0)
+IFERROR(HLOOKUP("Raffinaderigas",'[49]Månedlig Olie Rapport'!$A$2:$AG$39,MATCH("Salg til international luftfart",'[49]Månedlig Olie Rapport'!$B$2:$B$39,0),FALSE),0)
+IFERROR(HLOOKUP("Raffinaderigas",'[49]Månedlig Olie Rapport'!$A$2:$AG$39,MATCH("Salg til andre*",'[49]Månedlig Olie Rapport'!$B$2:$B$39,0),FALSE),0)
+IFERROR(HLOOKUP("Raffinaderigas",'[49]Månedlig Olie Rapport'!$A$2:$AG$39,MATCH("Eget forbrug i raffinaderi 3.m.",'[49]Månedlig Olie Rapport'!$B$2:$B$39,0),FALSE),0)</f>
        <v>28878</v>
      </c>
      <c r="I406" s="16">
        <f>IFERROR(HLOOKUP("Raffinaderigas",'[49]Månedlig Olie Rapport'!$A$2:$AG$39,MATCH("EGEN BEHOLDNING ULTIMO",'[49]Månedlig Olie Rapport'!$A$2:$A$39,0),FALSE),0)</f>
        <v>0</v>
      </c>
      <c r="J406" s="15"/>
      <c r="K406" s="15"/>
      <c r="L406" s="14">
        <f t="shared" ref="L406:L417" si="76">H406*52/1000</f>
        <v>1501.6559999999999</v>
      </c>
      <c r="N406" s="23" t="str">
        <f>'Olieforbrug, TJ'!M406</f>
        <v>January</v>
      </c>
    </row>
    <row r="407" spans="1:14" x14ac:dyDescent="0.2">
      <c r="A407" s="23" t="str">
        <f>'Olieforbrug, TJ'!A407</f>
        <v>Februar</v>
      </c>
      <c r="C407" s="16">
        <f>IFERROR(HLOOKUP("Raffinaderigas",'[50]Månedlig Olie Rapport'!$B$2:$AG$39,MATCH("Egen produktion 2.i.",'[50]Månedlig Olie Rapport'!$B$2:$B$39,0),FALSE),0)-IFERROR(HLOOKUP("Raffinaderigas",'[50]Månedlig Olie Rapport'!$B$2:$AG$39,MATCH("Anvendt til produktion 3.n",'[50]Månedlig Olie Rapport'!$B$2:$B$39,0),FALSE),0)</f>
        <v>25985</v>
      </c>
      <c r="D407" s="16">
        <f>IFERROR(HLOOKUP("Raffinaderigas",'[50]Månedlig Olie Rapport'!$A$2:$AG$39,MATCH("Import 2.a.",'[50]Månedlig Olie Rapport'!$B$2:$B$39,0),FALSE),0)</f>
        <v>0</v>
      </c>
      <c r="E407" s="16">
        <f>IFERROR(HLOOKUP("Raffinaderigas",'[50]Månedlig Olie Rapport'!$A$2:$AG$39,MATCH("Eksport 3.a.",'[50]Månedlig Olie Rapport'!$B$2:$B$39,0),FALSE),0)</f>
        <v>0</v>
      </c>
      <c r="F407" s="16">
        <f>IFERROR(HLOOKUP("Raffinaderigas",'[50]Månedlig Olie Rapport'!$A$2:$AG$39,MATCH("Bunkring af udenrigsfart 3.d.",'[50]Månedlig Olie Rapport'!$B$2:$B$39,0),FALSE),0)</f>
        <v>0</v>
      </c>
      <c r="G407" s="16">
        <f>I406-I407</f>
        <v>0</v>
      </c>
      <c r="H407" s="16">
        <f>IFERROR(HLOOKUP("Raffinaderigas",'[50]Månedlig Olie Rapport'!$A$2:$AG$39,MATCH("Salg til Forsvaret",'[50]Månedlig Olie Rapport'!$B$2:$B$39,0),FALSE),0)
+IFERROR(HLOOKUP("Raffinaderigas",'[50]Månedlig Olie Rapport'!$A$2:$AG$39,MATCH("Salg til international luftfart",'[50]Månedlig Olie Rapport'!$B$2:$B$39,0),FALSE),0)
+IFERROR(HLOOKUP("Raffinaderigas",'[50]Månedlig Olie Rapport'!$A$2:$AG$39,MATCH("Salg til andre*",'[50]Månedlig Olie Rapport'!$B$2:$B$39,0),FALSE),0)
+IFERROR(HLOOKUP("Raffinaderigas",'[50]Månedlig Olie Rapport'!$A$2:$AG$39,MATCH("Eget forbrug i raffinaderi 3.m.",'[50]Månedlig Olie Rapport'!$B$2:$B$39,0),FALSE),0)</f>
        <v>26420</v>
      </c>
      <c r="I407" s="16">
        <f>IFERROR(HLOOKUP("Raffinaderigas",'[50]Månedlig Olie Rapport'!$A$2:$AG$39,MATCH("EGEN BEHOLDNING ULTIMO",'[50]Månedlig Olie Rapport'!$A$2:$A$39,0),FALSE),0)</f>
        <v>0</v>
      </c>
      <c r="J407" s="15"/>
      <c r="K407" s="15"/>
      <c r="L407" s="14">
        <f t="shared" si="76"/>
        <v>1373.84</v>
      </c>
      <c r="N407" s="23" t="str">
        <f>'Olieforbrug, TJ'!M407</f>
        <v>February</v>
      </c>
    </row>
    <row r="408" spans="1:14" ht="12" customHeight="1" x14ac:dyDescent="0.2">
      <c r="A408" s="23" t="str">
        <f>'Olieforbrug, TJ'!A408</f>
        <v>Marts</v>
      </c>
      <c r="C408" s="16">
        <f>IFERROR(HLOOKUP("Raffinaderigas",'[51]Månedlig Olie Rapport'!$B$2:$AG$39,MATCH("Egen produktion 2.i.",'[51]Månedlig Olie Rapport'!$B$2:$B$39,0),FALSE),0)-IFERROR(HLOOKUP("Raffinaderigas",'[51]Månedlig Olie Rapport'!$B$2:$AG$39,MATCH("Anvendt til produktion 3.n",'[51]Månedlig Olie Rapport'!$B$2:$B$39,0),FALSE),0)</f>
        <v>28525</v>
      </c>
      <c r="D408" s="16">
        <f>IFERROR(HLOOKUP("Raffinaderigas",'[51]Månedlig Olie Rapport'!$A$2:$AG$39,MATCH("Import 2.a.",'[51]Månedlig Olie Rapport'!$B$2:$B$39,0),FALSE),0)</f>
        <v>0</v>
      </c>
      <c r="E408" s="16">
        <f>IFERROR(HLOOKUP("Raffinaderigas",'[51]Månedlig Olie Rapport'!$A$2:$AG$39,MATCH("Eksport 3.a.",'[51]Månedlig Olie Rapport'!$B$2:$B$39,0),FALSE),0)</f>
        <v>0</v>
      </c>
      <c r="F408" s="16">
        <f>IFERROR(HLOOKUP("Raffinaderigas",'[51]Månedlig Olie Rapport'!$A$2:$AG$39,MATCH("Bunkring af udenrigsfart 3.d.",'[51]Månedlig Olie Rapport'!$B$2:$B$39,0),FALSE),0)</f>
        <v>0</v>
      </c>
      <c r="G408" s="16">
        <f>I407-I408</f>
        <v>0</v>
      </c>
      <c r="H408" s="16">
        <f>IFERROR(HLOOKUP("Raffinaderigas",'[51]Månedlig Olie Rapport'!$A$2:$AG$39,MATCH("Salg til Forsvaret",'[51]Månedlig Olie Rapport'!$B$2:$B$39,0),FALSE),0)
+IFERROR(HLOOKUP("Raffinaderigas",'[51]Månedlig Olie Rapport'!$A$2:$AG$39,MATCH("Salg til international luftfart",'[51]Månedlig Olie Rapport'!$B$2:$B$39,0),FALSE),0)
+IFERROR(HLOOKUP("Raffinaderigas",'[51]Månedlig Olie Rapport'!$A$2:$AG$39,MATCH("Salg til andre*",'[51]Månedlig Olie Rapport'!$B$2:$B$39,0),FALSE),0)
+IFERROR(HLOOKUP("Raffinaderigas",'[51]Månedlig Olie Rapport'!$A$2:$AG$39,MATCH("Eget forbrug i raffinaderi 3.m.",'[51]Månedlig Olie Rapport'!$B$2:$B$39,0),FALSE),0)</f>
        <v>29223</v>
      </c>
      <c r="I408" s="16">
        <f>IFERROR(HLOOKUP("Raffinaderigas",'[51]Månedlig Olie Rapport'!$A$2:$AG$39,MATCH("EGEN BEHOLDNING ULTIMO",'[51]Månedlig Olie Rapport'!$A$2:$A$39,0),FALSE),0)</f>
        <v>0</v>
      </c>
      <c r="J408" s="15"/>
      <c r="K408" s="15"/>
      <c r="L408" s="14">
        <f t="shared" si="76"/>
        <v>1519.596</v>
      </c>
      <c r="N408" s="23" t="str">
        <f>'Olieforbrug, TJ'!M408</f>
        <v>March</v>
      </c>
    </row>
    <row r="409" spans="1:14" ht="12" customHeight="1" x14ac:dyDescent="0.2">
      <c r="A409" s="23" t="str">
        <f>'Olieforbrug, TJ'!A409</f>
        <v>April</v>
      </c>
      <c r="C409" s="16">
        <f>IFERROR(HLOOKUP("Raffinaderigas",'[52]Månedlig Olie Rapport'!$B$2:$AG$39,MATCH("Egen produktion 2.i.",'[52]Månedlig Olie Rapport'!$B$2:$B$39,0),FALSE),0)-IFERROR(HLOOKUP("Raffinaderigas",'[52]Månedlig Olie Rapport'!$B$2:$AG$39,MATCH("Anvendt til produktion 3.n",'[52]Månedlig Olie Rapport'!$B$2:$B$39,0),FALSE),0)</f>
        <v>26193</v>
      </c>
      <c r="D409" s="16">
        <f>IFERROR(HLOOKUP("Raffinaderigas",'[52]Månedlig Olie Rapport'!$A$2:$AG$39,MATCH("Import 2.a.",'[52]Månedlig Olie Rapport'!$B$2:$B$39,0),FALSE),0)</f>
        <v>0</v>
      </c>
      <c r="E409" s="16">
        <f>IFERROR(HLOOKUP("Raffinaderigas",'[52]Månedlig Olie Rapport'!$A$2:$AG$39,MATCH("Eksport 3.a.",'[52]Månedlig Olie Rapport'!$B$2:$B$39,0),FALSE),0)</f>
        <v>0</v>
      </c>
      <c r="F409" s="16">
        <f>IFERROR(HLOOKUP("Raffinaderigas",'[52]Månedlig Olie Rapport'!$A$2:$AG$39,MATCH("Bunkring af udenrigsfart 3.d.",'[52]Månedlig Olie Rapport'!$B$2:$B$39,0),FALSE),0)</f>
        <v>0</v>
      </c>
      <c r="G409" s="16">
        <f>I408-I409</f>
        <v>0</v>
      </c>
      <c r="H409" s="16">
        <f>IFERROR(HLOOKUP("Raffinaderigas",'[52]Månedlig Olie Rapport'!$A$2:$AG$39,MATCH("Salg til Forsvaret",'[52]Månedlig Olie Rapport'!$B$2:$B$39,0),FALSE),0)
+IFERROR(HLOOKUP("Raffinaderigas",'[52]Månedlig Olie Rapport'!$A$2:$AG$39,MATCH("Salg til international luftfart",'[52]Månedlig Olie Rapport'!$B$2:$B$39,0),FALSE),0)
+IFERROR(HLOOKUP("Raffinaderigas",'[52]Månedlig Olie Rapport'!$A$2:$AG$39,MATCH("Salg til andre*",'[52]Månedlig Olie Rapport'!$B$2:$B$39,0),FALSE),0)
+IFERROR(HLOOKUP("Raffinaderigas",'[52]Månedlig Olie Rapport'!$A$2:$AG$39,MATCH("Eget forbrug i raffinaderi 3.m.",'[52]Månedlig Olie Rapport'!$B$2:$B$39,0),FALSE),0)</f>
        <v>27824</v>
      </c>
      <c r="I409" s="16">
        <f>IFERROR(HLOOKUP("Raffinaderigas",'[52]Månedlig Olie Rapport'!$A$2:$AG$39,MATCH("EGEN BEHOLDNING ULTIMO",'[52]Månedlig Olie Rapport'!$A$2:$A$39,0),FALSE),0)</f>
        <v>0</v>
      </c>
      <c r="J409" s="15"/>
      <c r="K409" s="15"/>
      <c r="L409" s="14">
        <f t="shared" si="76"/>
        <v>1446.848</v>
      </c>
      <c r="N409" s="23" t="str">
        <f>'Olieforbrug, TJ'!M409</f>
        <v>April</v>
      </c>
    </row>
    <row r="410" spans="1:14" ht="12" customHeight="1" x14ac:dyDescent="0.2">
      <c r="A410" s="23" t="str">
        <f>'Olieforbrug, TJ'!A410</f>
        <v>Maj</v>
      </c>
      <c r="C410" s="16">
        <f>IFERROR(HLOOKUP("Raffinaderigas",'[53]Månedlig Olie Rapport'!$B$2:$AG$39,MATCH("Egen produktion 2.i.",'[53]Månedlig Olie Rapport'!$B$2:$B$39,0),FALSE),0)-IFERROR(HLOOKUP("Raffinaderigas",'[53]Månedlig Olie Rapport'!$B$2:$AG$39,MATCH("Anvendt til produktion 3.n",'[53]Månedlig Olie Rapport'!$B$2:$B$39,0),FALSE),0)</f>
        <v>27890</v>
      </c>
      <c r="D410" s="16">
        <f>IFERROR(HLOOKUP("Raffinaderigas",'[53]Månedlig Olie Rapport'!$A$2:$AG$39,MATCH("Import 2.a.",'[53]Månedlig Olie Rapport'!$B$2:$B$39,0),FALSE),0)</f>
        <v>0</v>
      </c>
      <c r="E410" s="16">
        <f>IFERROR(HLOOKUP("Raffinaderigas",'[53]Månedlig Olie Rapport'!$A$2:$AG$39,MATCH("Eksport 3.a.",'[53]Månedlig Olie Rapport'!$B$2:$B$39,0),FALSE),0)</f>
        <v>0</v>
      </c>
      <c r="F410" s="16">
        <f>IFERROR(HLOOKUP("Raffinaderigas",'[53]Månedlig Olie Rapport'!$A$2:$AG$39,MATCH("Bunkring af udenrigsfart 3.d.",'[53]Månedlig Olie Rapport'!$B$2:$B$39,0),FALSE),0)</f>
        <v>0</v>
      </c>
      <c r="G410" s="16">
        <f>I409-I410</f>
        <v>0</v>
      </c>
      <c r="H410" s="16">
        <f>IFERROR(HLOOKUP("Raffinaderigas",'[53]Månedlig Olie Rapport'!$A$2:$AG$39,MATCH("Salg til Forsvaret",'[53]Månedlig Olie Rapport'!$B$2:$B$39,0),FALSE),0)
+IFERROR(HLOOKUP("Raffinaderigas",'[53]Månedlig Olie Rapport'!$A$2:$AG$39,MATCH("Salg til international luftfart",'[53]Månedlig Olie Rapport'!$B$2:$B$39,0),FALSE),0)
+IFERROR(HLOOKUP("Raffinaderigas",'[53]Månedlig Olie Rapport'!$A$2:$AG$39,MATCH("Salg til andre*",'[53]Månedlig Olie Rapport'!$B$2:$B$39,0),FALSE),0)
+IFERROR(HLOOKUP("Raffinaderigas",'[53]Månedlig Olie Rapport'!$A$2:$AG$39,MATCH("Eget forbrug i raffinaderi 3.m.",'[53]Månedlig Olie Rapport'!$B$2:$B$39,0),FALSE),0)</f>
        <v>28567</v>
      </c>
      <c r="I410" s="16">
        <f>IFERROR(HLOOKUP("Raffinaderigas",'[53]Månedlig Olie Rapport'!$A$2:$AG$39,MATCH("EGEN BEHOLDNING ULTIMO",'[53]Månedlig Olie Rapport'!$A$2:$A$39,0),FALSE),0)</f>
        <v>0</v>
      </c>
      <c r="J410" s="15"/>
      <c r="K410" s="15"/>
      <c r="L410" s="14">
        <f t="shared" si="76"/>
        <v>1485.4839999999999</v>
      </c>
      <c r="N410" s="23" t="str">
        <f>'Olieforbrug, TJ'!M410</f>
        <v>May</v>
      </c>
    </row>
    <row r="411" spans="1:14" ht="12" customHeight="1" x14ac:dyDescent="0.2">
      <c r="A411" s="23" t="str">
        <f>'Olieforbrug, TJ'!A411</f>
        <v>Juni</v>
      </c>
      <c r="C411" s="16">
        <f>IFERROR(HLOOKUP("Raffinaderigas",'[54]Månedlig Olie Rapport'!$B$2:$AG$39,MATCH("Egen produktion 2.i.",'[54]Månedlig Olie Rapport'!$B$2:$B$39,0),FALSE),0)-IFERROR(HLOOKUP("Raffinaderigas",'[54]Månedlig Olie Rapport'!$B$2:$AG$39,MATCH("Anvendt til produktion 3.n",'[54]Månedlig Olie Rapport'!$B$2:$B$39,0),FALSE),0)</f>
        <v>26272</v>
      </c>
      <c r="D411" s="16">
        <f>IFERROR(HLOOKUP("Raffinaderigas",'[54]Månedlig Olie Rapport'!$A$2:$AG$39,MATCH("Import 2.a.",'[54]Månedlig Olie Rapport'!$B$2:$B$39,0),FALSE),0)</f>
        <v>0</v>
      </c>
      <c r="E411" s="16">
        <f>IFERROR(HLOOKUP("Raffinaderigas",'[54]Månedlig Olie Rapport'!$A$2:$AG$39,MATCH("Eksport 3.a.",'[54]Månedlig Olie Rapport'!$B$2:$B$39,0),FALSE),0)</f>
        <v>0</v>
      </c>
      <c r="F411" s="16">
        <f>IFERROR(HLOOKUP("Raffinaderigas",'[54]Månedlig Olie Rapport'!$A$2:$AG$39,MATCH("Bunkring af udenrigsfart 3.d.",'[54]Månedlig Olie Rapport'!$B$2:$B$39,0),FALSE),0)</f>
        <v>0</v>
      </c>
      <c r="G411" s="16">
        <f t="shared" ref="G411:G416" si="77">I410-I411</f>
        <v>0</v>
      </c>
      <c r="H411" s="16">
        <f>IFERROR(HLOOKUP("Raffinaderigas",'[54]Månedlig Olie Rapport'!$A$2:$AG$39,MATCH("Salg til Forsvaret",'[54]Månedlig Olie Rapport'!$B$2:$B$39,0),FALSE),0)
+IFERROR(HLOOKUP("Raffinaderigas",'[54]Månedlig Olie Rapport'!$A$2:$AG$39,MATCH("Salg til international luftfart",'[54]Månedlig Olie Rapport'!$B$2:$B$39,0),FALSE),0)
+IFERROR(HLOOKUP("Raffinaderigas",'[54]Månedlig Olie Rapport'!$A$2:$AG$39,MATCH("Salg til andre*",'[54]Månedlig Olie Rapport'!$B$2:$B$39,0),FALSE),0)
+IFERROR(HLOOKUP("Raffinaderigas",'[54]Månedlig Olie Rapport'!$A$2:$AG$39,MATCH("Eget forbrug i raffinaderi 3.m.",'[54]Månedlig Olie Rapport'!$B$2:$B$39,0),FALSE),0)</f>
        <v>26754</v>
      </c>
      <c r="I411" s="16">
        <f>IFERROR(HLOOKUP("Raffinaderigas",'[54]Månedlig Olie Rapport'!$A$2:$AG$39,MATCH("EGEN BEHOLDNING ULTIMO",'[54]Månedlig Olie Rapport'!$A$2:$A$39,0),FALSE),0)</f>
        <v>0</v>
      </c>
      <c r="J411" s="15"/>
      <c r="K411" s="15"/>
      <c r="L411" s="14">
        <f t="shared" si="76"/>
        <v>1391.2080000000001</v>
      </c>
      <c r="N411" s="23" t="str">
        <f>'Olieforbrug, TJ'!M411</f>
        <v>June</v>
      </c>
    </row>
    <row r="412" spans="1:14" ht="11.45" customHeight="1" x14ac:dyDescent="0.2">
      <c r="A412" s="23" t="str">
        <f>'Olieforbrug, TJ'!A412</f>
        <v>Juli</v>
      </c>
      <c r="C412" s="16">
        <f>IFERROR(HLOOKUP("Raffinaderigas",'[55]Månedlig Olie Rapport'!$B$2:$AG$39,MATCH("Egen produktion 2.i.",'[55]Månedlig Olie Rapport'!$B$2:$B$39,0),FALSE),0)-IFERROR(HLOOKUP("Raffinaderigas",'[55]Månedlig Olie Rapport'!$B$2:$AG$39,MATCH("Anvendt til produktion 3.n",'[55]Månedlig Olie Rapport'!$B$2:$B$39,0),FALSE),0)</f>
        <v>25857</v>
      </c>
      <c r="D412" s="16">
        <f>IFERROR(HLOOKUP("Raffinaderigas",'[55]Månedlig Olie Rapport'!$A$2:$AG$39,MATCH("Import 2.a.",'[55]Månedlig Olie Rapport'!$B$2:$B$39,0),FALSE),0)</f>
        <v>0</v>
      </c>
      <c r="E412" s="16">
        <f>IFERROR(HLOOKUP("Raffinaderigas",'[55]Månedlig Olie Rapport'!$A$2:$AG$39,MATCH("Eksport 3.a.",'[55]Månedlig Olie Rapport'!$B$2:$B$39,0),FALSE),0)</f>
        <v>0</v>
      </c>
      <c r="F412" s="16">
        <f>IFERROR(HLOOKUP("Raffinaderigas",'[55]Månedlig Olie Rapport'!$A$2:$AG$39,MATCH("Bunkring af udenrigsfart 3.d.",'[55]Månedlig Olie Rapport'!$B$2:$B$39,0),FALSE),0)</f>
        <v>0</v>
      </c>
      <c r="G412" s="16">
        <f t="shared" si="77"/>
        <v>0</v>
      </c>
      <c r="H412" s="16">
        <f>IFERROR(HLOOKUP("Raffinaderigas",'[55]Månedlig Olie Rapport'!$A$2:$AG$39,MATCH("Salg til Forsvaret",'[55]Månedlig Olie Rapport'!$B$2:$B$39,0),FALSE),0)
+IFERROR(HLOOKUP("Raffinaderigas",'[55]Månedlig Olie Rapport'!$A$2:$AG$39,MATCH("Salg til international luftfart",'[55]Månedlig Olie Rapport'!$B$2:$B$39,0),FALSE),0)
+IFERROR(HLOOKUP("Raffinaderigas",'[55]Månedlig Olie Rapport'!$A$2:$AG$39,MATCH("Salg til andre*",'[55]Månedlig Olie Rapport'!$B$2:$B$39,0),FALSE),0)
+IFERROR(HLOOKUP("Raffinaderigas",'[55]Månedlig Olie Rapport'!$A$2:$AG$39,MATCH("Eget forbrug i raffinaderi 3.m.",'[55]Månedlig Olie Rapport'!$B$2:$B$39,0),FALSE),0)</f>
        <v>26276</v>
      </c>
      <c r="I412" s="16">
        <f>IFERROR(HLOOKUP("Raffinaderigas",'[55]Månedlig Olie Rapport'!$A$2:$AG$39,MATCH("EGEN BEHOLDNING ULTIMO",'[55]Månedlig Olie Rapport'!$A$2:$A$39,0),FALSE),0)</f>
        <v>0</v>
      </c>
      <c r="J412" s="15"/>
      <c r="K412" s="15"/>
      <c r="L412" s="14">
        <f t="shared" si="76"/>
        <v>1366.3520000000001</v>
      </c>
      <c r="N412" s="23" t="str">
        <f>'Olieforbrug, TJ'!M412</f>
        <v>July</v>
      </c>
    </row>
    <row r="413" spans="1:14" ht="15" customHeight="1" x14ac:dyDescent="0.2">
      <c r="A413" s="23" t="str">
        <f>'Olieforbrug, TJ'!A413</f>
        <v>August</v>
      </c>
      <c r="C413" s="16">
        <f>IFERROR(HLOOKUP("Raffinaderigas",'[56]Månedlig Olie Rapport'!$B$2:$AG$39,MATCH("Egen produktion 2.i.",'[56]Månedlig Olie Rapport'!$B$2:$B$39,0),FALSE),0)-IFERROR(HLOOKUP("Raffinaderigas",'[56]Månedlig Olie Rapport'!$B$2:$AG$39,MATCH("Anvendt til produktion 3.n",'[56]Månedlig Olie Rapport'!$B$2:$B$39,0),FALSE),0)</f>
        <v>27739</v>
      </c>
      <c r="D413" s="16">
        <f>IFERROR(HLOOKUP("Raffinaderigas",'[56]Månedlig Olie Rapport'!$A$2:$AG$39,MATCH("Import 2.a.",'[56]Månedlig Olie Rapport'!$B$2:$B$39,0),FALSE),0)</f>
        <v>0</v>
      </c>
      <c r="E413" s="16">
        <f>IFERROR(HLOOKUP("Raffinaderigas",'[56]Månedlig Olie Rapport'!$A$2:$AG$39,MATCH("Eksport 3.a.",'[56]Månedlig Olie Rapport'!$B$2:$B$39,0),FALSE),0)</f>
        <v>0</v>
      </c>
      <c r="F413" s="16">
        <f>IFERROR(HLOOKUP("Raffinaderigas",'[56]Månedlig Olie Rapport'!$A$2:$AG$39,MATCH("Bunkring af udenrigsfart 3.d.",'[56]Månedlig Olie Rapport'!$B$2:$B$39,0),FALSE),0)</f>
        <v>0</v>
      </c>
      <c r="G413" s="16">
        <f t="shared" si="77"/>
        <v>0</v>
      </c>
      <c r="H413" s="16">
        <f>IFERROR(HLOOKUP("Raffinaderigas",'[56]Månedlig Olie Rapport'!$A$2:$AG$39,MATCH("Salg til Forsvaret",'[56]Månedlig Olie Rapport'!$B$2:$B$39,0),FALSE),0)
+IFERROR(HLOOKUP("Raffinaderigas",'[56]Månedlig Olie Rapport'!$A$2:$AG$39,MATCH("Salg til international luftfart",'[56]Månedlig Olie Rapport'!$B$2:$B$39,0),FALSE),0)
+IFERROR(HLOOKUP("Raffinaderigas",'[56]Månedlig Olie Rapport'!$A$2:$AG$39,MATCH("Salg til andre*",'[56]Månedlig Olie Rapport'!$B$2:$B$39,0),FALSE),0)
+IFERROR(HLOOKUP("Raffinaderigas",'[56]Månedlig Olie Rapport'!$A$2:$AG$39,MATCH("Eget forbrug i raffinaderi 3.m.",'[56]Månedlig Olie Rapport'!$B$2:$B$39,0),FALSE),0)</f>
        <v>28310</v>
      </c>
      <c r="I413" s="16">
        <f>IFERROR(HLOOKUP("Raffinaderigas",'[56]Månedlig Olie Rapport'!$A$2:$AG$39,MATCH("EGEN BEHOLDNING ULTIMO",'[56]Månedlig Olie Rapport'!$A$2:$A$39,0),FALSE),0)</f>
        <v>0</v>
      </c>
      <c r="J413" s="15"/>
      <c r="K413" s="15"/>
      <c r="L413" s="14">
        <f t="shared" si="76"/>
        <v>1472.12</v>
      </c>
      <c r="N413" s="23" t="str">
        <f>'Olieforbrug, TJ'!M413</f>
        <v>August</v>
      </c>
    </row>
    <row r="414" spans="1:14" ht="15" customHeight="1" x14ac:dyDescent="0.2">
      <c r="A414" s="23" t="str">
        <f>'Olieforbrug, TJ'!A414</f>
        <v>September</v>
      </c>
      <c r="C414" s="16">
        <f>IFERROR(HLOOKUP("Raffinaderigas",'[57]Månedlig Olie Rapport'!$B$2:$AG$39,MATCH("Egen produktion 2.i.",'[57]Månedlig Olie Rapport'!$B$2:$B$39,0),FALSE),0)-IFERROR(HLOOKUP("Raffinaderigas",'[57]Månedlig Olie Rapport'!$B$2:$AG$39,MATCH("Anvendt til produktion 3.n",'[57]Månedlig Olie Rapport'!$B$2:$B$39,0),FALSE),0)</f>
        <v>23143</v>
      </c>
      <c r="D414" s="16">
        <f>IFERROR(HLOOKUP("Raffinaderigas",'[57]Månedlig Olie Rapport'!$A$2:$AG$39,MATCH("Import 2.a.",'[57]Månedlig Olie Rapport'!$B$2:$B$39,0),FALSE),0)</f>
        <v>0</v>
      </c>
      <c r="E414" s="16">
        <f>IFERROR(HLOOKUP("Raffinaderigas",'[57]Månedlig Olie Rapport'!$A$2:$AG$39,MATCH("Eksport 3.a.",'[57]Månedlig Olie Rapport'!$B$2:$B$39,0),FALSE),0)</f>
        <v>0</v>
      </c>
      <c r="F414" s="16">
        <f>IFERROR(HLOOKUP("Raffinaderigas",'[57]Månedlig Olie Rapport'!$A$2:$AG$39,MATCH("Bunkring af udenrigsfart 3.d.",'[57]Månedlig Olie Rapport'!$B$2:$B$39,0),FALSE),0)</f>
        <v>0</v>
      </c>
      <c r="G414" s="16">
        <f t="shared" si="77"/>
        <v>0</v>
      </c>
      <c r="H414" s="16">
        <f>IFERROR(HLOOKUP("Raffinaderigas",'[57]Månedlig Olie Rapport'!$A$2:$AG$39,MATCH("Salg til Forsvaret",'[57]Månedlig Olie Rapport'!$B$2:$B$39,0),FALSE),0)
+IFERROR(HLOOKUP("Raffinaderigas",'[57]Månedlig Olie Rapport'!$A$2:$AG$39,MATCH("Salg til international luftfart",'[57]Månedlig Olie Rapport'!$B$2:$B$39,0),FALSE),0)
+IFERROR(HLOOKUP("Raffinaderigas",'[57]Månedlig Olie Rapport'!$A$2:$AG$39,MATCH("Salg til andre*",'[57]Månedlig Olie Rapport'!$B$2:$B$39,0),FALSE),0)
+IFERROR(HLOOKUP("Raffinaderigas",'[57]Månedlig Olie Rapport'!$A$2:$AG$39,MATCH("Eget forbrug i raffinaderi 3.m.",'[57]Månedlig Olie Rapport'!$B$2:$B$39,0),FALSE),0)</f>
        <v>23701</v>
      </c>
      <c r="I414" s="16">
        <f>IFERROR(HLOOKUP("Raffinaderigas",'[57]Månedlig Olie Rapport'!$A$2:$AG$39,MATCH("EGEN BEHOLDNING ULTIMO",'[57]Månedlig Olie Rapport'!$A$2:$A$39,0),FALSE),0)</f>
        <v>0</v>
      </c>
      <c r="J414" s="15"/>
      <c r="K414" s="15"/>
      <c r="L414" s="14">
        <f t="shared" si="76"/>
        <v>1232.452</v>
      </c>
      <c r="N414" s="23" t="str">
        <f>'Olieforbrug, TJ'!M414</f>
        <v>September</v>
      </c>
    </row>
    <row r="415" spans="1:14" x14ac:dyDescent="0.2">
      <c r="A415" s="23" t="str">
        <f>'Olieforbrug, TJ'!A415</f>
        <v>Oktober</v>
      </c>
      <c r="C415" s="16">
        <f>IFERROR(HLOOKUP("Raffinaderigas",'[58]Månedlig Olie Rapport'!$B$2:$AG$39,MATCH("Egen produktion 2.i.",'[58]Månedlig Olie Rapport'!$B$2:$B$39,0),FALSE),0)-IFERROR(HLOOKUP("Raffinaderigas",'[58]Månedlig Olie Rapport'!$B$2:$AG$39,MATCH("Anvendt til produktion 3.n",'[58]Månedlig Olie Rapport'!$B$2:$B$39,0),FALSE),0)</f>
        <v>27380</v>
      </c>
      <c r="D415" s="16">
        <f>IFERROR(HLOOKUP("Raffinaderigas",'[58]Månedlig Olie Rapport'!$A$2:$AG$39,MATCH("Import 2.a.",'[58]Månedlig Olie Rapport'!$B$2:$B$39,0),FALSE),0)</f>
        <v>0</v>
      </c>
      <c r="E415" s="16">
        <f>IFERROR(HLOOKUP("Raffinaderigas",'[58]Månedlig Olie Rapport'!$A$2:$AG$39,MATCH("Eksport 3.a.",'[58]Månedlig Olie Rapport'!$B$2:$B$39,0),FALSE),0)</f>
        <v>0</v>
      </c>
      <c r="F415" s="16">
        <f>IFERROR(HLOOKUP("Raffinaderigas",'[58]Månedlig Olie Rapport'!$A$2:$AG$39,MATCH("Bunkring af udenrigsfart 3.d.",'[58]Månedlig Olie Rapport'!$B$2:$B$39,0),FALSE),0)</f>
        <v>0</v>
      </c>
      <c r="G415" s="16">
        <f t="shared" si="77"/>
        <v>0</v>
      </c>
      <c r="H415" s="16">
        <f>IFERROR(HLOOKUP("Raffinaderigas",'[58]Månedlig Olie Rapport'!$A$2:$AG$39,MATCH("Salg til Forsvaret",'[58]Månedlig Olie Rapport'!$B$2:$B$39,0),FALSE),0)
+IFERROR(HLOOKUP("Raffinaderigas",'[58]Månedlig Olie Rapport'!$A$2:$AG$39,MATCH("Salg til international luftfart",'[58]Månedlig Olie Rapport'!$B$2:$B$39,0),FALSE),0)
+IFERROR(HLOOKUP("Raffinaderigas",'[58]Månedlig Olie Rapport'!$A$2:$AG$39,MATCH("Salg til andre*",'[58]Månedlig Olie Rapport'!$B$2:$B$39,0),FALSE),0)
+IFERROR(HLOOKUP("Raffinaderigas",'[58]Månedlig Olie Rapport'!$A$2:$AG$39,MATCH("Eget forbrug i raffinaderi 3.m.",'[58]Månedlig Olie Rapport'!$B$2:$B$39,0),FALSE),0)</f>
        <v>28118</v>
      </c>
      <c r="I415" s="16">
        <f>IFERROR(HLOOKUP("Raffinaderigas",'[58]Månedlig Olie Rapport'!$A$2:$AG$39,MATCH("EGEN BEHOLDNING ULTIMO",'[58]Månedlig Olie Rapport'!$A$2:$A$39,0),FALSE),0)</f>
        <v>0</v>
      </c>
      <c r="J415" s="15"/>
      <c r="K415" s="15"/>
      <c r="L415" s="14">
        <f t="shared" si="76"/>
        <v>1462.136</v>
      </c>
      <c r="N415" s="23" t="str">
        <f>'Olieforbrug, TJ'!M415</f>
        <v>October</v>
      </c>
    </row>
    <row r="416" spans="1:14" x14ac:dyDescent="0.2">
      <c r="A416" s="23" t="str">
        <f>'Olieforbrug, TJ'!A416</f>
        <v>November</v>
      </c>
      <c r="C416" s="16">
        <f>IFERROR(HLOOKUP("Raffinaderigas",'[59]Månedlig Olie Rapport'!$B$2:$AG$39,MATCH("Egen produktion 2.i.",'[59]Månedlig Olie Rapport'!$B$2:$B$39,0),FALSE),0)-IFERROR(HLOOKUP("Raffinaderigas",'[59]Månedlig Olie Rapport'!$B$2:$AG$39,MATCH("Anvendt til produktion 3.n",'[59]Månedlig Olie Rapport'!$B$2:$B$39,0),FALSE),0)</f>
        <v>28546</v>
      </c>
      <c r="D416" s="16">
        <f>IFERROR(HLOOKUP("Raffinaderigas",'[59]Månedlig Olie Rapport'!$A$2:$AG$39,MATCH("Import 2.a.",'[59]Månedlig Olie Rapport'!$B$2:$B$39,0),FALSE),0)</f>
        <v>0</v>
      </c>
      <c r="E416" s="16">
        <f>IFERROR(HLOOKUP("Raffinaderigas",'[59]Månedlig Olie Rapport'!$A$2:$AG$39,MATCH("Eksport 3.a.",'[59]Månedlig Olie Rapport'!$B$2:$B$39,0),FALSE),0)</f>
        <v>0</v>
      </c>
      <c r="F416" s="16">
        <f>IFERROR(HLOOKUP("Raffinaderigas",'[59]Månedlig Olie Rapport'!$A$2:$AG$39,MATCH("Bunkring af udenrigsfart 3.d.",'[59]Månedlig Olie Rapport'!$B$2:$B$39,0),FALSE),0)</f>
        <v>0</v>
      </c>
      <c r="G416" s="16">
        <f t="shared" si="77"/>
        <v>0</v>
      </c>
      <c r="H416" s="16">
        <f>IFERROR(HLOOKUP("Raffinaderigas",'[59]Månedlig Olie Rapport'!$A$2:$AG$39,MATCH("Salg til Forsvaret",'[59]Månedlig Olie Rapport'!$B$2:$B$39,0),FALSE),0)
+IFERROR(HLOOKUP("Raffinaderigas",'[59]Månedlig Olie Rapport'!$A$2:$AG$39,MATCH("Salg til international luftfart",'[59]Månedlig Olie Rapport'!$B$2:$B$39,0),FALSE),0)
+IFERROR(HLOOKUP("Raffinaderigas",'[59]Månedlig Olie Rapport'!$A$2:$AG$39,MATCH("Salg til andre*",'[59]Månedlig Olie Rapport'!$B$2:$B$39,0),FALSE),0)
+IFERROR(HLOOKUP("Raffinaderigas",'[59]Månedlig Olie Rapport'!$A$2:$AG$39,MATCH("Eget forbrug i raffinaderi 3.m.",'[59]Månedlig Olie Rapport'!$B$2:$B$39,0),FALSE),0)</f>
        <v>29048</v>
      </c>
      <c r="I416" s="16">
        <f>IFERROR(HLOOKUP("Raffinaderigas",'[59]Månedlig Olie Rapport'!$A$2:$AG$39,MATCH("EGEN BEHOLDNING ULTIMO",'[59]Månedlig Olie Rapport'!$A$2:$A$39,0),FALSE),0)</f>
        <v>0</v>
      </c>
      <c r="J416" s="15"/>
      <c r="K416" s="15"/>
      <c r="L416" s="14">
        <f t="shared" si="76"/>
        <v>1510.4960000000001</v>
      </c>
      <c r="N416" s="23" t="str">
        <f>'Olieforbrug, TJ'!M416</f>
        <v>November</v>
      </c>
    </row>
    <row r="417" spans="1:14" ht="13.5" thickBot="1" x14ac:dyDescent="0.25">
      <c r="A417" s="43" t="str">
        <f>'Olieforbrug, TJ'!A417</f>
        <v>December</v>
      </c>
      <c r="C417" s="42">
        <f>IFERROR(HLOOKUP("Raffinaderigas",'[60]Månedlig Olie Rapport'!$B$2:$AG$39,MATCH("Egen produktion 2.i.",'[60]Månedlig Olie Rapport'!$B$2:$B$39,0),FALSE),0)-IFERROR(HLOOKUP("Raffinaderigas",'[60]Månedlig Olie Rapport'!$B$2:$AG$39,MATCH("Anvendt til produktion 3.n",'[60]Månedlig Olie Rapport'!$B$2:$B$39,0),FALSE),0)</f>
        <v>29469</v>
      </c>
      <c r="D417" s="42">
        <f>IFERROR(HLOOKUP("Raffinaderigas",'[60]Månedlig Olie Rapport'!$A$2:$AG$39,MATCH("Import 2.a.",'[60]Månedlig Olie Rapport'!$B$2:$B$39,0),FALSE),0)</f>
        <v>0</v>
      </c>
      <c r="E417" s="42">
        <f>IFERROR(HLOOKUP("Raffinaderigas",'[60]Månedlig Olie Rapport'!$A$2:$AG$39,MATCH("Eksport 3.a.",'[60]Månedlig Olie Rapport'!$B$2:$B$39,0),FALSE),0)</f>
        <v>0</v>
      </c>
      <c r="F417" s="42">
        <f>IFERROR(HLOOKUP("Raffinaderigas",'[60]Månedlig Olie Rapport'!$A$2:$AG$39,MATCH("Bunkring af udenrigsfart 3.d.",'[60]Månedlig Olie Rapport'!$B$2:$B$39,0),FALSE),0)</f>
        <v>0</v>
      </c>
      <c r="G417" s="42">
        <f>I416-I417</f>
        <v>0</v>
      </c>
      <c r="H417" s="42">
        <f>IFERROR(HLOOKUP("Raffinaderigas",'[60]Månedlig Olie Rapport'!$A$2:$AG$39,MATCH("Salg til Forsvaret",'[60]Månedlig Olie Rapport'!$B$2:$B$39,0),FALSE),0)
+IFERROR(HLOOKUP("Raffinaderigas",'[60]Månedlig Olie Rapport'!$A$2:$AG$39,MATCH("Salg til international luftfart",'[60]Månedlig Olie Rapport'!$B$2:$B$39,0),FALSE),0)
+IFERROR(HLOOKUP("Raffinaderigas",'[60]Månedlig Olie Rapport'!$A$2:$AG$39,MATCH("Salg til andre*",'[60]Månedlig Olie Rapport'!$B$2:$B$39,0),FALSE),0)
+IFERROR(HLOOKUP("Raffinaderigas",'[60]Månedlig Olie Rapport'!$A$2:$AG$39,MATCH("Eget forbrug i raffinaderi 3.m.",'[60]Månedlig Olie Rapport'!$B$2:$B$39,0),FALSE),0)</f>
        <v>30001</v>
      </c>
      <c r="I417" s="42">
        <f>IFERROR(HLOOKUP("Raffinaderigas",'[60]Månedlig Olie Rapport'!$A$2:$AG$39,MATCH("EGEN BEHOLDNING ULTIMO",'[60]Månedlig Olie Rapport'!$A$2:$A$39,0),FALSE),0)</f>
        <v>0</v>
      </c>
      <c r="J417" s="2"/>
      <c r="K417" s="2"/>
      <c r="L417" s="54">
        <f t="shared" si="76"/>
        <v>1560.0519999999999</v>
      </c>
      <c r="N417" s="43" t="str">
        <f>'Olieforbrug, TJ'!M417</f>
        <v>December</v>
      </c>
    </row>
    <row r="418" spans="1:14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5"/>
      <c r="K418" s="15"/>
      <c r="L418" s="14"/>
      <c r="M418" s="3"/>
      <c r="N418" s="37">
        <f>'Olieforbrug, TJ'!M418</f>
        <v>2022</v>
      </c>
    </row>
    <row r="419" spans="1:14" x14ac:dyDescent="0.2">
      <c r="A419" s="23" t="str">
        <f>'Olieforbrug, TJ'!A419</f>
        <v>Januar</v>
      </c>
      <c r="C419" s="16">
        <f>IFERROR(HLOOKUP("Raffinaderigas",'[61]Månedlig Olie Rapport'!$B$2:$AG$39,MATCH("Egen produktion 2.i.",'[61]Månedlig Olie Rapport'!$B$2:$B$39,0),FALSE),0)-IFERROR(HLOOKUP("Raffinaderigas",'[61]Månedlig Olie Rapport'!$B$2:$AG$39,MATCH("Anvendt til produktion 3.n",'[61]Månedlig Olie Rapport'!$B$2:$B$39,0),FALSE),0)</f>
        <v>28925</v>
      </c>
      <c r="D419" s="16">
        <f>IFERROR(HLOOKUP("Raffinaderigas",'[61]Månedlig Olie Rapport'!$A$2:$AG$39,MATCH("Import 2.a.",'[61]Månedlig Olie Rapport'!$B$2:$B$39,0),FALSE),0)</f>
        <v>0</v>
      </c>
      <c r="E419" s="16">
        <f>IFERROR(HLOOKUP("Raffinaderigas",'[61]Månedlig Olie Rapport'!$A$2:$AG$39,MATCH("Eksport 3.a.",'[61]Månedlig Olie Rapport'!$B$2:$B$39,0),FALSE),0)</f>
        <v>0</v>
      </c>
      <c r="F419" s="16">
        <f>IFERROR(HLOOKUP("Raffinaderigas",'[61]Månedlig Olie Rapport'!$A$2:$AG$39,MATCH("Bunkring af udenrigsfart 3.d.",'[61]Månedlig Olie Rapport'!$B$2:$B$39,0),FALSE),0)</f>
        <v>0</v>
      </c>
      <c r="G419" s="16">
        <f t="shared" ref="G419:G424" si="78">I418-I419</f>
        <v>0</v>
      </c>
      <c r="H419" s="16">
        <f>IFERROR(HLOOKUP("Raffinaderigas",'[61]Månedlig Olie Rapport'!$A$2:$AG$39,MATCH("Salg til Forsvaret",'[61]Månedlig Olie Rapport'!$B$2:$B$39,0),FALSE),0)
+IFERROR(HLOOKUP("Raffinaderigas",'[61]Månedlig Olie Rapport'!$A$2:$AG$39,MATCH("Salg til international luftfart",'[61]Månedlig Olie Rapport'!$B$2:$B$39,0),FALSE),0)
+IFERROR(HLOOKUP("Raffinaderigas",'[61]Månedlig Olie Rapport'!$A$2:$AG$39,MATCH("Salg til andre*",'[61]Månedlig Olie Rapport'!$B$2:$B$39,0),FALSE),0)
+IFERROR(HLOOKUP("Raffinaderigas",'[61]Månedlig Olie Rapport'!$A$2:$AG$39,MATCH("Eget forbrug i raffinaderi 3.m.",'[61]Månedlig Olie Rapport'!$B$2:$B$39,0),FALSE),0)</f>
        <v>29451</v>
      </c>
      <c r="I419" s="16">
        <f>IFERROR(HLOOKUP("Raffinaderigas",'[61]Månedlig Olie Rapport'!$A$2:$AG$39,MATCH("EGEN BEHOLDNING ULTIMO",'[61]Månedlig Olie Rapport'!$A$2:$A$39,0),FALSE),0)</f>
        <v>0</v>
      </c>
      <c r="J419" s="15"/>
      <c r="K419" s="15"/>
      <c r="L419" s="14">
        <f t="shared" ref="L419:L424" si="79">H419*52/1000</f>
        <v>1531.452</v>
      </c>
      <c r="N419" s="23" t="str">
        <f>'Olieforbrug, TJ'!M419</f>
        <v>January</v>
      </c>
    </row>
    <row r="420" spans="1:14" x14ac:dyDescent="0.2">
      <c r="A420" s="23" t="str">
        <f>'Olieforbrug, TJ'!A420</f>
        <v>Februar</v>
      </c>
      <c r="C420" s="16">
        <f>IFERROR(HLOOKUP("Raffinaderigas",'[62]Månedlig Olie Rapport'!$B$2:$AG$39,MATCH("Egen produktion 2.i.",'[62]Månedlig Olie Rapport'!$B$2:$B$39,0),FALSE),0)-IFERROR(HLOOKUP("Raffinaderigas",'[62]Månedlig Olie Rapport'!$B$2:$AG$39,MATCH("Anvendt til produktion 3.n",'[62]Månedlig Olie Rapport'!$B$2:$B$39,0),FALSE),0)</f>
        <v>26604</v>
      </c>
      <c r="D420" s="16">
        <f>IFERROR(HLOOKUP("Raffinaderigas",'[62]Månedlig Olie Rapport'!$A$2:$AG$39,MATCH("Import 2.a.",'[62]Månedlig Olie Rapport'!$B$2:$B$39,0),FALSE),0)</f>
        <v>0</v>
      </c>
      <c r="E420" s="16">
        <f>IFERROR(HLOOKUP("Raffinaderigas",'[62]Månedlig Olie Rapport'!$A$2:$AG$39,MATCH("Eksport 3.a.",'[62]Månedlig Olie Rapport'!$B$2:$B$39,0),FALSE),0)</f>
        <v>0</v>
      </c>
      <c r="F420" s="16">
        <f>IFERROR(HLOOKUP("Raffinaderigas",'[62]Månedlig Olie Rapport'!$A$2:$AG$39,MATCH("Bunkring af udenrigsfart 3.d.",'[62]Månedlig Olie Rapport'!$B$2:$B$39,0),FALSE),0)</f>
        <v>0</v>
      </c>
      <c r="G420" s="16">
        <f t="shared" si="78"/>
        <v>0</v>
      </c>
      <c r="H420" s="16">
        <f>IFERROR(HLOOKUP("Raffinaderigas",'[62]Månedlig Olie Rapport'!$A$2:$AG$39,MATCH("Salg til Forsvaret",'[62]Månedlig Olie Rapport'!$B$2:$B$39,0),FALSE),0)
+IFERROR(HLOOKUP("Raffinaderigas",'[62]Månedlig Olie Rapport'!$A$2:$AG$39,MATCH("Salg til international luftfart",'[62]Månedlig Olie Rapport'!$B$2:$B$39,0),FALSE),0)
+IFERROR(HLOOKUP("Raffinaderigas",'[62]Månedlig Olie Rapport'!$A$2:$AG$39,MATCH("Salg til andre*",'[62]Månedlig Olie Rapport'!$B$2:$B$39,0),FALSE),0)
+IFERROR(HLOOKUP("Raffinaderigas",'[62]Månedlig Olie Rapport'!$A$2:$AG$39,MATCH("Eget forbrug i raffinaderi 3.m.",'[62]Månedlig Olie Rapport'!$B$2:$B$39,0),FALSE),0)</f>
        <v>27104</v>
      </c>
      <c r="I420" s="16">
        <f>IFERROR(HLOOKUP("Raffinaderigas",'[62]Månedlig Olie Rapport'!$A$2:$AG$39,MATCH("EGEN BEHOLDNING ULTIMO",'[62]Månedlig Olie Rapport'!$A$2:$A$39,0),FALSE),0)</f>
        <v>0</v>
      </c>
      <c r="J420" s="15"/>
      <c r="K420" s="15"/>
      <c r="L420" s="14">
        <f t="shared" si="79"/>
        <v>1409.4079999999999</v>
      </c>
      <c r="N420" s="23" t="str">
        <f>'Olieforbrug, TJ'!M420</f>
        <v>February</v>
      </c>
    </row>
    <row r="421" spans="1:14" x14ac:dyDescent="0.2">
      <c r="A421" s="23" t="str">
        <f>'Olieforbrug, TJ'!A421</f>
        <v>Marts</v>
      </c>
      <c r="C421" s="16">
        <f>IFERROR(HLOOKUP("Raffinaderigas",'[63]Månedlig Olie Rapport'!$B$2:$AG$39,MATCH("Egen produktion 2.i.",'[63]Månedlig Olie Rapport'!$B$2:$B$39,0),FALSE),0)-IFERROR(HLOOKUP("Raffinaderigas",'[63]Månedlig Olie Rapport'!$B$2:$AG$39,MATCH("Anvendt til produktion 3.n",'[63]Månedlig Olie Rapport'!$B$2:$B$39,0),FALSE),0)</f>
        <v>19025</v>
      </c>
      <c r="D421" s="16">
        <f>IFERROR(HLOOKUP("Raffinaderigas",'[63]Månedlig Olie Rapport'!$A$2:$AG$39,MATCH("Import 2.a.",'[63]Månedlig Olie Rapport'!$B$2:$B$39,0),FALSE),0)</f>
        <v>0</v>
      </c>
      <c r="E421" s="16">
        <f>IFERROR(HLOOKUP("Raffinaderigas",'[63]Månedlig Olie Rapport'!$A$2:$AG$39,MATCH("Eksport 3.a.",'[63]Månedlig Olie Rapport'!$B$2:$B$39,0),FALSE),0)</f>
        <v>0</v>
      </c>
      <c r="F421" s="16">
        <f>IFERROR(HLOOKUP("Raffinaderigas",'[63]Månedlig Olie Rapport'!$A$2:$AG$39,MATCH("Bunkring af udenrigsfart 3.d.",'[63]Månedlig Olie Rapport'!$B$2:$B$39,0),FALSE),0)</f>
        <v>0</v>
      </c>
      <c r="G421" s="16">
        <f t="shared" si="78"/>
        <v>0</v>
      </c>
      <c r="H421" s="16">
        <f>IFERROR(HLOOKUP("Raffinaderigas",'[63]Månedlig Olie Rapport'!$A$2:$AG$39,MATCH("Salg til Forsvaret",'[63]Månedlig Olie Rapport'!$B$2:$B$39,0),FALSE),0)
+IFERROR(HLOOKUP("Raffinaderigas",'[63]Månedlig Olie Rapport'!$A$2:$AG$39,MATCH("Salg til international luftfart",'[63]Månedlig Olie Rapport'!$B$2:$B$39,0),FALSE),0)
+IFERROR(HLOOKUP("Raffinaderigas",'[63]Månedlig Olie Rapport'!$A$2:$AG$39,MATCH("Salg til andre*",'[63]Månedlig Olie Rapport'!$B$2:$B$39,0),FALSE),0)
+IFERROR(HLOOKUP("Raffinaderigas",'[63]Månedlig Olie Rapport'!$A$2:$AG$39,MATCH("Eget forbrug i raffinaderi 3.m.",'[63]Månedlig Olie Rapport'!$B$2:$B$39,0),FALSE),0)</f>
        <v>19474</v>
      </c>
      <c r="I421" s="16">
        <f>IFERROR(HLOOKUP("Raffinaderigas",'[63]Månedlig Olie Rapport'!$A$2:$AG$39,MATCH("EGEN BEHOLDNING ULTIMO",'[63]Månedlig Olie Rapport'!$A$2:$A$39,0),FALSE),0)</f>
        <v>0</v>
      </c>
      <c r="J421" s="15"/>
      <c r="K421" s="15"/>
      <c r="L421" s="14">
        <f t="shared" si="79"/>
        <v>1012.648</v>
      </c>
      <c r="N421" s="23" t="str">
        <f>'Olieforbrug, TJ'!M421</f>
        <v>March</v>
      </c>
    </row>
    <row r="422" spans="1:14" x14ac:dyDescent="0.2">
      <c r="A422" s="23" t="str">
        <f>'Olieforbrug, TJ'!A422</f>
        <v>April</v>
      </c>
      <c r="C422" s="16">
        <f>IFERROR(HLOOKUP("Raffinaderigas",'[64]Månedlig Olie Rapport'!$B$2:$AG$39,MATCH("Egen produktion 2.i.",'[64]Månedlig Olie Rapport'!$B$2:$B$39,0),FALSE),0)-IFERROR(HLOOKUP("Raffinaderigas",'[64]Månedlig Olie Rapport'!$B$2:$AG$39,MATCH("Anvendt til produktion 3.n",'[64]Månedlig Olie Rapport'!$B$2:$B$39,0),FALSE),0)</f>
        <v>27908</v>
      </c>
      <c r="D422" s="16">
        <f>IFERROR(HLOOKUP("Raffinaderigas",'[64]Månedlig Olie Rapport'!$A$2:$AG$39,MATCH("Import 2.a.",'[64]Månedlig Olie Rapport'!$B$2:$B$39,0),FALSE),0)</f>
        <v>0</v>
      </c>
      <c r="E422" s="16">
        <f>IFERROR(HLOOKUP("Raffinaderigas",'[64]Månedlig Olie Rapport'!$A$2:$AG$39,MATCH("Eksport 3.a.",'[64]Månedlig Olie Rapport'!$B$2:$B$39,0),FALSE),0)</f>
        <v>0</v>
      </c>
      <c r="F422" s="16">
        <f>IFERROR(HLOOKUP("Raffinaderigas",'[64]Månedlig Olie Rapport'!$A$2:$AG$39,MATCH("Bunkring af udenrigsfart 3.d.",'[64]Månedlig Olie Rapport'!$B$2:$B$39,0),FALSE),0)</f>
        <v>0</v>
      </c>
      <c r="G422" s="16">
        <f t="shared" si="78"/>
        <v>0</v>
      </c>
      <c r="H422" s="16">
        <f>IFERROR(HLOOKUP("Raffinaderigas",'[64]Månedlig Olie Rapport'!$A$2:$AG$39,MATCH("Salg til Forsvaret",'[64]Månedlig Olie Rapport'!$B$2:$B$39,0),FALSE),0)
+IFERROR(HLOOKUP("Raffinaderigas",'[64]Månedlig Olie Rapport'!$A$2:$AG$39,MATCH("Salg til international luftfart",'[64]Månedlig Olie Rapport'!$B$2:$B$39,0),FALSE),0)
+IFERROR(HLOOKUP("Raffinaderigas",'[64]Månedlig Olie Rapport'!$A$2:$AG$39,MATCH("Salg til andre*",'[64]Månedlig Olie Rapport'!$B$2:$B$39,0),FALSE),0)
+IFERROR(HLOOKUP("Raffinaderigas",'[64]Månedlig Olie Rapport'!$A$2:$AG$39,MATCH("Eget forbrug i raffinaderi 3.m.",'[64]Månedlig Olie Rapport'!$B$2:$B$39,0),FALSE),0)</f>
        <v>28268</v>
      </c>
      <c r="I422" s="16">
        <f>IFERROR(HLOOKUP("Raffinaderigas",'[64]Månedlig Olie Rapport'!$A$2:$AG$39,MATCH("EGEN BEHOLDNING ULTIMO",'[64]Månedlig Olie Rapport'!$A$2:$A$39,0),FALSE),0)</f>
        <v>0</v>
      </c>
      <c r="J422" s="15"/>
      <c r="K422" s="15"/>
      <c r="L422" s="14">
        <f t="shared" si="79"/>
        <v>1469.9359999999999</v>
      </c>
      <c r="N422" s="23" t="str">
        <f>'Olieforbrug, TJ'!M422</f>
        <v>April</v>
      </c>
    </row>
    <row r="423" spans="1:14" x14ac:dyDescent="0.2">
      <c r="A423" s="23" t="str">
        <f>'Olieforbrug, TJ'!A423</f>
        <v>Maj</v>
      </c>
      <c r="C423" s="16">
        <f>IFERROR(HLOOKUP("Raffinaderigas",'[65]Månedlig Olie Rapport'!$B$2:$AG$39,MATCH("Egen produktion 2.i.",'[65]Månedlig Olie Rapport'!$B$2:$B$39,0),FALSE),0)-IFERROR(HLOOKUP("Raffinaderigas",'[65]Månedlig Olie Rapport'!$B$2:$AG$39,MATCH("Anvendt til produktion 3.n",'[65]Månedlig Olie Rapport'!$B$2:$B$39,0),FALSE),0)</f>
        <v>29452</v>
      </c>
      <c r="D423" s="16">
        <f>IFERROR(HLOOKUP("Raffinaderigas",'[65]Månedlig Olie Rapport'!$A$2:$AG$39,MATCH("Import 2.a.",'[65]Månedlig Olie Rapport'!$B$2:$B$39,0),FALSE),0)</f>
        <v>0</v>
      </c>
      <c r="E423" s="16">
        <f>IFERROR(HLOOKUP("Raffinaderigas",'[65]Månedlig Olie Rapport'!$A$2:$AG$39,MATCH("Eksport 3.a.",'[65]Månedlig Olie Rapport'!$B$2:$B$39,0),FALSE),0)</f>
        <v>0</v>
      </c>
      <c r="F423" s="16">
        <f>IFERROR(HLOOKUP("Raffinaderigas",'[65]Månedlig Olie Rapport'!$A$2:$AG$39,MATCH("Bunkring af udenrigsfart 3.d.",'[65]Månedlig Olie Rapport'!$B$2:$B$39,0),FALSE),0)</f>
        <v>0</v>
      </c>
      <c r="G423" s="16">
        <f t="shared" si="78"/>
        <v>0</v>
      </c>
      <c r="H423" s="16">
        <f>IFERROR(HLOOKUP("Raffinaderigas",'[65]Månedlig Olie Rapport'!$A$2:$AG$39,MATCH("Salg til Forsvaret",'[65]Månedlig Olie Rapport'!$B$2:$B$39,0),FALSE),0)
+IFERROR(HLOOKUP("Raffinaderigas",'[65]Månedlig Olie Rapport'!$A$2:$AG$39,MATCH("Salg til international luftfart",'[65]Månedlig Olie Rapport'!$B$2:$B$39,0),FALSE),0)
+IFERROR(HLOOKUP("Raffinaderigas",'[65]Månedlig Olie Rapport'!$A$2:$AG$39,MATCH("Salg til andre*",'[65]Månedlig Olie Rapport'!$B$2:$B$39,0),FALSE),0)
+IFERROR(HLOOKUP("Raffinaderigas",'[65]Månedlig Olie Rapport'!$A$2:$AG$39,MATCH("Eget forbrug i raffinaderi 3.m.",'[65]Månedlig Olie Rapport'!$B$2:$B$39,0),FALSE),0)</f>
        <v>29751</v>
      </c>
      <c r="I423" s="16">
        <f>IFERROR(HLOOKUP("Raffinaderigas",'[65]Månedlig Olie Rapport'!$A$2:$AG$39,MATCH("EGEN BEHOLDNING ULTIMO",'[65]Månedlig Olie Rapport'!$A$2:$A$39,0),FALSE),0)</f>
        <v>0</v>
      </c>
      <c r="J423" s="15"/>
      <c r="K423" s="15"/>
      <c r="L423" s="14">
        <f t="shared" si="79"/>
        <v>1547.0519999999999</v>
      </c>
      <c r="N423" s="23" t="str">
        <f>'Olieforbrug, TJ'!M423</f>
        <v>May</v>
      </c>
    </row>
    <row r="424" spans="1:14" x14ac:dyDescent="0.2">
      <c r="A424" s="23" t="str">
        <f>'Olieforbrug, TJ'!A424</f>
        <v>Juni</v>
      </c>
      <c r="C424" s="16">
        <f>IFERROR(HLOOKUP("Raffinaderigas",'[66]Månedlig Olie Rapport'!$B$2:$AG$39,MATCH("Egen produktion 2.i.",'[66]Månedlig Olie Rapport'!$B$2:$B$39,0),FALSE),0)-IFERROR(HLOOKUP("Raffinaderigas",'[66]Månedlig Olie Rapport'!$B$2:$AG$39,MATCH("Anvendt til produktion 3.n",'[66]Månedlig Olie Rapport'!$B$2:$B$39,0),FALSE),0)</f>
        <v>28412</v>
      </c>
      <c r="D424" s="16">
        <f>IFERROR(HLOOKUP("Raffinaderigas",'[66]Månedlig Olie Rapport'!$A$2:$AG$39,MATCH("Import 2.a.",'[66]Månedlig Olie Rapport'!$B$2:$B$39,0),FALSE),0)</f>
        <v>0</v>
      </c>
      <c r="E424" s="16">
        <f>IFERROR(HLOOKUP("Raffinaderigas",'[66]Månedlig Olie Rapport'!$A$2:$AG$39,MATCH("Eksport 3.a.",'[66]Månedlig Olie Rapport'!$B$2:$B$39,0),FALSE),0)</f>
        <v>0</v>
      </c>
      <c r="F424" s="16">
        <f>IFERROR(HLOOKUP("Raffinaderigas",'[66]Månedlig Olie Rapport'!$A$2:$AG$39,MATCH("Bunkring af udenrigsfart 3.d.",'[66]Månedlig Olie Rapport'!$B$2:$B$39,0),FALSE),0)</f>
        <v>0</v>
      </c>
      <c r="G424" s="16">
        <f t="shared" si="78"/>
        <v>0</v>
      </c>
      <c r="H424" s="16">
        <f>IFERROR(HLOOKUP("Raffinaderigas",'[66]Månedlig Olie Rapport'!$A$2:$AG$39,MATCH("Salg til Forsvaret",'[66]Månedlig Olie Rapport'!$B$2:$B$39,0),FALSE),0)
+IFERROR(HLOOKUP("Raffinaderigas",'[66]Månedlig Olie Rapport'!$A$2:$AG$39,MATCH("Salg til international luftfart",'[66]Månedlig Olie Rapport'!$B$2:$B$39,0),FALSE),0)
+IFERROR(HLOOKUP("Raffinaderigas",'[66]Månedlig Olie Rapport'!$A$2:$AG$39,MATCH("Salg til andre*",'[66]Månedlig Olie Rapport'!$B$2:$B$39,0),FALSE),0)
+IFERROR(HLOOKUP("Raffinaderigas",'[66]Månedlig Olie Rapport'!$A$2:$AG$39,MATCH("Eget forbrug i raffinaderi 3.m.",'[66]Månedlig Olie Rapport'!$B$2:$B$39,0),FALSE),0)</f>
        <v>28618</v>
      </c>
      <c r="I424" s="16">
        <f>IFERROR(HLOOKUP("Raffinaderigas",'[66]Månedlig Olie Rapport'!$A$2:$AG$39,MATCH("EGEN BEHOLDNING ULTIMO",'[66]Månedlig Olie Rapport'!$A$2:$A$39,0),FALSE),0)</f>
        <v>0</v>
      </c>
      <c r="J424" s="15"/>
      <c r="K424" s="15"/>
      <c r="L424" s="14">
        <f t="shared" si="79"/>
        <v>1488.136</v>
      </c>
      <c r="N424" s="23" t="str">
        <f>'Olieforbrug, TJ'!M424</f>
        <v>June</v>
      </c>
    </row>
    <row r="425" spans="1:14" x14ac:dyDescent="0.2">
      <c r="A425" s="23" t="str">
        <f>'Olieforbrug, TJ'!A425</f>
        <v>Juli</v>
      </c>
      <c r="C425" s="16">
        <f>IFERROR(HLOOKUP("Raffinaderigas",'[67]Månedlig Olie Rapport'!$B$2:$AG$39,MATCH("Egen produktion 2.i.",'[67]Månedlig Olie Rapport'!$B$2:$B$39,0),FALSE),0)-IFERROR(HLOOKUP("Raffinaderigas",'[67]Månedlig Olie Rapport'!$B$2:$AG$39,MATCH("Anvendt til produktion 3.n",'[67]Månedlig Olie Rapport'!$B$2:$B$39,0),FALSE),0)</f>
        <v>28510</v>
      </c>
      <c r="D425" s="16">
        <f>IFERROR(HLOOKUP("Raffinaderigas",'[67]Månedlig Olie Rapport'!$A$2:$AG$39,MATCH("Import 2.a.",'[67]Månedlig Olie Rapport'!$B$2:$B$39,0),FALSE),0)</f>
        <v>0</v>
      </c>
      <c r="E425" s="16">
        <f>IFERROR(HLOOKUP("Raffinaderigas",'[67]Månedlig Olie Rapport'!$A$2:$AG$39,MATCH("Eksport 3.a.",'[67]Månedlig Olie Rapport'!$B$2:$B$39,0),FALSE),0)</f>
        <v>0</v>
      </c>
      <c r="F425" s="16">
        <f>IFERROR(HLOOKUP("Raffinaderigas",'[67]Månedlig Olie Rapport'!$A$2:$AG$39,MATCH("Bunkring af udenrigsfart 3.d.",'[67]Månedlig Olie Rapport'!$B$2:$B$39,0),FALSE),0)</f>
        <v>0</v>
      </c>
      <c r="G425" s="16">
        <f t="shared" ref="G425" si="80">I424-I425</f>
        <v>0</v>
      </c>
      <c r="H425" s="16">
        <f>IFERROR(HLOOKUP("Raffinaderigas",'[67]Månedlig Olie Rapport'!$A$2:$AG$39,MATCH("Salg til Forsvaret",'[67]Månedlig Olie Rapport'!$B$2:$B$39,0),FALSE),0)
+IFERROR(HLOOKUP("Raffinaderigas",'[67]Månedlig Olie Rapport'!$A$2:$AG$39,MATCH("Salg til international luftfart",'[67]Månedlig Olie Rapport'!$B$2:$B$39,0),FALSE),0)
+IFERROR(HLOOKUP("Raffinaderigas",'[67]Månedlig Olie Rapport'!$A$2:$AG$39,MATCH("Salg til andre*",'[67]Månedlig Olie Rapport'!$B$2:$B$39,0),FALSE),0)
+IFERROR(HLOOKUP("Raffinaderigas",'[67]Månedlig Olie Rapport'!$A$2:$AG$39,MATCH("Eget forbrug i raffinaderi 3.m.",'[67]Månedlig Olie Rapport'!$B$2:$B$39,0),FALSE),0)</f>
        <v>29108</v>
      </c>
      <c r="I425" s="16">
        <f>IFERROR(HLOOKUP("Raffinaderigas",'[67]Månedlig Olie Rapport'!$A$2:$AG$39,MATCH("EGEN BEHOLDNING ULTIMO",'[67]Månedlig Olie Rapport'!$A$2:$A$39,0),FALSE),0)</f>
        <v>0</v>
      </c>
      <c r="J425" s="15"/>
      <c r="K425" s="15"/>
      <c r="L425" s="14">
        <f t="shared" ref="L425" si="81">H425*52/1000</f>
        <v>1513.616</v>
      </c>
      <c r="N425" s="23" t="str">
        <f>'Olieforbrug, TJ'!M425</f>
        <v>July</v>
      </c>
    </row>
    <row r="426" spans="1:14" x14ac:dyDescent="0.2">
      <c r="A426" s="23" t="str">
        <f>'Olieforbrug, TJ'!A426</f>
        <v>August</v>
      </c>
      <c r="C426" s="16">
        <f>IFERROR(HLOOKUP("Raffinaderigas",'[68]Månedlig Olie Rapport'!$B$2:$AG$39,MATCH("Egen produktion 2.i.",'[68]Månedlig Olie Rapport'!$B$2:$B$39,0),FALSE),0)-IFERROR(HLOOKUP("Raffinaderigas",'[68]Månedlig Olie Rapport'!$B$2:$AG$39,MATCH("Anvendt til produktion 3.n",'[68]Månedlig Olie Rapport'!$B$2:$B$39,0),FALSE),0)</f>
        <v>28606</v>
      </c>
      <c r="D426" s="16">
        <f>IFERROR(HLOOKUP("Raffinaderigas",'[68]Månedlig Olie Rapport'!$A$2:$AG$39,MATCH("Import 2.a.",'[68]Månedlig Olie Rapport'!$B$2:$B$39,0),FALSE),0)</f>
        <v>0</v>
      </c>
      <c r="E426" s="16">
        <f>IFERROR(HLOOKUP("Raffinaderigas",'[68]Månedlig Olie Rapport'!$A$2:$AG$39,MATCH("Eksport 3.a.",'[68]Månedlig Olie Rapport'!$B$2:$B$39,0),FALSE),0)</f>
        <v>0</v>
      </c>
      <c r="F426" s="16">
        <f>IFERROR(HLOOKUP("Raffinaderigas",'[68]Månedlig Olie Rapport'!$A$2:$AG$39,MATCH("Bunkring af udenrigsfart 3.d.",'[68]Månedlig Olie Rapport'!$B$2:$B$39,0),FALSE),0)</f>
        <v>0</v>
      </c>
      <c r="G426" s="16">
        <f t="shared" ref="G426" si="82">I425-I426</f>
        <v>0</v>
      </c>
      <c r="H426" s="16">
        <f>IFERROR(HLOOKUP("Raffinaderigas",'[68]Månedlig Olie Rapport'!$A$2:$AG$39,MATCH("Salg til Forsvaret",'[68]Månedlig Olie Rapport'!$B$2:$B$39,0),FALSE),0)
+IFERROR(HLOOKUP("Raffinaderigas",'[68]Månedlig Olie Rapport'!$A$2:$AG$39,MATCH("Salg til international luftfart",'[68]Månedlig Olie Rapport'!$B$2:$B$39,0),FALSE),0)
+IFERROR(HLOOKUP("Raffinaderigas",'[68]Månedlig Olie Rapport'!$A$2:$AG$39,MATCH("Salg til andre*",'[68]Månedlig Olie Rapport'!$B$2:$B$39,0),FALSE),0)
+IFERROR(HLOOKUP("Raffinaderigas",'[68]Månedlig Olie Rapport'!$A$2:$AG$39,MATCH("Eget forbrug i raffinaderi 3.m.",'[68]Månedlig Olie Rapport'!$B$2:$B$39,0),FALSE),0)</f>
        <v>28951</v>
      </c>
      <c r="I426" s="16">
        <f>IFERROR(HLOOKUP("Raffinaderigas",'[68]Månedlig Olie Rapport'!$A$2:$AG$39,MATCH("EGEN BEHOLDNING ULTIMO",'[68]Månedlig Olie Rapport'!$A$2:$A$39,0),FALSE),0)</f>
        <v>0</v>
      </c>
      <c r="J426" s="15"/>
      <c r="K426" s="15"/>
      <c r="L426" s="14">
        <f t="shared" ref="L426" si="83">H426*52/1000</f>
        <v>1505.452</v>
      </c>
      <c r="N426" s="23" t="str">
        <f>'Olieforbrug, TJ'!M426</f>
        <v>August</v>
      </c>
    </row>
    <row r="427" spans="1:14" x14ac:dyDescent="0.2">
      <c r="A427" s="23" t="str">
        <f>'Olieforbrug, TJ'!A427</f>
        <v>September</v>
      </c>
      <c r="C427" s="16">
        <f>IFERROR(HLOOKUP("Raffinaderigas",'[69]Månedlig Olie Rapport'!$B$2:$AG$39,MATCH("Egen produktion 2.i.",'[69]Månedlig Olie Rapport'!$B$2:$B$39,0),FALSE),0)-IFERROR(HLOOKUP("Raffinaderigas",'[69]Månedlig Olie Rapport'!$B$2:$AG$39,MATCH("Anvendt til produktion 3.n",'[69]Månedlig Olie Rapport'!$B$2:$B$39,0),FALSE),0)</f>
        <v>26696</v>
      </c>
      <c r="D427" s="16">
        <f>IFERROR(HLOOKUP("Raffinaderigas",'[69]Månedlig Olie Rapport'!$A$2:$AG$39,MATCH("Import 2.a.",'[69]Månedlig Olie Rapport'!$B$2:$B$39,0),FALSE),0)</f>
        <v>0</v>
      </c>
      <c r="E427" s="16">
        <f>IFERROR(HLOOKUP("Raffinaderigas",'[69]Månedlig Olie Rapport'!$A$2:$AG$39,MATCH("Eksport 3.a.",'[69]Månedlig Olie Rapport'!$B$2:$B$39,0),FALSE),0)</f>
        <v>0</v>
      </c>
      <c r="F427" s="16">
        <f>IFERROR(HLOOKUP("Raffinaderigas",'[69]Månedlig Olie Rapport'!$A$2:$AG$39,MATCH("Bunkring af udenrigsfart 3.d.",'[69]Månedlig Olie Rapport'!$B$2:$B$39,0),FALSE),0)</f>
        <v>0</v>
      </c>
      <c r="G427" s="16">
        <f t="shared" ref="G427" si="84">I426-I427</f>
        <v>0</v>
      </c>
      <c r="H427" s="16">
        <f>IFERROR(HLOOKUP("Raffinaderigas",'[69]Månedlig Olie Rapport'!$A$2:$AG$39,MATCH("Salg til Forsvaret",'[69]Månedlig Olie Rapport'!$B$2:$B$39,0),FALSE),0)
+IFERROR(HLOOKUP("Raffinaderigas",'[69]Månedlig Olie Rapport'!$A$2:$AG$39,MATCH("Salg til international luftfart",'[69]Månedlig Olie Rapport'!$B$2:$B$39,0),FALSE),0)
+IFERROR(HLOOKUP("Raffinaderigas",'[69]Månedlig Olie Rapport'!$A$2:$AG$39,MATCH("Salg til andre*",'[69]Månedlig Olie Rapport'!$B$2:$B$39,0),FALSE),0)
+IFERROR(HLOOKUP("Raffinaderigas",'[69]Månedlig Olie Rapport'!$A$2:$AG$39,MATCH("Eget forbrug i raffinaderi 3.m.",'[69]Månedlig Olie Rapport'!$B$2:$B$39,0),FALSE),0)</f>
        <v>26853</v>
      </c>
      <c r="I427" s="16">
        <f>IFERROR(HLOOKUP("Raffinaderigas",'[69]Månedlig Olie Rapport'!$A$2:$AG$39,MATCH("EGEN BEHOLDNING ULTIMO",'[69]Månedlig Olie Rapport'!$A$2:$A$39,0),FALSE),0)</f>
        <v>0</v>
      </c>
      <c r="J427" s="15"/>
      <c r="K427" s="15"/>
      <c r="L427" s="14">
        <f t="shared" ref="L427" si="85">H427*52/1000</f>
        <v>1396.356</v>
      </c>
      <c r="N427" s="23" t="str">
        <f>'Olieforbrug, TJ'!M427</f>
        <v>September</v>
      </c>
    </row>
    <row r="428" spans="1:14" x14ac:dyDescent="0.2">
      <c r="A428" s="23" t="str">
        <f>'Olieforbrug, TJ'!A428</f>
        <v>Oktober</v>
      </c>
      <c r="C428" s="16">
        <f>IFERROR(HLOOKUP("Raffinaderigas",'[70]Månedlig Olie Rapport'!$B$2:$AG$39,MATCH("Egen produktion 2.i.",'[70]Månedlig Olie Rapport'!$B$2:$B$39,0),FALSE),0)-IFERROR(HLOOKUP("Raffinaderigas",'[70]Månedlig Olie Rapport'!$B$2:$AG$39,MATCH("Anvendt til produktion 3.n",'[70]Månedlig Olie Rapport'!$B$2:$B$39,0),FALSE),0)</f>
        <v>18473</v>
      </c>
      <c r="D428" s="16">
        <f>IFERROR(HLOOKUP("Raffinaderigas",'[70]Månedlig Olie Rapport'!$A$2:$AG$39,MATCH("Import 2.a.",'[70]Månedlig Olie Rapport'!$B$2:$B$39,0),FALSE),0)</f>
        <v>0</v>
      </c>
      <c r="E428" s="16">
        <f>IFERROR(HLOOKUP("Raffinaderigas",'[70]Månedlig Olie Rapport'!$A$2:$AG$39,MATCH("Eksport 3.a.",'[70]Månedlig Olie Rapport'!$B$2:$B$39,0),FALSE),0)</f>
        <v>0</v>
      </c>
      <c r="F428" s="16">
        <f>IFERROR(HLOOKUP("Raffinaderigas",'[70]Månedlig Olie Rapport'!$A$2:$AG$39,MATCH("Bunkring af udenrigsfart 3.d.",'[70]Månedlig Olie Rapport'!$B$2:$B$39,0),FALSE),0)</f>
        <v>0</v>
      </c>
      <c r="G428" s="16">
        <f t="shared" ref="G428" si="86">I427-I428</f>
        <v>0</v>
      </c>
      <c r="H428" s="16">
        <f>IFERROR(HLOOKUP("Raffinaderigas",'[70]Månedlig Olie Rapport'!$A$2:$AG$39,MATCH("Salg til Forsvaret",'[70]Månedlig Olie Rapport'!$B$2:$B$39,0),FALSE),0)
+IFERROR(HLOOKUP("Raffinaderigas",'[70]Månedlig Olie Rapport'!$A$2:$AG$39,MATCH("Salg til international luftfart",'[70]Månedlig Olie Rapport'!$B$2:$B$39,0),FALSE),0)
+IFERROR(HLOOKUP("Raffinaderigas",'[70]Månedlig Olie Rapport'!$A$2:$AG$39,MATCH("Salg til andre*",'[70]Månedlig Olie Rapport'!$B$2:$B$39,0),FALSE),0)
+IFERROR(HLOOKUP("Raffinaderigas",'[70]Månedlig Olie Rapport'!$A$2:$AG$39,MATCH("Eget forbrug i raffinaderi 3.m.",'[70]Månedlig Olie Rapport'!$B$2:$B$39,0),FALSE),0)</f>
        <v>18616</v>
      </c>
      <c r="I428" s="16">
        <f>IFERROR(HLOOKUP("Raffinaderigas",'[70]Månedlig Olie Rapport'!$A$2:$AG$39,MATCH("EGEN BEHOLDNING ULTIMO",'[70]Månedlig Olie Rapport'!$A$2:$A$39,0),FALSE),0)</f>
        <v>0</v>
      </c>
      <c r="J428" s="15"/>
      <c r="K428" s="15"/>
      <c r="L428" s="14">
        <f t="shared" ref="L428" si="87">H428*52/1000</f>
        <v>968.03200000000004</v>
      </c>
      <c r="N428" s="23" t="str">
        <f>'Olieforbrug, TJ'!M428</f>
        <v>October</v>
      </c>
    </row>
    <row r="429" spans="1:14" x14ac:dyDescent="0.2">
      <c r="A429" s="23" t="str">
        <f>'Olieforbrug, TJ'!A429</f>
        <v>November</v>
      </c>
      <c r="C429" s="16">
        <f>IFERROR(HLOOKUP("Raffinaderigas",'[71]Månedlig Olie Rapport'!$B$2:$AG$39,MATCH("Egen produktion 2.i.",'[71]Månedlig Olie Rapport'!$B$2:$B$39,0),FALSE),0)-IFERROR(HLOOKUP("Raffinaderigas",'[71]Månedlig Olie Rapport'!$B$2:$AG$39,MATCH("Anvendt til produktion 3.n",'[71]Månedlig Olie Rapport'!$B$2:$B$39,0),FALSE),0)</f>
        <v>28530</v>
      </c>
      <c r="D429" s="16">
        <f>IFERROR(HLOOKUP("Raffinaderigas",'[71]Månedlig Olie Rapport'!$A$2:$AG$39,MATCH("Import 2.a.",'[71]Månedlig Olie Rapport'!$B$2:$B$39,0),FALSE),0)</f>
        <v>0</v>
      </c>
      <c r="E429" s="16">
        <f>IFERROR(HLOOKUP("Raffinaderigas",'[71]Månedlig Olie Rapport'!$A$2:$AG$39,MATCH("Eksport 3.a.",'[71]Månedlig Olie Rapport'!$B$2:$B$39,0),FALSE),0)</f>
        <v>0</v>
      </c>
      <c r="F429" s="16">
        <f>IFERROR(HLOOKUP("Raffinaderigas",'[71]Månedlig Olie Rapport'!$A$2:$AG$39,MATCH("Bunkring af udenrigsfart 3.d.",'[71]Månedlig Olie Rapport'!$B$2:$B$39,0),FALSE),0)</f>
        <v>0</v>
      </c>
      <c r="G429" s="16">
        <f t="shared" ref="G429" si="88">I428-I429</f>
        <v>0</v>
      </c>
      <c r="H429" s="16">
        <f>IFERROR(HLOOKUP("Raffinaderigas",'[71]Månedlig Olie Rapport'!$A$2:$AG$39,MATCH("Salg til Forsvaret",'[71]Månedlig Olie Rapport'!$B$2:$B$39,0),FALSE),0)
+IFERROR(HLOOKUP("Raffinaderigas",'[71]Månedlig Olie Rapport'!$A$2:$AG$39,MATCH("Salg til international luftfart",'[71]Månedlig Olie Rapport'!$B$2:$B$39,0),FALSE),0)
+IFERROR(HLOOKUP("Raffinaderigas",'[71]Månedlig Olie Rapport'!$A$2:$AG$39,MATCH("Salg til andre*",'[71]Månedlig Olie Rapport'!$B$2:$B$39,0),FALSE),0)
+IFERROR(HLOOKUP("Raffinaderigas",'[71]Månedlig Olie Rapport'!$A$2:$AG$39,MATCH("Eget forbrug i raffinaderi 3.m.",'[71]Månedlig Olie Rapport'!$B$2:$B$39,0),FALSE),0)</f>
        <v>28525</v>
      </c>
      <c r="I429" s="16">
        <f>IFERROR(HLOOKUP("Raffinaderigas",'[71]Månedlig Olie Rapport'!$A$2:$AG$39,MATCH("EGEN BEHOLDNING ULTIMO",'[71]Månedlig Olie Rapport'!$A$2:$A$39,0),FALSE),0)</f>
        <v>0</v>
      </c>
      <c r="J429" s="15"/>
      <c r="K429" s="15"/>
      <c r="L429" s="14">
        <f t="shared" ref="L429" si="89">H429*52/1000</f>
        <v>1483.3</v>
      </c>
      <c r="N429" s="23" t="str">
        <f>'Olieforbrug, TJ'!M429</f>
        <v>November</v>
      </c>
    </row>
    <row r="430" spans="1:14" ht="13.5" thickBot="1" x14ac:dyDescent="0.25">
      <c r="A430" s="43" t="str">
        <f>'Olieforbrug, TJ'!A430</f>
        <v>December</v>
      </c>
      <c r="B430" s="15"/>
      <c r="C430" s="42">
        <f>IFERROR(HLOOKUP("Raffinaderigas",'[72]Månedlig Olie Rapport'!$B$2:$AG$39,MATCH("Egen produktion 2.i.",'[72]Månedlig Olie Rapport'!$B$2:$B$39,0),FALSE),0)-IFERROR(HLOOKUP("Raffinaderigas",'[72]Månedlig Olie Rapport'!$B$2:$AG$39,MATCH("Anvendt til produktion 3.n",'[72]Månedlig Olie Rapport'!$B$2:$B$39,0),FALSE),0)</f>
        <v>26454</v>
      </c>
      <c r="D430" s="42">
        <f>IFERROR(HLOOKUP("Raffinaderigas",'[72]Månedlig Olie Rapport'!$A$2:$AG$39,MATCH("Import 2.a.",'[72]Månedlig Olie Rapport'!$B$2:$B$39,0),FALSE),0)</f>
        <v>0</v>
      </c>
      <c r="E430" s="42">
        <f>IFERROR(HLOOKUP("Raffinaderigas",'[72]Månedlig Olie Rapport'!$A$2:$AG$39,MATCH("Eksport 3.a.",'[72]Månedlig Olie Rapport'!$B$2:$B$39,0),FALSE),0)</f>
        <v>0</v>
      </c>
      <c r="F430" s="42">
        <f>IFERROR(HLOOKUP("Raffinaderigas",'[72]Månedlig Olie Rapport'!$A$2:$AG$39,MATCH("Bunkring af udenrigsfart 3.d.",'[72]Månedlig Olie Rapport'!$B$2:$B$39,0),FALSE),0)</f>
        <v>0</v>
      </c>
      <c r="G430" s="42">
        <f t="shared" ref="G430" si="90">I429-I430</f>
        <v>0</v>
      </c>
      <c r="H430" s="42">
        <f>IFERROR(HLOOKUP("Raffinaderigas",'[72]Månedlig Olie Rapport'!$A$2:$AG$39,MATCH("Salg til Forsvaret",'[72]Månedlig Olie Rapport'!$B$2:$B$39,0),FALSE),0)
+IFERROR(HLOOKUP("Raffinaderigas",'[72]Månedlig Olie Rapport'!$A$2:$AG$39,MATCH("Salg til international luftfart",'[72]Månedlig Olie Rapport'!$B$2:$B$39,0),FALSE),0)
+IFERROR(HLOOKUP("Raffinaderigas",'[72]Månedlig Olie Rapport'!$A$2:$AG$39,MATCH("Salg til andre*",'[72]Månedlig Olie Rapport'!$B$2:$B$39,0),FALSE),0)
+IFERROR(HLOOKUP("Raffinaderigas",'[72]Månedlig Olie Rapport'!$A$2:$AG$39,MATCH("Eget forbrug i raffinaderi 3.m.",'[72]Månedlig Olie Rapport'!$B$2:$B$39,0),FALSE),0)</f>
        <v>26868</v>
      </c>
      <c r="I430" s="42">
        <f>IFERROR(HLOOKUP("Raffinaderigas",'[72]Månedlig Olie Rapport'!$A$2:$AG$39,MATCH("EGEN BEHOLDNING ULTIMO",'[72]Månedlig Olie Rapport'!$A$2:$A$39,0),FALSE),0)</f>
        <v>0</v>
      </c>
      <c r="J430" s="2"/>
      <c r="K430" s="2"/>
      <c r="L430" s="54">
        <f t="shared" ref="L430" si="91">H430*52/1000</f>
        <v>1397.136</v>
      </c>
      <c r="M430" s="15"/>
      <c r="N430" s="43" t="str">
        <f>'Olieforbrug, TJ'!M430</f>
        <v>December</v>
      </c>
    </row>
    <row r="431" spans="1:14" x14ac:dyDescent="0.2">
      <c r="A431" s="22">
        <f>'Olieforbrug, TJ'!A431</f>
        <v>2023</v>
      </c>
      <c r="C431" s="16"/>
      <c r="D431" s="16"/>
      <c r="E431" s="16"/>
      <c r="F431" s="16"/>
      <c r="G431" s="16"/>
      <c r="H431" s="16"/>
      <c r="I431" s="16"/>
      <c r="J431" s="15"/>
      <c r="K431" s="15"/>
      <c r="L431" s="14"/>
      <c r="N431" s="22">
        <f>'Olieforbrug, TJ'!M431</f>
        <v>2023</v>
      </c>
    </row>
    <row r="432" spans="1:14" x14ac:dyDescent="0.2">
      <c r="A432" s="23" t="str">
        <f>'Olieforbrug, TJ'!A432</f>
        <v>Januar</v>
      </c>
      <c r="C432" s="16">
        <f>IFERROR(HLOOKUP("Raffinaderigas",'[73]Månedlig Olie Rapport'!$B$2:$AG$39,MATCH("Egen produktion 2.i.",'[73]Månedlig Olie Rapport'!$B$2:$B$39,0),FALSE),0)-IFERROR(HLOOKUP("Raffinaderigas",'[73]Månedlig Olie Rapport'!$B$2:$AG$39,MATCH("Anvendt til produktion 3.n",'[73]Månedlig Olie Rapport'!$B$2:$B$39,0),FALSE),0)</f>
        <v>25133</v>
      </c>
      <c r="D432" s="16">
        <f>IFERROR(HLOOKUP("Raffinaderigas",'[73]Månedlig Olie Rapport'!$A$2:$AG$39,MATCH("Import 2.a.",'[73]Månedlig Olie Rapport'!$B$2:$B$39,0),FALSE),0)</f>
        <v>0</v>
      </c>
      <c r="E432" s="16">
        <f>IFERROR(HLOOKUP("Raffinaderigas",'[73]Månedlig Olie Rapport'!$A$2:$AG$39,MATCH("Eksport 3.a.",'[73]Månedlig Olie Rapport'!$B$2:$B$39,0),FALSE),0)</f>
        <v>0</v>
      </c>
      <c r="F432" s="16">
        <f>IFERROR(HLOOKUP("Raffinaderigas",'[73]Månedlig Olie Rapport'!$A$2:$AG$39,MATCH("Bunkring af udenrigsfart 3.d.",'[73]Månedlig Olie Rapport'!$B$2:$B$39,0),FALSE),0)</f>
        <v>0</v>
      </c>
      <c r="G432" s="69">
        <f>I430-I432</f>
        <v>0</v>
      </c>
      <c r="H432" s="16">
        <f>IFERROR(HLOOKUP("Raffinaderigas",'[73]Månedlig Olie Rapport'!$A$2:$AG$39,MATCH("Salg til Forsvaret",'[73]Månedlig Olie Rapport'!$B$2:$B$39,0),FALSE),0)
+IFERROR(HLOOKUP("Raffinaderigas",'[73]Månedlig Olie Rapport'!$A$2:$AG$39,MATCH("Salg til international luftfart",'[73]Månedlig Olie Rapport'!$B$2:$B$39,0),FALSE),0)
+IFERROR(HLOOKUP("Raffinaderigas",'[73]Månedlig Olie Rapport'!$A$2:$AG$39,MATCH("Salg til andre*",'[73]Månedlig Olie Rapport'!$B$2:$B$39,0),FALSE),0)
+IFERROR(HLOOKUP("Raffinaderigas",'[73]Månedlig Olie Rapport'!$A$2:$AG$39,MATCH("Eget forbrug i raffinaderi 3.m.",'[73]Månedlig Olie Rapport'!$B$2:$B$39,0),FALSE),0)</f>
        <v>25932</v>
      </c>
      <c r="I432" s="16">
        <f>IFERROR(HLOOKUP("Raffinaderigas",'[73]Månedlig Olie Rapport'!$A$2:$AG$39,MATCH("EGEN BEHOLDNING ULTIMO",'[73]Månedlig Olie Rapport'!$A$2:$A$39,0),FALSE),0)</f>
        <v>0</v>
      </c>
      <c r="J432" s="15"/>
      <c r="K432" s="15"/>
      <c r="L432" s="14">
        <f t="shared" ref="L432" si="92">H432*52/1000</f>
        <v>1348.4639999999999</v>
      </c>
      <c r="N432" s="23" t="str">
        <f>'Olieforbrug, TJ'!M432</f>
        <v>January</v>
      </c>
    </row>
    <row r="433" spans="1:14" x14ac:dyDescent="0.2">
      <c r="A433" s="23" t="str">
        <f>'Olieforbrug, TJ'!A433</f>
        <v>Februar</v>
      </c>
      <c r="C433" s="16">
        <f>IFERROR(HLOOKUP("Raffinaderigas",'[74]Månedlig Olie Rapport'!$B$2:$AG$39,MATCH("Egen produktion 2.i.",'[74]Månedlig Olie Rapport'!$B$2:$B$39,0),FALSE),0)-IFERROR(HLOOKUP("Raffinaderigas",'[74]Månedlig Olie Rapport'!$B$2:$AG$39,MATCH("Anvendt til produktion 3.n",'[74]Månedlig Olie Rapport'!$B$2:$B$39,0),FALSE),0)</f>
        <v>23339</v>
      </c>
      <c r="D433" s="16">
        <f>IFERROR(HLOOKUP("Raffinaderigas",'[74]Månedlig Olie Rapport'!$A$2:$AG$39,MATCH("Import 2.a.",'[74]Månedlig Olie Rapport'!$B$2:$B$39,0),FALSE),0)</f>
        <v>0</v>
      </c>
      <c r="E433" s="16">
        <f>IFERROR(HLOOKUP("Raffinaderigas",'[74]Månedlig Olie Rapport'!$A$2:$AG$39,MATCH("Eksport 3.a.",'[74]Månedlig Olie Rapport'!$B$2:$B$39,0),FALSE),0)</f>
        <v>0</v>
      </c>
      <c r="F433" s="16">
        <f>IFERROR(HLOOKUP("Raffinaderigas",'[74]Månedlig Olie Rapport'!$A$2:$AG$39,MATCH("Bunkring af udenrigsfart 3.d.",'[74]Månedlig Olie Rapport'!$B$2:$B$39,0),FALSE),0)</f>
        <v>0</v>
      </c>
      <c r="G433" s="69">
        <f t="shared" ref="G433:G438" si="93">I432-I433</f>
        <v>0</v>
      </c>
      <c r="H433" s="16">
        <f>IFERROR(HLOOKUP("Raffinaderigas",'[74]Månedlig Olie Rapport'!$A$2:$AG$39,MATCH("Salg til Forsvaret",'[74]Månedlig Olie Rapport'!$B$2:$B$39,0),FALSE),0)
+IFERROR(HLOOKUP("Raffinaderigas",'[74]Månedlig Olie Rapport'!$A$2:$AG$39,MATCH("Salg til international luftfart",'[74]Månedlig Olie Rapport'!$B$2:$B$39,0),FALSE),0)
+IFERROR(HLOOKUP("Raffinaderigas",'[74]Månedlig Olie Rapport'!$A$2:$AG$39,MATCH("Salg til andre*",'[74]Månedlig Olie Rapport'!$B$2:$B$39,0),FALSE),0)
+IFERROR(HLOOKUP("Raffinaderigas",'[74]Månedlig Olie Rapport'!$A$2:$AG$39,MATCH("Eget forbrug i raffinaderi 3.m.",'[74]Månedlig Olie Rapport'!$B$2:$B$39,0),FALSE),0)</f>
        <v>23736</v>
      </c>
      <c r="I433" s="16">
        <f>IFERROR(HLOOKUP("Raffinaderigas",'[74]Månedlig Olie Rapport'!$A$2:$AG$39,MATCH("EGEN BEHOLDNING ULTIMO",'[74]Månedlig Olie Rapport'!$A$2:$A$39,0),FALSE),0)</f>
        <v>0</v>
      </c>
      <c r="J433" s="15"/>
      <c r="K433" s="15"/>
      <c r="L433" s="14">
        <f t="shared" ref="L433" si="94">H433*52/1000</f>
        <v>1234.2719999999999</v>
      </c>
      <c r="N433" s="23" t="str">
        <f>'Olieforbrug, TJ'!M433</f>
        <v>February</v>
      </c>
    </row>
    <row r="434" spans="1:14" x14ac:dyDescent="0.2">
      <c r="A434" s="23" t="str">
        <f>'Olieforbrug, TJ'!A434</f>
        <v>Marts</v>
      </c>
      <c r="C434" s="16">
        <f>IFERROR(HLOOKUP("Raffinaderigas",'[75]Månedlig Olie Rapport'!$B$2:$AG$39,MATCH("Egen produktion 2.i.",'[75]Månedlig Olie Rapport'!$B$2:$B$39,0),FALSE),0)-IFERROR(HLOOKUP("Raffinaderigas",'[75]Månedlig Olie Rapport'!$B$2:$AG$39,MATCH("Anvendt til produktion 3.n",'[75]Månedlig Olie Rapport'!$B$2:$B$39,0),FALSE),0)</f>
        <v>26367</v>
      </c>
      <c r="D434" s="16">
        <f>IFERROR(HLOOKUP("Raffinaderigas",'[75]Månedlig Olie Rapport'!$A$2:$AG$39,MATCH("Import 2.a.",'[75]Månedlig Olie Rapport'!$B$2:$B$39,0),FALSE),0)</f>
        <v>0</v>
      </c>
      <c r="E434" s="16">
        <f>IFERROR(HLOOKUP("Raffinaderigas",'[75]Månedlig Olie Rapport'!$A$2:$AG$39,MATCH("Eksport 3.a.",'[75]Månedlig Olie Rapport'!$B$2:$B$39,0),FALSE),0)</f>
        <v>0</v>
      </c>
      <c r="F434" s="16">
        <f>IFERROR(HLOOKUP("Raffinaderigas",'[75]Månedlig Olie Rapport'!$A$2:$AG$39,MATCH("Bunkring af udenrigsfart 3.d.",'[75]Månedlig Olie Rapport'!$B$2:$B$39,0),FALSE),0)</f>
        <v>0</v>
      </c>
      <c r="G434" s="69">
        <f t="shared" si="93"/>
        <v>0</v>
      </c>
      <c r="H434" s="16">
        <f>IFERROR(HLOOKUP("Raffinaderigas",'[75]Månedlig Olie Rapport'!$A$2:$AG$39,MATCH("Salg til Forsvaret",'[75]Månedlig Olie Rapport'!$B$2:$B$39,0),FALSE),0)
+IFERROR(HLOOKUP("Raffinaderigas",'[75]Månedlig Olie Rapport'!$A$2:$AG$39,MATCH("Salg til international luftfart",'[75]Månedlig Olie Rapport'!$B$2:$B$39,0),FALSE),0)
+IFERROR(HLOOKUP("Raffinaderigas",'[75]Månedlig Olie Rapport'!$A$2:$AG$39,MATCH("Salg til andre*",'[75]Månedlig Olie Rapport'!$B$2:$B$39,0),FALSE),0)
+IFERROR(HLOOKUP("Raffinaderigas",'[75]Månedlig Olie Rapport'!$A$2:$AG$39,MATCH("Eget forbrug i raffinaderi 3.m.",'[75]Månedlig Olie Rapport'!$B$2:$B$39,0),FALSE),0)</f>
        <v>26836</v>
      </c>
      <c r="I434" s="16">
        <f>IFERROR(HLOOKUP("Raffinaderigas",'[75]Månedlig Olie Rapport'!$A$2:$AG$39,MATCH("EGEN BEHOLDNING ULTIMO",'[75]Månedlig Olie Rapport'!$A$2:$A$39,0),FALSE),0)</f>
        <v>0</v>
      </c>
      <c r="J434" s="15"/>
      <c r="K434" s="15"/>
      <c r="L434" s="14">
        <f t="shared" ref="L434" si="95">H434*52/1000</f>
        <v>1395.472</v>
      </c>
      <c r="N434" s="23" t="str">
        <f>'Olieforbrug, TJ'!M434</f>
        <v>March</v>
      </c>
    </row>
    <row r="435" spans="1:14" x14ac:dyDescent="0.2">
      <c r="A435" s="23" t="str">
        <f>'Olieforbrug, TJ'!A435</f>
        <v>April</v>
      </c>
      <c r="C435" s="16">
        <f>IFERROR(HLOOKUP("Raffinaderigas",'[76]Månedlig Olie Rapport'!$B$2:$AG$39,MATCH("Egen produktion 2.i.",'[76]Månedlig Olie Rapport'!$B$2:$B$39,0),FALSE),0)-IFERROR(HLOOKUP("Raffinaderigas",'[76]Månedlig Olie Rapport'!$B$2:$AG$39,MATCH("Anvendt til produktion 3.n",'[76]Månedlig Olie Rapport'!$B$2:$B$39,0),FALSE),0)</f>
        <v>25096</v>
      </c>
      <c r="D435" s="16">
        <f>IFERROR(HLOOKUP("Raffinaderigas",'[76]Månedlig Olie Rapport'!$A$2:$AG$39,MATCH("Import 2.a.",'[76]Månedlig Olie Rapport'!$B$2:$B$39,0),FALSE),0)</f>
        <v>0</v>
      </c>
      <c r="E435" s="16">
        <f>IFERROR(HLOOKUP("Raffinaderigas",'[76]Månedlig Olie Rapport'!$A$2:$AG$39,MATCH("Eksport 3.a.",'[76]Månedlig Olie Rapport'!$B$2:$B$39,0),FALSE),0)</f>
        <v>0</v>
      </c>
      <c r="F435" s="16">
        <f>IFERROR(HLOOKUP("Raffinaderigas",'[76]Månedlig Olie Rapport'!$A$2:$AG$39,MATCH("Bunkring af udenrigsfart 3.d.",'[76]Månedlig Olie Rapport'!$B$2:$B$39,0),FALSE),0)</f>
        <v>0</v>
      </c>
      <c r="G435" s="69">
        <f t="shared" si="93"/>
        <v>0</v>
      </c>
      <c r="H435" s="16">
        <f>IFERROR(HLOOKUP("Raffinaderigas",'[76]Månedlig Olie Rapport'!$A$2:$AG$39,MATCH("Salg til Forsvaret",'[76]Månedlig Olie Rapport'!$B$2:$B$39,0),FALSE),0)
+IFERROR(HLOOKUP("Raffinaderigas",'[76]Månedlig Olie Rapport'!$A$2:$AG$39,MATCH("Salg til international luftfart",'[76]Månedlig Olie Rapport'!$B$2:$B$39,0),FALSE),0)
+IFERROR(HLOOKUP("Raffinaderigas",'[76]Månedlig Olie Rapport'!$A$2:$AG$39,MATCH("Salg til andre*",'[76]Månedlig Olie Rapport'!$B$2:$B$39,0),FALSE),0)
+IFERROR(HLOOKUP("Raffinaderigas",'[76]Månedlig Olie Rapport'!$A$2:$AG$39,MATCH("Eget forbrug i raffinaderi 3.m.",'[76]Månedlig Olie Rapport'!$B$2:$B$39,0),FALSE),0)</f>
        <v>25696</v>
      </c>
      <c r="I435" s="16">
        <f>IFERROR(HLOOKUP("Raffinaderigas",'[76]Månedlig Olie Rapport'!$A$2:$AG$39,MATCH("EGEN BEHOLDNING ULTIMO",'[76]Månedlig Olie Rapport'!$A$2:$A$39,0),FALSE),0)</f>
        <v>0</v>
      </c>
      <c r="J435" s="15"/>
      <c r="K435" s="15"/>
      <c r="L435" s="14">
        <f t="shared" ref="L435" si="96">H435*52/1000</f>
        <v>1336.192</v>
      </c>
      <c r="N435" s="23" t="str">
        <f>'Olieforbrug, TJ'!M435</f>
        <v>April</v>
      </c>
    </row>
    <row r="436" spans="1:14" x14ac:dyDescent="0.2">
      <c r="A436" s="23" t="str">
        <f>'Olieforbrug, TJ'!A436</f>
        <v>Maj</v>
      </c>
      <c r="C436" s="16">
        <f>IFERROR(HLOOKUP("Raffinaderigas",'[77]Månedlig Olie Rapport'!$B$2:$AG$39,MATCH("Egen produktion 2.i.",'[77]Månedlig Olie Rapport'!$B$2:$B$39,0),FALSE),0)-IFERROR(HLOOKUP("Raffinaderigas",'[77]Månedlig Olie Rapport'!$B$2:$AG$39,MATCH("Anvendt til produktion 3.n",'[77]Månedlig Olie Rapport'!$B$2:$B$39,0),FALSE),0)</f>
        <v>29026</v>
      </c>
      <c r="D436" s="16">
        <f>IFERROR(HLOOKUP("Raffinaderigas",'[77]Månedlig Olie Rapport'!$A$2:$AG$39,MATCH("Import 2.a.",'[77]Månedlig Olie Rapport'!$B$2:$B$39,0),FALSE),0)</f>
        <v>0</v>
      </c>
      <c r="E436" s="16">
        <f>IFERROR(HLOOKUP("Raffinaderigas",'[77]Månedlig Olie Rapport'!$A$2:$AG$39,MATCH("Eksport 3.a.",'[77]Månedlig Olie Rapport'!$B$2:$B$39,0),FALSE),0)</f>
        <v>0</v>
      </c>
      <c r="F436" s="16">
        <f>IFERROR(HLOOKUP("Raffinaderigas",'[77]Månedlig Olie Rapport'!$A$2:$AG$39,MATCH("Bunkring af udenrigsfart 3.d.",'[77]Månedlig Olie Rapport'!$B$2:$B$39,0),FALSE),0)</f>
        <v>0</v>
      </c>
      <c r="G436" s="69">
        <f t="shared" si="93"/>
        <v>0</v>
      </c>
      <c r="H436" s="16">
        <f>IFERROR(HLOOKUP("Raffinaderigas",'[77]Månedlig Olie Rapport'!$A$2:$AG$39,MATCH("Salg til Forsvaret",'[77]Månedlig Olie Rapport'!$B$2:$B$39,0),FALSE),0)
+IFERROR(HLOOKUP("Raffinaderigas",'[77]Månedlig Olie Rapport'!$A$2:$AG$39,MATCH("Salg til international luftfart",'[77]Månedlig Olie Rapport'!$B$2:$B$39,0),FALSE),0)
+IFERROR(HLOOKUP("Raffinaderigas",'[77]Månedlig Olie Rapport'!$A$2:$AG$39,MATCH("Salg til andre*",'[77]Månedlig Olie Rapport'!$B$2:$B$39,0),FALSE),0)
+IFERROR(HLOOKUP("Raffinaderigas",'[77]Månedlig Olie Rapport'!$A$2:$AG$39,MATCH("Eget forbrug i raffinaderi 3.m.",'[77]Månedlig Olie Rapport'!$B$2:$B$39,0),FALSE),0)</f>
        <v>29355</v>
      </c>
      <c r="I436" s="16">
        <f>IFERROR(HLOOKUP("Raffinaderigas",'[77]Månedlig Olie Rapport'!$A$2:$AG$39,MATCH("EGEN BEHOLDNING ULTIMO",'[77]Månedlig Olie Rapport'!$A$2:$A$39,0),FALSE),0)</f>
        <v>0</v>
      </c>
      <c r="J436" s="15"/>
      <c r="K436" s="15"/>
      <c r="L436" s="14">
        <f t="shared" ref="L436" si="97">H436*52/1000</f>
        <v>1526.46</v>
      </c>
      <c r="N436" s="23" t="str">
        <f>'Olieforbrug, TJ'!M436</f>
        <v>May</v>
      </c>
    </row>
    <row r="437" spans="1:14" x14ac:dyDescent="0.2">
      <c r="A437" s="23" t="str">
        <f>'Olieforbrug, TJ'!A437</f>
        <v>Juni</v>
      </c>
      <c r="C437" s="16">
        <f>IFERROR(HLOOKUP("Raffinaderigas",'[78]Månedlig Olie Rapport'!$B$2:$AG$39,MATCH("Egen produktion 2.i.",'[78]Månedlig Olie Rapport'!$B$2:$B$39,0),FALSE),0)-IFERROR(HLOOKUP("Raffinaderigas",'[78]Månedlig Olie Rapport'!$B$2:$AG$39,MATCH("Anvendt til produktion 3.n",'[78]Månedlig Olie Rapport'!$B$2:$B$39,0),FALSE),0)</f>
        <v>25037</v>
      </c>
      <c r="D437" s="16">
        <f>IFERROR(HLOOKUP("Raffinaderigas",'[78]Månedlig Olie Rapport'!$A$2:$AG$39,MATCH("Import 2.a.",'[78]Månedlig Olie Rapport'!$B$2:$B$39,0),FALSE),0)</f>
        <v>0</v>
      </c>
      <c r="E437" s="16">
        <f>IFERROR(HLOOKUP("Raffinaderigas",'[78]Månedlig Olie Rapport'!$A$2:$AG$39,MATCH("Eksport 3.a.",'[78]Månedlig Olie Rapport'!$B$2:$B$39,0),FALSE),0)</f>
        <v>0</v>
      </c>
      <c r="F437" s="16">
        <f>IFERROR(HLOOKUP("Raffinaderigas",'[78]Månedlig Olie Rapport'!$A$2:$AG$39,MATCH("Bunkring af udenrigsfart 3.d.",'[78]Månedlig Olie Rapport'!$B$2:$B$39,0),FALSE),0)</f>
        <v>0</v>
      </c>
      <c r="G437" s="69">
        <f t="shared" si="93"/>
        <v>0</v>
      </c>
      <c r="H437" s="16">
        <f>IFERROR(HLOOKUP("Raffinaderigas",'[78]Månedlig Olie Rapport'!$A$2:$AG$39,MATCH("Salg til Forsvaret",'[78]Månedlig Olie Rapport'!$B$2:$B$39,0),FALSE),0)
+IFERROR(HLOOKUP("Raffinaderigas",'[78]Månedlig Olie Rapport'!$A$2:$AG$39,MATCH("Salg til international luftfart",'[78]Månedlig Olie Rapport'!$B$2:$B$39,0),FALSE),0)
+IFERROR(HLOOKUP("Raffinaderigas",'[78]Månedlig Olie Rapport'!$A$2:$AG$39,MATCH("Salg til andre*",'[78]Månedlig Olie Rapport'!$B$2:$B$39,0),FALSE),0)
+IFERROR(HLOOKUP("Raffinaderigas",'[78]Månedlig Olie Rapport'!$A$2:$AG$39,MATCH("Eget forbrug i raffinaderi 3.m.",'[78]Månedlig Olie Rapport'!$B$2:$B$39,0),FALSE),0)</f>
        <v>25296</v>
      </c>
      <c r="I437" s="16">
        <f>IFERROR(HLOOKUP("Raffinaderigas",'[78]Månedlig Olie Rapport'!$A$2:$AG$39,MATCH("EGEN BEHOLDNING ULTIMO",'[78]Månedlig Olie Rapport'!$A$2:$A$39,0),FALSE),0)</f>
        <v>0</v>
      </c>
      <c r="J437" s="15"/>
      <c r="K437" s="15"/>
      <c r="L437" s="14">
        <f t="shared" ref="L437" si="98">H437*52/1000</f>
        <v>1315.3920000000001</v>
      </c>
      <c r="N437" s="23" t="str">
        <f>'Olieforbrug, TJ'!M437</f>
        <v>June</v>
      </c>
    </row>
    <row r="438" spans="1:14" x14ac:dyDescent="0.2">
      <c r="A438" s="23" t="str">
        <f>'Olieforbrug, TJ'!A438</f>
        <v>Juli</v>
      </c>
      <c r="C438" s="16">
        <f>IFERROR(HLOOKUP("Raffinaderigas",'[79]Månedlig Olie Rapport'!$B$2:$AG$39,MATCH("Egen produktion 2.i.",'[79]Månedlig Olie Rapport'!$B$2:$B$39,0),FALSE),0)-IFERROR(HLOOKUP("Raffinaderigas",'[79]Månedlig Olie Rapport'!$B$2:$AG$39,MATCH("Anvendt til produktion 3.n",'[79]Månedlig Olie Rapport'!$B$2:$B$39,0),FALSE),0)</f>
        <v>28330</v>
      </c>
      <c r="D438" s="16">
        <f>IFERROR(HLOOKUP("Raffinaderigas",'[79]Månedlig Olie Rapport'!$A$2:$AG$39,MATCH("Import 2.a.",'[79]Månedlig Olie Rapport'!$B$2:$B$39,0),FALSE),0)</f>
        <v>0</v>
      </c>
      <c r="E438" s="16">
        <f>IFERROR(HLOOKUP("Raffinaderigas",'[79]Månedlig Olie Rapport'!$A$2:$AG$39,MATCH("Eksport 3.a.",'[79]Månedlig Olie Rapport'!$B$2:$B$39,0),FALSE),0)</f>
        <v>0</v>
      </c>
      <c r="F438" s="16">
        <f>IFERROR(HLOOKUP("Raffinaderigas",'[79]Månedlig Olie Rapport'!$A$2:$AG$39,MATCH("Bunkring af udenrigsfart 3.d.",'[79]Månedlig Olie Rapport'!$B$2:$B$39,0),FALSE),0)</f>
        <v>0</v>
      </c>
      <c r="G438" s="69">
        <f t="shared" si="93"/>
        <v>0</v>
      </c>
      <c r="H438" s="16">
        <f>IFERROR(HLOOKUP("Raffinaderigas",'[79]Månedlig Olie Rapport'!$A$2:$AG$39,MATCH("Salg til Forsvaret",'[79]Månedlig Olie Rapport'!$B$2:$B$39,0),FALSE),0)
+IFERROR(HLOOKUP("Raffinaderigas",'[79]Månedlig Olie Rapport'!$A$2:$AG$39,MATCH("Salg til international luftfart",'[79]Månedlig Olie Rapport'!$B$2:$B$39,0),FALSE),0)
+IFERROR(HLOOKUP("Raffinaderigas",'[79]Månedlig Olie Rapport'!$A$2:$AG$39,MATCH("Salg til andre*",'[79]Månedlig Olie Rapport'!$B$2:$B$39,0),FALSE),0)
+IFERROR(HLOOKUP("Raffinaderigas",'[79]Månedlig Olie Rapport'!$A$2:$AG$39,MATCH("Eget forbrug i raffinaderi 3.m.",'[79]Månedlig Olie Rapport'!$B$2:$B$39,0),FALSE),0)</f>
        <v>28348</v>
      </c>
      <c r="I438" s="16">
        <f>IFERROR(HLOOKUP("Raffinaderigas",'[79]Månedlig Olie Rapport'!$A$2:$AG$39,MATCH("EGEN BEHOLDNING ULTIMO",'[79]Månedlig Olie Rapport'!$A$2:$A$39,0),FALSE),0)</f>
        <v>0</v>
      </c>
      <c r="J438" s="15"/>
      <c r="K438" s="15"/>
      <c r="L438" s="14">
        <f t="shared" ref="L438" si="99">H438*52/1000</f>
        <v>1474.096</v>
      </c>
      <c r="N438" s="23" t="str">
        <f>'Olieforbrug, TJ'!M438</f>
        <v>July</v>
      </c>
    </row>
  </sheetData>
  <phoneticPr fontId="2" type="noConversion"/>
  <pageMargins left="0.75" right="0.75" top="1" bottom="1" header="0.5" footer="0.5"/>
  <headerFooter alignWithMargins="0"/>
  <ignoredErrors>
    <ignoredError sqref="C48:H48 C94:L102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indexed="42"/>
  </sheetPr>
  <dimension ref="A1:P438"/>
  <sheetViews>
    <sheetView zoomScale="80" zoomScaleNormal="80" workbookViewId="0">
      <pane xSplit="2" ySplit="5" topLeftCell="C398" activePane="bottomRight" state="frozen"/>
      <selection pane="topRight" activeCell="C1" sqref="C1"/>
      <selection pane="bottomLeft" activeCell="A6" sqref="A6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5" customWidth="1"/>
    <col min="11" max="11" width="3.42578125" customWidth="1"/>
    <col min="12" max="12" width="17.85546875" bestFit="1" customWidth="1"/>
    <col min="14" max="14" width="20.7109375" customWidth="1"/>
    <col min="15" max="15" width="9.7109375" customWidth="1"/>
  </cols>
  <sheetData>
    <row r="1" spans="1:16" x14ac:dyDescent="0.2">
      <c r="A1" s="1" t="s">
        <v>16</v>
      </c>
      <c r="B1" s="1"/>
      <c r="C1"/>
      <c r="D1"/>
      <c r="E1"/>
      <c r="F1"/>
      <c r="G1"/>
      <c r="H1"/>
      <c r="I1"/>
      <c r="M1" s="4"/>
      <c r="N1" s="27" t="s">
        <v>77</v>
      </c>
      <c r="O1" s="27"/>
    </row>
    <row r="2" spans="1:16" x14ac:dyDescent="0.2">
      <c r="A2" s="1" t="s">
        <v>31</v>
      </c>
      <c r="B2" s="1"/>
      <c r="C2"/>
      <c r="D2"/>
      <c r="E2"/>
      <c r="F2"/>
      <c r="G2"/>
      <c r="H2"/>
      <c r="I2"/>
      <c r="N2" s="27" t="s">
        <v>66</v>
      </c>
      <c r="O2" s="27"/>
    </row>
    <row r="4" spans="1:16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J4" s="23"/>
      <c r="K4" s="23"/>
      <c r="L4" s="31" t="s">
        <v>30</v>
      </c>
      <c r="N4" s="5"/>
    </row>
    <row r="5" spans="1:16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J5" s="23"/>
      <c r="K5" s="23"/>
      <c r="L5" s="31" t="s">
        <v>68</v>
      </c>
      <c r="N5" s="18"/>
    </row>
    <row r="6" spans="1:16" x14ac:dyDescent="0.2">
      <c r="A6" s="21"/>
      <c r="C6" s="10"/>
      <c r="D6" s="10"/>
      <c r="E6" s="10"/>
      <c r="F6" s="10"/>
      <c r="G6" s="10"/>
      <c r="H6" s="10"/>
      <c r="I6" s="10"/>
    </row>
    <row r="7" spans="1:16" x14ac:dyDescent="0.2">
      <c r="A7" s="22">
        <v>2005</v>
      </c>
      <c r="C7" s="3">
        <v>0</v>
      </c>
      <c r="D7" s="3">
        <v>297594</v>
      </c>
      <c r="E7" s="3">
        <v>20199</v>
      </c>
      <c r="F7" s="3">
        <v>0</v>
      </c>
      <c r="G7" s="3">
        <v>-27248</v>
      </c>
      <c r="H7" s="3">
        <v>257477</v>
      </c>
      <c r="I7" s="3">
        <v>108204</v>
      </c>
      <c r="J7" s="3"/>
      <c r="K7" s="3"/>
      <c r="L7" s="3">
        <v>8238.732</v>
      </c>
      <c r="N7" s="22">
        <v>2005</v>
      </c>
    </row>
    <row r="8" spans="1:16" x14ac:dyDescent="0.2">
      <c r="A8" s="22">
        <v>2006</v>
      </c>
      <c r="C8" s="3">
        <v>0</v>
      </c>
      <c r="D8" s="3">
        <v>240491</v>
      </c>
      <c r="E8" s="3">
        <v>15567</v>
      </c>
      <c r="F8" s="3">
        <v>0</v>
      </c>
      <c r="G8" s="3">
        <v>44700</v>
      </c>
      <c r="H8" s="3">
        <v>269541</v>
      </c>
      <c r="I8" s="3">
        <v>63504</v>
      </c>
      <c r="J8" s="3"/>
      <c r="K8" s="3"/>
      <c r="L8" s="3">
        <v>8463.5874000000003</v>
      </c>
      <c r="N8" s="22">
        <v>2006</v>
      </c>
    </row>
    <row r="9" spans="1:16" x14ac:dyDescent="0.2">
      <c r="A9" s="22">
        <v>2007</v>
      </c>
      <c r="C9" s="3">
        <v>0</v>
      </c>
      <c r="D9" s="3">
        <v>326712</v>
      </c>
      <c r="E9" s="3">
        <v>13030</v>
      </c>
      <c r="F9" s="3">
        <v>0</v>
      </c>
      <c r="G9" s="3">
        <v>-21784</v>
      </c>
      <c r="H9" s="3">
        <v>291691</v>
      </c>
      <c r="I9" s="3">
        <v>85288</v>
      </c>
      <c r="J9" s="3"/>
      <c r="K9" s="3"/>
      <c r="L9" s="3">
        <v>9159.0973999999987</v>
      </c>
      <c r="N9" s="22">
        <v>2007</v>
      </c>
    </row>
    <row r="10" spans="1:16" x14ac:dyDescent="0.2">
      <c r="A10" s="22">
        <v>2008</v>
      </c>
      <c r="C10" s="3">
        <v>0</v>
      </c>
      <c r="D10" s="3">
        <v>294306</v>
      </c>
      <c r="E10" s="3">
        <v>15482</v>
      </c>
      <c r="F10" s="3">
        <v>0</v>
      </c>
      <c r="G10" s="3">
        <v>-57469</v>
      </c>
      <c r="H10" s="3">
        <v>220312</v>
      </c>
      <c r="I10" s="3">
        <v>142757</v>
      </c>
      <c r="J10" s="3"/>
      <c r="K10" s="3"/>
      <c r="L10" s="3">
        <v>6917.7968000000001</v>
      </c>
      <c r="N10" s="22">
        <v>2008</v>
      </c>
    </row>
    <row r="11" spans="1:16" x14ac:dyDescent="0.2">
      <c r="A11" s="22">
        <v>2009</v>
      </c>
      <c r="C11" s="3">
        <v>0</v>
      </c>
      <c r="D11" s="3">
        <v>163807</v>
      </c>
      <c r="E11" s="3">
        <v>11969</v>
      </c>
      <c r="F11" s="3">
        <v>0</v>
      </c>
      <c r="G11" s="3">
        <v>33096</v>
      </c>
      <c r="H11" s="3">
        <v>185337</v>
      </c>
      <c r="I11" s="3">
        <v>109661</v>
      </c>
      <c r="J11" s="3"/>
      <c r="K11" s="3"/>
      <c r="L11" s="3">
        <v>5819.5817999999999</v>
      </c>
      <c r="N11" s="22">
        <v>2009</v>
      </c>
    </row>
    <row r="12" spans="1:16" x14ac:dyDescent="0.2">
      <c r="A12" s="22">
        <v>2010</v>
      </c>
      <c r="C12" s="3">
        <v>0</v>
      </c>
      <c r="D12" s="3">
        <v>119257</v>
      </c>
      <c r="E12" s="3">
        <v>12849</v>
      </c>
      <c r="F12" s="3">
        <v>0</v>
      </c>
      <c r="G12" s="3">
        <v>58512</v>
      </c>
      <c r="H12" s="3">
        <v>164881</v>
      </c>
      <c r="I12" s="3">
        <v>51149</v>
      </c>
      <c r="J12" s="3"/>
      <c r="K12" s="3"/>
      <c r="L12" s="3">
        <v>5177.2633999999998</v>
      </c>
      <c r="N12" s="22">
        <v>2010</v>
      </c>
    </row>
    <row r="13" spans="1:16" x14ac:dyDescent="0.2">
      <c r="A13" s="22">
        <v>2011</v>
      </c>
      <c r="C13" s="3">
        <v>0</v>
      </c>
      <c r="D13" s="3">
        <v>255236</v>
      </c>
      <c r="E13" s="3">
        <v>10161</v>
      </c>
      <c r="F13" s="3">
        <v>0</v>
      </c>
      <c r="G13" s="3">
        <v>-38141</v>
      </c>
      <c r="H13" s="3">
        <v>206675</v>
      </c>
      <c r="I13" s="3">
        <v>89290</v>
      </c>
      <c r="J13" s="3"/>
      <c r="K13" s="3"/>
      <c r="L13" s="3">
        <v>6489.5950000000003</v>
      </c>
      <c r="N13" s="22">
        <v>2011</v>
      </c>
    </row>
    <row r="14" spans="1:16" x14ac:dyDescent="0.2">
      <c r="A14" s="22">
        <v>2012</v>
      </c>
      <c r="C14" s="3">
        <v>0</v>
      </c>
      <c r="D14" s="3">
        <v>196280</v>
      </c>
      <c r="E14" s="3">
        <v>6952</v>
      </c>
      <c r="F14" s="3">
        <v>0</v>
      </c>
      <c r="G14" s="3">
        <v>24617</v>
      </c>
      <c r="H14" s="3">
        <v>213779</v>
      </c>
      <c r="I14" s="3">
        <v>64673</v>
      </c>
      <c r="J14" s="3"/>
      <c r="K14" s="3"/>
      <c r="L14" s="3">
        <v>6712.6606000000002</v>
      </c>
      <c r="N14" s="22">
        <v>2012</v>
      </c>
      <c r="P14" s="3"/>
    </row>
    <row r="15" spans="1:16" ht="12.75" customHeight="1" x14ac:dyDescent="0.2">
      <c r="A15" s="22">
        <v>2013</v>
      </c>
      <c r="C15" s="3">
        <v>0</v>
      </c>
      <c r="D15" s="3">
        <v>179586</v>
      </c>
      <c r="E15" s="3">
        <v>5534</v>
      </c>
      <c r="F15" s="3">
        <v>0</v>
      </c>
      <c r="G15" s="3">
        <v>12435</v>
      </c>
      <c r="H15" s="3">
        <v>186854</v>
      </c>
      <c r="I15" s="3">
        <v>52238</v>
      </c>
      <c r="J15" s="3"/>
      <c r="K15" s="22"/>
      <c r="L15" s="3">
        <v>5867.2156000000004</v>
      </c>
      <c r="M15" s="3"/>
      <c r="N15" s="22">
        <v>2013</v>
      </c>
      <c r="P15" s="3"/>
    </row>
    <row r="16" spans="1:16" ht="12.75" customHeight="1" x14ac:dyDescent="0.2">
      <c r="A16" s="22">
        <v>2014</v>
      </c>
      <c r="C16" s="3">
        <f t="shared" ref="C16:H16" si="0">SUM(C94:C97)</f>
        <v>0</v>
      </c>
      <c r="D16" s="3">
        <f t="shared" si="0"/>
        <v>289424</v>
      </c>
      <c r="E16" s="3">
        <f t="shared" si="0"/>
        <v>3504</v>
      </c>
      <c r="F16" s="3">
        <f t="shared" si="0"/>
        <v>0</v>
      </c>
      <c r="G16" s="3">
        <f t="shared" si="0"/>
        <v>-77165</v>
      </c>
      <c r="H16" s="3">
        <f t="shared" si="0"/>
        <v>209695</v>
      </c>
      <c r="I16" s="3">
        <f>I97</f>
        <v>129403</v>
      </c>
      <c r="J16" s="3"/>
      <c r="K16" s="22"/>
      <c r="L16" s="3">
        <f>SUM(L94:L97)</f>
        <v>6584.4229999999998</v>
      </c>
      <c r="M16" s="3"/>
      <c r="N16" s="22">
        <v>2014</v>
      </c>
      <c r="P16" s="3"/>
    </row>
    <row r="17" spans="1:16" x14ac:dyDescent="0.2">
      <c r="A17" s="22">
        <v>2015</v>
      </c>
      <c r="C17" s="3">
        <f t="shared" ref="C17:H17" si="1">SUM(C99:C102)</f>
        <v>0</v>
      </c>
      <c r="D17" s="3">
        <f t="shared" si="1"/>
        <v>176569</v>
      </c>
      <c r="E17" s="3">
        <f t="shared" si="1"/>
        <v>2539</v>
      </c>
      <c r="F17" s="3">
        <f t="shared" si="1"/>
        <v>0</v>
      </c>
      <c r="G17" s="3">
        <f t="shared" si="1"/>
        <v>35457</v>
      </c>
      <c r="H17" s="3">
        <f t="shared" si="1"/>
        <v>209509</v>
      </c>
      <c r="I17" s="3">
        <f>I102</f>
        <v>93946</v>
      </c>
      <c r="J17" s="3"/>
      <c r="K17" s="3"/>
      <c r="L17" s="3">
        <f>SUM(L99:L102)</f>
        <v>6578.5825999999997</v>
      </c>
      <c r="M17" s="3"/>
      <c r="N17" s="22">
        <v>2015</v>
      </c>
      <c r="P17" s="3"/>
    </row>
    <row r="18" spans="1:16" x14ac:dyDescent="0.2">
      <c r="A18" s="22">
        <v>2016</v>
      </c>
      <c r="C18" s="3">
        <f>SUM(C104:C107)</f>
        <v>0</v>
      </c>
      <c r="D18" s="3">
        <f t="shared" ref="D18:L18" si="2">SUM(D104:D107)</f>
        <v>243972</v>
      </c>
      <c r="E18" s="3">
        <f t="shared" si="2"/>
        <v>1485</v>
      </c>
      <c r="F18" s="3">
        <f t="shared" si="2"/>
        <v>0</v>
      </c>
      <c r="G18" s="3">
        <f t="shared" si="2"/>
        <v>184</v>
      </c>
      <c r="H18" s="3">
        <f t="shared" si="2"/>
        <v>241554</v>
      </c>
      <c r="I18" s="3">
        <f>I107</f>
        <v>93762</v>
      </c>
      <c r="J18" s="3"/>
      <c r="K18" s="3"/>
      <c r="L18" s="3">
        <f t="shared" si="2"/>
        <v>7584.7955999999995</v>
      </c>
      <c r="M18" s="3"/>
      <c r="N18" s="22">
        <v>2016</v>
      </c>
      <c r="P18" s="3"/>
    </row>
    <row r="19" spans="1:16" x14ac:dyDescent="0.2">
      <c r="A19" s="22">
        <v>2017</v>
      </c>
      <c r="C19" s="3">
        <f t="shared" ref="C19:H19" si="3">SUM(C109:C112)</f>
        <v>0</v>
      </c>
      <c r="D19" s="3">
        <f t="shared" si="3"/>
        <v>228894</v>
      </c>
      <c r="E19" s="3">
        <f t="shared" si="3"/>
        <v>1842</v>
      </c>
      <c r="F19" s="3">
        <f t="shared" si="3"/>
        <v>0</v>
      </c>
      <c r="G19" s="3">
        <f t="shared" si="3"/>
        <v>26624</v>
      </c>
      <c r="H19" s="3">
        <f t="shared" si="3"/>
        <v>252192</v>
      </c>
      <c r="I19" s="3">
        <f>I112</f>
        <v>67138</v>
      </c>
      <c r="J19" s="3"/>
      <c r="K19" s="65"/>
      <c r="L19" s="3">
        <f>SUM(L109:L112)</f>
        <v>7918.8287999999993</v>
      </c>
      <c r="M19" s="57"/>
      <c r="N19" s="22">
        <v>2017</v>
      </c>
    </row>
    <row r="20" spans="1:16" x14ac:dyDescent="0.2">
      <c r="A20" s="22">
        <v>2018</v>
      </c>
      <c r="C20" s="3">
        <f t="shared" ref="C20:H20" si="4">SUM(C114:C117)</f>
        <v>0</v>
      </c>
      <c r="D20" s="3">
        <f t="shared" si="4"/>
        <v>123959</v>
      </c>
      <c r="E20" s="3">
        <f t="shared" si="4"/>
        <v>505</v>
      </c>
      <c r="F20" s="3">
        <f t="shared" si="4"/>
        <v>0</v>
      </c>
      <c r="G20" s="3">
        <f t="shared" si="4"/>
        <v>32894</v>
      </c>
      <c r="H20" s="3">
        <f t="shared" si="4"/>
        <v>225437</v>
      </c>
      <c r="I20" s="3">
        <f>I117</f>
        <v>34244</v>
      </c>
      <c r="J20" s="3"/>
      <c r="L20" s="3">
        <f>SUM(L114:L117)</f>
        <v>7078.7217999999993</v>
      </c>
      <c r="M20" s="57"/>
      <c r="N20" s="22">
        <v>2018</v>
      </c>
    </row>
    <row r="21" spans="1:16" x14ac:dyDescent="0.2">
      <c r="A21" s="22">
        <v>2019</v>
      </c>
      <c r="C21" s="3">
        <f t="shared" ref="C21:H21" si="5">SUM(C119:C122)</f>
        <v>0</v>
      </c>
      <c r="D21" s="3">
        <f t="shared" si="5"/>
        <v>271918</v>
      </c>
      <c r="E21" s="3">
        <f t="shared" si="5"/>
        <v>0</v>
      </c>
      <c r="F21" s="3">
        <f t="shared" si="5"/>
        <v>0</v>
      </c>
      <c r="G21" s="3">
        <f t="shared" si="5"/>
        <v>-26123</v>
      </c>
      <c r="H21" s="3">
        <f t="shared" si="5"/>
        <v>245795</v>
      </c>
      <c r="I21" s="3">
        <f>SUM(I122)</f>
        <v>60367</v>
      </c>
      <c r="J21" s="3"/>
      <c r="L21" s="3">
        <f>SUM(L119:L122)</f>
        <v>7717.9629999999997</v>
      </c>
      <c r="M21" s="57"/>
      <c r="N21" s="22">
        <v>2019</v>
      </c>
    </row>
    <row r="22" spans="1:16" x14ac:dyDescent="0.2">
      <c r="A22" s="22">
        <v>2020</v>
      </c>
      <c r="C22" s="3">
        <f t="shared" ref="C22:H22" si="6">SUM(C124:C127)</f>
        <v>0</v>
      </c>
      <c r="D22" s="3">
        <f t="shared" si="6"/>
        <v>223986</v>
      </c>
      <c r="E22" s="3">
        <f t="shared" si="6"/>
        <v>9</v>
      </c>
      <c r="F22" s="3">
        <f t="shared" si="6"/>
        <v>0</v>
      </c>
      <c r="G22" s="3">
        <f t="shared" si="6"/>
        <v>26611</v>
      </c>
      <c r="H22" s="3">
        <f t="shared" si="6"/>
        <v>250626</v>
      </c>
      <c r="I22" s="3">
        <f>SUM(I127)</f>
        <v>33756</v>
      </c>
      <c r="J22" s="3"/>
      <c r="L22" s="3">
        <f>SUM(L124:L127)</f>
        <v>7869.656399999998</v>
      </c>
      <c r="M22" s="57"/>
      <c r="N22" s="22">
        <v>2020</v>
      </c>
    </row>
    <row r="23" spans="1:16" x14ac:dyDescent="0.2">
      <c r="A23" s="22">
        <v>2021</v>
      </c>
      <c r="D23" s="3">
        <f>SUM(D129:D132)</f>
        <v>240033</v>
      </c>
      <c r="E23" s="3">
        <f t="shared" ref="E23:L23" si="7">SUM(E129:E132)</f>
        <v>0</v>
      </c>
      <c r="F23" s="3">
        <f t="shared" si="7"/>
        <v>0</v>
      </c>
      <c r="G23" s="3">
        <f t="shared" si="7"/>
        <v>-20793</v>
      </c>
      <c r="H23" s="3">
        <f t="shared" si="7"/>
        <v>219240</v>
      </c>
      <c r="I23" s="3">
        <f>SUM(I132)</f>
        <v>54549</v>
      </c>
      <c r="J23" s="3"/>
      <c r="K23" s="3"/>
      <c r="L23" s="3">
        <f t="shared" si="7"/>
        <v>6884.1359999999995</v>
      </c>
      <c r="M23" s="3"/>
      <c r="N23" s="22">
        <v>2021</v>
      </c>
    </row>
    <row r="24" spans="1:16" x14ac:dyDescent="0.2">
      <c r="A24" s="22">
        <v>2022</v>
      </c>
      <c r="C24" s="3">
        <f>SUM(C134:C137)</f>
        <v>0</v>
      </c>
      <c r="D24" s="3">
        <f t="shared" ref="D24:L24" si="8">SUM(D134:D137)</f>
        <v>200911</v>
      </c>
      <c r="E24" s="3">
        <f t="shared" si="8"/>
        <v>0</v>
      </c>
      <c r="F24" s="3">
        <f t="shared" si="8"/>
        <v>0</v>
      </c>
      <c r="G24" s="3">
        <f t="shared" si="8"/>
        <v>30240</v>
      </c>
      <c r="H24" s="3">
        <f t="shared" si="8"/>
        <v>231150</v>
      </c>
      <c r="I24" s="3">
        <f>SUM(I137)</f>
        <v>24309</v>
      </c>
      <c r="J24" s="3"/>
      <c r="K24" s="3"/>
      <c r="L24" s="3">
        <f t="shared" si="8"/>
        <v>7258.1100000000006</v>
      </c>
      <c r="M24" s="3"/>
      <c r="N24" s="22">
        <v>2022</v>
      </c>
    </row>
    <row r="25" spans="1:16" x14ac:dyDescent="0.2">
      <c r="A25" s="22">
        <v>2023</v>
      </c>
      <c r="J25" s="3"/>
      <c r="K25" s="3"/>
      <c r="L25" s="3"/>
      <c r="M25" s="3"/>
      <c r="N25" s="22">
        <v>2023</v>
      </c>
    </row>
    <row r="26" spans="1:16" ht="12.75" customHeight="1" x14ac:dyDescent="0.2">
      <c r="A26" s="23"/>
      <c r="J26" s="3"/>
      <c r="K26" s="3"/>
      <c r="L26" s="3"/>
      <c r="M26" s="3"/>
    </row>
    <row r="27" spans="1:16" ht="12.75" customHeight="1" x14ac:dyDescent="0.2">
      <c r="A27" s="22" t="str">
        <f>'Olieforbrug, TJ'!A27</f>
        <v>Januar - July</v>
      </c>
      <c r="J27" s="3"/>
      <c r="K27" s="3"/>
      <c r="L27" s="3"/>
      <c r="M27" s="3"/>
      <c r="N27" s="22" t="str">
        <f>'Olieforbrug, TJ'!M27</f>
        <v>January - July</v>
      </c>
    </row>
    <row r="28" spans="1:16" x14ac:dyDescent="0.2">
      <c r="A28" s="22">
        <f>'Olieforbrug, TJ'!A28</f>
        <v>2005</v>
      </c>
      <c r="C28" s="3">
        <f>SUM(C198:C204)</f>
        <v>0</v>
      </c>
      <c r="D28" s="3">
        <f t="shared" ref="D28:L28" si="9">SUM(D198:D204)</f>
        <v>177712</v>
      </c>
      <c r="E28" s="3">
        <f t="shared" si="9"/>
        <v>5726</v>
      </c>
      <c r="F28" s="3">
        <f t="shared" si="9"/>
        <v>0</v>
      </c>
      <c r="G28" s="3">
        <f t="shared" si="9"/>
        <v>-24765</v>
      </c>
      <c r="H28" s="3">
        <f t="shared" si="9"/>
        <v>150422</v>
      </c>
      <c r="I28" s="3">
        <f>SUM(I204)</f>
        <v>105721</v>
      </c>
      <c r="J28" s="3"/>
      <c r="K28" s="3"/>
      <c r="L28" s="3">
        <f t="shared" si="9"/>
        <v>4723.2507999999998</v>
      </c>
      <c r="M28" s="3"/>
      <c r="N28" s="22">
        <f>'Olieforbrug, TJ'!M28</f>
        <v>2005</v>
      </c>
      <c r="P28" s="3"/>
    </row>
    <row r="29" spans="1:16" x14ac:dyDescent="0.2">
      <c r="A29" s="22">
        <f>'Olieforbrug, TJ'!A29</f>
        <v>2006</v>
      </c>
      <c r="C29" s="3">
        <f>SUM(C211:C217)</f>
        <v>0</v>
      </c>
      <c r="D29" s="3">
        <f t="shared" ref="D29:L29" si="10">SUM(D211:D217)</f>
        <v>166306</v>
      </c>
      <c r="E29" s="3">
        <f t="shared" si="10"/>
        <v>5034</v>
      </c>
      <c r="F29" s="3">
        <f t="shared" si="10"/>
        <v>0</v>
      </c>
      <c r="G29" s="3">
        <f t="shared" si="10"/>
        <v>-10129</v>
      </c>
      <c r="H29" s="3">
        <f t="shared" si="10"/>
        <v>151235</v>
      </c>
      <c r="I29" s="3">
        <f>SUM(I217)</f>
        <v>118333</v>
      </c>
      <c r="J29" s="3"/>
      <c r="K29" s="3"/>
      <c r="L29" s="3">
        <f t="shared" si="10"/>
        <v>4748.7789999999995</v>
      </c>
      <c r="M29" s="3"/>
      <c r="N29" s="22">
        <f>'Olieforbrug, TJ'!M29</f>
        <v>2006</v>
      </c>
      <c r="P29" s="3"/>
    </row>
    <row r="30" spans="1:16" x14ac:dyDescent="0.2">
      <c r="A30" s="22">
        <f>'Olieforbrug, TJ'!A30</f>
        <v>2007</v>
      </c>
      <c r="C30" s="3">
        <f>SUM(C224:C230)</f>
        <v>0</v>
      </c>
      <c r="D30" s="3">
        <f t="shared" ref="D30:L30" si="11">SUM(D224:D230)</f>
        <v>197291</v>
      </c>
      <c r="E30" s="3">
        <f t="shared" si="11"/>
        <v>3938</v>
      </c>
      <c r="F30" s="3">
        <f t="shared" si="11"/>
        <v>0</v>
      </c>
      <c r="G30" s="3">
        <f t="shared" si="11"/>
        <v>-23407</v>
      </c>
      <c r="H30" s="3">
        <f t="shared" si="11"/>
        <v>169874</v>
      </c>
      <c r="I30" s="3">
        <f>SUM(I230)</f>
        <v>86911</v>
      </c>
      <c r="J30" s="3"/>
      <c r="K30" s="3"/>
      <c r="L30" s="3">
        <f t="shared" si="11"/>
        <v>5334.0436</v>
      </c>
      <c r="M30" s="3"/>
      <c r="N30" s="22">
        <f>'Olieforbrug, TJ'!M30</f>
        <v>2007</v>
      </c>
      <c r="P30" s="3"/>
    </row>
    <row r="31" spans="1:16" x14ac:dyDescent="0.2">
      <c r="A31" s="22">
        <f>'Olieforbrug, TJ'!A31</f>
        <v>2008</v>
      </c>
      <c r="C31" s="3">
        <f>SUM(C237:C243)</f>
        <v>0</v>
      </c>
      <c r="D31" s="3">
        <f t="shared" ref="D31:L31" si="12">SUM(D237:D243)</f>
        <v>231070</v>
      </c>
      <c r="E31" s="3">
        <f t="shared" si="12"/>
        <v>7714</v>
      </c>
      <c r="F31" s="3">
        <f t="shared" si="12"/>
        <v>0</v>
      </c>
      <c r="G31" s="3">
        <f t="shared" si="12"/>
        <v>-85145</v>
      </c>
      <c r="H31" s="3">
        <f t="shared" si="12"/>
        <v>138174</v>
      </c>
      <c r="I31" s="3">
        <f>SUM(I243)</f>
        <v>170433</v>
      </c>
      <c r="J31" s="3"/>
      <c r="K31" s="3"/>
      <c r="L31" s="3">
        <f t="shared" si="12"/>
        <v>4338.6635999999999</v>
      </c>
      <c r="M31" s="3"/>
      <c r="N31" s="22">
        <f>'Olieforbrug, TJ'!M31</f>
        <v>2008</v>
      </c>
      <c r="P31" s="3"/>
    </row>
    <row r="32" spans="1:16" x14ac:dyDescent="0.2">
      <c r="A32" s="22">
        <f>'Olieforbrug, TJ'!A32</f>
        <v>2009</v>
      </c>
      <c r="C32" s="3">
        <f>SUM(C250:C256)</f>
        <v>0</v>
      </c>
      <c r="D32" s="3">
        <f t="shared" ref="D32:L32" si="13">SUM(D250:D256)</f>
        <v>128110</v>
      </c>
      <c r="E32" s="3">
        <f t="shared" si="13"/>
        <v>3610</v>
      </c>
      <c r="F32" s="3">
        <f t="shared" si="13"/>
        <v>0</v>
      </c>
      <c r="G32" s="3">
        <f t="shared" si="13"/>
        <v>-22584</v>
      </c>
      <c r="H32" s="3">
        <f t="shared" si="13"/>
        <v>101665</v>
      </c>
      <c r="I32" s="3">
        <f>SUM(I256)</f>
        <v>165341</v>
      </c>
      <c r="J32" s="3"/>
      <c r="K32" s="3"/>
      <c r="L32" s="3">
        <f t="shared" si="13"/>
        <v>3192.2809999999999</v>
      </c>
      <c r="M32" s="3"/>
      <c r="N32" s="22">
        <f>'Olieforbrug, TJ'!M32</f>
        <v>2009</v>
      </c>
      <c r="P32" s="3"/>
    </row>
    <row r="33" spans="1:16" x14ac:dyDescent="0.2">
      <c r="A33" s="22">
        <f>'Olieforbrug, TJ'!A33</f>
        <v>2010</v>
      </c>
      <c r="C33" s="3">
        <f>SUM(C263:C269)</f>
        <v>0</v>
      </c>
      <c r="D33" s="3">
        <f t="shared" ref="D33:L33" si="14">SUM(D263:D269)</f>
        <v>33627</v>
      </c>
      <c r="E33" s="3">
        <f t="shared" si="14"/>
        <v>5928</v>
      </c>
      <c r="F33" s="3">
        <f t="shared" si="14"/>
        <v>0</v>
      </c>
      <c r="G33" s="3">
        <f t="shared" si="14"/>
        <v>58933</v>
      </c>
      <c r="H33" s="3">
        <f t="shared" si="14"/>
        <v>86605</v>
      </c>
      <c r="I33" s="3">
        <f>SUM(I269)</f>
        <v>50728</v>
      </c>
      <c r="J33" s="3"/>
      <c r="K33" s="3"/>
      <c r="L33" s="3">
        <f t="shared" si="14"/>
        <v>2719.3969999999995</v>
      </c>
      <c r="M33" s="3"/>
      <c r="N33" s="22">
        <f>'Olieforbrug, TJ'!M33</f>
        <v>2010</v>
      </c>
      <c r="P33" s="3"/>
    </row>
    <row r="34" spans="1:16" x14ac:dyDescent="0.2">
      <c r="A34" s="22">
        <f>'Olieforbrug, TJ'!A34</f>
        <v>2011</v>
      </c>
      <c r="C34" s="3">
        <f>SUM(C276:C282)</f>
        <v>0</v>
      </c>
      <c r="D34" s="3">
        <f t="shared" ref="D34:L34" si="15">SUM(D276:D282)</f>
        <v>139730</v>
      </c>
      <c r="E34" s="3">
        <f t="shared" si="15"/>
        <v>3683</v>
      </c>
      <c r="F34" s="3">
        <f t="shared" si="15"/>
        <v>0</v>
      </c>
      <c r="G34" s="3">
        <f t="shared" si="15"/>
        <v>-21666</v>
      </c>
      <c r="H34" s="3">
        <f t="shared" si="15"/>
        <v>114165</v>
      </c>
      <c r="I34" s="3">
        <f>SUM(I282)</f>
        <v>72815</v>
      </c>
      <c r="J34" s="3"/>
      <c r="K34" s="3"/>
      <c r="L34" s="3">
        <f t="shared" si="15"/>
        <v>3584.7809999999995</v>
      </c>
      <c r="M34" s="3"/>
      <c r="N34" s="22">
        <f>'Olieforbrug, TJ'!M34</f>
        <v>2011</v>
      </c>
      <c r="P34" s="3"/>
    </row>
    <row r="35" spans="1:16" x14ac:dyDescent="0.2">
      <c r="A35" s="22">
        <f>'Olieforbrug, TJ'!A35</f>
        <v>2012</v>
      </c>
      <c r="C35" s="3">
        <f>SUM(C289:C295)</f>
        <v>0</v>
      </c>
      <c r="D35" s="3">
        <f t="shared" ref="D35:L35" si="16">SUM(D289:D295)</f>
        <v>135945</v>
      </c>
      <c r="E35" s="3">
        <f t="shared" si="16"/>
        <v>2830</v>
      </c>
      <c r="F35" s="3">
        <f t="shared" si="16"/>
        <v>0</v>
      </c>
      <c r="G35" s="3">
        <f t="shared" si="16"/>
        <v>-5179</v>
      </c>
      <c r="H35" s="3">
        <f t="shared" si="16"/>
        <v>127863</v>
      </c>
      <c r="I35" s="3">
        <f>SUM(I295)</f>
        <v>94469</v>
      </c>
      <c r="J35" s="3"/>
      <c r="K35" s="3"/>
      <c r="L35" s="3">
        <f t="shared" si="16"/>
        <v>4014.8981999999996</v>
      </c>
      <c r="M35" s="3"/>
      <c r="N35" s="22">
        <f>'Olieforbrug, TJ'!M35</f>
        <v>2012</v>
      </c>
      <c r="P35" s="3"/>
    </row>
    <row r="36" spans="1:16" x14ac:dyDescent="0.2">
      <c r="A36" s="22">
        <f>'Olieforbrug, TJ'!A36</f>
        <v>2013</v>
      </c>
      <c r="C36" s="3">
        <f>SUM(C302:C308)</f>
        <v>0</v>
      </c>
      <c r="D36" s="3">
        <f t="shared" ref="D36:L36" si="17">SUM(D302:D308)</f>
        <v>117104</v>
      </c>
      <c r="E36" s="3">
        <f t="shared" si="17"/>
        <v>2178</v>
      </c>
      <c r="F36" s="3">
        <f t="shared" si="17"/>
        <v>0</v>
      </c>
      <c r="G36" s="3">
        <f t="shared" si="17"/>
        <v>-18879</v>
      </c>
      <c r="H36" s="3">
        <f t="shared" si="17"/>
        <v>96590</v>
      </c>
      <c r="I36" s="3">
        <f>SUM(I308)</f>
        <v>83552</v>
      </c>
      <c r="J36" s="3"/>
      <c r="K36" s="3"/>
      <c r="L36" s="3">
        <f t="shared" si="17"/>
        <v>3032.9260000000004</v>
      </c>
      <c r="M36" s="3"/>
      <c r="N36" s="22">
        <f>'Olieforbrug, TJ'!M36</f>
        <v>2013</v>
      </c>
      <c r="P36" s="3"/>
    </row>
    <row r="37" spans="1:16" x14ac:dyDescent="0.2">
      <c r="A37" s="22">
        <f>'Olieforbrug, TJ'!A37</f>
        <v>2014</v>
      </c>
      <c r="C37" s="3">
        <f>SUM(C315:C321)</f>
        <v>0</v>
      </c>
      <c r="D37" s="3">
        <f t="shared" ref="D37:L37" si="18">SUM(D315:D321)</f>
        <v>148575</v>
      </c>
      <c r="E37" s="3">
        <f t="shared" si="18"/>
        <v>1284</v>
      </c>
      <c r="F37" s="3">
        <f t="shared" si="18"/>
        <v>0</v>
      </c>
      <c r="G37" s="3">
        <f t="shared" si="18"/>
        <v>-35191</v>
      </c>
      <c r="H37" s="3">
        <f t="shared" si="18"/>
        <v>111984</v>
      </c>
      <c r="I37" s="3">
        <f>SUM(I321)</f>
        <v>87429</v>
      </c>
      <c r="J37" s="3"/>
      <c r="K37" s="3"/>
      <c r="L37" s="3">
        <f t="shared" si="18"/>
        <v>3516.2975999999999</v>
      </c>
      <c r="M37" s="3"/>
      <c r="N37" s="22">
        <f>'Olieforbrug, TJ'!M37</f>
        <v>2014</v>
      </c>
      <c r="P37" s="3"/>
    </row>
    <row r="38" spans="1:16" x14ac:dyDescent="0.2">
      <c r="A38" s="22">
        <f>'Olieforbrug, TJ'!A38</f>
        <v>2015</v>
      </c>
      <c r="C38" s="3">
        <f>SUM(C328:C334)</f>
        <v>0</v>
      </c>
      <c r="D38" s="3">
        <f t="shared" ref="D38:L38" si="19">SUM(D328:D334)</f>
        <v>105463</v>
      </c>
      <c r="E38" s="3">
        <f t="shared" si="19"/>
        <v>853</v>
      </c>
      <c r="F38" s="3">
        <f t="shared" si="19"/>
        <v>0</v>
      </c>
      <c r="G38" s="3">
        <f t="shared" si="19"/>
        <v>12041</v>
      </c>
      <c r="H38" s="3">
        <f t="shared" si="19"/>
        <v>116527</v>
      </c>
      <c r="I38" s="3">
        <f>SUM(I334)</f>
        <v>117362</v>
      </c>
      <c r="J38" s="3"/>
      <c r="K38" s="3"/>
      <c r="L38" s="3">
        <f t="shared" si="19"/>
        <v>3658.9477999999995</v>
      </c>
      <c r="M38" s="3"/>
      <c r="N38" s="22">
        <f>'Olieforbrug, TJ'!M38</f>
        <v>2015</v>
      </c>
      <c r="P38" s="3"/>
    </row>
    <row r="39" spans="1:16" x14ac:dyDescent="0.2">
      <c r="A39" s="22">
        <f>'Olieforbrug, TJ'!A39</f>
        <v>2016</v>
      </c>
      <c r="C39" s="3">
        <f>SUM(C341:C347)</f>
        <v>0</v>
      </c>
      <c r="D39" s="3">
        <f t="shared" ref="D39:L39" si="20">SUM(D341:D347)</f>
        <v>108646</v>
      </c>
      <c r="E39" s="3">
        <f t="shared" si="20"/>
        <v>582</v>
      </c>
      <c r="F39" s="3">
        <f t="shared" si="20"/>
        <v>0</v>
      </c>
      <c r="G39" s="3">
        <f t="shared" si="20"/>
        <v>26323</v>
      </c>
      <c r="H39" s="3">
        <f t="shared" si="20"/>
        <v>134374</v>
      </c>
      <c r="I39" s="3">
        <f>SUM(I347)</f>
        <v>67623</v>
      </c>
      <c r="J39" s="3"/>
      <c r="K39" s="3"/>
      <c r="L39" s="3">
        <f t="shared" si="20"/>
        <v>4219.3436000000002</v>
      </c>
      <c r="M39" s="3"/>
      <c r="N39" s="22">
        <f>'Olieforbrug, TJ'!M39</f>
        <v>2016</v>
      </c>
      <c r="P39" s="3"/>
    </row>
    <row r="40" spans="1:16" x14ac:dyDescent="0.2">
      <c r="A40" s="22">
        <f>'Olieforbrug, TJ'!A40</f>
        <v>2017</v>
      </c>
      <c r="C40" s="3">
        <f>SUM(C354:C360)</f>
        <v>0</v>
      </c>
      <c r="D40" s="3">
        <f t="shared" ref="D40:L40" si="21">SUM(D354:D360)</f>
        <v>115576</v>
      </c>
      <c r="E40" s="3">
        <f t="shared" si="21"/>
        <v>634</v>
      </c>
      <c r="F40" s="3">
        <f t="shared" si="21"/>
        <v>0</v>
      </c>
      <c r="G40" s="3">
        <f t="shared" si="21"/>
        <v>28407</v>
      </c>
      <c r="H40" s="3">
        <f t="shared" si="21"/>
        <v>143342</v>
      </c>
      <c r="I40" s="3">
        <f>SUM(I360)</f>
        <v>65355</v>
      </c>
      <c r="J40" s="3"/>
      <c r="K40" s="3"/>
      <c r="L40" s="3">
        <f t="shared" si="21"/>
        <v>4500.9387999999999</v>
      </c>
      <c r="M40" s="3"/>
      <c r="N40" s="22">
        <f>'Olieforbrug, TJ'!M40</f>
        <v>2017</v>
      </c>
      <c r="P40" s="3"/>
    </row>
    <row r="41" spans="1:16" x14ac:dyDescent="0.2">
      <c r="A41" s="22">
        <f>'Olieforbrug, TJ'!A41</f>
        <v>2018</v>
      </c>
      <c r="C41" s="3">
        <f>SUM(C367:C373)</f>
        <v>0</v>
      </c>
      <c r="D41" s="3">
        <f t="shared" ref="D41:L41" si="22">SUM(D367:D373)</f>
        <v>59149</v>
      </c>
      <c r="E41" s="3">
        <f t="shared" si="22"/>
        <v>314</v>
      </c>
      <c r="F41" s="3">
        <f t="shared" si="22"/>
        <v>0</v>
      </c>
      <c r="G41" s="3">
        <f t="shared" si="22"/>
        <v>-772</v>
      </c>
      <c r="H41" s="3">
        <f t="shared" si="22"/>
        <v>127152</v>
      </c>
      <c r="I41" s="3">
        <f>SUM(I373)</f>
        <v>67910</v>
      </c>
      <c r="J41" s="3"/>
      <c r="K41" s="3"/>
      <c r="L41" s="3">
        <f t="shared" si="22"/>
        <v>3992.5728000000004</v>
      </c>
      <c r="M41" s="3"/>
      <c r="N41" s="22">
        <f>'Olieforbrug, TJ'!M41</f>
        <v>2018</v>
      </c>
      <c r="P41" s="3"/>
    </row>
    <row r="42" spans="1:16" x14ac:dyDescent="0.2">
      <c r="A42" s="22">
        <f>'Olieforbrug, TJ'!A42</f>
        <v>2019</v>
      </c>
      <c r="C42" s="3">
        <f>SUM(C380:C386)</f>
        <v>0</v>
      </c>
      <c r="D42" s="3">
        <f t="shared" ref="D42:L42" si="23">SUM(D380:D386)</f>
        <v>169226</v>
      </c>
      <c r="E42" s="3">
        <f t="shared" si="23"/>
        <v>0</v>
      </c>
      <c r="F42" s="3">
        <f t="shared" si="23"/>
        <v>0</v>
      </c>
      <c r="G42" s="3">
        <f t="shared" si="23"/>
        <v>-34623</v>
      </c>
      <c r="H42" s="3">
        <f t="shared" si="23"/>
        <v>134603</v>
      </c>
      <c r="I42" s="3">
        <f>SUM(I386)</f>
        <v>68867</v>
      </c>
      <c r="J42" s="3"/>
      <c r="K42" s="3"/>
      <c r="L42" s="3">
        <f t="shared" si="23"/>
        <v>4226.5342000000001</v>
      </c>
      <c r="M42" s="3"/>
      <c r="N42" s="22">
        <f>'Olieforbrug, TJ'!M42</f>
        <v>2019</v>
      </c>
      <c r="P42" s="3"/>
    </row>
    <row r="43" spans="1:16" x14ac:dyDescent="0.2">
      <c r="A43" s="22">
        <f>'Olieforbrug, TJ'!A43</f>
        <v>2020</v>
      </c>
      <c r="C43" s="3">
        <f>SUM(C393:C399)</f>
        <v>0</v>
      </c>
      <c r="D43" s="3">
        <f t="shared" ref="D43:L43" si="24">SUM(D393:D399)</f>
        <v>185600</v>
      </c>
      <c r="E43" s="3">
        <f t="shared" si="24"/>
        <v>9</v>
      </c>
      <c r="F43" s="3">
        <f t="shared" si="24"/>
        <v>0</v>
      </c>
      <c r="G43" s="3">
        <f t="shared" si="24"/>
        <v>-36371</v>
      </c>
      <c r="H43" s="3">
        <f t="shared" si="24"/>
        <v>149258</v>
      </c>
      <c r="I43" s="3">
        <f>SUM(I399)</f>
        <v>96738</v>
      </c>
      <c r="J43" s="3"/>
      <c r="K43" s="3"/>
      <c r="L43" s="3">
        <f t="shared" si="24"/>
        <v>4686.7011999999995</v>
      </c>
      <c r="M43" s="3"/>
      <c r="N43" s="22">
        <f>'Olieforbrug, TJ'!M43</f>
        <v>2020</v>
      </c>
      <c r="P43" s="3"/>
    </row>
    <row r="44" spans="1:16" x14ac:dyDescent="0.2">
      <c r="A44" s="22">
        <f>'Olieforbrug, TJ'!A44</f>
        <v>2021</v>
      </c>
      <c r="C44" s="3">
        <f>SUM(C406:C412)</f>
        <v>0</v>
      </c>
      <c r="D44" s="3">
        <f t="shared" ref="D44:L44" si="25">SUM(D406:D412)</f>
        <v>145544</v>
      </c>
      <c r="E44" s="3">
        <f t="shared" si="25"/>
        <v>0</v>
      </c>
      <c r="F44" s="3">
        <f t="shared" si="25"/>
        <v>0</v>
      </c>
      <c r="G44" s="3">
        <f t="shared" si="25"/>
        <v>-18669</v>
      </c>
      <c r="H44" s="3">
        <f t="shared" si="25"/>
        <v>126875</v>
      </c>
      <c r="I44" s="3">
        <f>SUM(I412)</f>
        <v>52425</v>
      </c>
      <c r="J44" s="3"/>
      <c r="K44" s="3"/>
      <c r="L44" s="3">
        <f t="shared" si="25"/>
        <v>3983.8749999999991</v>
      </c>
      <c r="M44" s="3"/>
      <c r="N44" s="22">
        <f>'Olieforbrug, TJ'!M44</f>
        <v>2021</v>
      </c>
      <c r="P44" s="3"/>
    </row>
    <row r="45" spans="1:16" x14ac:dyDescent="0.2">
      <c r="A45" s="22">
        <f>'Olieforbrug, TJ'!A45</f>
        <v>2022</v>
      </c>
      <c r="C45" s="3">
        <f>SUM(C419:C425)</f>
        <v>0</v>
      </c>
      <c r="D45" s="3">
        <f t="shared" ref="D45:L45" si="26">SUM(D419:D425)</f>
        <v>153846</v>
      </c>
      <c r="E45" s="3">
        <f t="shared" si="26"/>
        <v>0</v>
      </c>
      <c r="F45" s="3">
        <f t="shared" si="26"/>
        <v>0</v>
      </c>
      <c r="G45" s="3">
        <f t="shared" si="26"/>
        <v>-8212</v>
      </c>
      <c r="H45" s="3">
        <f t="shared" si="26"/>
        <v>145633</v>
      </c>
      <c r="I45" s="3">
        <f>SUM(I425)</f>
        <v>62761</v>
      </c>
      <c r="J45" s="3"/>
      <c r="K45" s="3"/>
      <c r="L45" s="3">
        <f t="shared" si="26"/>
        <v>4572.8762000000006</v>
      </c>
      <c r="M45" s="3"/>
      <c r="N45" s="22">
        <f>'Olieforbrug, TJ'!M45</f>
        <v>2022</v>
      </c>
      <c r="P45" s="3"/>
    </row>
    <row r="46" spans="1:16" x14ac:dyDescent="0.2">
      <c r="A46" s="22">
        <f>'Olieforbrug, TJ'!A46</f>
        <v>2023</v>
      </c>
      <c r="C46" s="3">
        <f>SUM(C432:C438)</f>
        <v>0</v>
      </c>
      <c r="D46" s="3">
        <f t="shared" ref="D46:L46" si="27">SUM(D432:D438)</f>
        <v>113337</v>
      </c>
      <c r="E46" s="3">
        <f t="shared" si="27"/>
        <v>0</v>
      </c>
      <c r="F46" s="3">
        <f t="shared" si="27"/>
        <v>0</v>
      </c>
      <c r="G46" s="3">
        <f t="shared" si="27"/>
        <v>-17750</v>
      </c>
      <c r="H46" s="3">
        <f t="shared" si="27"/>
        <v>74440</v>
      </c>
      <c r="I46" s="3">
        <f>SUM(I438)</f>
        <v>63206</v>
      </c>
      <c r="J46" s="3"/>
      <c r="K46" s="3"/>
      <c r="L46" s="3">
        <f t="shared" si="27"/>
        <v>2337.4159999999997</v>
      </c>
      <c r="M46" s="3"/>
      <c r="N46" s="22">
        <f>'Olieforbrug, TJ'!M46</f>
        <v>2023</v>
      </c>
      <c r="P46" s="3"/>
    </row>
    <row r="47" spans="1:16" x14ac:dyDescent="0.2">
      <c r="A47" s="22"/>
      <c r="H47" s="51"/>
      <c r="J47" s="3"/>
      <c r="K47" s="3"/>
      <c r="L47" s="3"/>
      <c r="M47" s="3"/>
      <c r="N47" s="22"/>
    </row>
    <row r="48" spans="1:16" ht="13.5" thickBot="1" x14ac:dyDescent="0.25">
      <c r="A48" s="2"/>
      <c r="C48" s="25"/>
      <c r="D48" s="25"/>
      <c r="E48" s="25"/>
      <c r="F48" s="25"/>
      <c r="G48" s="25"/>
      <c r="H48" s="25"/>
      <c r="I48" s="25"/>
      <c r="L48" s="25"/>
      <c r="N48" s="2"/>
    </row>
    <row r="49" spans="1:14" x14ac:dyDescent="0.2">
      <c r="A49" s="23" t="s">
        <v>40</v>
      </c>
      <c r="C49" s="3">
        <v>0</v>
      </c>
      <c r="D49" s="3">
        <v>60500</v>
      </c>
      <c r="E49" s="3">
        <v>4706</v>
      </c>
      <c r="F49" s="3">
        <v>0</v>
      </c>
      <c r="G49" s="3">
        <v>-1078</v>
      </c>
      <c r="H49" s="3">
        <v>57953</v>
      </c>
      <c r="I49" s="3">
        <v>82034</v>
      </c>
      <c r="L49" s="3">
        <v>1819.7242000000001</v>
      </c>
      <c r="N49" s="26" t="s">
        <v>61</v>
      </c>
    </row>
    <row r="50" spans="1:14" x14ac:dyDescent="0.2">
      <c r="A50" s="23" t="s">
        <v>41</v>
      </c>
      <c r="C50" s="3">
        <v>0</v>
      </c>
      <c r="D50" s="3">
        <v>90045</v>
      </c>
      <c r="E50" s="3">
        <v>615</v>
      </c>
      <c r="F50" s="3">
        <v>0</v>
      </c>
      <c r="G50" s="3">
        <v>-20425</v>
      </c>
      <c r="H50" s="3">
        <v>68969</v>
      </c>
      <c r="I50" s="3">
        <v>102459</v>
      </c>
      <c r="L50" s="3">
        <v>2165.6265999999996</v>
      </c>
      <c r="N50" s="26" t="s">
        <v>62</v>
      </c>
    </row>
    <row r="51" spans="1:14" x14ac:dyDescent="0.2">
      <c r="A51" s="23" t="s">
        <v>42</v>
      </c>
      <c r="C51" s="3">
        <v>0</v>
      </c>
      <c r="D51" s="3">
        <v>68169</v>
      </c>
      <c r="E51" s="3">
        <v>2537</v>
      </c>
      <c r="F51" s="3">
        <v>0</v>
      </c>
      <c r="G51" s="3">
        <v>2997</v>
      </c>
      <c r="H51" s="3">
        <v>68804</v>
      </c>
      <c r="I51" s="3">
        <v>99462</v>
      </c>
      <c r="L51" s="3">
        <v>2314.3997999999997</v>
      </c>
      <c r="N51" s="26" t="s">
        <v>63</v>
      </c>
    </row>
    <row r="52" spans="1:14" x14ac:dyDescent="0.2">
      <c r="A52" s="23" t="s">
        <v>43</v>
      </c>
      <c r="C52" s="3">
        <v>0</v>
      </c>
      <c r="D52" s="3">
        <v>78880</v>
      </c>
      <c r="E52" s="3">
        <v>12341</v>
      </c>
      <c r="F52" s="3">
        <v>0</v>
      </c>
      <c r="G52" s="3">
        <v>-8742</v>
      </c>
      <c r="H52" s="3">
        <v>61751</v>
      </c>
      <c r="I52" s="3">
        <v>108204</v>
      </c>
      <c r="L52" s="3">
        <v>1938.9813999999999</v>
      </c>
      <c r="N52" s="26" t="s">
        <v>64</v>
      </c>
    </row>
    <row r="53" spans="1:14" x14ac:dyDescent="0.2">
      <c r="A53" s="23"/>
      <c r="L53" s="3"/>
    </row>
    <row r="54" spans="1:14" x14ac:dyDescent="0.2">
      <c r="A54" s="23" t="s">
        <v>44</v>
      </c>
      <c r="C54" s="3">
        <v>0</v>
      </c>
      <c r="D54" s="3">
        <v>67908</v>
      </c>
      <c r="E54" s="3">
        <v>3990</v>
      </c>
      <c r="F54" s="3">
        <v>0</v>
      </c>
      <c r="G54" s="3">
        <v>-9348</v>
      </c>
      <c r="H54" s="3">
        <v>54752</v>
      </c>
      <c r="I54" s="3">
        <v>117552</v>
      </c>
      <c r="L54" s="3">
        <v>1719.2127999999998</v>
      </c>
      <c r="N54" s="26" t="s">
        <v>81</v>
      </c>
    </row>
    <row r="55" spans="1:14" x14ac:dyDescent="0.2">
      <c r="A55" s="23" t="s">
        <v>45</v>
      </c>
      <c r="C55" s="3">
        <v>0</v>
      </c>
      <c r="D55" s="3">
        <v>98398</v>
      </c>
      <c r="E55" s="3">
        <v>808</v>
      </c>
      <c r="F55" s="3">
        <v>0</v>
      </c>
      <c r="G55" s="3">
        <v>-26249</v>
      </c>
      <c r="H55" s="3">
        <v>71251</v>
      </c>
      <c r="I55" s="3">
        <v>143801</v>
      </c>
      <c r="L55" s="3">
        <v>2237.2813999999998</v>
      </c>
      <c r="N55" s="26" t="s">
        <v>82</v>
      </c>
    </row>
    <row r="56" spans="1:14" x14ac:dyDescent="0.2">
      <c r="A56" s="23" t="s">
        <v>46</v>
      </c>
      <c r="C56" s="3">
        <v>0</v>
      </c>
      <c r="D56" s="3">
        <v>30531</v>
      </c>
      <c r="E56" s="3">
        <v>2573</v>
      </c>
      <c r="F56" s="3">
        <v>0</v>
      </c>
      <c r="G56" s="3">
        <v>34172</v>
      </c>
      <c r="H56" s="3">
        <v>65147</v>
      </c>
      <c r="I56" s="3">
        <v>109629</v>
      </c>
      <c r="L56" s="3">
        <v>2045.6158</v>
      </c>
      <c r="N56" s="26" t="s">
        <v>83</v>
      </c>
    </row>
    <row r="57" spans="1:14" x14ac:dyDescent="0.2">
      <c r="A57" s="23" t="s">
        <v>47</v>
      </c>
      <c r="C57" s="3">
        <v>0</v>
      </c>
      <c r="D57" s="3">
        <v>43654</v>
      </c>
      <c r="E57" s="3">
        <v>8196</v>
      </c>
      <c r="F57" s="3">
        <v>0</v>
      </c>
      <c r="G57" s="3">
        <v>46125</v>
      </c>
      <c r="H57" s="3">
        <v>78391</v>
      </c>
      <c r="I57" s="3">
        <v>63504</v>
      </c>
      <c r="L57" s="3">
        <v>2461.4773999999998</v>
      </c>
      <c r="N57" s="26" t="s">
        <v>84</v>
      </c>
    </row>
    <row r="58" spans="1:14" x14ac:dyDescent="0.2">
      <c r="A58" s="23"/>
      <c r="L58" s="3"/>
    </row>
    <row r="59" spans="1:14" x14ac:dyDescent="0.2">
      <c r="A59" s="23" t="s">
        <v>48</v>
      </c>
      <c r="C59" s="3">
        <v>0</v>
      </c>
      <c r="D59" s="3">
        <v>91663</v>
      </c>
      <c r="E59" s="3">
        <v>3493</v>
      </c>
      <c r="F59" s="3">
        <v>0</v>
      </c>
      <c r="G59" s="3">
        <v>-21058</v>
      </c>
      <c r="H59" s="3">
        <v>67103</v>
      </c>
      <c r="I59" s="3">
        <v>84562</v>
      </c>
      <c r="L59" s="3">
        <v>2107.0342000000001</v>
      </c>
      <c r="N59" s="26" t="s">
        <v>85</v>
      </c>
    </row>
    <row r="60" spans="1:14" x14ac:dyDescent="0.2">
      <c r="A60" s="23" t="s">
        <v>49</v>
      </c>
      <c r="C60" s="3">
        <v>0</v>
      </c>
      <c r="D60" s="3">
        <v>79907</v>
      </c>
      <c r="E60" s="3">
        <v>288</v>
      </c>
      <c r="F60" s="3">
        <v>0</v>
      </c>
      <c r="G60" s="3">
        <v>-5589</v>
      </c>
      <c r="H60" s="3">
        <v>74046</v>
      </c>
      <c r="I60" s="3">
        <v>90151</v>
      </c>
      <c r="L60" s="3">
        <v>2325.0443999999998</v>
      </c>
      <c r="N60" s="26" t="s">
        <v>86</v>
      </c>
    </row>
    <row r="61" spans="1:14" x14ac:dyDescent="0.2">
      <c r="A61" s="23" t="s">
        <v>50</v>
      </c>
      <c r="C61" s="3">
        <v>0</v>
      </c>
      <c r="D61" s="3">
        <v>85335</v>
      </c>
      <c r="E61" s="3">
        <v>2414</v>
      </c>
      <c r="F61" s="3">
        <v>0</v>
      </c>
      <c r="G61" s="3">
        <v>-4443</v>
      </c>
      <c r="H61" s="3">
        <v>78325</v>
      </c>
      <c r="I61" s="3">
        <v>94594</v>
      </c>
      <c r="L61" s="3">
        <v>2459.4049999999997</v>
      </c>
      <c r="N61" s="26" t="s">
        <v>87</v>
      </c>
    </row>
    <row r="62" spans="1:14" x14ac:dyDescent="0.2">
      <c r="A62" s="23" t="s">
        <v>51</v>
      </c>
      <c r="C62" s="3">
        <v>0</v>
      </c>
      <c r="D62" s="3">
        <v>69807</v>
      </c>
      <c r="E62" s="3">
        <v>6835</v>
      </c>
      <c r="F62" s="3">
        <v>0</v>
      </c>
      <c r="G62" s="3">
        <v>9306</v>
      </c>
      <c r="H62" s="3">
        <v>72217</v>
      </c>
      <c r="I62" s="3">
        <v>85288</v>
      </c>
      <c r="L62" s="3">
        <v>2267.6137999999996</v>
      </c>
      <c r="N62" s="26" t="s">
        <v>88</v>
      </c>
    </row>
    <row r="63" spans="1:14" x14ac:dyDescent="0.2">
      <c r="A63" s="23"/>
      <c r="L63" s="3"/>
    </row>
    <row r="64" spans="1:14" x14ac:dyDescent="0.2">
      <c r="A64" s="23" t="s">
        <v>52</v>
      </c>
      <c r="C64" s="3">
        <v>0</v>
      </c>
      <c r="D64" s="3">
        <v>90178</v>
      </c>
      <c r="E64" s="3">
        <v>5135</v>
      </c>
      <c r="F64" s="3">
        <v>0</v>
      </c>
      <c r="G64" s="3">
        <v>-28927</v>
      </c>
      <c r="H64" s="3">
        <v>56080</v>
      </c>
      <c r="I64" s="3">
        <v>114215</v>
      </c>
      <c r="L64" s="3">
        <v>1760.912</v>
      </c>
      <c r="N64" s="26" t="s">
        <v>89</v>
      </c>
    </row>
    <row r="65" spans="1:14" x14ac:dyDescent="0.2">
      <c r="A65" s="23" t="s">
        <v>53</v>
      </c>
      <c r="C65" s="3">
        <v>0</v>
      </c>
      <c r="D65" s="3">
        <v>43935</v>
      </c>
      <c r="E65" s="3">
        <v>1450</v>
      </c>
      <c r="F65" s="3">
        <v>0</v>
      </c>
      <c r="G65" s="3">
        <v>17553</v>
      </c>
      <c r="H65" s="3">
        <v>60036</v>
      </c>
      <c r="I65" s="3">
        <v>96662</v>
      </c>
      <c r="L65" s="3">
        <v>1885.1304</v>
      </c>
      <c r="N65" s="26" t="s">
        <v>90</v>
      </c>
    </row>
    <row r="66" spans="1:14" x14ac:dyDescent="0.2">
      <c r="A66" s="23" t="s">
        <v>54</v>
      </c>
      <c r="C66" s="3">
        <v>0</v>
      </c>
      <c r="D66" s="3">
        <v>100509</v>
      </c>
      <c r="E66" s="3">
        <v>3532</v>
      </c>
      <c r="F66" s="3">
        <v>0</v>
      </c>
      <c r="G66" s="3">
        <v>-45651</v>
      </c>
      <c r="H66" s="3">
        <v>51324</v>
      </c>
      <c r="I66" s="3">
        <v>142313</v>
      </c>
      <c r="L66" s="3">
        <v>1611.5735999999997</v>
      </c>
      <c r="N66" s="26" t="s">
        <v>91</v>
      </c>
    </row>
    <row r="67" spans="1:14" x14ac:dyDescent="0.2">
      <c r="A67" s="23" t="s">
        <v>55</v>
      </c>
      <c r="C67" s="3">
        <v>0</v>
      </c>
      <c r="D67" s="3">
        <v>59684</v>
      </c>
      <c r="E67" s="3">
        <v>5365</v>
      </c>
      <c r="F67" s="3">
        <v>0</v>
      </c>
      <c r="G67" s="3">
        <v>-444</v>
      </c>
      <c r="H67" s="3">
        <v>52872</v>
      </c>
      <c r="I67" s="3">
        <v>142757</v>
      </c>
      <c r="L67" s="3">
        <v>1660.1807999999999</v>
      </c>
      <c r="N67" s="26" t="s">
        <v>92</v>
      </c>
    </row>
    <row r="68" spans="1:14" x14ac:dyDescent="0.2">
      <c r="A68" s="23"/>
      <c r="L68" s="3"/>
    </row>
    <row r="69" spans="1:14" x14ac:dyDescent="0.2">
      <c r="A69" s="23" t="s">
        <v>56</v>
      </c>
      <c r="C69" s="3">
        <v>0</v>
      </c>
      <c r="D69" s="3">
        <v>31278</v>
      </c>
      <c r="E69" s="3">
        <v>2881</v>
      </c>
      <c r="F69" s="3">
        <v>0</v>
      </c>
      <c r="G69" s="3">
        <v>8671</v>
      </c>
      <c r="H69" s="3">
        <v>37019</v>
      </c>
      <c r="I69" s="3">
        <v>134086</v>
      </c>
      <c r="L69" s="3">
        <v>1162.3966</v>
      </c>
      <c r="N69" s="26" t="s">
        <v>93</v>
      </c>
    </row>
    <row r="70" spans="1:14" x14ac:dyDescent="0.2">
      <c r="A70" s="23" t="s">
        <v>57</v>
      </c>
      <c r="C70" s="3">
        <v>0</v>
      </c>
      <c r="D70" s="3">
        <v>49728</v>
      </c>
      <c r="E70" s="3">
        <v>481</v>
      </c>
      <c r="F70" s="3">
        <v>0</v>
      </c>
      <c r="G70" s="3">
        <v>-4963</v>
      </c>
      <c r="H70" s="3">
        <v>44082</v>
      </c>
      <c r="I70" s="3">
        <v>139049</v>
      </c>
      <c r="L70" s="3">
        <v>1384.1748000000002</v>
      </c>
      <c r="N70" s="26" t="s">
        <v>94</v>
      </c>
    </row>
    <row r="71" spans="1:14" x14ac:dyDescent="0.2">
      <c r="A71" s="23" t="s">
        <v>58</v>
      </c>
      <c r="C71" s="3">
        <v>0</v>
      </c>
      <c r="D71" s="3">
        <v>52432</v>
      </c>
      <c r="E71" s="3">
        <v>2993</v>
      </c>
      <c r="F71" s="3">
        <v>0</v>
      </c>
      <c r="G71" s="3">
        <v>3892</v>
      </c>
      <c r="H71" s="3">
        <v>53587</v>
      </c>
      <c r="I71" s="3">
        <v>135157</v>
      </c>
      <c r="L71" s="3">
        <v>1682.6317999999999</v>
      </c>
      <c r="N71" s="26" t="s">
        <v>95</v>
      </c>
    </row>
    <row r="72" spans="1:14" x14ac:dyDescent="0.2">
      <c r="A72" s="23" t="s">
        <v>96</v>
      </c>
      <c r="C72" s="3">
        <v>0</v>
      </c>
      <c r="D72" s="3">
        <v>30369</v>
      </c>
      <c r="E72" s="3">
        <v>5614</v>
      </c>
      <c r="F72" s="3">
        <v>0</v>
      </c>
      <c r="G72" s="3">
        <v>25496</v>
      </c>
      <c r="H72" s="3">
        <v>50649</v>
      </c>
      <c r="I72" s="3">
        <v>109661</v>
      </c>
      <c r="L72" s="3">
        <v>1590.3786</v>
      </c>
      <c r="N72" s="26" t="s">
        <v>97</v>
      </c>
    </row>
    <row r="73" spans="1:14" x14ac:dyDescent="0.2">
      <c r="A73" s="23"/>
      <c r="L73" s="3"/>
      <c r="N73" s="26"/>
    </row>
    <row r="74" spans="1:14" x14ac:dyDescent="0.2">
      <c r="A74" s="32" t="s">
        <v>98</v>
      </c>
      <c r="C74" s="3">
        <v>0</v>
      </c>
      <c r="D74" s="3">
        <v>5964</v>
      </c>
      <c r="E74" s="3">
        <v>4901</v>
      </c>
      <c r="F74" s="3">
        <v>0</v>
      </c>
      <c r="G74" s="3">
        <v>25587</v>
      </c>
      <c r="H74" s="3">
        <v>26640</v>
      </c>
      <c r="I74" s="3">
        <v>84074</v>
      </c>
      <c r="L74" s="3">
        <v>836.49599999999987</v>
      </c>
      <c r="N74" s="26" t="s">
        <v>99</v>
      </c>
    </row>
    <row r="75" spans="1:14" x14ac:dyDescent="0.2">
      <c r="A75" s="32" t="s">
        <v>114</v>
      </c>
      <c r="C75" s="3">
        <v>0</v>
      </c>
      <c r="D75" s="3">
        <v>49</v>
      </c>
      <c r="E75" s="3">
        <v>938</v>
      </c>
      <c r="F75" s="3">
        <v>0</v>
      </c>
      <c r="G75" s="3">
        <v>47895</v>
      </c>
      <c r="H75" s="3">
        <v>46989</v>
      </c>
      <c r="I75" s="3">
        <v>36179</v>
      </c>
      <c r="J75" s="3"/>
      <c r="K75" s="3"/>
      <c r="L75" s="3">
        <v>1475.4546</v>
      </c>
      <c r="N75" s="26" t="s">
        <v>126</v>
      </c>
    </row>
    <row r="76" spans="1:14" ht="12.75" customHeight="1" x14ac:dyDescent="0.2">
      <c r="A76" s="32" t="s">
        <v>127</v>
      </c>
      <c r="C76" s="3">
        <v>0</v>
      </c>
      <c r="D76" s="3">
        <v>54301</v>
      </c>
      <c r="E76" s="3">
        <v>2044</v>
      </c>
      <c r="F76" s="3">
        <v>0</v>
      </c>
      <c r="G76" s="3">
        <v>-13574</v>
      </c>
      <c r="H76" s="3">
        <v>38670</v>
      </c>
      <c r="I76" s="3">
        <v>49753</v>
      </c>
      <c r="J76" s="3"/>
      <c r="K76" s="3"/>
      <c r="L76" s="3">
        <v>1214.2379999999998</v>
      </c>
      <c r="N76" s="26" t="s">
        <v>128</v>
      </c>
    </row>
    <row r="77" spans="1:14" ht="12.75" customHeight="1" x14ac:dyDescent="0.2">
      <c r="A77" s="32" t="s">
        <v>132</v>
      </c>
      <c r="C77" s="3">
        <v>0</v>
      </c>
      <c r="D77" s="3">
        <v>58943</v>
      </c>
      <c r="E77" s="3">
        <v>4966</v>
      </c>
      <c r="F77" s="3">
        <v>0</v>
      </c>
      <c r="G77" s="3">
        <v>-1396</v>
      </c>
      <c r="H77" s="3">
        <v>52582</v>
      </c>
      <c r="I77" s="3">
        <v>51149</v>
      </c>
      <c r="J77" s="3"/>
      <c r="K77" s="3"/>
      <c r="L77" s="3">
        <v>1651.0748000000001</v>
      </c>
      <c r="N77" s="26" t="s">
        <v>133</v>
      </c>
    </row>
    <row r="78" spans="1:14" ht="12.75" customHeight="1" x14ac:dyDescent="0.2">
      <c r="A78" s="32"/>
      <c r="J78" s="3"/>
      <c r="K78" s="3"/>
      <c r="L78" s="3"/>
      <c r="N78" s="26"/>
    </row>
    <row r="79" spans="1:14" ht="12.75" customHeight="1" x14ac:dyDescent="0.2">
      <c r="A79" s="32" t="s">
        <v>134</v>
      </c>
      <c r="C79" s="3">
        <v>0</v>
      </c>
      <c r="D79" s="3">
        <v>31524</v>
      </c>
      <c r="E79" s="3">
        <v>3040</v>
      </c>
      <c r="F79" s="3">
        <v>0</v>
      </c>
      <c r="G79" s="3">
        <v>8435</v>
      </c>
      <c r="H79" s="3">
        <v>36905</v>
      </c>
      <c r="I79" s="3">
        <v>42714</v>
      </c>
      <c r="J79" s="3"/>
      <c r="K79" s="3"/>
      <c r="L79" s="3">
        <v>1158.817</v>
      </c>
      <c r="N79" s="26" t="s">
        <v>135</v>
      </c>
    </row>
    <row r="80" spans="1:14" ht="12.75" customHeight="1" x14ac:dyDescent="0.2">
      <c r="A80" s="32" t="s">
        <v>139</v>
      </c>
      <c r="C80" s="3">
        <v>0</v>
      </c>
      <c r="D80" s="3">
        <v>55932</v>
      </c>
      <c r="E80" s="3">
        <v>431</v>
      </c>
      <c r="F80" s="3">
        <v>0</v>
      </c>
      <c r="G80" s="3">
        <v>2358</v>
      </c>
      <c r="H80" s="3">
        <v>57872</v>
      </c>
      <c r="I80" s="3">
        <v>40356</v>
      </c>
      <c r="J80" s="3"/>
      <c r="K80" s="3"/>
      <c r="L80" s="3">
        <v>1817.1808000000001</v>
      </c>
      <c r="N80" s="26" t="s">
        <v>140</v>
      </c>
    </row>
    <row r="81" spans="1:14" ht="12.75" customHeight="1" x14ac:dyDescent="0.2">
      <c r="A81" s="32" t="s">
        <v>141</v>
      </c>
      <c r="C81" s="3">
        <v>0</v>
      </c>
      <c r="D81" s="3">
        <v>79865</v>
      </c>
      <c r="E81" s="3">
        <v>2937</v>
      </c>
      <c r="F81" s="3">
        <v>0</v>
      </c>
      <c r="G81" s="3">
        <v>-21446</v>
      </c>
      <c r="H81" s="3">
        <v>55234</v>
      </c>
      <c r="I81" s="3">
        <v>61802</v>
      </c>
      <c r="J81" s="3"/>
      <c r="K81" s="3"/>
      <c r="L81" s="3">
        <v>1734.3476000000001</v>
      </c>
      <c r="N81" s="26" t="s">
        <v>142</v>
      </c>
    </row>
    <row r="82" spans="1:14" ht="12.75" customHeight="1" x14ac:dyDescent="0.2">
      <c r="A82" s="32" t="s">
        <v>151</v>
      </c>
      <c r="C82" s="3">
        <v>0</v>
      </c>
      <c r="D82" s="3">
        <v>87915</v>
      </c>
      <c r="E82" s="3">
        <v>3753</v>
      </c>
      <c r="F82" s="3">
        <v>0</v>
      </c>
      <c r="G82" s="3">
        <v>-27488</v>
      </c>
      <c r="H82" s="3">
        <v>56664</v>
      </c>
      <c r="I82" s="3">
        <v>89290</v>
      </c>
      <c r="J82" s="3"/>
      <c r="K82" s="3"/>
      <c r="L82" s="3">
        <v>1779.2496000000001</v>
      </c>
      <c r="N82" s="26" t="s">
        <v>152</v>
      </c>
    </row>
    <row r="83" spans="1:14" ht="12.75" customHeight="1" x14ac:dyDescent="0.2">
      <c r="A83" s="32"/>
      <c r="J83" s="3"/>
      <c r="K83" s="3"/>
      <c r="L83" s="3"/>
      <c r="N83" s="26"/>
    </row>
    <row r="84" spans="1:14" ht="12.75" customHeight="1" x14ac:dyDescent="0.2">
      <c r="A84" s="32" t="s">
        <v>156</v>
      </c>
      <c r="C84" s="3">
        <v>0</v>
      </c>
      <c r="D84" s="3">
        <v>57074</v>
      </c>
      <c r="E84" s="3">
        <v>2222</v>
      </c>
      <c r="F84" s="3">
        <v>0</v>
      </c>
      <c r="G84" s="3">
        <v>-4955</v>
      </c>
      <c r="H84" s="3">
        <v>49859</v>
      </c>
      <c r="I84" s="3">
        <v>94245</v>
      </c>
      <c r="J84" s="3"/>
      <c r="K84" s="3"/>
      <c r="L84" s="3">
        <v>1565.5726</v>
      </c>
      <c r="N84" s="26" t="s">
        <v>157</v>
      </c>
    </row>
    <row r="85" spans="1:14" ht="12.75" customHeight="1" x14ac:dyDescent="0.2">
      <c r="A85" s="32" t="s">
        <v>159</v>
      </c>
      <c r="C85" s="3">
        <v>0</v>
      </c>
      <c r="D85" s="3">
        <v>26224</v>
      </c>
      <c r="E85" s="3">
        <v>375</v>
      </c>
      <c r="F85" s="3">
        <v>0</v>
      </c>
      <c r="G85" s="3">
        <v>38893</v>
      </c>
      <c r="H85" s="3">
        <v>64707</v>
      </c>
      <c r="I85" s="3">
        <v>55352</v>
      </c>
      <c r="J85" s="3"/>
      <c r="K85" s="3"/>
      <c r="L85" s="3">
        <v>2031.7997999999998</v>
      </c>
      <c r="N85" s="26" t="s">
        <v>160</v>
      </c>
    </row>
    <row r="86" spans="1:14" ht="12.75" customHeight="1" x14ac:dyDescent="0.2">
      <c r="A86" s="32" t="s">
        <v>161</v>
      </c>
      <c r="C86" s="3">
        <v>0</v>
      </c>
      <c r="D86" s="3">
        <v>83328</v>
      </c>
      <c r="E86" s="3">
        <v>1276</v>
      </c>
      <c r="F86" s="3">
        <v>0</v>
      </c>
      <c r="G86" s="3">
        <v>-28546</v>
      </c>
      <c r="H86" s="3">
        <v>53577</v>
      </c>
      <c r="I86" s="3">
        <v>83898</v>
      </c>
      <c r="J86" s="3"/>
      <c r="K86" s="3"/>
      <c r="L86" s="3">
        <v>1682.3178</v>
      </c>
      <c r="N86" s="26" t="s">
        <v>162</v>
      </c>
    </row>
    <row r="87" spans="1:14" ht="12.75" customHeight="1" x14ac:dyDescent="0.2">
      <c r="A87" s="32" t="s">
        <v>163</v>
      </c>
      <c r="C87" s="3">
        <v>0</v>
      </c>
      <c r="D87" s="3">
        <v>29654</v>
      </c>
      <c r="E87" s="3">
        <v>3079</v>
      </c>
      <c r="F87" s="3">
        <v>0</v>
      </c>
      <c r="G87" s="3">
        <v>19225</v>
      </c>
      <c r="H87" s="3">
        <v>45636</v>
      </c>
      <c r="I87" s="3">
        <v>64673</v>
      </c>
      <c r="J87" s="3"/>
      <c r="K87" s="3"/>
      <c r="L87" s="3">
        <v>1432.9703999999999</v>
      </c>
      <c r="N87" s="26" t="s">
        <v>164</v>
      </c>
    </row>
    <row r="88" spans="1:14" ht="12.75" customHeight="1" x14ac:dyDescent="0.2">
      <c r="A88" s="32"/>
      <c r="J88" s="3"/>
      <c r="K88" s="3"/>
      <c r="L88" s="3"/>
      <c r="N88" s="26"/>
    </row>
    <row r="89" spans="1:14" x14ac:dyDescent="0.2">
      <c r="A89" s="32" t="s">
        <v>165</v>
      </c>
      <c r="C89" s="3">
        <v>0</v>
      </c>
      <c r="D89" s="3">
        <v>61657</v>
      </c>
      <c r="E89" s="3">
        <v>1787</v>
      </c>
      <c r="F89" s="3">
        <v>0</v>
      </c>
      <c r="G89" s="3">
        <v>-26893</v>
      </c>
      <c r="H89" s="3">
        <v>33526</v>
      </c>
      <c r="I89" s="3">
        <v>91566</v>
      </c>
      <c r="J89" s="3"/>
      <c r="K89" s="3"/>
      <c r="L89" s="3">
        <v>1052.7164</v>
      </c>
      <c r="M89" s="3"/>
      <c r="N89" s="26" t="s">
        <v>166</v>
      </c>
    </row>
    <row r="90" spans="1:14" x14ac:dyDescent="0.2">
      <c r="A90" s="32" t="s">
        <v>167</v>
      </c>
      <c r="C90" s="3">
        <v>0</v>
      </c>
      <c r="D90" s="3">
        <v>30423</v>
      </c>
      <c r="E90" s="3">
        <v>324</v>
      </c>
      <c r="F90" s="3">
        <v>0</v>
      </c>
      <c r="G90" s="3">
        <v>14360</v>
      </c>
      <c r="H90" s="3">
        <v>44453</v>
      </c>
      <c r="I90" s="3">
        <v>77206</v>
      </c>
      <c r="J90" s="3"/>
      <c r="K90" s="3"/>
      <c r="L90" s="3">
        <v>1395.8242</v>
      </c>
      <c r="M90" s="3"/>
      <c r="N90" s="26" t="s">
        <v>168</v>
      </c>
    </row>
    <row r="91" spans="1:14" x14ac:dyDescent="0.2">
      <c r="A91" s="32" t="s">
        <v>169</v>
      </c>
      <c r="C91" s="3">
        <v>0</v>
      </c>
      <c r="D91" s="3">
        <v>56817</v>
      </c>
      <c r="E91" s="3">
        <v>1114</v>
      </c>
      <c r="F91" s="3">
        <v>0</v>
      </c>
      <c r="G91" s="3">
        <v>2035</v>
      </c>
      <c r="H91" s="3">
        <v>57727</v>
      </c>
      <c r="I91" s="3">
        <v>75171</v>
      </c>
      <c r="J91" s="3"/>
      <c r="K91" s="3"/>
      <c r="L91" s="3">
        <v>1812.6277999999998</v>
      </c>
      <c r="M91" s="3"/>
      <c r="N91" s="26" t="s">
        <v>170</v>
      </c>
    </row>
    <row r="92" spans="1:14" x14ac:dyDescent="0.2">
      <c r="A92" s="32" t="s">
        <v>171</v>
      </c>
      <c r="C92" s="3">
        <v>0</v>
      </c>
      <c r="D92" s="3">
        <v>30689</v>
      </c>
      <c r="E92" s="3">
        <v>2309</v>
      </c>
      <c r="F92" s="3">
        <v>0</v>
      </c>
      <c r="G92" s="3">
        <v>22933</v>
      </c>
      <c r="H92" s="3">
        <v>51148</v>
      </c>
      <c r="I92" s="3">
        <v>52238</v>
      </c>
      <c r="J92" s="3"/>
      <c r="L92" s="3">
        <v>1606.0472</v>
      </c>
      <c r="M92" s="3"/>
      <c r="N92" s="26" t="s">
        <v>172</v>
      </c>
    </row>
    <row r="93" spans="1:14" x14ac:dyDescent="0.2">
      <c r="A93" s="32"/>
      <c r="J93" s="3"/>
      <c r="K93" s="3"/>
      <c r="L93" s="3"/>
      <c r="M93" s="26"/>
    </row>
    <row r="94" spans="1:14" x14ac:dyDescent="0.2">
      <c r="A94" s="32" t="s">
        <v>173</v>
      </c>
      <c r="C94" s="3">
        <f t="shared" ref="C94:H94" si="28">SUM(C315:C317)</f>
        <v>0</v>
      </c>
      <c r="D94" s="3">
        <f t="shared" si="28"/>
        <v>90951</v>
      </c>
      <c r="E94" s="3">
        <f t="shared" si="28"/>
        <v>996</v>
      </c>
      <c r="F94" s="3">
        <f t="shared" si="28"/>
        <v>0</v>
      </c>
      <c r="G94" s="3">
        <f t="shared" si="28"/>
        <v>-48547</v>
      </c>
      <c r="H94" s="3">
        <f t="shared" si="28"/>
        <v>41509</v>
      </c>
      <c r="I94" s="3">
        <f>I317</f>
        <v>100785</v>
      </c>
      <c r="J94" s="3"/>
      <c r="K94" s="3"/>
      <c r="L94" s="3">
        <f>SUM(L315:L317)</f>
        <v>1303.3825999999999</v>
      </c>
      <c r="N94" s="26" t="s">
        <v>174</v>
      </c>
    </row>
    <row r="95" spans="1:14" x14ac:dyDescent="0.2">
      <c r="A95" s="32" t="s">
        <v>175</v>
      </c>
      <c r="C95" s="3">
        <f t="shared" ref="C95:H95" si="29">SUM(C318:C320)</f>
        <v>0</v>
      </c>
      <c r="D95" s="3">
        <f t="shared" si="29"/>
        <v>57624</v>
      </c>
      <c r="E95" s="3">
        <f t="shared" si="29"/>
        <v>264</v>
      </c>
      <c r="F95" s="3">
        <f t="shared" si="29"/>
        <v>0</v>
      </c>
      <c r="G95" s="3">
        <f t="shared" si="29"/>
        <v>-7138</v>
      </c>
      <c r="H95" s="3">
        <f t="shared" si="29"/>
        <v>50199</v>
      </c>
      <c r="I95" s="3">
        <f>I320</f>
        <v>107923</v>
      </c>
      <c r="J95" s="3"/>
      <c r="L95" s="3">
        <f>SUM(L318:L320)</f>
        <v>1576.2485999999999</v>
      </c>
      <c r="M95" s="3"/>
      <c r="N95" s="26" t="s">
        <v>176</v>
      </c>
    </row>
    <row r="96" spans="1:14" x14ac:dyDescent="0.2">
      <c r="A96" s="32" t="s">
        <v>177</v>
      </c>
      <c r="C96" s="3">
        <f t="shared" ref="C96:H96" si="30">SUM(C321:C323)</f>
        <v>0</v>
      </c>
      <c r="D96" s="3">
        <f t="shared" si="30"/>
        <v>54634</v>
      </c>
      <c r="E96" s="3">
        <f t="shared" si="30"/>
        <v>764</v>
      </c>
      <c r="F96" s="3">
        <f t="shared" si="30"/>
        <v>0</v>
      </c>
      <c r="G96" s="3">
        <f t="shared" si="30"/>
        <v>279</v>
      </c>
      <c r="H96" s="3">
        <f t="shared" si="30"/>
        <v>54544</v>
      </c>
      <c r="I96" s="3">
        <f>I323</f>
        <v>107644</v>
      </c>
      <c r="J96" s="3"/>
      <c r="L96" s="3">
        <f>SUM(L321:L323)</f>
        <v>1712.6816000000001</v>
      </c>
      <c r="M96" s="3"/>
      <c r="N96" s="26" t="s">
        <v>178</v>
      </c>
    </row>
    <row r="97" spans="1:14" x14ac:dyDescent="0.2">
      <c r="A97" s="32" t="s">
        <v>179</v>
      </c>
      <c r="C97" s="3">
        <f t="shared" ref="C97:H97" si="31">SUM(C324:C326)</f>
        <v>0</v>
      </c>
      <c r="D97" s="3">
        <f t="shared" si="31"/>
        <v>86215</v>
      </c>
      <c r="E97" s="3">
        <f t="shared" si="31"/>
        <v>1480</v>
      </c>
      <c r="F97" s="3">
        <f t="shared" si="31"/>
        <v>0</v>
      </c>
      <c r="G97" s="3">
        <f t="shared" si="31"/>
        <v>-21759</v>
      </c>
      <c r="H97" s="3">
        <f t="shared" si="31"/>
        <v>63443</v>
      </c>
      <c r="I97" s="3">
        <f>I326</f>
        <v>129403</v>
      </c>
      <c r="J97" s="3"/>
      <c r="L97" s="3">
        <f>SUM(L324:L326)</f>
        <v>1992.1101999999998</v>
      </c>
      <c r="M97" s="3"/>
      <c r="N97" s="26" t="s">
        <v>180</v>
      </c>
    </row>
    <row r="98" spans="1:14" x14ac:dyDescent="0.2">
      <c r="A98" s="32"/>
      <c r="J98" s="3"/>
      <c r="L98" s="3"/>
      <c r="M98" s="3"/>
      <c r="N98" s="26"/>
    </row>
    <row r="99" spans="1:14" s="57" customFormat="1" x14ac:dyDescent="0.2">
      <c r="A99" s="32" t="s">
        <v>181</v>
      </c>
      <c r="C99" s="3">
        <f t="shared" ref="C99:H99" si="32">SUM(C328:C330)</f>
        <v>0</v>
      </c>
      <c r="D99" s="3">
        <f t="shared" si="32"/>
        <v>69242</v>
      </c>
      <c r="E99" s="3">
        <f t="shared" si="32"/>
        <v>656</v>
      </c>
      <c r="F99" s="3">
        <f t="shared" si="32"/>
        <v>0</v>
      </c>
      <c r="G99" s="3">
        <f t="shared" si="32"/>
        <v>-28310</v>
      </c>
      <c r="H99" s="3">
        <f t="shared" si="32"/>
        <v>40189</v>
      </c>
      <c r="I99" s="3">
        <f>I330</f>
        <v>157713</v>
      </c>
      <c r="J99" s="65"/>
      <c r="L99" s="3">
        <f>SUM(L328:L330)</f>
        <v>1261.9345999999998</v>
      </c>
      <c r="M99" s="65"/>
      <c r="N99" s="26" t="s">
        <v>185</v>
      </c>
    </row>
    <row r="100" spans="1:14" s="57" customFormat="1" x14ac:dyDescent="0.2">
      <c r="A100" s="32" t="s">
        <v>182</v>
      </c>
      <c r="C100" s="3">
        <f t="shared" ref="C100:H100" si="33">SUM(C331:C333)</f>
        <v>0</v>
      </c>
      <c r="D100" s="3">
        <f t="shared" si="33"/>
        <v>250</v>
      </c>
      <c r="E100" s="3">
        <f t="shared" si="33"/>
        <v>148</v>
      </c>
      <c r="F100" s="3">
        <f t="shared" si="33"/>
        <v>0</v>
      </c>
      <c r="G100" s="3">
        <f t="shared" si="33"/>
        <v>57124</v>
      </c>
      <c r="H100" s="3">
        <f t="shared" si="33"/>
        <v>57189</v>
      </c>
      <c r="I100" s="3">
        <f>I333</f>
        <v>100589</v>
      </c>
      <c r="J100" s="65"/>
      <c r="L100" s="3">
        <f>SUM(L331:L333)</f>
        <v>1795.7346</v>
      </c>
      <c r="M100" s="65"/>
      <c r="N100" s="26" t="s">
        <v>186</v>
      </c>
    </row>
    <row r="101" spans="1:14" s="57" customFormat="1" x14ac:dyDescent="0.2">
      <c r="A101" s="32" t="s">
        <v>183</v>
      </c>
      <c r="C101" s="3">
        <f t="shared" ref="C101:H101" si="34">SUM(C334:C336)</f>
        <v>0</v>
      </c>
      <c r="D101" s="3">
        <f t="shared" si="34"/>
        <v>36098</v>
      </c>
      <c r="E101" s="3">
        <f t="shared" si="34"/>
        <v>592</v>
      </c>
      <c r="F101" s="3">
        <f t="shared" si="34"/>
        <v>0</v>
      </c>
      <c r="G101" s="3">
        <f t="shared" si="34"/>
        <v>18169</v>
      </c>
      <c r="H101" s="3">
        <f t="shared" si="34"/>
        <v>53647</v>
      </c>
      <c r="I101" s="3">
        <f>I336</f>
        <v>82420</v>
      </c>
      <c r="J101" s="65"/>
      <c r="L101" s="3">
        <f>SUM(L334:L336)</f>
        <v>1684.5158000000001</v>
      </c>
      <c r="M101" s="65"/>
      <c r="N101" s="26" t="s">
        <v>187</v>
      </c>
    </row>
    <row r="102" spans="1:14" s="57" customFormat="1" x14ac:dyDescent="0.2">
      <c r="A102" s="32" t="s">
        <v>184</v>
      </c>
      <c r="C102" s="3">
        <f t="shared" ref="C102:H102" si="35">SUM(C337:C339)</f>
        <v>0</v>
      </c>
      <c r="D102" s="3">
        <f t="shared" si="35"/>
        <v>70979</v>
      </c>
      <c r="E102" s="3">
        <f t="shared" si="35"/>
        <v>1143</v>
      </c>
      <c r="F102" s="3">
        <f t="shared" si="35"/>
        <v>0</v>
      </c>
      <c r="G102" s="3">
        <f t="shared" si="35"/>
        <v>-11526</v>
      </c>
      <c r="H102" s="3">
        <f t="shared" si="35"/>
        <v>58484</v>
      </c>
      <c r="I102" s="3">
        <f>I339</f>
        <v>93946</v>
      </c>
      <c r="J102" s="65"/>
      <c r="L102" s="3">
        <f>SUM(L337:L339)</f>
        <v>1836.3975999999998</v>
      </c>
      <c r="M102" s="65"/>
      <c r="N102" s="26" t="s">
        <v>188</v>
      </c>
    </row>
    <row r="103" spans="1:14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</row>
    <row r="104" spans="1:14" s="57" customFormat="1" x14ac:dyDescent="0.2">
      <c r="A104" s="32" t="s">
        <v>193</v>
      </c>
      <c r="C104" s="3">
        <f>SUM(C341:C343)</f>
        <v>0</v>
      </c>
      <c r="D104" s="3">
        <f>SUM(D341:D343)</f>
        <v>75272</v>
      </c>
      <c r="E104" s="3">
        <f t="shared" ref="E104:L104" si="36">SUM(E341:E343)</f>
        <v>489</v>
      </c>
      <c r="F104" s="3">
        <f t="shared" si="36"/>
        <v>0</v>
      </c>
      <c r="G104" s="3">
        <f t="shared" si="36"/>
        <v>-24787</v>
      </c>
      <c r="H104" s="3">
        <f t="shared" si="36"/>
        <v>49993</v>
      </c>
      <c r="I104" s="3">
        <f>I343</f>
        <v>118733</v>
      </c>
      <c r="J104" s="3"/>
      <c r="K104" s="3"/>
      <c r="L104" s="3">
        <f t="shared" si="36"/>
        <v>1569.7801999999999</v>
      </c>
      <c r="M104" s="65"/>
      <c r="N104" s="26" t="s">
        <v>189</v>
      </c>
    </row>
    <row r="105" spans="1:14" s="57" customFormat="1" x14ac:dyDescent="0.2">
      <c r="A105" s="32" t="s">
        <v>194</v>
      </c>
      <c r="C105" s="3">
        <f t="shared" ref="C105:H105" si="37">SUM(C344:C346)</f>
        <v>0</v>
      </c>
      <c r="D105" s="3">
        <f t="shared" si="37"/>
        <v>33374</v>
      </c>
      <c r="E105" s="3">
        <f t="shared" si="37"/>
        <v>69</v>
      </c>
      <c r="F105" s="3">
        <f t="shared" si="37"/>
        <v>0</v>
      </c>
      <c r="G105" s="3">
        <f t="shared" si="37"/>
        <v>23139</v>
      </c>
      <c r="H105" s="3">
        <f t="shared" si="37"/>
        <v>56434</v>
      </c>
      <c r="I105" s="3">
        <f>I346</f>
        <v>95594</v>
      </c>
      <c r="J105" s="3"/>
      <c r="K105" s="3"/>
      <c r="L105" s="3">
        <f>SUM(L344:L346)</f>
        <v>1772.0275999999999</v>
      </c>
      <c r="M105" s="65"/>
      <c r="N105" s="26" t="s">
        <v>190</v>
      </c>
    </row>
    <row r="106" spans="1:14" s="57" customFormat="1" x14ac:dyDescent="0.2">
      <c r="A106" s="32" t="s">
        <v>195</v>
      </c>
      <c r="C106" s="3">
        <f t="shared" ref="C106:H106" si="38">SUM(C347:C349)</f>
        <v>0</v>
      </c>
      <c r="D106" s="3">
        <f t="shared" si="38"/>
        <v>68736</v>
      </c>
      <c r="E106" s="3">
        <f t="shared" si="38"/>
        <v>24</v>
      </c>
      <c r="F106" s="3">
        <f t="shared" si="38"/>
        <v>0</v>
      </c>
      <c r="G106" s="3">
        <f t="shared" si="38"/>
        <v>-619</v>
      </c>
      <c r="H106" s="3">
        <f t="shared" si="38"/>
        <v>66455</v>
      </c>
      <c r="I106" s="3">
        <f>I349</f>
        <v>96213</v>
      </c>
      <c r="J106" s="3"/>
      <c r="K106" s="3"/>
      <c r="L106" s="3">
        <f>SUM(L347:L349)</f>
        <v>2086.6869999999999</v>
      </c>
      <c r="M106" s="65"/>
      <c r="N106" s="26" t="s">
        <v>191</v>
      </c>
    </row>
    <row r="107" spans="1:14" s="57" customFormat="1" x14ac:dyDescent="0.2">
      <c r="A107" s="32" t="s">
        <v>196</v>
      </c>
      <c r="C107" s="3">
        <f>SUM(C350:C352)</f>
        <v>0</v>
      </c>
      <c r="D107" s="3">
        <f t="shared" ref="D107:L107" si="39">SUM(D350:D352)</f>
        <v>66590</v>
      </c>
      <c r="E107" s="3">
        <f t="shared" si="39"/>
        <v>903</v>
      </c>
      <c r="F107" s="3">
        <f t="shared" si="39"/>
        <v>0</v>
      </c>
      <c r="G107" s="3">
        <f t="shared" si="39"/>
        <v>2451</v>
      </c>
      <c r="H107" s="3">
        <f t="shared" si="39"/>
        <v>68672</v>
      </c>
      <c r="I107" s="3">
        <f>I352</f>
        <v>93762</v>
      </c>
      <c r="J107" s="3"/>
      <c r="K107" s="3"/>
      <c r="L107" s="3">
        <f t="shared" si="39"/>
        <v>2156.3008</v>
      </c>
      <c r="M107" s="65"/>
      <c r="N107" s="26" t="s">
        <v>192</v>
      </c>
    </row>
    <row r="108" spans="1:14" s="57" customFormat="1" x14ac:dyDescent="0.2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</row>
    <row r="109" spans="1:14" s="57" customFormat="1" x14ac:dyDescent="0.2">
      <c r="A109" s="32" t="s">
        <v>197</v>
      </c>
      <c r="C109" s="3">
        <f t="shared" ref="C109:H109" si="40">SUM(C354:C356)</f>
        <v>0</v>
      </c>
      <c r="D109" s="3">
        <f t="shared" si="40"/>
        <v>58071</v>
      </c>
      <c r="E109" s="3">
        <f t="shared" si="40"/>
        <v>483</v>
      </c>
      <c r="F109" s="3">
        <f t="shared" si="40"/>
        <v>0</v>
      </c>
      <c r="G109" s="3">
        <f t="shared" si="40"/>
        <v>-1427</v>
      </c>
      <c r="H109" s="3">
        <f t="shared" si="40"/>
        <v>56154</v>
      </c>
      <c r="I109" s="3">
        <f>I356</f>
        <v>95189</v>
      </c>
      <c r="J109" s="3"/>
      <c r="K109" s="3"/>
      <c r="L109" s="3">
        <f>SUM(L354:L356)</f>
        <v>1763.2356</v>
      </c>
      <c r="M109" s="65"/>
      <c r="N109" s="26" t="s">
        <v>201</v>
      </c>
    </row>
    <row r="110" spans="1:14" s="57" customFormat="1" x14ac:dyDescent="0.2">
      <c r="A110" s="32" t="s">
        <v>198</v>
      </c>
      <c r="C110" s="3">
        <f t="shared" ref="C110:H110" si="41">SUM(C357:C359)</f>
        <v>0</v>
      </c>
      <c r="D110" s="3">
        <f>SUM(D357:D359)</f>
        <v>57352</v>
      </c>
      <c r="E110" s="3">
        <f t="shared" si="41"/>
        <v>151</v>
      </c>
      <c r="F110" s="3">
        <f t="shared" si="41"/>
        <v>0</v>
      </c>
      <c r="G110" s="3">
        <f t="shared" si="41"/>
        <v>7403</v>
      </c>
      <c r="H110" s="3">
        <f t="shared" si="41"/>
        <v>64604</v>
      </c>
      <c r="I110" s="3">
        <f>I359</f>
        <v>87786</v>
      </c>
      <c r="J110" s="3"/>
      <c r="K110" s="3"/>
      <c r="L110" s="3">
        <f>SUM(L357:L359)</f>
        <v>2028.5655999999999</v>
      </c>
      <c r="M110" s="65"/>
      <c r="N110" s="26" t="s">
        <v>202</v>
      </c>
    </row>
    <row r="111" spans="1:14" s="57" customFormat="1" x14ac:dyDescent="0.2">
      <c r="A111" s="32" t="s">
        <v>199</v>
      </c>
      <c r="C111" s="3">
        <f>SUM(C360:C362)</f>
        <v>0</v>
      </c>
      <c r="D111" s="3">
        <f t="shared" ref="D111:L111" si="42">SUM(D360:D362)</f>
        <v>77417</v>
      </c>
      <c r="E111" s="3">
        <f t="shared" si="42"/>
        <v>318</v>
      </c>
      <c r="F111" s="3">
        <f t="shared" si="42"/>
        <v>0</v>
      </c>
      <c r="G111" s="3">
        <f t="shared" si="42"/>
        <v>-9221</v>
      </c>
      <c r="H111" s="3">
        <f t="shared" si="42"/>
        <v>67878</v>
      </c>
      <c r="I111" s="3">
        <f>I362</f>
        <v>97007</v>
      </c>
      <c r="J111" s="3"/>
      <c r="K111" s="3"/>
      <c r="L111" s="3">
        <f t="shared" si="42"/>
        <v>2131.3692000000001</v>
      </c>
      <c r="M111" s="65"/>
      <c r="N111" s="26" t="s">
        <v>203</v>
      </c>
    </row>
    <row r="112" spans="1:14" s="57" customFormat="1" x14ac:dyDescent="0.2">
      <c r="A112" s="32" t="s">
        <v>200</v>
      </c>
      <c r="C112" s="3">
        <f t="shared" ref="C112:H112" si="43">SUM(C363:C365)</f>
        <v>0</v>
      </c>
      <c r="D112" s="3">
        <f t="shared" si="43"/>
        <v>36054</v>
      </c>
      <c r="E112" s="3">
        <f t="shared" si="43"/>
        <v>890</v>
      </c>
      <c r="F112" s="3">
        <f t="shared" si="43"/>
        <v>0</v>
      </c>
      <c r="G112" s="3">
        <f t="shared" si="43"/>
        <v>29869</v>
      </c>
      <c r="H112" s="3">
        <f t="shared" si="43"/>
        <v>63556</v>
      </c>
      <c r="I112" s="3">
        <f>I365</f>
        <v>67138</v>
      </c>
      <c r="J112" s="3"/>
      <c r="K112" s="3"/>
      <c r="L112" s="3">
        <f>SUM(L363:L365)</f>
        <v>1995.6583999999998</v>
      </c>
      <c r="M112" s="65"/>
      <c r="N112" s="26" t="s">
        <v>204</v>
      </c>
    </row>
    <row r="113" spans="1:14" s="57" customFormat="1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</row>
    <row r="114" spans="1:14" s="57" customFormat="1" x14ac:dyDescent="0.2">
      <c r="A114" s="32" t="s">
        <v>205</v>
      </c>
      <c r="C114" s="3">
        <f t="shared" ref="C114:H114" si="44">SUM(C367:C369)</f>
        <v>0</v>
      </c>
      <c r="D114" s="3">
        <f t="shared" si="44"/>
        <v>58901</v>
      </c>
      <c r="E114" s="3">
        <f t="shared" si="44"/>
        <v>263</v>
      </c>
      <c r="F114" s="3">
        <f t="shared" si="44"/>
        <v>0</v>
      </c>
      <c r="G114" s="3">
        <f t="shared" si="44"/>
        <v>-16104</v>
      </c>
      <c r="H114" s="3">
        <f t="shared" si="44"/>
        <v>42534</v>
      </c>
      <c r="I114" s="3">
        <f>I369</f>
        <v>83242</v>
      </c>
      <c r="J114" s="3"/>
      <c r="L114" s="3">
        <f>SUM(L367:L369)</f>
        <v>1335.5675999999999</v>
      </c>
      <c r="M114" s="65"/>
      <c r="N114" s="26" t="s">
        <v>209</v>
      </c>
    </row>
    <row r="115" spans="1:14" s="57" customFormat="1" x14ac:dyDescent="0.2">
      <c r="A115" s="32" t="s">
        <v>206</v>
      </c>
      <c r="C115" s="3">
        <f t="shared" ref="C115:H115" si="45">SUM(C370:C372)</f>
        <v>0</v>
      </c>
      <c r="D115" s="3">
        <f t="shared" si="45"/>
        <v>0</v>
      </c>
      <c r="E115" s="3">
        <f t="shared" si="45"/>
        <v>50</v>
      </c>
      <c r="F115" s="3">
        <f t="shared" si="45"/>
        <v>0</v>
      </c>
      <c r="G115" s="3">
        <f t="shared" si="45"/>
        <v>-7395</v>
      </c>
      <c r="H115" s="3">
        <f t="shared" si="45"/>
        <v>61644</v>
      </c>
      <c r="I115" s="3">
        <f>I372</f>
        <v>90637</v>
      </c>
      <c r="J115" s="3"/>
      <c r="L115" s="3">
        <f>SUM(L370:L372)</f>
        <v>1935.6215999999999</v>
      </c>
      <c r="M115" s="65"/>
      <c r="N115" s="26" t="s">
        <v>210</v>
      </c>
    </row>
    <row r="116" spans="1:14" s="57" customFormat="1" x14ac:dyDescent="0.2">
      <c r="A116" s="32" t="s">
        <v>207</v>
      </c>
      <c r="C116" s="3">
        <f t="shared" ref="C116:H116" si="46">SUM(C373:C375)</f>
        <v>0</v>
      </c>
      <c r="D116" s="3">
        <f t="shared" si="46"/>
        <v>34228</v>
      </c>
      <c r="E116" s="3">
        <f t="shared" si="46"/>
        <v>192</v>
      </c>
      <c r="F116" s="3">
        <f t="shared" si="46"/>
        <v>0</v>
      </c>
      <c r="G116" s="3">
        <f t="shared" si="46"/>
        <v>26463</v>
      </c>
      <c r="H116" s="3">
        <f t="shared" si="46"/>
        <v>60499</v>
      </c>
      <c r="I116" s="3">
        <f>I375</f>
        <v>64174</v>
      </c>
      <c r="J116" s="3"/>
      <c r="L116" s="3">
        <f>SUM(L373:L375)</f>
        <v>1899.6685999999997</v>
      </c>
      <c r="M116" s="65"/>
      <c r="N116" s="26" t="s">
        <v>211</v>
      </c>
    </row>
    <row r="117" spans="1:14" s="57" customFormat="1" x14ac:dyDescent="0.2">
      <c r="A117" s="32" t="s">
        <v>208</v>
      </c>
      <c r="C117" s="3">
        <f t="shared" ref="C117:H117" si="47">SUM(C376:C378)</f>
        <v>0</v>
      </c>
      <c r="D117" s="3">
        <f t="shared" si="47"/>
        <v>30830</v>
      </c>
      <c r="E117" s="3">
        <f t="shared" si="47"/>
        <v>0</v>
      </c>
      <c r="F117" s="3">
        <f t="shared" si="47"/>
        <v>0</v>
      </c>
      <c r="G117" s="3">
        <f t="shared" si="47"/>
        <v>29930</v>
      </c>
      <c r="H117" s="3">
        <f t="shared" si="47"/>
        <v>60760</v>
      </c>
      <c r="I117" s="3">
        <f>I378</f>
        <v>34244</v>
      </c>
      <c r="J117" s="3"/>
      <c r="L117" s="3">
        <f>SUM(L376:L378)</f>
        <v>1907.8639999999998</v>
      </c>
      <c r="M117" s="65"/>
      <c r="N117" s="26" t="s">
        <v>212</v>
      </c>
    </row>
    <row r="118" spans="1:14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L118" s="3"/>
      <c r="M118" s="65"/>
      <c r="N118" s="26"/>
    </row>
    <row r="119" spans="1:14" s="57" customFormat="1" x14ac:dyDescent="0.2">
      <c r="A119" s="32" t="str">
        <f>'Olieforbrug, TJ'!A119</f>
        <v>1. kvartal 2019</v>
      </c>
      <c r="C119" s="3">
        <f t="shared" ref="C119:H119" si="48">SUM(C380:C382)</f>
        <v>0</v>
      </c>
      <c r="D119" s="3">
        <f t="shared" si="48"/>
        <v>122550</v>
      </c>
      <c r="E119" s="3">
        <f t="shared" si="48"/>
        <v>0</v>
      </c>
      <c r="F119" s="3">
        <f t="shared" si="48"/>
        <v>0</v>
      </c>
      <c r="G119" s="3">
        <f t="shared" si="48"/>
        <v>-69943</v>
      </c>
      <c r="H119" s="3">
        <f t="shared" si="48"/>
        <v>52607</v>
      </c>
      <c r="I119" s="3">
        <f>SUM(I382)</f>
        <v>104187</v>
      </c>
      <c r="J119" s="3"/>
      <c r="L119" s="3">
        <f>SUM(L380:L382)</f>
        <v>1651.8598</v>
      </c>
      <c r="M119" s="65"/>
      <c r="N119" s="26" t="str">
        <f>'Olieforbrug, TJ'!M119</f>
        <v>1. Quarter 2019</v>
      </c>
    </row>
    <row r="120" spans="1:14" s="57" customFormat="1" x14ac:dyDescent="0.2">
      <c r="A120" s="32" t="str">
        <f>'Olieforbrug, TJ'!A120</f>
        <v>2. kvartal 2019</v>
      </c>
      <c r="C120" s="3">
        <f t="shared" ref="C120:H120" si="49">SUM(C383:C385)</f>
        <v>0</v>
      </c>
      <c r="D120" s="3">
        <f t="shared" si="49"/>
        <v>20651</v>
      </c>
      <c r="E120" s="3">
        <f t="shared" si="49"/>
        <v>0</v>
      </c>
      <c r="F120" s="3">
        <f t="shared" si="49"/>
        <v>0</v>
      </c>
      <c r="G120" s="3">
        <f t="shared" si="49"/>
        <v>38454</v>
      </c>
      <c r="H120" s="3">
        <f t="shared" si="49"/>
        <v>59105</v>
      </c>
      <c r="I120" s="3">
        <f>SUM(I385)</f>
        <v>65733</v>
      </c>
      <c r="J120" s="3"/>
      <c r="L120" s="3">
        <f>SUM(L383:L385)</f>
        <v>1855.8969999999999</v>
      </c>
      <c r="M120" s="65"/>
      <c r="N120" s="26" t="str">
        <f>'Olieforbrug, TJ'!M120</f>
        <v>2. Quarter 2019</v>
      </c>
    </row>
    <row r="121" spans="1:14" s="57" customFormat="1" x14ac:dyDescent="0.2">
      <c r="A121" s="32" t="str">
        <f>'Olieforbrug, TJ'!A121</f>
        <v>3. kvartal 2019</v>
      </c>
      <c r="C121" s="3">
        <f t="shared" ref="C121:H121" si="50">SUM(C386:C388)</f>
        <v>0</v>
      </c>
      <c r="D121" s="3">
        <f t="shared" si="50"/>
        <v>84813</v>
      </c>
      <c r="E121" s="3">
        <f t="shared" si="50"/>
        <v>0</v>
      </c>
      <c r="F121" s="3">
        <f t="shared" si="50"/>
        <v>0</v>
      </c>
      <c r="G121" s="3">
        <f t="shared" si="50"/>
        <v>-20046</v>
      </c>
      <c r="H121" s="3">
        <f t="shared" si="50"/>
        <v>64767</v>
      </c>
      <c r="I121" s="3">
        <f>SUM(I388)</f>
        <v>85779</v>
      </c>
      <c r="J121" s="3"/>
      <c r="K121" s="3"/>
      <c r="L121" s="3">
        <f>SUM(L386:L388)</f>
        <v>2033.6837999999998</v>
      </c>
      <c r="M121" s="65"/>
      <c r="N121" s="26" t="str">
        <f>'Olieforbrug, TJ'!M121</f>
        <v>3. Quarter 2019</v>
      </c>
    </row>
    <row r="122" spans="1:14" s="57" customFormat="1" x14ac:dyDescent="0.2">
      <c r="A122" s="32" t="str">
        <f>'Olieforbrug, TJ'!A122</f>
        <v>4. kvartal 2019</v>
      </c>
      <c r="C122" s="3">
        <f t="shared" ref="C122:H122" si="51">SUM(C389:C391)</f>
        <v>0</v>
      </c>
      <c r="D122" s="3">
        <f t="shared" si="51"/>
        <v>43904</v>
      </c>
      <c r="E122" s="3">
        <f t="shared" si="51"/>
        <v>0</v>
      </c>
      <c r="F122" s="3">
        <f t="shared" si="51"/>
        <v>0</v>
      </c>
      <c r="G122" s="3">
        <f t="shared" si="51"/>
        <v>25412</v>
      </c>
      <c r="H122" s="3">
        <f t="shared" si="51"/>
        <v>69316</v>
      </c>
      <c r="I122" s="3">
        <f>SUM(I391)</f>
        <v>60367</v>
      </c>
      <c r="J122" s="3"/>
      <c r="L122" s="3">
        <f>SUM(L389:L391)</f>
        <v>2176.5223999999998</v>
      </c>
      <c r="M122" s="65"/>
      <c r="N122" s="26" t="str">
        <f>'Olieforbrug, TJ'!M122</f>
        <v>4. Quarter 2019</v>
      </c>
    </row>
    <row r="123" spans="1:14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L123" s="3"/>
      <c r="M123" s="65"/>
      <c r="N123" s="26"/>
    </row>
    <row r="124" spans="1:14" s="57" customFormat="1" x14ac:dyDescent="0.2">
      <c r="A124" s="32" t="str">
        <f>'Olieforbrug, TJ'!A124</f>
        <v>1. kvartal 2020</v>
      </c>
      <c r="C124" s="3">
        <f t="shared" ref="C124:H124" si="52">SUM(C393:C395)</f>
        <v>0</v>
      </c>
      <c r="D124" s="3">
        <f t="shared" si="52"/>
        <v>127630</v>
      </c>
      <c r="E124" s="3">
        <f t="shared" si="52"/>
        <v>9</v>
      </c>
      <c r="F124" s="3">
        <f t="shared" si="52"/>
        <v>0</v>
      </c>
      <c r="G124" s="3">
        <f t="shared" si="52"/>
        <v>-66513</v>
      </c>
      <c r="H124" s="3">
        <f t="shared" si="52"/>
        <v>61108</v>
      </c>
      <c r="I124" s="3">
        <f>SUM(I395)</f>
        <v>126880</v>
      </c>
      <c r="J124" s="3"/>
      <c r="K124" s="3"/>
      <c r="L124" s="3">
        <f>SUM(L393:L395)</f>
        <v>1918.7911999999999</v>
      </c>
      <c r="M124" s="65"/>
      <c r="N124" s="26" t="str">
        <f>'Olieforbrug, TJ'!M124</f>
        <v>1. Quarter 2020</v>
      </c>
    </row>
    <row r="125" spans="1:14" s="57" customFormat="1" x14ac:dyDescent="0.2">
      <c r="A125" s="32" t="str">
        <f>'Olieforbrug, TJ'!A125</f>
        <v>2. kvartal 2020</v>
      </c>
      <c r="C125" s="3">
        <f t="shared" ref="C125:H125" si="53">SUM(C396:C398)</f>
        <v>0</v>
      </c>
      <c r="D125" s="3">
        <f t="shared" si="53"/>
        <v>56470</v>
      </c>
      <c r="E125" s="3">
        <f t="shared" si="53"/>
        <v>0</v>
      </c>
      <c r="F125" s="3">
        <f t="shared" si="53"/>
        <v>0</v>
      </c>
      <c r="G125" s="3">
        <f t="shared" si="53"/>
        <v>8979</v>
      </c>
      <c r="H125" s="3">
        <f t="shared" si="53"/>
        <v>64682</v>
      </c>
      <c r="I125" s="3">
        <f>SUM(I398)</f>
        <v>117901</v>
      </c>
      <c r="J125" s="3"/>
      <c r="L125" s="3">
        <f>SUM(L396:L398)</f>
        <v>2031.0147999999999</v>
      </c>
      <c r="M125" s="65"/>
      <c r="N125" s="26" t="str">
        <f>'Olieforbrug, TJ'!M125</f>
        <v>2. Quarter 2020</v>
      </c>
    </row>
    <row r="126" spans="1:14" s="57" customFormat="1" x14ac:dyDescent="0.2">
      <c r="A126" s="32" t="str">
        <f>'Olieforbrug, TJ'!A126</f>
        <v>3. kvartal 2020</v>
      </c>
      <c r="C126" s="3">
        <f t="shared" ref="C126:H126" si="54">SUM(C399:C401)</f>
        <v>0</v>
      </c>
      <c r="D126" s="3">
        <f t="shared" si="54"/>
        <v>20649</v>
      </c>
      <c r="E126" s="3">
        <f t="shared" si="54"/>
        <v>0</v>
      </c>
      <c r="F126" s="3">
        <f t="shared" si="54"/>
        <v>0</v>
      </c>
      <c r="G126" s="3">
        <f t="shared" si="54"/>
        <v>43389</v>
      </c>
      <c r="H126" s="3">
        <f t="shared" si="54"/>
        <v>64843</v>
      </c>
      <c r="I126" s="3">
        <f>SUM(I401)</f>
        <v>74512</v>
      </c>
      <c r="J126" s="3"/>
      <c r="K126" s="3"/>
      <c r="L126" s="3">
        <f>SUM(L399:L401)</f>
        <v>2036.0701999999997</v>
      </c>
      <c r="M126" s="65"/>
      <c r="N126" s="26" t="str">
        <f>'Olieforbrug, TJ'!M126</f>
        <v>3. Quarter 2020</v>
      </c>
    </row>
    <row r="127" spans="1:14" s="57" customFormat="1" x14ac:dyDescent="0.2">
      <c r="A127" s="32" t="str">
        <f>'Olieforbrug, TJ'!A127</f>
        <v>4. kvartal 2020</v>
      </c>
      <c r="C127" s="3">
        <f t="shared" ref="C127:H127" si="55">SUM(C402:C404)</f>
        <v>0</v>
      </c>
      <c r="D127" s="3">
        <f t="shared" si="55"/>
        <v>19237</v>
      </c>
      <c r="E127" s="3">
        <f t="shared" si="55"/>
        <v>0</v>
      </c>
      <c r="F127" s="3">
        <f t="shared" si="55"/>
        <v>0</v>
      </c>
      <c r="G127" s="3">
        <f t="shared" si="55"/>
        <v>40756</v>
      </c>
      <c r="H127" s="3">
        <f t="shared" si="55"/>
        <v>59993</v>
      </c>
      <c r="I127" s="3">
        <f>SUM(I404)</f>
        <v>33756</v>
      </c>
      <c r="J127" s="3"/>
      <c r="L127" s="3">
        <f>SUM(L402:L404)</f>
        <v>1883.7801999999997</v>
      </c>
      <c r="M127" s="65"/>
      <c r="N127" s="26" t="str">
        <f>'Olieforbrug, TJ'!M127</f>
        <v>4. Quarter 2020</v>
      </c>
    </row>
    <row r="128" spans="1:14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L128" s="3"/>
      <c r="M128" s="65"/>
      <c r="N128" s="26"/>
    </row>
    <row r="129" spans="1:14" s="57" customFormat="1" x14ac:dyDescent="0.2">
      <c r="A129" s="32" t="str">
        <f>'Olieforbrug, TJ'!A129</f>
        <v>1. kvartal 2021</v>
      </c>
      <c r="C129" s="3">
        <f t="shared" ref="C129:H129" si="56">SUM(C406:C408)</f>
        <v>0</v>
      </c>
      <c r="D129" s="3">
        <f t="shared" si="56"/>
        <v>76952</v>
      </c>
      <c r="E129" s="3">
        <f t="shared" si="56"/>
        <v>0</v>
      </c>
      <c r="F129" s="3">
        <f t="shared" si="56"/>
        <v>0</v>
      </c>
      <c r="G129" s="3">
        <f t="shared" si="56"/>
        <v>-24996</v>
      </c>
      <c r="H129" s="3">
        <f t="shared" si="56"/>
        <v>51956</v>
      </c>
      <c r="I129" s="3">
        <f>SUM(I408)</f>
        <v>58752</v>
      </c>
      <c r="J129" s="3"/>
      <c r="L129" s="3">
        <f>SUM(L406:L408)</f>
        <v>1631.4183999999998</v>
      </c>
      <c r="M129" s="65"/>
      <c r="N129" s="26" t="str">
        <f>'Olieforbrug, TJ'!M129</f>
        <v>1. Quarter 2021</v>
      </c>
    </row>
    <row r="130" spans="1:14" s="57" customFormat="1" x14ac:dyDescent="0.2">
      <c r="A130" s="32" t="str">
        <f>'Olieforbrug, TJ'!A130</f>
        <v>2. kvartal 2021</v>
      </c>
      <c r="C130" s="3">
        <f t="shared" ref="C130:H130" si="57">SUM(C409:C411)</f>
        <v>0</v>
      </c>
      <c r="D130" s="3">
        <f t="shared" si="57"/>
        <v>38462</v>
      </c>
      <c r="E130" s="3">
        <f t="shared" si="57"/>
        <v>0</v>
      </c>
      <c r="F130" s="3">
        <f t="shared" si="57"/>
        <v>0</v>
      </c>
      <c r="G130" s="3">
        <f t="shared" si="57"/>
        <v>18691</v>
      </c>
      <c r="H130" s="3">
        <f t="shared" si="57"/>
        <v>57153</v>
      </c>
      <c r="I130" s="3">
        <f>SUM(I411)</f>
        <v>40061</v>
      </c>
      <c r="J130" s="3"/>
      <c r="L130" s="3">
        <f>SUM(L409:L411)</f>
        <v>1794.6041999999998</v>
      </c>
      <c r="M130" s="65"/>
      <c r="N130" s="26" t="str">
        <f>'Olieforbrug, TJ'!M130</f>
        <v>2. Quarter 2021</v>
      </c>
    </row>
    <row r="131" spans="1:14" s="57" customFormat="1" x14ac:dyDescent="0.2">
      <c r="A131" s="32" t="str">
        <f>'Olieforbrug, TJ'!A131</f>
        <v>3. kvartal 2021</v>
      </c>
      <c r="C131" s="3">
        <f t="shared" ref="C131:H131" si="58">SUM(C412:C414)</f>
        <v>0</v>
      </c>
      <c r="D131" s="3">
        <f t="shared" si="58"/>
        <v>60032</v>
      </c>
      <c r="E131" s="3">
        <f t="shared" si="58"/>
        <v>0</v>
      </c>
      <c r="F131" s="3">
        <f t="shared" si="58"/>
        <v>0</v>
      </c>
      <c r="G131" s="3">
        <f t="shared" si="58"/>
        <v>-3802</v>
      </c>
      <c r="H131" s="3">
        <f t="shared" si="58"/>
        <v>56230</v>
      </c>
      <c r="I131" s="3">
        <f>SUM(I414)</f>
        <v>43863</v>
      </c>
      <c r="J131" s="3"/>
      <c r="L131" s="3">
        <f>SUM(L412:L414)</f>
        <v>1765.6219999999998</v>
      </c>
      <c r="M131" s="65"/>
      <c r="N131" s="26" t="str">
        <f>'Olieforbrug, TJ'!M131</f>
        <v>3. Quarter 2021</v>
      </c>
    </row>
    <row r="132" spans="1:14" s="57" customFormat="1" x14ac:dyDescent="0.2">
      <c r="A132" s="32" t="str">
        <f>'Olieforbrug, TJ'!A132</f>
        <v>4. kvartal 2021</v>
      </c>
      <c r="C132" s="3">
        <f t="shared" ref="C132:H132" si="59">SUM(C415:C417)</f>
        <v>0</v>
      </c>
      <c r="D132" s="3">
        <f t="shared" si="59"/>
        <v>64587</v>
      </c>
      <c r="E132" s="3">
        <f t="shared" si="59"/>
        <v>0</v>
      </c>
      <c r="F132" s="3">
        <f t="shared" si="59"/>
        <v>0</v>
      </c>
      <c r="G132" s="3">
        <f t="shared" si="59"/>
        <v>-10686</v>
      </c>
      <c r="H132" s="3">
        <f t="shared" si="59"/>
        <v>53901</v>
      </c>
      <c r="I132" s="3">
        <f>SUM(I417)</f>
        <v>54549</v>
      </c>
      <c r="J132" s="3"/>
      <c r="K132" s="3"/>
      <c r="L132" s="3">
        <f>SUM(L415:L417)</f>
        <v>1692.4913999999999</v>
      </c>
      <c r="M132" s="65"/>
      <c r="N132" s="26" t="str">
        <f>'Olieforbrug, TJ'!M132</f>
        <v>4. Quarter 2021</v>
      </c>
    </row>
    <row r="133" spans="1:14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L133" s="3"/>
      <c r="M133" s="65"/>
      <c r="N133" s="26"/>
    </row>
    <row r="134" spans="1:14" s="57" customFormat="1" x14ac:dyDescent="0.2">
      <c r="A134" s="32" t="str">
        <f>'Olieforbrug, TJ'!A134</f>
        <v>1. kvartal 2022</v>
      </c>
      <c r="C134" s="3">
        <f>SUM(C419:C421)</f>
        <v>0</v>
      </c>
      <c r="D134" s="3">
        <f t="shared" ref="D134:H134" si="60">SUM(D419:D421)</f>
        <v>78127</v>
      </c>
      <c r="E134" s="3">
        <f t="shared" si="60"/>
        <v>0</v>
      </c>
      <c r="F134" s="3">
        <f t="shared" si="60"/>
        <v>0</v>
      </c>
      <c r="G134" s="3">
        <f t="shared" si="60"/>
        <v>-4792</v>
      </c>
      <c r="H134" s="3">
        <f t="shared" si="60"/>
        <v>73334</v>
      </c>
      <c r="I134" s="3">
        <f>SUM(I421)</f>
        <v>59341</v>
      </c>
      <c r="J134" s="3"/>
      <c r="K134" s="3"/>
      <c r="L134" s="3">
        <f>SUM(L419:L421)</f>
        <v>2302.6876000000002</v>
      </c>
      <c r="M134" s="65"/>
      <c r="N134" s="26" t="str">
        <f>'Olieforbrug, TJ'!M134</f>
        <v>1. Quarter 2022</v>
      </c>
    </row>
    <row r="135" spans="1:14" s="57" customFormat="1" x14ac:dyDescent="0.2">
      <c r="A135" s="32" t="str">
        <f>'Olieforbrug, TJ'!A135</f>
        <v>2. kvartal 2022</v>
      </c>
      <c r="C135" s="3">
        <f>SUM(C422:C424)</f>
        <v>0</v>
      </c>
      <c r="D135" s="3">
        <f t="shared" ref="D135:L135" si="61">SUM(D422:D424)</f>
        <v>75719</v>
      </c>
      <c r="E135" s="3">
        <f t="shared" si="61"/>
        <v>0</v>
      </c>
      <c r="F135" s="3">
        <f t="shared" si="61"/>
        <v>0</v>
      </c>
      <c r="G135" s="3">
        <f t="shared" si="61"/>
        <v>-24872</v>
      </c>
      <c r="H135" s="3">
        <f t="shared" si="61"/>
        <v>50499</v>
      </c>
      <c r="I135" s="3">
        <f>SUM(I424)</f>
        <v>84213</v>
      </c>
      <c r="J135" s="3"/>
      <c r="K135" s="3"/>
      <c r="L135" s="3">
        <f t="shared" si="61"/>
        <v>1585.6686</v>
      </c>
      <c r="M135" s="65"/>
      <c r="N135" s="26" t="str">
        <f>'Olieforbrug, TJ'!M135</f>
        <v>2. Quarter 2022</v>
      </c>
    </row>
    <row r="136" spans="1:14" s="57" customFormat="1" x14ac:dyDescent="0.2">
      <c r="A136" s="32" t="str">
        <f>'Olieforbrug, TJ'!A136</f>
        <v>3. kvartal 2022</v>
      </c>
      <c r="C136" s="3">
        <f>SUM(C425:C427)</f>
        <v>0</v>
      </c>
      <c r="D136" s="3">
        <f t="shared" ref="D136:L136" si="62">SUM(D425:D427)</f>
        <v>21716</v>
      </c>
      <c r="E136" s="3">
        <f t="shared" si="62"/>
        <v>0</v>
      </c>
      <c r="F136" s="3">
        <f t="shared" si="62"/>
        <v>0</v>
      </c>
      <c r="G136" s="3">
        <f t="shared" si="62"/>
        <v>30974</v>
      </c>
      <c r="H136" s="3">
        <f t="shared" si="62"/>
        <v>53038</v>
      </c>
      <c r="I136" s="3">
        <f>SUM(I427)</f>
        <v>53239</v>
      </c>
      <c r="J136" s="3"/>
      <c r="K136" s="3"/>
      <c r="L136" s="3">
        <f t="shared" si="62"/>
        <v>1665.3932</v>
      </c>
      <c r="M136" s="65"/>
      <c r="N136" s="26" t="str">
        <f>'Olieforbrug, TJ'!M136</f>
        <v>3. Quarter 2022</v>
      </c>
    </row>
    <row r="137" spans="1:14" s="57" customFormat="1" x14ac:dyDescent="0.2">
      <c r="A137" s="32" t="str">
        <f>'Olieforbrug, TJ'!A137</f>
        <v>4. kvartal 2022</v>
      </c>
      <c r="C137" s="3">
        <f t="shared" ref="C137:H137" si="63">SUM(C428:C430)</f>
        <v>0</v>
      </c>
      <c r="D137" s="3">
        <f t="shared" si="63"/>
        <v>25349</v>
      </c>
      <c r="E137" s="3">
        <f t="shared" si="63"/>
        <v>0</v>
      </c>
      <c r="F137" s="3">
        <f t="shared" si="63"/>
        <v>0</v>
      </c>
      <c r="G137" s="3">
        <f t="shared" si="63"/>
        <v>28930</v>
      </c>
      <c r="H137" s="3">
        <f t="shared" si="63"/>
        <v>54279</v>
      </c>
      <c r="I137" s="3">
        <f>SUM(I430)</f>
        <v>24309</v>
      </c>
      <c r="J137" s="3"/>
      <c r="K137" s="3"/>
      <c r="L137" s="3">
        <f>SUM(L428:L430)</f>
        <v>1704.3606</v>
      </c>
      <c r="M137" s="65"/>
      <c r="N137" s="26" t="str">
        <f>'Olieforbrug, TJ'!M137</f>
        <v>4. Quarter 2022</v>
      </c>
    </row>
    <row r="138" spans="1:14" s="57" customFormat="1" x14ac:dyDescent="0.2">
      <c r="A138" s="3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65"/>
      <c r="N138" s="26"/>
    </row>
    <row r="139" spans="1:14" s="57" customFormat="1" x14ac:dyDescent="0.2">
      <c r="A139" s="32" t="str">
        <f>'Olieforbrug, TJ'!A139</f>
        <v>1. kvartal 2023</v>
      </c>
      <c r="C139" s="3">
        <f>SUM(C432:C434)</f>
        <v>0</v>
      </c>
      <c r="D139" s="3">
        <f t="shared" ref="D139:L139" si="64">SUM(D432:D434)</f>
        <v>79938</v>
      </c>
      <c r="E139" s="3">
        <f t="shared" si="64"/>
        <v>0</v>
      </c>
      <c r="F139" s="3">
        <f t="shared" si="64"/>
        <v>0</v>
      </c>
      <c r="G139" s="3">
        <f t="shared" si="64"/>
        <v>-23169</v>
      </c>
      <c r="H139" s="3">
        <f t="shared" si="64"/>
        <v>35622</v>
      </c>
      <c r="I139" s="3">
        <f>SUM(I434)</f>
        <v>68625</v>
      </c>
      <c r="J139" s="3">
        <f t="shared" si="64"/>
        <v>0</v>
      </c>
      <c r="K139" s="3">
        <f t="shared" si="64"/>
        <v>0</v>
      </c>
      <c r="L139" s="3">
        <f t="shared" si="64"/>
        <v>1118.5308</v>
      </c>
      <c r="M139" s="65"/>
      <c r="N139" s="26" t="str">
        <f>'Olieforbrug, TJ'!M139</f>
        <v>1. Quarter 2023</v>
      </c>
    </row>
    <row r="140" spans="1:14" s="57" customFormat="1" x14ac:dyDescent="0.2">
      <c r="A140" s="32" t="str">
        <f>'Olieforbrug, TJ'!A140</f>
        <v>2. kvartal 2023</v>
      </c>
      <c r="C140" s="3">
        <f t="shared" ref="C140:H140" si="65">SUM(C435:C437)</f>
        <v>0</v>
      </c>
      <c r="D140" s="3">
        <f t="shared" si="65"/>
        <v>33399</v>
      </c>
      <c r="E140" s="3">
        <f t="shared" si="65"/>
        <v>0</v>
      </c>
      <c r="F140" s="3">
        <f t="shared" si="65"/>
        <v>0</v>
      </c>
      <c r="G140" s="3">
        <f t="shared" si="65"/>
        <v>-3428</v>
      </c>
      <c r="H140" s="3">
        <f t="shared" si="65"/>
        <v>29971</v>
      </c>
      <c r="I140" s="3">
        <f>SUM(I437)</f>
        <v>72053</v>
      </c>
      <c r="J140" s="3"/>
      <c r="K140" s="3"/>
      <c r="L140" s="3">
        <f>SUM(L435:L437)</f>
        <v>941.08939999999996</v>
      </c>
      <c r="M140" s="65"/>
      <c r="N140" s="26" t="str">
        <f>'Olieforbrug, TJ'!M140</f>
        <v>2. Quarter 2023</v>
      </c>
    </row>
    <row r="141" spans="1:14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4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4" x14ac:dyDescent="0.2">
      <c r="A143" s="32"/>
      <c r="J143" s="3"/>
      <c r="K143" s="3"/>
      <c r="L143" s="3"/>
      <c r="M143" s="3"/>
      <c r="N143" s="26"/>
    </row>
    <row r="144" spans="1:14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3"/>
      <c r="K144" s="3"/>
      <c r="L144" s="25"/>
      <c r="N144" s="2"/>
    </row>
    <row r="145" spans="1:14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7"/>
      <c r="L145" s="34"/>
      <c r="N145" s="37">
        <v>2001</v>
      </c>
    </row>
    <row r="146" spans="1:14" x14ac:dyDescent="0.2">
      <c r="A146" s="33" t="s">
        <v>102</v>
      </c>
      <c r="C146" s="3">
        <v>0</v>
      </c>
      <c r="D146" s="3">
        <v>34750</v>
      </c>
      <c r="E146" s="3">
        <v>7126</v>
      </c>
      <c r="F146" s="3">
        <v>0</v>
      </c>
      <c r="G146" s="3">
        <v>-9574</v>
      </c>
      <c r="H146" s="3">
        <v>17873</v>
      </c>
      <c r="I146" s="3">
        <v>106347</v>
      </c>
      <c r="L146" s="16"/>
      <c r="N146" s="23" t="s">
        <v>115</v>
      </c>
    </row>
    <row r="147" spans="1:14" x14ac:dyDescent="0.2">
      <c r="A147" s="33" t="s">
        <v>103</v>
      </c>
      <c r="C147" s="3">
        <v>0</v>
      </c>
      <c r="D147" s="3">
        <v>34318</v>
      </c>
      <c r="E147" s="3">
        <v>1573</v>
      </c>
      <c r="F147" s="3">
        <v>0</v>
      </c>
      <c r="G147" s="3">
        <v>-16532</v>
      </c>
      <c r="H147" s="3">
        <v>16341</v>
      </c>
      <c r="I147" s="3">
        <v>122879</v>
      </c>
      <c r="L147" s="16"/>
      <c r="N147" s="23" t="s">
        <v>116</v>
      </c>
    </row>
    <row r="148" spans="1:14" x14ac:dyDescent="0.2">
      <c r="A148" s="33" t="s">
        <v>104</v>
      </c>
      <c r="C148" s="3">
        <v>0</v>
      </c>
      <c r="D148" s="3">
        <v>33831</v>
      </c>
      <c r="E148" s="3">
        <v>1319</v>
      </c>
      <c r="F148" s="3">
        <v>0</v>
      </c>
      <c r="G148" s="3">
        <v>-15693</v>
      </c>
      <c r="H148" s="3">
        <v>16863</v>
      </c>
      <c r="I148" s="3">
        <v>138572</v>
      </c>
      <c r="L148" s="16"/>
      <c r="N148" s="23" t="s">
        <v>117</v>
      </c>
    </row>
    <row r="149" spans="1:14" x14ac:dyDescent="0.2">
      <c r="A149" s="33" t="s">
        <v>105</v>
      </c>
      <c r="B149" s="15"/>
      <c r="C149" s="16">
        <v>0</v>
      </c>
      <c r="D149" s="16">
        <v>25573</v>
      </c>
      <c r="E149" s="16">
        <v>656</v>
      </c>
      <c r="F149" s="16">
        <v>0</v>
      </c>
      <c r="G149" s="16">
        <v>-1903</v>
      </c>
      <c r="H149" s="16">
        <v>23040</v>
      </c>
      <c r="I149" s="16">
        <v>140475</v>
      </c>
      <c r="J149" s="15"/>
      <c r="K149" s="15"/>
      <c r="L149" s="16"/>
      <c r="N149" s="23" t="s">
        <v>118</v>
      </c>
    </row>
    <row r="150" spans="1:14" x14ac:dyDescent="0.2">
      <c r="A150" s="33" t="s">
        <v>106</v>
      </c>
      <c r="B150" s="15"/>
      <c r="C150" s="16">
        <v>0</v>
      </c>
      <c r="D150" s="16">
        <v>53</v>
      </c>
      <c r="E150" s="16">
        <v>155</v>
      </c>
      <c r="F150" s="16">
        <v>0</v>
      </c>
      <c r="G150" s="16">
        <v>24127</v>
      </c>
      <c r="H150" s="16">
        <v>24047</v>
      </c>
      <c r="I150" s="16">
        <v>116348</v>
      </c>
      <c r="J150" s="15"/>
      <c r="K150" s="15"/>
      <c r="L150" s="16"/>
      <c r="N150" s="23" t="s">
        <v>119</v>
      </c>
    </row>
    <row r="151" spans="1:14" x14ac:dyDescent="0.2">
      <c r="A151" s="33" t="s">
        <v>107</v>
      </c>
      <c r="B151" s="15"/>
      <c r="C151" s="16">
        <v>0</v>
      </c>
      <c r="D151" s="16">
        <v>60804</v>
      </c>
      <c r="E151" s="16">
        <v>138</v>
      </c>
      <c r="F151" s="16">
        <v>0</v>
      </c>
      <c r="G151" s="16">
        <v>-30035</v>
      </c>
      <c r="H151" s="16">
        <v>29480</v>
      </c>
      <c r="I151" s="16">
        <v>146383</v>
      </c>
      <c r="J151" s="15"/>
      <c r="K151" s="15"/>
      <c r="L151" s="16"/>
      <c r="N151" s="23" t="s">
        <v>120</v>
      </c>
    </row>
    <row r="152" spans="1:14" x14ac:dyDescent="0.2">
      <c r="A152" s="33" t="s">
        <v>108</v>
      </c>
      <c r="B152" s="15"/>
      <c r="C152" s="16">
        <v>0</v>
      </c>
      <c r="D152" s="16">
        <v>26</v>
      </c>
      <c r="E152" s="16">
        <v>320</v>
      </c>
      <c r="F152" s="16">
        <v>0</v>
      </c>
      <c r="G152" s="16">
        <v>25378</v>
      </c>
      <c r="H152" s="16">
        <v>25110</v>
      </c>
      <c r="I152" s="16">
        <v>121005</v>
      </c>
      <c r="J152" s="15"/>
      <c r="K152" s="15"/>
      <c r="L152" s="16"/>
      <c r="N152" s="23" t="s">
        <v>121</v>
      </c>
    </row>
    <row r="153" spans="1:14" x14ac:dyDescent="0.2">
      <c r="A153" s="33" t="s">
        <v>109</v>
      </c>
      <c r="B153" s="15"/>
      <c r="C153" s="16">
        <v>0</v>
      </c>
      <c r="D153" s="16">
        <v>26853</v>
      </c>
      <c r="E153" s="16">
        <v>1176</v>
      </c>
      <c r="F153" s="16">
        <v>0</v>
      </c>
      <c r="G153" s="16">
        <v>1604</v>
      </c>
      <c r="H153" s="16">
        <v>27281</v>
      </c>
      <c r="I153" s="16">
        <v>119401</v>
      </c>
      <c r="J153" s="15"/>
      <c r="K153" s="15"/>
      <c r="L153" s="16"/>
      <c r="N153" s="23" t="s">
        <v>122</v>
      </c>
    </row>
    <row r="154" spans="1:14" x14ac:dyDescent="0.2">
      <c r="A154" s="33" t="s">
        <v>110</v>
      </c>
      <c r="B154" s="15"/>
      <c r="C154" s="16">
        <v>0</v>
      </c>
      <c r="D154" s="16">
        <v>2238</v>
      </c>
      <c r="E154" s="16">
        <v>3877</v>
      </c>
      <c r="F154" s="16">
        <v>0</v>
      </c>
      <c r="G154" s="16">
        <v>18738</v>
      </c>
      <c r="H154" s="16">
        <v>17076</v>
      </c>
      <c r="I154" s="16">
        <v>100663</v>
      </c>
      <c r="J154" s="15"/>
      <c r="K154" s="15"/>
      <c r="L154" s="16"/>
      <c r="N154" s="23" t="s">
        <v>123</v>
      </c>
    </row>
    <row r="155" spans="1:14" x14ac:dyDescent="0.2">
      <c r="A155" s="33" t="s">
        <v>111</v>
      </c>
      <c r="B155" s="15"/>
      <c r="C155" s="16">
        <v>0</v>
      </c>
      <c r="D155" s="16">
        <v>5953</v>
      </c>
      <c r="E155" s="16">
        <v>6633</v>
      </c>
      <c r="F155" s="16">
        <v>0</v>
      </c>
      <c r="G155" s="16">
        <v>20880</v>
      </c>
      <c r="H155" s="16">
        <v>20048</v>
      </c>
      <c r="I155" s="16">
        <v>79783</v>
      </c>
      <c r="J155" s="15"/>
      <c r="K155" s="15"/>
      <c r="L155" s="16"/>
      <c r="N155" s="23" t="s">
        <v>124</v>
      </c>
    </row>
    <row r="156" spans="1:14" x14ac:dyDescent="0.2">
      <c r="A156" s="33" t="s">
        <v>112</v>
      </c>
      <c r="B156" s="15"/>
      <c r="C156" s="16">
        <v>0</v>
      </c>
      <c r="D156" s="16">
        <v>39574</v>
      </c>
      <c r="E156" s="16">
        <v>3801</v>
      </c>
      <c r="F156" s="16">
        <v>0</v>
      </c>
      <c r="G156" s="16">
        <v>-9411</v>
      </c>
      <c r="H156" s="16">
        <v>21702</v>
      </c>
      <c r="I156" s="16">
        <v>89194</v>
      </c>
      <c r="J156" s="15"/>
      <c r="K156" s="15"/>
      <c r="L156" s="16"/>
      <c r="N156" s="23" t="s">
        <v>125</v>
      </c>
    </row>
    <row r="157" spans="1:14" ht="13.5" thickBot="1" x14ac:dyDescent="0.25">
      <c r="A157" s="41" t="s">
        <v>113</v>
      </c>
      <c r="C157" s="42">
        <v>0</v>
      </c>
      <c r="D157" s="42">
        <v>34583</v>
      </c>
      <c r="E157" s="42">
        <v>1219</v>
      </c>
      <c r="F157" s="42">
        <v>0</v>
      </c>
      <c r="G157" s="42">
        <v>-13182</v>
      </c>
      <c r="H157" s="42">
        <v>21026</v>
      </c>
      <c r="I157" s="42">
        <v>102076</v>
      </c>
      <c r="J157" s="2"/>
      <c r="K157" s="2"/>
      <c r="L157" s="42"/>
      <c r="N157" s="43" t="s">
        <v>113</v>
      </c>
    </row>
    <row r="158" spans="1:14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M158" s="3"/>
      <c r="N158" s="37">
        <v>2002</v>
      </c>
    </row>
    <row r="159" spans="1:14" x14ac:dyDescent="0.2">
      <c r="A159" s="33" t="s">
        <v>102</v>
      </c>
      <c r="B159" s="15"/>
      <c r="C159" s="16">
        <v>0</v>
      </c>
      <c r="D159" s="16">
        <v>32309</v>
      </c>
      <c r="E159" s="16">
        <v>2853</v>
      </c>
      <c r="F159" s="16">
        <v>0</v>
      </c>
      <c r="G159" s="16">
        <v>-6057</v>
      </c>
      <c r="H159" s="16">
        <v>23395</v>
      </c>
      <c r="I159" s="16">
        <v>108133</v>
      </c>
      <c r="J159" s="15"/>
      <c r="K159" s="15"/>
      <c r="L159" s="16"/>
      <c r="N159" s="23" t="s">
        <v>115</v>
      </c>
    </row>
    <row r="160" spans="1:14" x14ac:dyDescent="0.2">
      <c r="A160" s="33" t="s">
        <v>103</v>
      </c>
      <c r="B160" s="15"/>
      <c r="C160" s="16">
        <v>0</v>
      </c>
      <c r="D160" s="16">
        <v>2724</v>
      </c>
      <c r="E160" s="16">
        <v>712</v>
      </c>
      <c r="F160" s="16">
        <v>0</v>
      </c>
      <c r="G160" s="16">
        <v>18537</v>
      </c>
      <c r="H160" s="16">
        <v>20459</v>
      </c>
      <c r="I160" s="16">
        <v>89596</v>
      </c>
      <c r="J160" s="15"/>
      <c r="K160" s="15"/>
      <c r="L160" s="16"/>
      <c r="N160" s="23" t="s">
        <v>116</v>
      </c>
    </row>
    <row r="161" spans="1:14" x14ac:dyDescent="0.2">
      <c r="A161" s="33" t="s">
        <v>104</v>
      </c>
      <c r="B161" s="15"/>
      <c r="C161" s="16">
        <v>0</v>
      </c>
      <c r="D161" s="16">
        <v>37572</v>
      </c>
      <c r="E161" s="16">
        <v>975</v>
      </c>
      <c r="F161" s="16">
        <v>0</v>
      </c>
      <c r="G161" s="16">
        <v>-19747</v>
      </c>
      <c r="H161" s="16">
        <v>16270</v>
      </c>
      <c r="I161" s="16">
        <v>109343</v>
      </c>
      <c r="J161" s="15"/>
      <c r="K161" s="15"/>
      <c r="L161" s="16"/>
      <c r="N161" s="23" t="s">
        <v>117</v>
      </c>
    </row>
    <row r="162" spans="1:14" x14ac:dyDescent="0.2">
      <c r="A162" s="33" t="s">
        <v>105</v>
      </c>
      <c r="B162" s="15"/>
      <c r="C162" s="16">
        <v>0</v>
      </c>
      <c r="D162" s="16">
        <v>30050</v>
      </c>
      <c r="E162" s="16">
        <v>624</v>
      </c>
      <c r="F162" s="16">
        <v>0</v>
      </c>
      <c r="G162" s="16">
        <v>-11748</v>
      </c>
      <c r="H162" s="16">
        <v>17678</v>
      </c>
      <c r="I162" s="16">
        <v>121091</v>
      </c>
      <c r="J162" s="15"/>
      <c r="K162" s="15"/>
      <c r="L162" s="16"/>
      <c r="N162" s="23" t="s">
        <v>118</v>
      </c>
    </row>
    <row r="163" spans="1:14" x14ac:dyDescent="0.2">
      <c r="A163" s="33" t="s">
        <v>106</v>
      </c>
      <c r="B163" s="15"/>
      <c r="C163" s="16">
        <v>0</v>
      </c>
      <c r="D163" s="16">
        <v>33</v>
      </c>
      <c r="E163" s="16">
        <v>248</v>
      </c>
      <c r="F163" s="16">
        <v>0</v>
      </c>
      <c r="G163" s="16">
        <v>22947</v>
      </c>
      <c r="H163" s="16">
        <v>22732</v>
      </c>
      <c r="I163" s="16">
        <v>98144</v>
      </c>
      <c r="J163" s="15"/>
      <c r="K163" s="15"/>
      <c r="L163" s="16"/>
      <c r="N163" s="23" t="s">
        <v>119</v>
      </c>
    </row>
    <row r="164" spans="1:14" x14ac:dyDescent="0.2">
      <c r="A164" s="33" t="s">
        <v>107</v>
      </c>
      <c r="B164" s="15"/>
      <c r="C164" s="16">
        <v>0</v>
      </c>
      <c r="D164" s="16">
        <v>32407</v>
      </c>
      <c r="E164" s="16">
        <v>31</v>
      </c>
      <c r="F164" s="16">
        <v>0</v>
      </c>
      <c r="G164" s="16">
        <v>-9937</v>
      </c>
      <c r="H164" s="16">
        <v>22433</v>
      </c>
      <c r="I164" s="16">
        <v>108081</v>
      </c>
      <c r="J164" s="15"/>
      <c r="K164" s="15"/>
      <c r="L164" s="16"/>
      <c r="N164" s="23" t="s">
        <v>120</v>
      </c>
    </row>
    <row r="165" spans="1:14" x14ac:dyDescent="0.2">
      <c r="A165" s="33" t="s">
        <v>108</v>
      </c>
      <c r="B165" s="15"/>
      <c r="C165" s="16">
        <v>0</v>
      </c>
      <c r="D165" s="16">
        <v>32935</v>
      </c>
      <c r="E165" s="16">
        <v>249</v>
      </c>
      <c r="F165" s="16">
        <v>0</v>
      </c>
      <c r="G165" s="16">
        <v>-10443</v>
      </c>
      <c r="H165" s="16">
        <v>22243</v>
      </c>
      <c r="I165" s="16">
        <v>118524</v>
      </c>
      <c r="J165" s="15"/>
      <c r="K165" s="15"/>
      <c r="L165" s="16"/>
      <c r="N165" s="23" t="s">
        <v>121</v>
      </c>
    </row>
    <row r="166" spans="1:14" x14ac:dyDescent="0.2">
      <c r="A166" s="33" t="s">
        <v>109</v>
      </c>
      <c r="B166" s="15"/>
      <c r="C166" s="16">
        <v>0</v>
      </c>
      <c r="D166" s="16">
        <v>0</v>
      </c>
      <c r="E166" s="16">
        <v>239</v>
      </c>
      <c r="F166" s="16">
        <v>0</v>
      </c>
      <c r="G166" s="16">
        <v>18686</v>
      </c>
      <c r="H166" s="16">
        <v>18369</v>
      </c>
      <c r="I166" s="16">
        <v>99838</v>
      </c>
      <c r="J166" s="15"/>
      <c r="K166" s="15"/>
      <c r="L166" s="16"/>
      <c r="N166" s="23" t="s">
        <v>122</v>
      </c>
    </row>
    <row r="167" spans="1:14" x14ac:dyDescent="0.2">
      <c r="A167" s="33" t="s">
        <v>110</v>
      </c>
      <c r="B167" s="15"/>
      <c r="C167" s="16">
        <v>0</v>
      </c>
      <c r="D167" s="16">
        <v>62628</v>
      </c>
      <c r="E167" s="16">
        <v>3198</v>
      </c>
      <c r="F167" s="16">
        <v>0</v>
      </c>
      <c r="G167" s="16">
        <v>-42873</v>
      </c>
      <c r="H167" s="16">
        <v>20624</v>
      </c>
      <c r="I167" s="16">
        <v>142711</v>
      </c>
      <c r="J167" s="15"/>
      <c r="K167" s="15"/>
      <c r="L167" s="16"/>
      <c r="N167" s="23" t="s">
        <v>123</v>
      </c>
    </row>
    <row r="168" spans="1:14" x14ac:dyDescent="0.2">
      <c r="A168" s="33" t="s">
        <v>111</v>
      </c>
      <c r="B168" s="15"/>
      <c r="C168" s="16">
        <v>0</v>
      </c>
      <c r="D168" s="16">
        <v>29978</v>
      </c>
      <c r="E168" s="16">
        <v>5515</v>
      </c>
      <c r="F168" s="16">
        <v>0</v>
      </c>
      <c r="G168" s="16">
        <v>3330</v>
      </c>
      <c r="H168" s="16">
        <v>23796</v>
      </c>
      <c r="I168" s="16">
        <v>139381</v>
      </c>
      <c r="J168" s="15"/>
      <c r="K168" s="15"/>
      <c r="L168" s="16"/>
      <c r="N168" s="23" t="s">
        <v>124</v>
      </c>
    </row>
    <row r="169" spans="1:14" x14ac:dyDescent="0.2">
      <c r="A169" s="33" t="s">
        <v>112</v>
      </c>
      <c r="B169" s="15"/>
      <c r="C169" s="16">
        <v>0</v>
      </c>
      <c r="D169" s="16">
        <v>2000</v>
      </c>
      <c r="E169" s="16">
        <v>1568</v>
      </c>
      <c r="F169" s="16">
        <v>0</v>
      </c>
      <c r="G169" s="16">
        <v>19062</v>
      </c>
      <c r="H169" s="16">
        <v>19625</v>
      </c>
      <c r="I169" s="16">
        <v>120319</v>
      </c>
      <c r="J169" s="15"/>
      <c r="K169" s="15"/>
      <c r="L169" s="16"/>
      <c r="N169" s="23" t="s">
        <v>125</v>
      </c>
    </row>
    <row r="170" spans="1:14" ht="13.5" thickBot="1" x14ac:dyDescent="0.25">
      <c r="A170" s="41" t="s">
        <v>113</v>
      </c>
      <c r="C170" s="42">
        <v>0</v>
      </c>
      <c r="D170" s="42">
        <v>5314</v>
      </c>
      <c r="E170" s="42">
        <v>1106</v>
      </c>
      <c r="F170" s="42">
        <v>0</v>
      </c>
      <c r="G170" s="42">
        <v>21229</v>
      </c>
      <c r="H170" s="42">
        <v>27455</v>
      </c>
      <c r="I170" s="42">
        <v>99090</v>
      </c>
      <c r="J170" s="2"/>
      <c r="K170" s="2"/>
      <c r="L170" s="42"/>
      <c r="N170" s="43" t="s">
        <v>113</v>
      </c>
    </row>
    <row r="171" spans="1:14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M171" s="3"/>
      <c r="N171" s="37">
        <v>2003</v>
      </c>
    </row>
    <row r="172" spans="1:14" x14ac:dyDescent="0.2">
      <c r="A172" s="33" t="s">
        <v>102</v>
      </c>
      <c r="B172" s="15"/>
      <c r="C172" s="16">
        <v>0</v>
      </c>
      <c r="D172" s="16">
        <v>31931</v>
      </c>
      <c r="E172" s="16">
        <v>1470</v>
      </c>
      <c r="F172" s="16">
        <v>0</v>
      </c>
      <c r="G172" s="16">
        <v>-9485</v>
      </c>
      <c r="H172" s="16">
        <v>20976</v>
      </c>
      <c r="I172" s="16">
        <v>108575</v>
      </c>
      <c r="J172" s="15"/>
      <c r="K172" s="15"/>
      <c r="L172" s="16"/>
      <c r="N172" s="23" t="s">
        <v>115</v>
      </c>
    </row>
    <row r="173" spans="1:14" x14ac:dyDescent="0.2">
      <c r="A173" s="33" t="s">
        <v>103</v>
      </c>
      <c r="B173" s="15"/>
      <c r="C173" s="16">
        <v>0</v>
      </c>
      <c r="D173" s="16">
        <v>0</v>
      </c>
      <c r="E173" s="16">
        <v>807</v>
      </c>
      <c r="F173" s="16">
        <v>0</v>
      </c>
      <c r="G173" s="16">
        <v>20236</v>
      </c>
      <c r="H173" s="16">
        <v>19429</v>
      </c>
      <c r="I173" s="16">
        <v>88339</v>
      </c>
      <c r="J173" s="15"/>
      <c r="K173" s="15"/>
      <c r="L173" s="16"/>
      <c r="N173" s="23" t="s">
        <v>116</v>
      </c>
    </row>
    <row r="174" spans="1:14" x14ac:dyDescent="0.2">
      <c r="A174" s="33" t="s">
        <v>104</v>
      </c>
      <c r="B174" s="15"/>
      <c r="C174" s="16">
        <v>0</v>
      </c>
      <c r="D174" s="16">
        <v>30787</v>
      </c>
      <c r="E174" s="16">
        <v>289</v>
      </c>
      <c r="F174" s="16">
        <v>0</v>
      </c>
      <c r="G174" s="16">
        <v>-10722</v>
      </c>
      <c r="H174" s="16">
        <v>20472</v>
      </c>
      <c r="I174" s="16">
        <v>99061</v>
      </c>
      <c r="J174" s="15"/>
      <c r="K174" s="15"/>
      <c r="L174" s="16"/>
      <c r="N174" s="23" t="s">
        <v>117</v>
      </c>
    </row>
    <row r="175" spans="1:14" x14ac:dyDescent="0.2">
      <c r="A175" s="33" t="s">
        <v>105</v>
      </c>
      <c r="B175" s="15"/>
      <c r="C175" s="16">
        <v>0</v>
      </c>
      <c r="D175" s="16">
        <v>21889</v>
      </c>
      <c r="E175" s="16">
        <v>74</v>
      </c>
      <c r="F175" s="16">
        <v>0</v>
      </c>
      <c r="G175" s="16">
        <v>-5691</v>
      </c>
      <c r="H175" s="16">
        <v>17137</v>
      </c>
      <c r="I175" s="16">
        <v>104752</v>
      </c>
      <c r="J175" s="15"/>
      <c r="K175" s="15"/>
      <c r="L175" s="16"/>
      <c r="N175" s="23" t="s">
        <v>118</v>
      </c>
    </row>
    <row r="176" spans="1:14" x14ac:dyDescent="0.2">
      <c r="A176" s="33" t="s">
        <v>106</v>
      </c>
      <c r="B176" s="15"/>
      <c r="C176" s="16">
        <v>0</v>
      </c>
      <c r="D176" s="16">
        <v>1169</v>
      </c>
      <c r="E176" s="16">
        <v>48</v>
      </c>
      <c r="F176" s="16">
        <v>0</v>
      </c>
      <c r="G176" s="16">
        <v>21346</v>
      </c>
      <c r="H176" s="16">
        <v>25381</v>
      </c>
      <c r="I176" s="16">
        <v>83406</v>
      </c>
      <c r="J176" s="15"/>
      <c r="K176" s="15"/>
      <c r="L176" s="16"/>
      <c r="N176" s="23" t="s">
        <v>119</v>
      </c>
    </row>
    <row r="177" spans="1:14" x14ac:dyDescent="0.2">
      <c r="A177" s="33" t="s">
        <v>107</v>
      </c>
      <c r="B177" s="15"/>
      <c r="C177" s="16">
        <v>0</v>
      </c>
      <c r="D177" s="16">
        <v>33433</v>
      </c>
      <c r="E177" s="16">
        <v>24</v>
      </c>
      <c r="F177" s="16">
        <v>0</v>
      </c>
      <c r="G177" s="16">
        <v>-6110</v>
      </c>
      <c r="H177" s="16">
        <v>24346</v>
      </c>
      <c r="I177" s="16">
        <v>89516</v>
      </c>
      <c r="J177" s="15"/>
      <c r="K177" s="15"/>
      <c r="L177" s="16"/>
      <c r="N177" s="23" t="s">
        <v>120</v>
      </c>
    </row>
    <row r="178" spans="1:14" x14ac:dyDescent="0.2">
      <c r="A178" s="33" t="s">
        <v>108</v>
      </c>
      <c r="B178" s="15"/>
      <c r="C178" s="16">
        <v>0</v>
      </c>
      <c r="D178" s="16">
        <v>33984</v>
      </c>
      <c r="E178" s="16">
        <v>149</v>
      </c>
      <c r="F178" s="16">
        <v>0</v>
      </c>
      <c r="G178" s="16">
        <v>-11516</v>
      </c>
      <c r="H178" s="16">
        <v>22347</v>
      </c>
      <c r="I178" s="16">
        <v>101032</v>
      </c>
      <c r="J178" s="15"/>
      <c r="K178" s="15"/>
      <c r="L178" s="16"/>
      <c r="N178" s="23" t="s">
        <v>121</v>
      </c>
    </row>
    <row r="179" spans="1:14" x14ac:dyDescent="0.2">
      <c r="A179" s="33" t="s">
        <v>109</v>
      </c>
      <c r="B179" s="15"/>
      <c r="C179" s="16">
        <v>0</v>
      </c>
      <c r="D179" s="16">
        <v>2299</v>
      </c>
      <c r="E179" s="16">
        <v>221</v>
      </c>
      <c r="F179" s="16">
        <v>0</v>
      </c>
      <c r="G179" s="16">
        <v>21436</v>
      </c>
      <c r="H179" s="16">
        <v>23641</v>
      </c>
      <c r="I179" s="16">
        <v>79596</v>
      </c>
      <c r="J179" s="15"/>
      <c r="K179" s="15"/>
      <c r="L179" s="16"/>
      <c r="N179" s="23" t="s">
        <v>122</v>
      </c>
    </row>
    <row r="180" spans="1:14" x14ac:dyDescent="0.2">
      <c r="A180" s="33" t="s">
        <v>110</v>
      </c>
      <c r="B180" s="15"/>
      <c r="C180" s="16">
        <v>0</v>
      </c>
      <c r="D180" s="16">
        <v>35597</v>
      </c>
      <c r="E180" s="16">
        <v>939</v>
      </c>
      <c r="F180" s="16">
        <v>0</v>
      </c>
      <c r="G180" s="16">
        <v>-11902</v>
      </c>
      <c r="H180" s="16">
        <v>22820</v>
      </c>
      <c r="I180" s="16">
        <v>91498</v>
      </c>
      <c r="J180" s="15"/>
      <c r="K180" s="15"/>
      <c r="L180" s="16"/>
      <c r="N180" s="23" t="s">
        <v>123</v>
      </c>
    </row>
    <row r="181" spans="1:14" x14ac:dyDescent="0.2">
      <c r="A181" s="33" t="s">
        <v>111</v>
      </c>
      <c r="B181" s="15"/>
      <c r="C181" s="16">
        <v>0</v>
      </c>
      <c r="D181" s="16">
        <v>65330</v>
      </c>
      <c r="E181" s="16">
        <v>2572</v>
      </c>
      <c r="F181" s="16">
        <v>0</v>
      </c>
      <c r="G181" s="16">
        <v>-40303</v>
      </c>
      <c r="H181" s="16">
        <v>22620</v>
      </c>
      <c r="I181" s="16">
        <v>131801</v>
      </c>
      <c r="J181" s="15"/>
      <c r="K181" s="15"/>
      <c r="L181" s="16"/>
      <c r="N181" s="23" t="s">
        <v>124</v>
      </c>
    </row>
    <row r="182" spans="1:14" x14ac:dyDescent="0.2">
      <c r="A182" s="33" t="s">
        <v>112</v>
      </c>
      <c r="B182" s="15"/>
      <c r="C182" s="16">
        <v>0</v>
      </c>
      <c r="D182" s="16">
        <v>0</v>
      </c>
      <c r="E182" s="16">
        <v>1564</v>
      </c>
      <c r="F182" s="16">
        <v>0</v>
      </c>
      <c r="G182" s="16">
        <v>17457</v>
      </c>
      <c r="H182" s="16">
        <v>18423</v>
      </c>
      <c r="I182" s="16">
        <v>114344</v>
      </c>
      <c r="J182" s="15"/>
      <c r="K182" s="15"/>
      <c r="L182" s="16"/>
      <c r="N182" s="23" t="s">
        <v>125</v>
      </c>
    </row>
    <row r="183" spans="1:14" ht="13.5" thickBot="1" x14ac:dyDescent="0.25">
      <c r="A183" s="41" t="s">
        <v>113</v>
      </c>
      <c r="C183" s="42">
        <v>0</v>
      </c>
      <c r="D183" s="42">
        <v>30731</v>
      </c>
      <c r="E183" s="42">
        <v>918</v>
      </c>
      <c r="F183" s="42">
        <v>0</v>
      </c>
      <c r="G183" s="42">
        <v>-10359</v>
      </c>
      <c r="H183" s="42">
        <v>19393</v>
      </c>
      <c r="I183" s="42">
        <v>124703</v>
      </c>
      <c r="J183" s="2"/>
      <c r="K183" s="2"/>
      <c r="L183" s="42"/>
      <c r="N183" s="43" t="s">
        <v>113</v>
      </c>
    </row>
    <row r="184" spans="1:14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M184" s="3"/>
      <c r="N184" s="37">
        <v>2004</v>
      </c>
    </row>
    <row r="185" spans="1:14" x14ac:dyDescent="0.2">
      <c r="A185" s="33" t="s">
        <v>102</v>
      </c>
      <c r="B185" s="15"/>
      <c r="C185" s="16">
        <v>0</v>
      </c>
      <c r="D185" s="16">
        <v>35775</v>
      </c>
      <c r="E185" s="16">
        <v>1470</v>
      </c>
      <c r="F185" s="16">
        <v>0</v>
      </c>
      <c r="G185" s="16">
        <v>-15288</v>
      </c>
      <c r="H185" s="16">
        <v>21231</v>
      </c>
      <c r="I185" s="16">
        <v>139991</v>
      </c>
      <c r="J185" s="15"/>
      <c r="K185" s="15"/>
      <c r="L185" s="16"/>
      <c r="N185" s="23" t="s">
        <v>115</v>
      </c>
    </row>
    <row r="186" spans="1:14" x14ac:dyDescent="0.2">
      <c r="A186" s="33" t="s">
        <v>103</v>
      </c>
      <c r="B186" s="15"/>
      <c r="C186" s="16">
        <v>0</v>
      </c>
      <c r="D186" s="16">
        <v>143</v>
      </c>
      <c r="E186" s="16">
        <v>861</v>
      </c>
      <c r="F186" s="16">
        <v>0</v>
      </c>
      <c r="G186" s="16">
        <v>18969</v>
      </c>
      <c r="H186" s="16">
        <v>18348</v>
      </c>
      <c r="I186" s="16">
        <v>121022</v>
      </c>
      <c r="J186" s="15"/>
      <c r="K186" s="15"/>
      <c r="L186" s="16"/>
      <c r="N186" s="23" t="s">
        <v>116</v>
      </c>
    </row>
    <row r="187" spans="1:14" x14ac:dyDescent="0.2">
      <c r="A187" s="33" t="s">
        <v>104</v>
      </c>
      <c r="B187" s="15"/>
      <c r="C187" s="16">
        <v>0</v>
      </c>
      <c r="D187" s="16">
        <v>0</v>
      </c>
      <c r="E187" s="16">
        <v>501</v>
      </c>
      <c r="F187" s="16">
        <v>0</v>
      </c>
      <c r="G187" s="16">
        <v>17957</v>
      </c>
      <c r="H187" s="16">
        <v>17489</v>
      </c>
      <c r="I187" s="16">
        <v>103065</v>
      </c>
      <c r="J187" s="15"/>
      <c r="K187" s="15"/>
      <c r="L187" s="16"/>
      <c r="N187" s="23" t="s">
        <v>117</v>
      </c>
    </row>
    <row r="188" spans="1:14" x14ac:dyDescent="0.2">
      <c r="A188" s="33" t="s">
        <v>105</v>
      </c>
      <c r="B188" s="15"/>
      <c r="C188" s="16">
        <v>0</v>
      </c>
      <c r="D188" s="16">
        <v>189</v>
      </c>
      <c r="E188" s="16">
        <v>228</v>
      </c>
      <c r="F188" s="16">
        <v>0</v>
      </c>
      <c r="G188" s="16">
        <v>22431</v>
      </c>
      <c r="H188" s="16">
        <v>24445</v>
      </c>
      <c r="I188" s="16">
        <v>80634</v>
      </c>
      <c r="J188" s="15"/>
      <c r="K188" s="15"/>
      <c r="L188" s="16"/>
      <c r="N188" s="23" t="s">
        <v>118</v>
      </c>
    </row>
    <row r="189" spans="1:14" x14ac:dyDescent="0.2">
      <c r="A189" s="33" t="s">
        <v>106</v>
      </c>
      <c r="B189" s="15"/>
      <c r="C189" s="16">
        <v>0</v>
      </c>
      <c r="D189" s="16">
        <v>31859</v>
      </c>
      <c r="E189" s="16">
        <v>58</v>
      </c>
      <c r="F189" s="16">
        <v>0</v>
      </c>
      <c r="G189" s="16">
        <v>-3773</v>
      </c>
      <c r="H189" s="16">
        <v>27966</v>
      </c>
      <c r="I189" s="16">
        <v>84407</v>
      </c>
      <c r="J189" s="15"/>
      <c r="K189" s="15"/>
      <c r="L189" s="16"/>
      <c r="N189" s="23" t="s">
        <v>119</v>
      </c>
    </row>
    <row r="190" spans="1:14" x14ac:dyDescent="0.2">
      <c r="A190" s="33" t="s">
        <v>107</v>
      </c>
      <c r="B190" s="15"/>
      <c r="C190" s="16">
        <v>0</v>
      </c>
      <c r="D190" s="16">
        <v>34987</v>
      </c>
      <c r="E190" s="16">
        <v>48</v>
      </c>
      <c r="F190" s="16">
        <v>0</v>
      </c>
      <c r="G190" s="16">
        <v>-7802</v>
      </c>
      <c r="H190" s="16">
        <v>27137</v>
      </c>
      <c r="I190" s="16">
        <v>92209</v>
      </c>
      <c r="J190" s="15"/>
      <c r="K190" s="15"/>
      <c r="L190" s="16"/>
      <c r="N190" s="23" t="s">
        <v>120</v>
      </c>
    </row>
    <row r="191" spans="1:14" x14ac:dyDescent="0.2">
      <c r="A191" s="33" t="s">
        <v>108</v>
      </c>
      <c r="B191" s="15"/>
      <c r="C191" s="16">
        <v>0</v>
      </c>
      <c r="D191" s="16">
        <v>34082</v>
      </c>
      <c r="E191" s="16">
        <v>389</v>
      </c>
      <c r="F191" s="16">
        <v>0</v>
      </c>
      <c r="G191" s="16">
        <v>-11759</v>
      </c>
      <c r="H191" s="16">
        <v>21933</v>
      </c>
      <c r="I191" s="16">
        <v>103968</v>
      </c>
      <c r="J191" s="15"/>
      <c r="K191" s="15"/>
      <c r="L191" s="16"/>
      <c r="N191" s="23" t="s">
        <v>121</v>
      </c>
    </row>
    <row r="192" spans="1:14" x14ac:dyDescent="0.2">
      <c r="A192" s="33" t="s">
        <v>109</v>
      </c>
      <c r="B192" s="15"/>
      <c r="C192" s="16">
        <v>0</v>
      </c>
      <c r="D192" s="16">
        <v>27913</v>
      </c>
      <c r="E192" s="16">
        <v>451</v>
      </c>
      <c r="F192" s="16">
        <v>0</v>
      </c>
      <c r="G192" s="16">
        <v>-15919</v>
      </c>
      <c r="H192" s="16">
        <v>11543</v>
      </c>
      <c r="I192" s="16">
        <v>119887</v>
      </c>
      <c r="J192" s="15"/>
      <c r="K192" s="15"/>
      <c r="L192" s="16"/>
      <c r="N192" s="23" t="s">
        <v>122</v>
      </c>
    </row>
    <row r="193" spans="1:14" x14ac:dyDescent="0.2">
      <c r="A193" s="33" t="s">
        <v>110</v>
      </c>
      <c r="B193" s="15"/>
      <c r="C193" s="16">
        <v>0</v>
      </c>
      <c r="D193" s="16">
        <v>28605</v>
      </c>
      <c r="E193" s="16">
        <v>1563</v>
      </c>
      <c r="F193" s="16">
        <v>0</v>
      </c>
      <c r="G193" s="16">
        <v>-6304</v>
      </c>
      <c r="H193" s="16">
        <v>20738</v>
      </c>
      <c r="I193" s="16">
        <v>126191</v>
      </c>
      <c r="J193" s="15"/>
      <c r="K193" s="15"/>
      <c r="L193" s="16"/>
      <c r="N193" s="23" t="s">
        <v>123</v>
      </c>
    </row>
    <row r="194" spans="1:14" x14ac:dyDescent="0.2">
      <c r="A194" s="33" t="s">
        <v>111</v>
      </c>
      <c r="B194" s="15"/>
      <c r="C194" s="16">
        <v>0</v>
      </c>
      <c r="D194" s="16">
        <v>34148</v>
      </c>
      <c r="E194" s="16">
        <v>3538</v>
      </c>
      <c r="F194" s="16">
        <v>0</v>
      </c>
      <c r="G194" s="16">
        <v>-11108</v>
      </c>
      <c r="H194" s="16">
        <v>19809</v>
      </c>
      <c r="I194" s="16">
        <v>137299</v>
      </c>
      <c r="J194" s="15"/>
      <c r="K194" s="15"/>
      <c r="L194" s="16"/>
      <c r="N194" s="23" t="s">
        <v>124</v>
      </c>
    </row>
    <row r="195" spans="1:14" x14ac:dyDescent="0.2">
      <c r="A195" s="33" t="s">
        <v>112</v>
      </c>
      <c r="B195" s="15"/>
      <c r="C195" s="16">
        <v>0</v>
      </c>
      <c r="D195" s="16">
        <v>1650</v>
      </c>
      <c r="E195" s="16">
        <v>2887</v>
      </c>
      <c r="F195" s="16">
        <v>0</v>
      </c>
      <c r="G195" s="16">
        <v>25152</v>
      </c>
      <c r="H195" s="16">
        <v>26549</v>
      </c>
      <c r="I195" s="16">
        <v>112147</v>
      </c>
      <c r="J195" s="15"/>
      <c r="K195" s="15"/>
      <c r="L195" s="16"/>
      <c r="N195" s="23" t="s">
        <v>125</v>
      </c>
    </row>
    <row r="196" spans="1:14" ht="13.5" thickBot="1" x14ac:dyDescent="0.25">
      <c r="A196" s="41" t="s">
        <v>113</v>
      </c>
      <c r="C196" s="42">
        <v>0</v>
      </c>
      <c r="D196" s="42">
        <v>0</v>
      </c>
      <c r="E196" s="42">
        <v>1813</v>
      </c>
      <c r="F196" s="42">
        <v>0</v>
      </c>
      <c r="G196" s="42">
        <v>31191</v>
      </c>
      <c r="H196" s="42">
        <v>29555</v>
      </c>
      <c r="I196" s="42">
        <v>80956</v>
      </c>
      <c r="J196" s="2"/>
      <c r="K196" s="2"/>
      <c r="L196" s="42"/>
      <c r="N196" s="43" t="s">
        <v>113</v>
      </c>
    </row>
    <row r="197" spans="1:14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M197" s="3"/>
      <c r="N197" s="37">
        <v>2005</v>
      </c>
    </row>
    <row r="198" spans="1:14" x14ac:dyDescent="0.2">
      <c r="A198" s="33" t="s">
        <v>102</v>
      </c>
      <c r="B198" s="15"/>
      <c r="C198" s="16">
        <v>0</v>
      </c>
      <c r="D198" s="16">
        <v>6746</v>
      </c>
      <c r="E198" s="16">
        <v>1717</v>
      </c>
      <c r="F198" s="16">
        <v>0</v>
      </c>
      <c r="G198" s="16">
        <v>16035</v>
      </c>
      <c r="H198" s="16">
        <v>21064</v>
      </c>
      <c r="I198" s="16">
        <v>64921</v>
      </c>
      <c r="J198" s="15"/>
      <c r="K198" s="15"/>
      <c r="L198" s="16">
        <v>661.40959999999995</v>
      </c>
      <c r="N198" s="23" t="s">
        <v>115</v>
      </c>
    </row>
    <row r="199" spans="1:14" x14ac:dyDescent="0.2">
      <c r="A199" s="33" t="s">
        <v>103</v>
      </c>
      <c r="B199" s="15"/>
      <c r="C199" s="16">
        <v>0</v>
      </c>
      <c r="D199" s="16">
        <v>28148</v>
      </c>
      <c r="E199" s="16">
        <v>1574</v>
      </c>
      <c r="F199" s="16">
        <v>0</v>
      </c>
      <c r="G199" s="16">
        <v>-4154</v>
      </c>
      <c r="H199" s="16">
        <v>22614</v>
      </c>
      <c r="I199" s="16">
        <v>69075</v>
      </c>
      <c r="J199" s="15"/>
      <c r="K199" s="15"/>
      <c r="L199" s="16">
        <v>710.07960000000003</v>
      </c>
      <c r="N199" s="23" t="s">
        <v>116</v>
      </c>
    </row>
    <row r="200" spans="1:14" x14ac:dyDescent="0.2">
      <c r="A200" s="33" t="s">
        <v>104</v>
      </c>
      <c r="B200" s="15"/>
      <c r="C200" s="16">
        <v>0</v>
      </c>
      <c r="D200" s="16">
        <v>25606</v>
      </c>
      <c r="E200" s="16">
        <v>1415</v>
      </c>
      <c r="F200" s="16">
        <v>0</v>
      </c>
      <c r="G200" s="16">
        <v>-12959</v>
      </c>
      <c r="H200" s="16">
        <v>14275</v>
      </c>
      <c r="I200" s="16">
        <v>82034</v>
      </c>
      <c r="J200" s="15"/>
      <c r="K200" s="15"/>
      <c r="L200" s="16">
        <v>448.23500000000001</v>
      </c>
      <c r="N200" s="23" t="s">
        <v>117</v>
      </c>
    </row>
    <row r="201" spans="1:14" x14ac:dyDescent="0.2">
      <c r="A201" s="33" t="s">
        <v>105</v>
      </c>
      <c r="B201" s="15"/>
      <c r="C201" s="16">
        <v>0</v>
      </c>
      <c r="D201" s="16">
        <v>29300</v>
      </c>
      <c r="E201" s="16">
        <v>270</v>
      </c>
      <c r="F201" s="16">
        <v>0</v>
      </c>
      <c r="G201" s="16">
        <v>-2211</v>
      </c>
      <c r="H201" s="16">
        <v>26783</v>
      </c>
      <c r="I201" s="16">
        <v>84245</v>
      </c>
      <c r="J201" s="15"/>
      <c r="K201" s="15"/>
      <c r="L201" s="16">
        <v>840.98619999999994</v>
      </c>
      <c r="N201" s="23" t="s">
        <v>118</v>
      </c>
    </row>
    <row r="202" spans="1:14" x14ac:dyDescent="0.2">
      <c r="A202" s="33" t="s">
        <v>106</v>
      </c>
      <c r="B202" s="15"/>
      <c r="C202" s="16">
        <v>0</v>
      </c>
      <c r="D202" s="16">
        <v>32389</v>
      </c>
      <c r="E202" s="16">
        <v>197</v>
      </c>
      <c r="F202" s="16">
        <v>0</v>
      </c>
      <c r="G202" s="16">
        <v>-8637</v>
      </c>
      <c r="H202" s="16">
        <v>23555</v>
      </c>
      <c r="I202" s="16">
        <v>92882</v>
      </c>
      <c r="J202" s="15"/>
      <c r="K202" s="15"/>
      <c r="L202" s="16">
        <v>739.62699999999995</v>
      </c>
      <c r="N202" s="23" t="s">
        <v>119</v>
      </c>
    </row>
    <row r="203" spans="1:14" x14ac:dyDescent="0.2">
      <c r="A203" s="33" t="s">
        <v>107</v>
      </c>
      <c r="B203" s="15"/>
      <c r="C203" s="16">
        <v>0</v>
      </c>
      <c r="D203" s="16">
        <v>28356</v>
      </c>
      <c r="E203" s="16">
        <v>148</v>
      </c>
      <c r="F203" s="16">
        <v>0</v>
      </c>
      <c r="G203" s="16">
        <v>-9577</v>
      </c>
      <c r="H203" s="16">
        <v>18631</v>
      </c>
      <c r="I203" s="16">
        <v>102459</v>
      </c>
      <c r="J203" s="15"/>
      <c r="K203" s="15"/>
      <c r="L203" s="16">
        <v>585.01340000000005</v>
      </c>
      <c r="N203" s="23" t="s">
        <v>120</v>
      </c>
    </row>
    <row r="204" spans="1:14" x14ac:dyDescent="0.2">
      <c r="A204" s="33" t="s">
        <v>108</v>
      </c>
      <c r="B204" s="15"/>
      <c r="C204" s="16">
        <v>0</v>
      </c>
      <c r="D204" s="16">
        <v>27167</v>
      </c>
      <c r="E204" s="16">
        <v>405</v>
      </c>
      <c r="F204" s="16">
        <v>0</v>
      </c>
      <c r="G204" s="16">
        <v>-3262</v>
      </c>
      <c r="H204" s="16">
        <v>23500</v>
      </c>
      <c r="I204" s="16">
        <v>105721</v>
      </c>
      <c r="J204" s="15"/>
      <c r="K204" s="15"/>
      <c r="L204" s="16">
        <v>737.9</v>
      </c>
      <c r="N204" s="23" t="s">
        <v>121</v>
      </c>
    </row>
    <row r="205" spans="1:14" x14ac:dyDescent="0.2">
      <c r="A205" s="33" t="s">
        <v>109</v>
      </c>
      <c r="B205" s="15"/>
      <c r="C205" s="16">
        <v>0</v>
      </c>
      <c r="D205" s="16">
        <v>37111</v>
      </c>
      <c r="E205" s="16">
        <v>1071</v>
      </c>
      <c r="F205" s="16">
        <v>0</v>
      </c>
      <c r="G205" s="16">
        <v>-12168</v>
      </c>
      <c r="H205" s="16">
        <v>23926</v>
      </c>
      <c r="I205" s="16">
        <v>117889</v>
      </c>
      <c r="J205" s="15"/>
      <c r="K205" s="15"/>
      <c r="L205" s="16">
        <v>751.27639999999997</v>
      </c>
      <c r="N205" s="23" t="s">
        <v>122</v>
      </c>
    </row>
    <row r="206" spans="1:14" x14ac:dyDescent="0.2">
      <c r="A206" s="33" t="s">
        <v>110</v>
      </c>
      <c r="B206" s="15"/>
      <c r="C206" s="16">
        <v>0</v>
      </c>
      <c r="D206" s="16">
        <v>3891</v>
      </c>
      <c r="E206" s="16">
        <v>1061</v>
      </c>
      <c r="F206" s="16">
        <v>0</v>
      </c>
      <c r="G206" s="16">
        <v>18427</v>
      </c>
      <c r="H206" s="16">
        <v>21378</v>
      </c>
      <c r="I206" s="16">
        <v>99462</v>
      </c>
      <c r="J206" s="15"/>
      <c r="K206" s="15"/>
      <c r="L206" s="16">
        <v>825.22339999999986</v>
      </c>
      <c r="N206" s="23" t="s">
        <v>123</v>
      </c>
    </row>
    <row r="207" spans="1:14" x14ac:dyDescent="0.2">
      <c r="A207" s="33" t="s">
        <v>111</v>
      </c>
      <c r="B207" s="15"/>
      <c r="C207" s="16">
        <v>0</v>
      </c>
      <c r="D207" s="16">
        <v>26</v>
      </c>
      <c r="E207" s="16">
        <v>1670</v>
      </c>
      <c r="F207" s="16">
        <v>0</v>
      </c>
      <c r="G207" s="16">
        <v>15480</v>
      </c>
      <c r="H207" s="16">
        <v>14802</v>
      </c>
      <c r="I207" s="16">
        <v>83982</v>
      </c>
      <c r="J207" s="15"/>
      <c r="K207" s="15"/>
      <c r="L207" s="16">
        <v>464.78280000000001</v>
      </c>
      <c r="N207" s="23" t="s">
        <v>124</v>
      </c>
    </row>
    <row r="208" spans="1:14" x14ac:dyDescent="0.2">
      <c r="A208" s="33" t="s">
        <v>112</v>
      </c>
      <c r="B208" s="15"/>
      <c r="C208" s="16">
        <v>0</v>
      </c>
      <c r="D208" s="16">
        <v>29856</v>
      </c>
      <c r="E208" s="16">
        <v>1224</v>
      </c>
      <c r="F208" s="16">
        <v>0</v>
      </c>
      <c r="G208" s="16">
        <v>-10711</v>
      </c>
      <c r="H208" s="16">
        <v>20668</v>
      </c>
      <c r="I208" s="16">
        <v>94693</v>
      </c>
      <c r="J208" s="15"/>
      <c r="K208" s="15"/>
      <c r="L208" s="16">
        <v>648.97519999999997</v>
      </c>
      <c r="N208" s="23" t="s">
        <v>125</v>
      </c>
    </row>
    <row r="209" spans="1:14" ht="13.5" thickBot="1" x14ac:dyDescent="0.25">
      <c r="A209" s="41" t="s">
        <v>113</v>
      </c>
      <c r="C209" s="42">
        <v>0</v>
      </c>
      <c r="D209" s="42">
        <v>48998</v>
      </c>
      <c r="E209" s="42">
        <v>9447</v>
      </c>
      <c r="F209" s="42">
        <v>0</v>
      </c>
      <c r="G209" s="42">
        <v>-13511</v>
      </c>
      <c r="H209" s="42">
        <v>26281</v>
      </c>
      <c r="I209" s="42">
        <v>108204</v>
      </c>
      <c r="J209" s="2"/>
      <c r="K209" s="2"/>
      <c r="L209" s="42">
        <v>825.22339999999986</v>
      </c>
      <c r="N209" s="43" t="s">
        <v>113</v>
      </c>
    </row>
    <row r="210" spans="1:14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M210" s="3"/>
      <c r="N210" s="37">
        <v>2006</v>
      </c>
    </row>
    <row r="211" spans="1:14" x14ac:dyDescent="0.2">
      <c r="A211" s="33" t="s">
        <v>102</v>
      </c>
      <c r="B211" s="15"/>
      <c r="C211" s="16">
        <v>0</v>
      </c>
      <c r="D211" s="16">
        <v>2872</v>
      </c>
      <c r="E211" s="16">
        <v>1568</v>
      </c>
      <c r="F211" s="16">
        <v>0</v>
      </c>
      <c r="G211" s="16">
        <v>15770</v>
      </c>
      <c r="H211" s="16">
        <v>17256</v>
      </c>
      <c r="I211" s="16">
        <v>92434</v>
      </c>
      <c r="J211" s="15"/>
      <c r="K211" s="15"/>
      <c r="L211" s="16">
        <v>541.83839999999998</v>
      </c>
      <c r="N211" s="23" t="s">
        <v>115</v>
      </c>
    </row>
    <row r="212" spans="1:14" x14ac:dyDescent="0.2">
      <c r="A212" s="33" t="s">
        <v>103</v>
      </c>
      <c r="B212" s="15"/>
      <c r="C212" s="16">
        <v>0</v>
      </c>
      <c r="D212" s="16">
        <v>26584</v>
      </c>
      <c r="E212" s="16">
        <v>1454</v>
      </c>
      <c r="F212" s="16">
        <v>0</v>
      </c>
      <c r="G212" s="16">
        <v>-3437</v>
      </c>
      <c r="H212" s="16">
        <v>21693</v>
      </c>
      <c r="I212" s="16">
        <v>95871</v>
      </c>
      <c r="J212" s="15"/>
      <c r="K212" s="15"/>
      <c r="L212" s="16">
        <v>681.16019999999992</v>
      </c>
      <c r="N212" s="23" t="s">
        <v>116</v>
      </c>
    </row>
    <row r="213" spans="1:14" x14ac:dyDescent="0.2">
      <c r="A213" s="33" t="s">
        <v>104</v>
      </c>
      <c r="B213" s="15"/>
      <c r="C213" s="16">
        <v>0</v>
      </c>
      <c r="D213" s="16">
        <v>38452</v>
      </c>
      <c r="E213" s="16">
        <v>968</v>
      </c>
      <c r="F213" s="16">
        <v>0</v>
      </c>
      <c r="G213" s="16">
        <v>-21681</v>
      </c>
      <c r="H213" s="16">
        <v>15803</v>
      </c>
      <c r="I213" s="16">
        <v>117552</v>
      </c>
      <c r="J213" s="15"/>
      <c r="K213" s="15"/>
      <c r="L213" s="16">
        <v>496.21419999999995</v>
      </c>
      <c r="N213" s="23" t="s">
        <v>117</v>
      </c>
    </row>
    <row r="214" spans="1:14" x14ac:dyDescent="0.2">
      <c r="A214" s="33" t="s">
        <v>105</v>
      </c>
      <c r="B214" s="15"/>
      <c r="C214" s="16">
        <v>0</v>
      </c>
      <c r="D214" s="16">
        <v>30231</v>
      </c>
      <c r="E214" s="16">
        <v>511</v>
      </c>
      <c r="F214" s="16">
        <v>0</v>
      </c>
      <c r="G214" s="16">
        <v>-8371</v>
      </c>
      <c r="H214" s="16">
        <v>21349</v>
      </c>
      <c r="I214" s="16">
        <v>125923</v>
      </c>
      <c r="J214" s="15"/>
      <c r="K214" s="15"/>
      <c r="L214" s="16">
        <v>670.35860000000002</v>
      </c>
      <c r="N214" s="23" t="s">
        <v>118</v>
      </c>
    </row>
    <row r="215" spans="1:14" x14ac:dyDescent="0.2">
      <c r="A215" s="33" t="s">
        <v>106</v>
      </c>
      <c r="B215" s="15"/>
      <c r="C215" s="16">
        <v>0</v>
      </c>
      <c r="D215" s="16">
        <v>33167</v>
      </c>
      <c r="E215" s="16">
        <v>151</v>
      </c>
      <c r="F215" s="16">
        <v>0</v>
      </c>
      <c r="G215" s="16">
        <v>-9517</v>
      </c>
      <c r="H215" s="16">
        <v>23409</v>
      </c>
      <c r="I215" s="16">
        <v>135440</v>
      </c>
      <c r="J215" s="15"/>
      <c r="K215" s="15"/>
      <c r="L215" s="16">
        <v>735.04259999999999</v>
      </c>
      <c r="N215" s="23" t="s">
        <v>119</v>
      </c>
    </row>
    <row r="216" spans="1:14" x14ac:dyDescent="0.2">
      <c r="A216" s="33" t="s">
        <v>107</v>
      </c>
      <c r="B216" s="15"/>
      <c r="C216" s="16">
        <v>0</v>
      </c>
      <c r="D216" s="16">
        <v>35000</v>
      </c>
      <c r="E216" s="16">
        <v>146</v>
      </c>
      <c r="F216" s="16">
        <v>0</v>
      </c>
      <c r="G216" s="16">
        <v>-8361</v>
      </c>
      <c r="H216" s="16">
        <v>26493</v>
      </c>
      <c r="I216" s="16">
        <v>143801</v>
      </c>
      <c r="J216" s="15"/>
      <c r="K216" s="15"/>
      <c r="L216" s="16">
        <v>831.88019999999995</v>
      </c>
      <c r="N216" s="23" t="s">
        <v>120</v>
      </c>
    </row>
    <row r="217" spans="1:14" x14ac:dyDescent="0.2">
      <c r="A217" s="33" t="s">
        <v>108</v>
      </c>
      <c r="B217" s="15"/>
      <c r="C217" s="16">
        <v>0</v>
      </c>
      <c r="D217" s="16">
        <v>0</v>
      </c>
      <c r="E217" s="16">
        <v>236</v>
      </c>
      <c r="F217" s="16">
        <v>0</v>
      </c>
      <c r="G217" s="16">
        <v>25468</v>
      </c>
      <c r="H217" s="16">
        <v>25232</v>
      </c>
      <c r="I217" s="16">
        <v>118333</v>
      </c>
      <c r="J217" s="15"/>
      <c r="K217" s="15"/>
      <c r="L217" s="16">
        <v>792.2847999999999</v>
      </c>
      <c r="N217" s="23" t="s">
        <v>121</v>
      </c>
    </row>
    <row r="218" spans="1:14" x14ac:dyDescent="0.2">
      <c r="A218" s="33" t="s">
        <v>109</v>
      </c>
      <c r="B218" s="15"/>
      <c r="C218" s="16">
        <v>0</v>
      </c>
      <c r="D218" s="16">
        <v>30179</v>
      </c>
      <c r="E218" s="16">
        <v>848</v>
      </c>
      <c r="F218" s="16">
        <v>0</v>
      </c>
      <c r="G218" s="16">
        <v>-12626</v>
      </c>
      <c r="H218" s="16">
        <v>16705</v>
      </c>
      <c r="I218" s="16">
        <v>130959</v>
      </c>
      <c r="J218" s="15"/>
      <c r="K218" s="15"/>
      <c r="L218" s="16">
        <v>524.53700000000003</v>
      </c>
      <c r="N218" s="23" t="s">
        <v>122</v>
      </c>
    </row>
    <row r="219" spans="1:14" x14ac:dyDescent="0.2">
      <c r="A219" s="33" t="s">
        <v>110</v>
      </c>
      <c r="B219" s="15"/>
      <c r="C219" s="16">
        <v>0</v>
      </c>
      <c r="D219" s="16">
        <v>352</v>
      </c>
      <c r="E219" s="16">
        <v>1489</v>
      </c>
      <c r="F219" s="16">
        <v>0</v>
      </c>
      <c r="G219" s="16">
        <v>21330</v>
      </c>
      <c r="H219" s="16">
        <v>23210</v>
      </c>
      <c r="I219" s="16">
        <v>109629</v>
      </c>
      <c r="J219" s="15"/>
      <c r="K219" s="15"/>
      <c r="L219" s="16">
        <v>728.79399999999998</v>
      </c>
      <c r="N219" s="23" t="s">
        <v>123</v>
      </c>
    </row>
    <row r="220" spans="1:14" x14ac:dyDescent="0.2">
      <c r="A220" s="33" t="s">
        <v>111</v>
      </c>
      <c r="B220" s="15"/>
      <c r="C220" s="16">
        <v>0</v>
      </c>
      <c r="D220" s="16">
        <v>37908</v>
      </c>
      <c r="E220" s="16">
        <v>3775</v>
      </c>
      <c r="F220" s="16">
        <v>0</v>
      </c>
      <c r="G220" s="16">
        <v>-9670</v>
      </c>
      <c r="H220" s="16">
        <v>21370</v>
      </c>
      <c r="I220" s="16">
        <v>119299</v>
      </c>
      <c r="J220" s="15"/>
      <c r="K220" s="15"/>
      <c r="L220" s="16">
        <v>671.01800000000003</v>
      </c>
      <c r="N220" s="23" t="s">
        <v>124</v>
      </c>
    </row>
    <row r="221" spans="1:14" x14ac:dyDescent="0.2">
      <c r="A221" s="33" t="s">
        <v>112</v>
      </c>
      <c r="B221" s="15"/>
      <c r="C221" s="16">
        <v>0</v>
      </c>
      <c r="D221" s="16">
        <v>3196</v>
      </c>
      <c r="E221" s="16">
        <v>2669</v>
      </c>
      <c r="F221" s="16">
        <v>0</v>
      </c>
      <c r="G221" s="16">
        <v>28315</v>
      </c>
      <c r="H221" s="16">
        <v>28842</v>
      </c>
      <c r="I221" s="16">
        <v>90984</v>
      </c>
      <c r="J221" s="15"/>
      <c r="K221" s="15"/>
      <c r="L221" s="16">
        <v>905.63879999999995</v>
      </c>
      <c r="N221" s="23" t="s">
        <v>125</v>
      </c>
    </row>
    <row r="222" spans="1:14" ht="13.5" thickBot="1" x14ac:dyDescent="0.25">
      <c r="A222" s="41" t="s">
        <v>113</v>
      </c>
      <c r="C222" s="42">
        <v>0</v>
      </c>
      <c r="D222" s="42">
        <v>2550</v>
      </c>
      <c r="E222" s="42">
        <v>1752</v>
      </c>
      <c r="F222" s="42">
        <v>0</v>
      </c>
      <c r="G222" s="42">
        <v>27480</v>
      </c>
      <c r="H222" s="42">
        <v>28179</v>
      </c>
      <c r="I222" s="42">
        <v>63504</v>
      </c>
      <c r="J222" s="2"/>
      <c r="K222" s="2"/>
      <c r="L222" s="42">
        <v>884.82060000000001</v>
      </c>
      <c r="N222" s="43" t="s">
        <v>113</v>
      </c>
    </row>
    <row r="223" spans="1:14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M223" s="3"/>
      <c r="N223" s="37">
        <v>2007</v>
      </c>
    </row>
    <row r="224" spans="1:14" x14ac:dyDescent="0.2">
      <c r="A224" s="33" t="s">
        <v>102</v>
      </c>
      <c r="B224" s="15"/>
      <c r="C224" s="16">
        <v>0</v>
      </c>
      <c r="D224" s="16">
        <v>27735</v>
      </c>
      <c r="E224" s="16">
        <v>1504</v>
      </c>
      <c r="F224" s="16">
        <v>0</v>
      </c>
      <c r="G224" s="16">
        <v>-3153</v>
      </c>
      <c r="H224" s="16">
        <v>23078</v>
      </c>
      <c r="I224" s="16">
        <v>66657</v>
      </c>
      <c r="J224" s="15"/>
      <c r="K224" s="15"/>
      <c r="L224" s="16">
        <v>724.64919999999995</v>
      </c>
      <c r="N224" s="23" t="s">
        <v>115</v>
      </c>
    </row>
    <row r="225" spans="1:14" x14ac:dyDescent="0.2">
      <c r="A225" s="33" t="s">
        <v>103</v>
      </c>
      <c r="B225" s="15"/>
      <c r="C225" s="16">
        <v>0</v>
      </c>
      <c r="D225" s="16">
        <v>33961</v>
      </c>
      <c r="E225" s="16">
        <v>1359</v>
      </c>
      <c r="F225" s="16">
        <v>0</v>
      </c>
      <c r="G225" s="16">
        <v>-12559</v>
      </c>
      <c r="H225" s="16">
        <v>20044</v>
      </c>
      <c r="I225" s="16">
        <v>79216</v>
      </c>
      <c r="J225" s="15"/>
      <c r="K225" s="15"/>
      <c r="L225" s="16">
        <v>629.38159999999993</v>
      </c>
      <c r="N225" s="23" t="s">
        <v>116</v>
      </c>
    </row>
    <row r="226" spans="1:14" x14ac:dyDescent="0.2">
      <c r="A226" s="33" t="s">
        <v>104</v>
      </c>
      <c r="B226" s="15"/>
      <c r="C226" s="16">
        <v>0</v>
      </c>
      <c r="D226" s="16">
        <v>29967</v>
      </c>
      <c r="E226" s="16">
        <v>630</v>
      </c>
      <c r="F226" s="16">
        <v>0</v>
      </c>
      <c r="G226" s="16">
        <v>-5346</v>
      </c>
      <c r="H226" s="16">
        <v>23981</v>
      </c>
      <c r="I226" s="16">
        <v>84562</v>
      </c>
      <c r="J226" s="15"/>
      <c r="K226" s="15"/>
      <c r="L226" s="16">
        <v>753.00340000000006</v>
      </c>
      <c r="N226" s="23" t="s">
        <v>117</v>
      </c>
    </row>
    <row r="227" spans="1:14" x14ac:dyDescent="0.2">
      <c r="A227" s="33" t="s">
        <v>105</v>
      </c>
      <c r="B227" s="15"/>
      <c r="C227" s="16">
        <v>0</v>
      </c>
      <c r="D227" s="16">
        <v>0</v>
      </c>
      <c r="E227" s="16">
        <v>72</v>
      </c>
      <c r="F227" s="16">
        <v>0</v>
      </c>
      <c r="G227" s="16">
        <v>21874</v>
      </c>
      <c r="H227" s="16">
        <v>21818</v>
      </c>
      <c r="I227" s="16">
        <v>62688</v>
      </c>
      <c r="J227" s="15"/>
      <c r="K227" s="15"/>
      <c r="L227" s="16">
        <v>685.08519999999999</v>
      </c>
      <c r="N227" s="23" t="s">
        <v>118</v>
      </c>
    </row>
    <row r="228" spans="1:14" x14ac:dyDescent="0.2">
      <c r="A228" s="33" t="s">
        <v>106</v>
      </c>
      <c r="B228" s="15"/>
      <c r="C228" s="16">
        <v>0</v>
      </c>
      <c r="D228" s="16">
        <v>25081</v>
      </c>
      <c r="E228" s="16">
        <v>96</v>
      </c>
      <c r="F228" s="16">
        <v>0</v>
      </c>
      <c r="G228" s="16">
        <v>1610</v>
      </c>
      <c r="H228" s="16">
        <v>26595</v>
      </c>
      <c r="I228" s="16">
        <v>61078</v>
      </c>
      <c r="J228" s="15"/>
      <c r="K228" s="15"/>
      <c r="L228" s="16">
        <v>835.08299999999997</v>
      </c>
      <c r="N228" s="23" t="s">
        <v>119</v>
      </c>
    </row>
    <row r="229" spans="1:14" x14ac:dyDescent="0.2">
      <c r="A229" s="33" t="s">
        <v>107</v>
      </c>
      <c r="B229" s="15"/>
      <c r="C229" s="16">
        <v>0</v>
      </c>
      <c r="D229" s="16">
        <v>54826</v>
      </c>
      <c r="E229" s="16">
        <v>120</v>
      </c>
      <c r="F229" s="16">
        <v>0</v>
      </c>
      <c r="G229" s="16">
        <v>-29073</v>
      </c>
      <c r="H229" s="16">
        <v>25633</v>
      </c>
      <c r="I229" s="16">
        <v>90151</v>
      </c>
      <c r="J229" s="15"/>
      <c r="K229" s="15"/>
      <c r="L229" s="16">
        <v>804.87619999999993</v>
      </c>
      <c r="N229" s="23" t="s">
        <v>120</v>
      </c>
    </row>
    <row r="230" spans="1:14" x14ac:dyDescent="0.2">
      <c r="A230" s="33" t="s">
        <v>108</v>
      </c>
      <c r="B230" s="15"/>
      <c r="C230" s="16">
        <v>0</v>
      </c>
      <c r="D230" s="16">
        <v>25721</v>
      </c>
      <c r="E230" s="16">
        <v>157</v>
      </c>
      <c r="F230" s="16">
        <v>0</v>
      </c>
      <c r="G230" s="16">
        <v>3240</v>
      </c>
      <c r="H230" s="16">
        <v>28725</v>
      </c>
      <c r="I230" s="16">
        <v>86911</v>
      </c>
      <c r="J230" s="15"/>
      <c r="K230" s="15"/>
      <c r="L230" s="16">
        <v>901.96500000000003</v>
      </c>
      <c r="N230" s="23" t="s">
        <v>121</v>
      </c>
    </row>
    <row r="231" spans="1:14" x14ac:dyDescent="0.2">
      <c r="A231" s="33" t="s">
        <v>109</v>
      </c>
      <c r="B231" s="15"/>
      <c r="C231" s="16">
        <v>0</v>
      </c>
      <c r="D231" s="16">
        <v>31401</v>
      </c>
      <c r="E231" s="16">
        <v>176</v>
      </c>
      <c r="F231" s="16">
        <v>0</v>
      </c>
      <c r="G231" s="16">
        <v>-3982</v>
      </c>
      <c r="H231" s="16">
        <v>27181</v>
      </c>
      <c r="I231" s="16">
        <v>90893</v>
      </c>
      <c r="J231" s="15"/>
      <c r="K231" s="15"/>
      <c r="L231" s="16">
        <v>853.48339999999996</v>
      </c>
      <c r="N231" s="23" t="s">
        <v>122</v>
      </c>
    </row>
    <row r="232" spans="1:14" x14ac:dyDescent="0.2">
      <c r="A232" s="33" t="s">
        <v>110</v>
      </c>
      <c r="B232" s="15"/>
      <c r="C232" s="16">
        <v>0</v>
      </c>
      <c r="D232" s="16">
        <v>28213</v>
      </c>
      <c r="E232" s="16">
        <v>2081</v>
      </c>
      <c r="F232" s="16">
        <v>0</v>
      </c>
      <c r="G232" s="16">
        <v>-3701</v>
      </c>
      <c r="H232" s="16">
        <v>22419</v>
      </c>
      <c r="I232" s="16">
        <v>94594</v>
      </c>
      <c r="J232" s="15"/>
      <c r="K232" s="15"/>
      <c r="L232" s="16">
        <v>703.95659999999998</v>
      </c>
      <c r="N232" s="23" t="s">
        <v>123</v>
      </c>
    </row>
    <row r="233" spans="1:14" x14ac:dyDescent="0.2">
      <c r="A233" s="33" t="s">
        <v>111</v>
      </c>
      <c r="B233" s="15"/>
      <c r="C233" s="16">
        <v>0</v>
      </c>
      <c r="D233" s="16">
        <v>32535</v>
      </c>
      <c r="E233" s="16">
        <v>1625</v>
      </c>
      <c r="F233" s="16">
        <v>0</v>
      </c>
      <c r="G233" s="16">
        <v>-2025</v>
      </c>
      <c r="H233" s="16">
        <v>28862</v>
      </c>
      <c r="I233" s="16">
        <v>96619</v>
      </c>
      <c r="J233" s="15"/>
      <c r="K233" s="15"/>
      <c r="L233" s="16">
        <v>906.26679999999988</v>
      </c>
      <c r="N233" s="23" t="s">
        <v>124</v>
      </c>
    </row>
    <row r="234" spans="1:14" x14ac:dyDescent="0.2">
      <c r="A234" s="33" t="s">
        <v>112</v>
      </c>
      <c r="B234" s="15"/>
      <c r="C234" s="16">
        <v>0</v>
      </c>
      <c r="D234" s="16">
        <v>31584</v>
      </c>
      <c r="E234" s="16">
        <v>3698</v>
      </c>
      <c r="F234" s="16">
        <v>0</v>
      </c>
      <c r="G234" s="16">
        <v>-3489</v>
      </c>
      <c r="H234" s="16">
        <v>24397</v>
      </c>
      <c r="I234" s="16">
        <v>100108</v>
      </c>
      <c r="J234" s="15"/>
      <c r="K234" s="15"/>
      <c r="L234" s="16">
        <v>766.06579999999997</v>
      </c>
      <c r="N234" s="23" t="s">
        <v>125</v>
      </c>
    </row>
    <row r="235" spans="1:14" ht="13.5" thickBot="1" x14ac:dyDescent="0.25">
      <c r="A235" s="41" t="s">
        <v>113</v>
      </c>
      <c r="C235" s="42">
        <v>0</v>
      </c>
      <c r="D235" s="42">
        <v>5688</v>
      </c>
      <c r="E235" s="42">
        <v>1512</v>
      </c>
      <c r="F235" s="42">
        <v>0</v>
      </c>
      <c r="G235" s="42">
        <v>14820</v>
      </c>
      <c r="H235" s="42">
        <v>18958</v>
      </c>
      <c r="I235" s="42">
        <v>85288</v>
      </c>
      <c r="J235" s="2"/>
      <c r="K235" s="2"/>
      <c r="L235" s="42">
        <v>595.2811999999999</v>
      </c>
      <c r="N235" s="43" t="s">
        <v>113</v>
      </c>
    </row>
    <row r="236" spans="1:14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M236" s="3"/>
      <c r="N236" s="37">
        <v>2008</v>
      </c>
    </row>
    <row r="237" spans="1:14" x14ac:dyDescent="0.2">
      <c r="A237" s="33" t="s">
        <v>102</v>
      </c>
      <c r="B237" s="15"/>
      <c r="C237" s="16">
        <v>0</v>
      </c>
      <c r="D237" s="16">
        <v>46996</v>
      </c>
      <c r="E237" s="16">
        <v>2141</v>
      </c>
      <c r="F237" s="16">
        <v>0</v>
      </c>
      <c r="G237" s="16">
        <v>-29504</v>
      </c>
      <c r="H237" s="16">
        <v>15327</v>
      </c>
      <c r="I237" s="16">
        <v>114792</v>
      </c>
      <c r="J237" s="15"/>
      <c r="K237" s="15"/>
      <c r="L237" s="16">
        <v>481.26779999999997</v>
      </c>
      <c r="N237" s="23" t="s">
        <v>115</v>
      </c>
    </row>
    <row r="238" spans="1:14" x14ac:dyDescent="0.2">
      <c r="A238" s="33" t="s">
        <v>103</v>
      </c>
      <c r="B238" s="15"/>
      <c r="C238" s="16">
        <v>0</v>
      </c>
      <c r="D238" s="16">
        <v>1982</v>
      </c>
      <c r="E238" s="16">
        <v>1775</v>
      </c>
      <c r="F238" s="16">
        <v>0</v>
      </c>
      <c r="G238" s="16">
        <v>20366</v>
      </c>
      <c r="H238" s="16">
        <v>20574</v>
      </c>
      <c r="I238" s="16">
        <v>94426</v>
      </c>
      <c r="J238" s="15"/>
      <c r="K238" s="15"/>
      <c r="L238" s="16">
        <v>646.02359999999999</v>
      </c>
      <c r="N238" s="23" t="s">
        <v>116</v>
      </c>
    </row>
    <row r="239" spans="1:14" x14ac:dyDescent="0.2">
      <c r="A239" s="33" t="s">
        <v>104</v>
      </c>
      <c r="B239" s="15"/>
      <c r="C239" s="16">
        <v>0</v>
      </c>
      <c r="D239" s="16">
        <v>41200</v>
      </c>
      <c r="E239" s="16">
        <v>1219</v>
      </c>
      <c r="F239" s="16">
        <v>0</v>
      </c>
      <c r="G239" s="16">
        <v>-19789</v>
      </c>
      <c r="H239" s="16">
        <v>20179</v>
      </c>
      <c r="I239" s="16">
        <v>114215</v>
      </c>
      <c r="J239" s="15"/>
      <c r="K239" s="15"/>
      <c r="L239" s="16">
        <v>633.62059999999997</v>
      </c>
      <c r="N239" s="23" t="s">
        <v>117</v>
      </c>
    </row>
    <row r="240" spans="1:14" x14ac:dyDescent="0.2">
      <c r="A240" s="33" t="s">
        <v>105</v>
      </c>
      <c r="B240" s="15"/>
      <c r="C240" s="16">
        <v>0</v>
      </c>
      <c r="D240" s="16">
        <v>43935</v>
      </c>
      <c r="E240" s="16">
        <v>666</v>
      </c>
      <c r="F240" s="16">
        <v>0</v>
      </c>
      <c r="G240" s="16">
        <v>-21139</v>
      </c>
      <c r="H240" s="16">
        <v>22129</v>
      </c>
      <c r="I240" s="16">
        <v>135354</v>
      </c>
      <c r="J240" s="15"/>
      <c r="K240" s="15"/>
      <c r="L240" s="16">
        <v>694.85059999999999</v>
      </c>
      <c r="N240" s="23" t="s">
        <v>118</v>
      </c>
    </row>
    <row r="241" spans="1:15" x14ac:dyDescent="0.2">
      <c r="A241" s="33" t="s">
        <v>106</v>
      </c>
      <c r="B241" s="15"/>
      <c r="C241" s="16">
        <v>0</v>
      </c>
      <c r="D241" s="16">
        <v>0</v>
      </c>
      <c r="E241" s="16">
        <v>145</v>
      </c>
      <c r="F241" s="16">
        <v>0</v>
      </c>
      <c r="G241" s="16">
        <v>21193</v>
      </c>
      <c r="H241" s="16">
        <v>21047</v>
      </c>
      <c r="I241" s="16">
        <v>114161</v>
      </c>
      <c r="J241" s="15"/>
      <c r="K241" s="15"/>
      <c r="L241" s="16">
        <v>660.87579999999991</v>
      </c>
      <c r="N241" s="23" t="s">
        <v>119</v>
      </c>
    </row>
    <row r="242" spans="1:15" x14ac:dyDescent="0.2">
      <c r="A242" s="33" t="s">
        <v>107</v>
      </c>
      <c r="B242" s="15"/>
      <c r="C242" s="16">
        <v>0</v>
      </c>
      <c r="D242" s="16">
        <v>0</v>
      </c>
      <c r="E242" s="16">
        <v>639</v>
      </c>
      <c r="F242" s="16">
        <v>0</v>
      </c>
      <c r="G242" s="16">
        <v>17499</v>
      </c>
      <c r="H242" s="16">
        <v>16860</v>
      </c>
      <c r="I242" s="16">
        <v>96662</v>
      </c>
      <c r="J242" s="15"/>
      <c r="K242" s="15"/>
      <c r="L242" s="16">
        <v>529.404</v>
      </c>
      <c r="N242" s="23" t="s">
        <v>120</v>
      </c>
    </row>
    <row r="243" spans="1:15" x14ac:dyDescent="0.2">
      <c r="A243" s="33" t="s">
        <v>108</v>
      </c>
      <c r="B243" s="15"/>
      <c r="C243" s="16">
        <v>0</v>
      </c>
      <c r="D243" s="16">
        <v>96957</v>
      </c>
      <c r="E243" s="16">
        <v>1129</v>
      </c>
      <c r="F243" s="16">
        <v>0</v>
      </c>
      <c r="G243" s="16">
        <v>-73771</v>
      </c>
      <c r="H243" s="16">
        <v>22058</v>
      </c>
      <c r="I243" s="16">
        <v>170433</v>
      </c>
      <c r="J243" s="15"/>
      <c r="K243" s="15"/>
      <c r="L243" s="16">
        <v>692.62119999999993</v>
      </c>
      <c r="N243" s="23" t="s">
        <v>121</v>
      </c>
    </row>
    <row r="244" spans="1:15" x14ac:dyDescent="0.2">
      <c r="A244" s="33" t="s">
        <v>109</v>
      </c>
      <c r="B244" s="15"/>
      <c r="C244" s="16">
        <v>0</v>
      </c>
      <c r="D244" s="16">
        <v>0</v>
      </c>
      <c r="E244" s="16">
        <v>732</v>
      </c>
      <c r="F244" s="16">
        <v>0</v>
      </c>
      <c r="G244" s="16">
        <v>11498</v>
      </c>
      <c r="H244" s="16">
        <v>10766</v>
      </c>
      <c r="I244" s="16">
        <v>158935</v>
      </c>
      <c r="J244" s="15"/>
      <c r="K244" s="15"/>
      <c r="L244" s="16">
        <v>338.05239999999998</v>
      </c>
      <c r="N244" s="23" t="s">
        <v>122</v>
      </c>
    </row>
    <row r="245" spans="1:15" x14ac:dyDescent="0.2">
      <c r="A245" s="33" t="s">
        <v>110</v>
      </c>
      <c r="B245" s="15"/>
      <c r="C245" s="16">
        <v>0</v>
      </c>
      <c r="D245" s="16">
        <v>3552</v>
      </c>
      <c r="E245" s="16">
        <v>1671</v>
      </c>
      <c r="F245" s="16">
        <v>0</v>
      </c>
      <c r="G245" s="16">
        <v>16622</v>
      </c>
      <c r="H245" s="16">
        <v>18500</v>
      </c>
      <c r="I245" s="16">
        <v>142313</v>
      </c>
      <c r="J245" s="15"/>
      <c r="K245" s="15"/>
      <c r="L245" s="16">
        <v>580.9</v>
      </c>
      <c r="N245" s="23" t="s">
        <v>123</v>
      </c>
    </row>
    <row r="246" spans="1:15" x14ac:dyDescent="0.2">
      <c r="A246" s="33" t="s">
        <v>111</v>
      </c>
      <c r="B246" s="15"/>
      <c r="C246" s="16">
        <v>0</v>
      </c>
      <c r="D246" s="16">
        <v>55106</v>
      </c>
      <c r="E246" s="16">
        <v>2536</v>
      </c>
      <c r="F246" s="16">
        <v>0</v>
      </c>
      <c r="G246" s="16">
        <v>-31756</v>
      </c>
      <c r="H246" s="16">
        <v>20808</v>
      </c>
      <c r="I246" s="16">
        <v>174069</v>
      </c>
      <c r="J246" s="15"/>
      <c r="K246" s="15"/>
      <c r="L246" s="16">
        <v>653.37119999999993</v>
      </c>
      <c r="N246" s="23" t="s">
        <v>124</v>
      </c>
    </row>
    <row r="247" spans="1:15" x14ac:dyDescent="0.2">
      <c r="A247" s="33" t="s">
        <v>112</v>
      </c>
      <c r="B247" s="15"/>
      <c r="C247" s="16">
        <v>0</v>
      </c>
      <c r="D247" s="16">
        <v>1996</v>
      </c>
      <c r="E247" s="16">
        <v>1657</v>
      </c>
      <c r="F247" s="16">
        <v>0</v>
      </c>
      <c r="G247" s="16">
        <v>16978</v>
      </c>
      <c r="H247" s="16">
        <v>16320</v>
      </c>
      <c r="I247" s="16">
        <v>157091</v>
      </c>
      <c r="J247" s="15"/>
      <c r="K247" s="15"/>
      <c r="L247" s="16">
        <v>512.44799999999998</v>
      </c>
      <c r="N247" s="23" t="s">
        <v>125</v>
      </c>
    </row>
    <row r="248" spans="1:15" ht="13.5" thickBot="1" x14ac:dyDescent="0.25">
      <c r="A248" s="41" t="s">
        <v>113</v>
      </c>
      <c r="C248" s="42">
        <v>0</v>
      </c>
      <c r="D248" s="42">
        <v>2582</v>
      </c>
      <c r="E248" s="42">
        <v>1172</v>
      </c>
      <c r="F248" s="42">
        <v>0</v>
      </c>
      <c r="G248" s="42">
        <v>14334</v>
      </c>
      <c r="H248" s="42">
        <v>15744</v>
      </c>
      <c r="I248" s="42">
        <v>142757</v>
      </c>
      <c r="J248" s="2"/>
      <c r="K248" s="2"/>
      <c r="L248" s="42">
        <v>494.36159999999995</v>
      </c>
      <c r="N248" s="43" t="s">
        <v>113</v>
      </c>
    </row>
    <row r="249" spans="1:15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M249" s="3"/>
      <c r="N249" s="37">
        <v>2009</v>
      </c>
    </row>
    <row r="250" spans="1:15" x14ac:dyDescent="0.2">
      <c r="A250" s="33" t="s">
        <v>102</v>
      </c>
      <c r="B250" s="16"/>
      <c r="C250" s="16">
        <v>0</v>
      </c>
      <c r="D250" s="16">
        <v>2002</v>
      </c>
      <c r="E250" s="16">
        <v>1316</v>
      </c>
      <c r="F250" s="16">
        <v>0</v>
      </c>
      <c r="G250" s="16">
        <v>15933</v>
      </c>
      <c r="H250" s="16">
        <v>16615</v>
      </c>
      <c r="I250" s="16">
        <v>126824</v>
      </c>
      <c r="J250" s="15"/>
      <c r="K250" s="15"/>
      <c r="L250" s="16">
        <v>521.71100000000001</v>
      </c>
      <c r="N250" s="23" t="s">
        <v>115</v>
      </c>
      <c r="O250" s="10"/>
    </row>
    <row r="251" spans="1:15" x14ac:dyDescent="0.2">
      <c r="A251" s="33" t="s">
        <v>103</v>
      </c>
      <c r="B251" s="15"/>
      <c r="C251" s="16">
        <v>0</v>
      </c>
      <c r="D251" s="16">
        <v>0</v>
      </c>
      <c r="E251" s="16">
        <v>1057</v>
      </c>
      <c r="F251" s="16">
        <v>0</v>
      </c>
      <c r="G251" s="16">
        <v>10983</v>
      </c>
      <c r="H251" s="16">
        <v>9880</v>
      </c>
      <c r="I251" s="16">
        <v>115841</v>
      </c>
      <c r="J251" s="15"/>
      <c r="K251" s="15"/>
      <c r="L251" s="16">
        <v>310.23200000000003</v>
      </c>
      <c r="N251" s="23" t="s">
        <v>116</v>
      </c>
      <c r="O251" s="10"/>
    </row>
    <row r="252" spans="1:15" x14ac:dyDescent="0.2">
      <c r="A252" s="33" t="s">
        <v>104</v>
      </c>
      <c r="B252" s="15"/>
      <c r="C252" s="16">
        <v>0</v>
      </c>
      <c r="D252" s="16">
        <v>29276</v>
      </c>
      <c r="E252" s="16">
        <v>508</v>
      </c>
      <c r="F252" s="16">
        <v>0</v>
      </c>
      <c r="G252" s="16">
        <v>-18245</v>
      </c>
      <c r="H252" s="16">
        <v>10524</v>
      </c>
      <c r="I252" s="16">
        <v>134086</v>
      </c>
      <c r="J252" s="15"/>
      <c r="K252" s="15"/>
      <c r="L252" s="16">
        <v>330.45359999999999</v>
      </c>
      <c r="N252" s="23" t="s">
        <v>117</v>
      </c>
      <c r="O252" s="10"/>
    </row>
    <row r="253" spans="1:15" x14ac:dyDescent="0.2">
      <c r="A253" s="33" t="s">
        <v>105</v>
      </c>
      <c r="B253" s="15"/>
      <c r="C253" s="16">
        <v>0</v>
      </c>
      <c r="D253" s="16">
        <v>0</v>
      </c>
      <c r="E253" s="16">
        <v>115</v>
      </c>
      <c r="F253" s="16">
        <v>0</v>
      </c>
      <c r="G253" s="16">
        <v>16902</v>
      </c>
      <c r="H253" s="16">
        <v>16572</v>
      </c>
      <c r="I253" s="16">
        <v>117184</v>
      </c>
      <c r="J253" s="15"/>
      <c r="K253" s="15"/>
      <c r="L253" s="16">
        <v>520.36080000000004</v>
      </c>
      <c r="N253" s="23" t="s">
        <v>118</v>
      </c>
      <c r="O253" s="10"/>
    </row>
    <row r="254" spans="1:15" x14ac:dyDescent="0.2">
      <c r="A254" s="33" t="s">
        <v>106</v>
      </c>
      <c r="B254" s="15"/>
      <c r="C254" s="16">
        <v>0</v>
      </c>
      <c r="D254" s="16">
        <v>24550</v>
      </c>
      <c r="E254" s="16">
        <v>122</v>
      </c>
      <c r="F254" s="16">
        <v>0</v>
      </c>
      <c r="G254" s="16">
        <v>-13398</v>
      </c>
      <c r="H254" s="16">
        <v>11043</v>
      </c>
      <c r="I254" s="16">
        <v>130582</v>
      </c>
      <c r="J254" s="15"/>
      <c r="K254" s="15"/>
      <c r="L254" s="16">
        <v>346.75020000000001</v>
      </c>
      <c r="N254" s="23" t="s">
        <v>119</v>
      </c>
      <c r="O254" s="10"/>
    </row>
    <row r="255" spans="1:15" x14ac:dyDescent="0.2">
      <c r="A255" s="33" t="s">
        <v>107</v>
      </c>
      <c r="B255" s="15"/>
      <c r="C255" s="16">
        <v>0</v>
      </c>
      <c r="D255" s="16">
        <v>25178</v>
      </c>
      <c r="E255" s="16">
        <v>244</v>
      </c>
      <c r="F255" s="16">
        <v>0</v>
      </c>
      <c r="G255" s="16">
        <v>-8467</v>
      </c>
      <c r="H255" s="16">
        <v>16467</v>
      </c>
      <c r="I255" s="16">
        <v>139049</v>
      </c>
      <c r="J255" s="15"/>
      <c r="K255" s="15"/>
      <c r="L255" s="16">
        <v>517.06380000000001</v>
      </c>
      <c r="N255" s="23" t="s">
        <v>120</v>
      </c>
      <c r="O255" s="10"/>
    </row>
    <row r="256" spans="1:15" x14ac:dyDescent="0.2">
      <c r="A256" s="33" t="s">
        <v>108</v>
      </c>
      <c r="B256" s="15"/>
      <c r="C256" s="16">
        <v>0</v>
      </c>
      <c r="D256" s="16">
        <v>47104</v>
      </c>
      <c r="E256" s="16">
        <v>248</v>
      </c>
      <c r="F256" s="16">
        <v>0</v>
      </c>
      <c r="G256" s="16">
        <v>-26292</v>
      </c>
      <c r="H256" s="16">
        <v>20564</v>
      </c>
      <c r="I256" s="16">
        <v>165341</v>
      </c>
      <c r="J256" s="15"/>
      <c r="K256" s="15"/>
      <c r="L256" s="16">
        <v>645.70960000000002</v>
      </c>
      <c r="N256" s="23" t="s">
        <v>121</v>
      </c>
      <c r="O256" s="10"/>
    </row>
    <row r="257" spans="1:15" x14ac:dyDescent="0.2">
      <c r="A257" s="33" t="s">
        <v>109</v>
      </c>
      <c r="B257" s="15"/>
      <c r="C257" s="16">
        <v>0</v>
      </c>
      <c r="D257" s="16">
        <v>2779</v>
      </c>
      <c r="E257" s="16">
        <v>514</v>
      </c>
      <c r="F257" s="16">
        <v>0</v>
      </c>
      <c r="G257" s="16">
        <v>16952</v>
      </c>
      <c r="H257" s="16">
        <v>19217</v>
      </c>
      <c r="I257" s="16">
        <v>148389</v>
      </c>
      <c r="J257" s="15"/>
      <c r="K257" s="15"/>
      <c r="L257" s="16">
        <v>603.41379999999992</v>
      </c>
      <c r="N257" s="23" t="s">
        <v>122</v>
      </c>
      <c r="O257" s="10"/>
    </row>
    <row r="258" spans="1:15" x14ac:dyDescent="0.2">
      <c r="A258" s="33" t="s">
        <v>110</v>
      </c>
      <c r="B258" s="15"/>
      <c r="C258" s="16">
        <v>0</v>
      </c>
      <c r="D258" s="16">
        <v>2549</v>
      </c>
      <c r="E258" s="16">
        <v>2231</v>
      </c>
      <c r="F258" s="16">
        <v>0</v>
      </c>
      <c r="G258" s="16">
        <v>13232</v>
      </c>
      <c r="H258" s="16">
        <v>13806</v>
      </c>
      <c r="I258" s="16">
        <v>135157</v>
      </c>
      <c r="J258" s="15"/>
      <c r="K258" s="15"/>
      <c r="L258" s="16">
        <v>433.50839999999994</v>
      </c>
      <c r="N258" s="23" t="s">
        <v>123</v>
      </c>
      <c r="O258" s="10"/>
    </row>
    <row r="259" spans="1:15" x14ac:dyDescent="0.2">
      <c r="A259" s="33" t="s">
        <v>111</v>
      </c>
      <c r="B259" s="15"/>
      <c r="C259" s="16">
        <v>0</v>
      </c>
      <c r="D259" s="16">
        <v>25890</v>
      </c>
      <c r="E259" s="16">
        <v>2694</v>
      </c>
      <c r="F259" s="16">
        <v>0</v>
      </c>
      <c r="G259" s="16">
        <v>-5467</v>
      </c>
      <c r="H259" s="16">
        <v>17727</v>
      </c>
      <c r="I259" s="16">
        <v>140624</v>
      </c>
      <c r="J259" s="15"/>
      <c r="K259" s="15"/>
      <c r="L259" s="16">
        <v>556.62779999999998</v>
      </c>
      <c r="N259" s="23" t="s">
        <v>124</v>
      </c>
      <c r="O259" s="10"/>
    </row>
    <row r="260" spans="1:15" x14ac:dyDescent="0.2">
      <c r="A260" s="33" t="s">
        <v>112</v>
      </c>
      <c r="B260" s="15"/>
      <c r="C260" s="16">
        <v>0</v>
      </c>
      <c r="D260" s="16">
        <v>4479</v>
      </c>
      <c r="E260" s="16">
        <v>1526</v>
      </c>
      <c r="F260" s="16">
        <v>0</v>
      </c>
      <c r="G260" s="16">
        <v>14151</v>
      </c>
      <c r="H260" s="16">
        <v>17504</v>
      </c>
      <c r="I260" s="16">
        <v>126473</v>
      </c>
      <c r="J260" s="15"/>
      <c r="K260" s="15"/>
      <c r="L260" s="16">
        <v>549.62559999999996</v>
      </c>
      <c r="N260" s="23" t="s">
        <v>125</v>
      </c>
      <c r="O260" s="10"/>
    </row>
    <row r="261" spans="1:15" ht="13.5" thickBot="1" x14ac:dyDescent="0.25">
      <c r="A261" s="41" t="s">
        <v>113</v>
      </c>
      <c r="C261" s="42">
        <v>0</v>
      </c>
      <c r="D261" s="42">
        <v>0</v>
      </c>
      <c r="E261" s="42">
        <v>1394</v>
      </c>
      <c r="F261" s="42">
        <v>0</v>
      </c>
      <c r="G261" s="42">
        <v>16812</v>
      </c>
      <c r="H261" s="42">
        <v>15418</v>
      </c>
      <c r="I261" s="42">
        <v>109661</v>
      </c>
      <c r="J261" s="2"/>
      <c r="K261" s="2"/>
      <c r="L261" s="42">
        <v>484.12519999999995</v>
      </c>
      <c r="N261" s="43" t="s">
        <v>113</v>
      </c>
    </row>
    <row r="262" spans="1:15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M262" s="3"/>
      <c r="N262" s="37">
        <v>2010</v>
      </c>
    </row>
    <row r="263" spans="1:15" x14ac:dyDescent="0.2">
      <c r="A263" s="33" t="s">
        <v>102</v>
      </c>
      <c r="B263" s="15"/>
      <c r="C263" s="16">
        <v>0</v>
      </c>
      <c r="D263" s="16">
        <v>2771</v>
      </c>
      <c r="E263" s="16">
        <v>1939</v>
      </c>
      <c r="F263" s="16">
        <v>0</v>
      </c>
      <c r="G263" s="16">
        <v>6760</v>
      </c>
      <c r="H263" s="16">
        <v>7589</v>
      </c>
      <c r="I263" s="16">
        <v>102901</v>
      </c>
      <c r="J263" s="15"/>
      <c r="K263" s="15"/>
      <c r="L263" s="16">
        <v>238.29459999999997</v>
      </c>
      <c r="N263" s="23" t="s">
        <v>115</v>
      </c>
      <c r="O263" s="10"/>
    </row>
    <row r="264" spans="1:15" x14ac:dyDescent="0.2">
      <c r="A264" s="33" t="s">
        <v>103</v>
      </c>
      <c r="B264" s="15"/>
      <c r="C264" s="16">
        <v>0</v>
      </c>
      <c r="D264" s="16">
        <v>1237</v>
      </c>
      <c r="E264" s="16">
        <v>1897</v>
      </c>
      <c r="F264" s="16">
        <v>0</v>
      </c>
      <c r="G264" s="16">
        <v>10109</v>
      </c>
      <c r="H264" s="16">
        <v>9442</v>
      </c>
      <c r="I264" s="16">
        <v>92792</v>
      </c>
      <c r="J264" s="15"/>
      <c r="K264" s="15"/>
      <c r="L264" s="16">
        <v>296.47879999999998</v>
      </c>
      <c r="N264" s="23" t="s">
        <v>116</v>
      </c>
      <c r="O264" s="10"/>
    </row>
    <row r="265" spans="1:15" x14ac:dyDescent="0.2">
      <c r="A265" s="33" t="s">
        <v>104</v>
      </c>
      <c r="B265" s="15"/>
      <c r="C265" s="16">
        <v>0</v>
      </c>
      <c r="D265" s="16">
        <v>1956</v>
      </c>
      <c r="E265" s="16">
        <v>1065</v>
      </c>
      <c r="F265" s="16">
        <v>0</v>
      </c>
      <c r="G265" s="16">
        <v>8718</v>
      </c>
      <c r="H265" s="16">
        <v>9609</v>
      </c>
      <c r="I265" s="16">
        <v>84074</v>
      </c>
      <c r="J265" s="15"/>
      <c r="K265" s="15"/>
      <c r="L265" s="16">
        <v>301.7226</v>
      </c>
      <c r="N265" s="23" t="s">
        <v>117</v>
      </c>
      <c r="O265" s="10"/>
    </row>
    <row r="266" spans="1:15" x14ac:dyDescent="0.2">
      <c r="A266" s="33" t="s">
        <v>105</v>
      </c>
      <c r="B266" s="15"/>
      <c r="C266" s="16">
        <v>0</v>
      </c>
      <c r="D266" s="16">
        <v>0</v>
      </c>
      <c r="E266" s="16">
        <v>218</v>
      </c>
      <c r="F266" s="16">
        <v>0</v>
      </c>
      <c r="G266" s="16">
        <v>11240</v>
      </c>
      <c r="H266" s="16">
        <v>11021</v>
      </c>
      <c r="I266" s="16">
        <v>72834</v>
      </c>
      <c r="J266" s="15"/>
      <c r="K266" s="15"/>
      <c r="L266" s="16">
        <v>346.05939999999998</v>
      </c>
      <c r="N266" s="23" t="s">
        <v>118</v>
      </c>
      <c r="O266" s="10"/>
    </row>
    <row r="267" spans="1:15" x14ac:dyDescent="0.2">
      <c r="A267" s="33" t="s">
        <v>106</v>
      </c>
      <c r="B267" s="15"/>
      <c r="C267" s="16">
        <v>0</v>
      </c>
      <c r="D267" s="16">
        <v>0</v>
      </c>
      <c r="E267" s="16">
        <v>390</v>
      </c>
      <c r="F267" s="16">
        <v>0</v>
      </c>
      <c r="G267" s="16">
        <v>18199</v>
      </c>
      <c r="H267" s="16">
        <v>17804</v>
      </c>
      <c r="I267" s="16">
        <v>54635</v>
      </c>
      <c r="J267" s="15"/>
      <c r="K267" s="15"/>
      <c r="L267" s="16">
        <v>559.04559999999992</v>
      </c>
      <c r="N267" s="23" t="s">
        <v>119</v>
      </c>
      <c r="O267" s="10"/>
    </row>
    <row r="268" spans="1:15" x14ac:dyDescent="0.2">
      <c r="A268" s="33" t="s">
        <v>107</v>
      </c>
      <c r="B268" s="15"/>
      <c r="C268" s="16">
        <v>0</v>
      </c>
      <c r="D268" s="16">
        <v>49</v>
      </c>
      <c r="E268" s="16">
        <v>330</v>
      </c>
      <c r="F268" s="16">
        <v>0</v>
      </c>
      <c r="G268" s="16">
        <v>18456</v>
      </c>
      <c r="H268" s="16">
        <v>18164</v>
      </c>
      <c r="I268" s="16">
        <v>36179</v>
      </c>
      <c r="J268" s="15"/>
      <c r="K268" s="15"/>
      <c r="L268" s="16">
        <v>570.34960000000001</v>
      </c>
      <c r="N268" s="23" t="s">
        <v>120</v>
      </c>
      <c r="O268" s="10"/>
    </row>
    <row r="269" spans="1:15" x14ac:dyDescent="0.2">
      <c r="A269" s="33" t="s">
        <v>129</v>
      </c>
      <c r="B269" s="15"/>
      <c r="C269" s="16">
        <v>0</v>
      </c>
      <c r="D269" s="16">
        <v>27614</v>
      </c>
      <c r="E269" s="16">
        <v>89</v>
      </c>
      <c r="F269" s="16">
        <v>0</v>
      </c>
      <c r="G269" s="16">
        <v>-14549</v>
      </c>
      <c r="H269" s="16">
        <v>12976</v>
      </c>
      <c r="I269" s="16">
        <v>50728</v>
      </c>
      <c r="J269" s="15"/>
      <c r="K269" s="15"/>
      <c r="L269" s="16">
        <v>407.44639999999998</v>
      </c>
      <c r="N269" s="23" t="s">
        <v>121</v>
      </c>
    </row>
    <row r="270" spans="1:15" x14ac:dyDescent="0.2">
      <c r="A270" s="33" t="s">
        <v>122</v>
      </c>
      <c r="C270" s="16">
        <v>0</v>
      </c>
      <c r="D270" s="16">
        <v>1724</v>
      </c>
      <c r="E270" s="16">
        <v>724</v>
      </c>
      <c r="F270" s="16">
        <v>0</v>
      </c>
      <c r="G270" s="16">
        <v>10884</v>
      </c>
      <c r="H270" s="16">
        <v>11873</v>
      </c>
      <c r="I270" s="16">
        <v>39844</v>
      </c>
      <c r="J270" s="15"/>
      <c r="K270" s="15"/>
      <c r="L270" s="16">
        <v>372.81220000000002</v>
      </c>
      <c r="N270" s="23" t="s">
        <v>122</v>
      </c>
    </row>
    <row r="271" spans="1:15" x14ac:dyDescent="0.2">
      <c r="A271" s="33" t="s">
        <v>123</v>
      </c>
      <c r="C271" s="16">
        <v>0</v>
      </c>
      <c r="D271" s="16">
        <v>24963</v>
      </c>
      <c r="E271" s="16">
        <v>1231</v>
      </c>
      <c r="F271" s="16">
        <v>0</v>
      </c>
      <c r="G271" s="16">
        <v>-9909</v>
      </c>
      <c r="H271" s="16">
        <v>13821</v>
      </c>
      <c r="I271" s="16">
        <v>49753</v>
      </c>
      <c r="J271" s="15"/>
      <c r="K271" s="15"/>
      <c r="L271" s="16">
        <v>433.97939999999994</v>
      </c>
      <c r="N271" s="23" t="s">
        <v>123</v>
      </c>
    </row>
    <row r="272" spans="1:15" x14ac:dyDescent="0.2">
      <c r="A272" s="33" t="s">
        <v>131</v>
      </c>
      <c r="C272" s="3">
        <v>0</v>
      </c>
      <c r="D272" s="3">
        <v>5189</v>
      </c>
      <c r="E272" s="3">
        <v>1898</v>
      </c>
      <c r="F272" s="3">
        <v>0</v>
      </c>
      <c r="G272" s="3">
        <v>18923</v>
      </c>
      <c r="H272" s="16">
        <v>22229</v>
      </c>
      <c r="I272" s="16">
        <v>30830</v>
      </c>
      <c r="J272" s="15"/>
      <c r="K272" s="15"/>
      <c r="L272" s="16">
        <v>697.99059999999997</v>
      </c>
      <c r="N272" s="23" t="s">
        <v>124</v>
      </c>
    </row>
    <row r="273" spans="1:14" x14ac:dyDescent="0.2">
      <c r="A273" s="33" t="s">
        <v>125</v>
      </c>
      <c r="C273" s="3">
        <v>0</v>
      </c>
      <c r="D273" s="3">
        <v>27670</v>
      </c>
      <c r="E273" s="3">
        <v>1572</v>
      </c>
      <c r="F273" s="3">
        <v>0</v>
      </c>
      <c r="G273" s="3">
        <v>-9736</v>
      </c>
      <c r="H273" s="16">
        <v>16352</v>
      </c>
      <c r="I273" s="16">
        <v>40566</v>
      </c>
      <c r="J273" s="15"/>
      <c r="K273" s="15"/>
      <c r="L273" s="16">
        <v>513.45280000000002</v>
      </c>
      <c r="N273" s="23" t="s">
        <v>125</v>
      </c>
    </row>
    <row r="274" spans="1:14" ht="13.5" thickBot="1" x14ac:dyDescent="0.25">
      <c r="A274" s="41" t="s">
        <v>113</v>
      </c>
      <c r="C274" s="42">
        <v>0</v>
      </c>
      <c r="D274" s="42">
        <v>26084</v>
      </c>
      <c r="E274" s="42">
        <v>1496</v>
      </c>
      <c r="F274" s="42">
        <v>0</v>
      </c>
      <c r="G274" s="42">
        <v>-10583</v>
      </c>
      <c r="H274" s="42">
        <v>14001</v>
      </c>
      <c r="I274" s="42">
        <v>51149</v>
      </c>
      <c r="J274" s="2"/>
      <c r="K274" s="2"/>
      <c r="L274" s="42">
        <v>439.63139999999999</v>
      </c>
      <c r="N274" s="43" t="s">
        <v>113</v>
      </c>
    </row>
    <row r="275" spans="1:14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M275" s="3"/>
      <c r="N275" s="37">
        <v>2011</v>
      </c>
    </row>
    <row r="276" spans="1:14" x14ac:dyDescent="0.2">
      <c r="A276" s="33" t="s">
        <v>102</v>
      </c>
      <c r="C276" s="3">
        <v>0</v>
      </c>
      <c r="D276" s="3">
        <v>1335</v>
      </c>
      <c r="E276" s="3">
        <v>1287</v>
      </c>
      <c r="F276" s="3">
        <v>0</v>
      </c>
      <c r="G276" s="3">
        <v>7718</v>
      </c>
      <c r="H276" s="16">
        <v>7765</v>
      </c>
      <c r="I276" s="16">
        <v>43431</v>
      </c>
      <c r="J276" s="15"/>
      <c r="K276" s="15"/>
      <c r="L276" s="16">
        <v>243.821</v>
      </c>
      <c r="N276" s="23" t="s">
        <v>115</v>
      </c>
    </row>
    <row r="277" spans="1:14" x14ac:dyDescent="0.2">
      <c r="A277" s="33" t="s">
        <v>103</v>
      </c>
      <c r="C277" s="3">
        <v>0</v>
      </c>
      <c r="D277" s="3">
        <v>30087</v>
      </c>
      <c r="E277" s="3">
        <v>976</v>
      </c>
      <c r="F277" s="3">
        <v>0</v>
      </c>
      <c r="G277" s="3">
        <v>-18384</v>
      </c>
      <c r="H277" s="16">
        <v>10726</v>
      </c>
      <c r="I277" s="16">
        <v>61815</v>
      </c>
      <c r="J277" s="15"/>
      <c r="K277" s="15"/>
      <c r="L277" s="16">
        <v>336.79639999999995</v>
      </c>
      <c r="N277" s="23" t="s">
        <v>116</v>
      </c>
    </row>
    <row r="278" spans="1:14" x14ac:dyDescent="0.2">
      <c r="A278" s="33" t="s">
        <v>104</v>
      </c>
      <c r="C278" s="3">
        <v>0</v>
      </c>
      <c r="D278" s="3">
        <v>102</v>
      </c>
      <c r="E278" s="3">
        <v>777</v>
      </c>
      <c r="F278" s="3">
        <v>0</v>
      </c>
      <c r="G278" s="3">
        <v>19101</v>
      </c>
      <c r="H278" s="16">
        <v>18414</v>
      </c>
      <c r="I278" s="16">
        <v>42714</v>
      </c>
      <c r="J278" s="15"/>
      <c r="K278" s="15"/>
      <c r="L278" s="16">
        <v>578.19960000000003</v>
      </c>
      <c r="N278" s="23" t="s">
        <v>117</v>
      </c>
    </row>
    <row r="279" spans="1:14" x14ac:dyDescent="0.2">
      <c r="A279" s="33" t="s">
        <v>105</v>
      </c>
      <c r="C279" s="3">
        <v>0</v>
      </c>
      <c r="D279" s="3">
        <v>28226</v>
      </c>
      <c r="E279" s="3">
        <v>118</v>
      </c>
      <c r="F279" s="3">
        <v>0</v>
      </c>
      <c r="G279" s="3">
        <v>-13043</v>
      </c>
      <c r="H279" s="16">
        <v>15064</v>
      </c>
      <c r="I279" s="16">
        <v>55757</v>
      </c>
      <c r="J279" s="15"/>
      <c r="K279" s="15"/>
      <c r="L279" s="16">
        <v>473.00959999999998</v>
      </c>
      <c r="N279" s="23" t="s">
        <v>118</v>
      </c>
    </row>
    <row r="280" spans="1:14" x14ac:dyDescent="0.2">
      <c r="A280" s="33" t="s">
        <v>137</v>
      </c>
      <c r="C280" s="3">
        <v>0</v>
      </c>
      <c r="D280" s="3">
        <v>353</v>
      </c>
      <c r="E280" s="3">
        <v>145</v>
      </c>
      <c r="F280" s="3">
        <v>0</v>
      </c>
      <c r="G280" s="3">
        <v>19927</v>
      </c>
      <c r="H280" s="16">
        <v>20125</v>
      </c>
      <c r="I280" s="16">
        <v>35830</v>
      </c>
      <c r="J280" s="15"/>
      <c r="K280" s="15"/>
      <c r="L280" s="16">
        <v>631.92499999999995</v>
      </c>
      <c r="N280" s="23" t="s">
        <v>119</v>
      </c>
    </row>
    <row r="281" spans="1:14" x14ac:dyDescent="0.2">
      <c r="A281" s="33" t="s">
        <v>138</v>
      </c>
      <c r="C281" s="3">
        <v>0</v>
      </c>
      <c r="D281" s="3">
        <v>27353</v>
      </c>
      <c r="E281" s="3">
        <v>168</v>
      </c>
      <c r="F281" s="3">
        <v>0</v>
      </c>
      <c r="G281" s="3">
        <v>-4526</v>
      </c>
      <c r="H281" s="16">
        <v>22683</v>
      </c>
      <c r="I281" s="16">
        <v>40356</v>
      </c>
      <c r="J281" s="15"/>
      <c r="K281" s="15"/>
      <c r="L281" s="16">
        <v>712.24619999999993</v>
      </c>
      <c r="N281" s="23" t="s">
        <v>120</v>
      </c>
    </row>
    <row r="282" spans="1:14" x14ac:dyDescent="0.2">
      <c r="A282" s="33" t="s">
        <v>129</v>
      </c>
      <c r="C282" s="3">
        <v>0</v>
      </c>
      <c r="D282" s="3">
        <v>52274</v>
      </c>
      <c r="E282" s="3">
        <v>212</v>
      </c>
      <c r="F282" s="3">
        <v>0</v>
      </c>
      <c r="G282" s="3">
        <v>-32459</v>
      </c>
      <c r="H282" s="16">
        <v>19388</v>
      </c>
      <c r="I282" s="16">
        <v>72815</v>
      </c>
      <c r="J282" s="15"/>
      <c r="K282" s="15"/>
      <c r="L282" s="16">
        <v>608.78319999999997</v>
      </c>
      <c r="N282" s="23" t="s">
        <v>121</v>
      </c>
    </row>
    <row r="283" spans="1:14" x14ac:dyDescent="0.2">
      <c r="A283" s="33" t="s">
        <v>122</v>
      </c>
      <c r="C283" s="3">
        <v>0</v>
      </c>
      <c r="D283" s="3">
        <v>27366</v>
      </c>
      <c r="E283" s="3">
        <v>656</v>
      </c>
      <c r="F283" s="3">
        <v>0</v>
      </c>
      <c r="G283" s="3">
        <v>-8898</v>
      </c>
      <c r="H283" s="16">
        <v>17812</v>
      </c>
      <c r="I283" s="16">
        <v>81713</v>
      </c>
      <c r="J283" s="15"/>
      <c r="K283" s="15"/>
      <c r="L283" s="16">
        <v>559.29679999999996</v>
      </c>
      <c r="N283" s="23" t="s">
        <v>122</v>
      </c>
    </row>
    <row r="284" spans="1:14" x14ac:dyDescent="0.2">
      <c r="A284" s="33" t="s">
        <v>123</v>
      </c>
      <c r="C284" s="3">
        <v>0</v>
      </c>
      <c r="D284" s="3">
        <v>225</v>
      </c>
      <c r="E284" s="3">
        <v>2069</v>
      </c>
      <c r="F284" s="3">
        <v>0</v>
      </c>
      <c r="G284" s="3">
        <v>19911</v>
      </c>
      <c r="H284" s="16">
        <v>18034</v>
      </c>
      <c r="I284" s="16">
        <v>61802</v>
      </c>
      <c r="J284" s="15"/>
      <c r="K284" s="15"/>
      <c r="L284" s="16">
        <v>566.26760000000002</v>
      </c>
      <c r="N284" s="23" t="s">
        <v>123</v>
      </c>
    </row>
    <row r="285" spans="1:14" x14ac:dyDescent="0.2">
      <c r="A285" s="33" t="s">
        <v>131</v>
      </c>
      <c r="C285" s="3">
        <v>0</v>
      </c>
      <c r="D285" s="3">
        <v>300</v>
      </c>
      <c r="E285" s="3">
        <v>1458</v>
      </c>
      <c r="F285" s="3">
        <v>0</v>
      </c>
      <c r="G285" s="3">
        <v>21841</v>
      </c>
      <c r="H285" s="16">
        <v>20675</v>
      </c>
      <c r="I285" s="16">
        <v>39961</v>
      </c>
      <c r="J285" s="15"/>
      <c r="K285" s="15"/>
      <c r="L285" s="16">
        <v>649.19500000000005</v>
      </c>
      <c r="N285" s="23" t="s">
        <v>124</v>
      </c>
    </row>
    <row r="286" spans="1:14" x14ac:dyDescent="0.2">
      <c r="A286" s="33" t="s">
        <v>125</v>
      </c>
      <c r="C286" s="3">
        <v>0</v>
      </c>
      <c r="D286" s="3">
        <v>30349</v>
      </c>
      <c r="E286" s="3">
        <v>1501</v>
      </c>
      <c r="F286" s="3">
        <v>0</v>
      </c>
      <c r="G286" s="3">
        <v>-12106</v>
      </c>
      <c r="H286" s="16">
        <v>16741</v>
      </c>
      <c r="I286" s="16">
        <v>52067</v>
      </c>
      <c r="J286" s="15"/>
      <c r="K286" s="15"/>
      <c r="L286" s="16">
        <v>525.66740000000004</v>
      </c>
      <c r="N286" s="23" t="s">
        <v>125</v>
      </c>
    </row>
    <row r="287" spans="1:14" ht="13.5" thickBot="1" x14ac:dyDescent="0.25">
      <c r="A287" s="41" t="s">
        <v>113</v>
      </c>
      <c r="C287" s="42">
        <v>0</v>
      </c>
      <c r="D287" s="42">
        <v>57266</v>
      </c>
      <c r="E287" s="42">
        <v>794</v>
      </c>
      <c r="F287" s="42">
        <v>0</v>
      </c>
      <c r="G287" s="42">
        <v>-37223</v>
      </c>
      <c r="H287" s="42">
        <v>19248</v>
      </c>
      <c r="I287" s="42">
        <v>89290</v>
      </c>
      <c r="J287" s="2"/>
      <c r="K287" s="2"/>
      <c r="L287" s="42">
        <v>604.38720000000001</v>
      </c>
      <c r="N287" s="43" t="s">
        <v>113</v>
      </c>
    </row>
    <row r="288" spans="1:14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M288" s="3"/>
      <c r="N288" s="37">
        <v>2012</v>
      </c>
    </row>
    <row r="289" spans="1:14" x14ac:dyDescent="0.2">
      <c r="A289" s="33" t="s">
        <v>153</v>
      </c>
      <c r="C289" s="3">
        <v>0</v>
      </c>
      <c r="D289" s="3">
        <v>400</v>
      </c>
      <c r="E289" s="3">
        <v>1167</v>
      </c>
      <c r="F289" s="3">
        <v>0</v>
      </c>
      <c r="G289" s="3">
        <v>15414</v>
      </c>
      <c r="H289" s="16">
        <v>14619</v>
      </c>
      <c r="I289" s="16">
        <v>73876</v>
      </c>
      <c r="J289" s="15"/>
      <c r="K289" s="15"/>
      <c r="L289" s="16">
        <v>459.03659999999996</v>
      </c>
      <c r="N289" s="23" t="s">
        <v>115</v>
      </c>
    </row>
    <row r="290" spans="1:14" x14ac:dyDescent="0.2">
      <c r="A290" s="33" t="s">
        <v>154</v>
      </c>
      <c r="C290" s="3">
        <v>0</v>
      </c>
      <c r="D290" s="3">
        <v>31908</v>
      </c>
      <c r="E290" s="3">
        <v>789</v>
      </c>
      <c r="F290" s="3">
        <v>0</v>
      </c>
      <c r="G290" s="3">
        <v>-14421</v>
      </c>
      <c r="H290" s="16">
        <v>16699</v>
      </c>
      <c r="I290" s="16">
        <v>88297</v>
      </c>
      <c r="J290" s="15"/>
      <c r="K290" s="15"/>
      <c r="L290" s="16">
        <v>524.34860000000003</v>
      </c>
      <c r="N290" s="23" t="s">
        <v>116</v>
      </c>
    </row>
    <row r="291" spans="1:14" x14ac:dyDescent="0.2">
      <c r="A291" s="33" t="s">
        <v>155</v>
      </c>
      <c r="C291" s="3">
        <v>0</v>
      </c>
      <c r="D291" s="3">
        <v>24766</v>
      </c>
      <c r="E291" s="3">
        <v>266</v>
      </c>
      <c r="F291" s="3">
        <v>0</v>
      </c>
      <c r="G291" s="3">
        <v>-5948</v>
      </c>
      <c r="H291" s="16">
        <v>18541</v>
      </c>
      <c r="I291" s="16">
        <v>94245</v>
      </c>
      <c r="J291" s="15"/>
      <c r="K291" s="15"/>
      <c r="L291" s="16">
        <v>582.18740000000003</v>
      </c>
      <c r="N291" s="23" t="s">
        <v>117</v>
      </c>
    </row>
    <row r="292" spans="1:14" x14ac:dyDescent="0.2">
      <c r="A292" s="33" t="s">
        <v>118</v>
      </c>
      <c r="C292" s="3">
        <v>0</v>
      </c>
      <c r="D292" s="3">
        <v>402</v>
      </c>
      <c r="E292" s="3">
        <v>220</v>
      </c>
      <c r="F292" s="3">
        <v>0</v>
      </c>
      <c r="G292" s="3">
        <v>20693</v>
      </c>
      <c r="H292" s="16">
        <v>20875</v>
      </c>
      <c r="I292" s="16">
        <v>73552</v>
      </c>
      <c r="J292" s="15"/>
      <c r="K292" s="15"/>
      <c r="L292" s="16">
        <v>655.47500000000002</v>
      </c>
      <c r="N292" s="23" t="s">
        <v>118</v>
      </c>
    </row>
    <row r="293" spans="1:14" x14ac:dyDescent="0.2">
      <c r="A293" s="33" t="s">
        <v>137</v>
      </c>
      <c r="C293" s="3">
        <v>0</v>
      </c>
      <c r="D293" s="3">
        <v>25720</v>
      </c>
      <c r="E293" s="3">
        <v>107</v>
      </c>
      <c r="F293" s="3">
        <v>0</v>
      </c>
      <c r="G293" s="3">
        <v>-5037</v>
      </c>
      <c r="H293" s="16">
        <v>20554</v>
      </c>
      <c r="I293" s="16">
        <v>78589</v>
      </c>
      <c r="J293" s="15"/>
      <c r="K293" s="15"/>
      <c r="L293" s="16">
        <v>645.39559999999994</v>
      </c>
      <c r="N293" s="23" t="s">
        <v>119</v>
      </c>
    </row>
    <row r="294" spans="1:14" x14ac:dyDescent="0.2">
      <c r="A294" s="33" t="s">
        <v>138</v>
      </c>
      <c r="C294" s="3">
        <v>0</v>
      </c>
      <c r="D294" s="3">
        <v>102</v>
      </c>
      <c r="E294" s="3">
        <v>48</v>
      </c>
      <c r="F294" s="3">
        <v>0</v>
      </c>
      <c r="G294" s="3">
        <v>23237</v>
      </c>
      <c r="H294" s="16">
        <v>23278</v>
      </c>
      <c r="I294" s="16">
        <v>55352</v>
      </c>
      <c r="J294" s="15"/>
      <c r="K294" s="15"/>
      <c r="L294" s="16">
        <v>730.92919999999992</v>
      </c>
      <c r="N294" s="23" t="s">
        <v>120</v>
      </c>
    </row>
    <row r="295" spans="1:14" x14ac:dyDescent="0.2">
      <c r="A295" s="33" t="s">
        <v>129</v>
      </c>
      <c r="C295" s="3">
        <v>0</v>
      </c>
      <c r="D295" s="3">
        <v>52647</v>
      </c>
      <c r="E295" s="3">
        <v>233</v>
      </c>
      <c r="F295" s="3">
        <v>0</v>
      </c>
      <c r="G295" s="3">
        <v>-39117</v>
      </c>
      <c r="H295" s="16">
        <v>13297</v>
      </c>
      <c r="I295" s="16">
        <v>94469</v>
      </c>
      <c r="J295" s="15"/>
      <c r="K295" s="15"/>
      <c r="L295" s="16">
        <v>417.5258</v>
      </c>
      <c r="N295" s="23" t="s">
        <v>121</v>
      </c>
    </row>
    <row r="296" spans="1:14" x14ac:dyDescent="0.2">
      <c r="A296" s="33" t="s">
        <v>122</v>
      </c>
      <c r="C296" s="3">
        <v>0</v>
      </c>
      <c r="D296" s="3">
        <v>277</v>
      </c>
      <c r="E296" s="3">
        <v>297</v>
      </c>
      <c r="F296" s="3">
        <v>0</v>
      </c>
      <c r="G296" s="3">
        <v>20069</v>
      </c>
      <c r="H296" s="16">
        <v>20124</v>
      </c>
      <c r="I296" s="16">
        <v>74400</v>
      </c>
      <c r="J296" s="15"/>
      <c r="K296" s="15"/>
      <c r="L296" s="16">
        <v>631.89359999999999</v>
      </c>
      <c r="N296" s="23" t="s">
        <v>122</v>
      </c>
    </row>
    <row r="297" spans="1:14" x14ac:dyDescent="0.2">
      <c r="A297" s="33" t="s">
        <v>123</v>
      </c>
      <c r="C297" s="3">
        <v>0</v>
      </c>
      <c r="D297" s="3">
        <v>30404</v>
      </c>
      <c r="E297" s="3">
        <v>746</v>
      </c>
      <c r="F297" s="3">
        <v>0</v>
      </c>
      <c r="G297" s="3">
        <v>-9498</v>
      </c>
      <c r="H297" s="16">
        <v>20156</v>
      </c>
      <c r="I297" s="16">
        <v>83898</v>
      </c>
      <c r="J297" s="15"/>
      <c r="K297" s="15"/>
      <c r="L297" s="16">
        <v>632.89840000000004</v>
      </c>
      <c r="N297" s="23" t="s">
        <v>123</v>
      </c>
    </row>
    <row r="298" spans="1:14" x14ac:dyDescent="0.2">
      <c r="A298" s="33" t="s">
        <v>131</v>
      </c>
      <c r="C298" s="3">
        <v>0</v>
      </c>
      <c r="D298" s="3">
        <v>2769</v>
      </c>
      <c r="E298" s="3">
        <v>1365</v>
      </c>
      <c r="F298" s="3">
        <v>0</v>
      </c>
      <c r="G298" s="3">
        <v>15478</v>
      </c>
      <c r="H298" s="16">
        <v>16730</v>
      </c>
      <c r="I298" s="16">
        <v>68420</v>
      </c>
      <c r="J298" s="15"/>
      <c r="K298" s="15"/>
      <c r="L298" s="16">
        <v>525.322</v>
      </c>
      <c r="N298" s="23" t="s">
        <v>124</v>
      </c>
    </row>
    <row r="299" spans="1:14" x14ac:dyDescent="0.2">
      <c r="A299" s="33" t="s">
        <v>125</v>
      </c>
      <c r="C299" s="3">
        <v>0</v>
      </c>
      <c r="D299" s="3">
        <v>51</v>
      </c>
      <c r="E299" s="3">
        <v>966</v>
      </c>
      <c r="F299" s="3">
        <v>0</v>
      </c>
      <c r="G299" s="3">
        <v>15258</v>
      </c>
      <c r="H299" s="16">
        <v>14331</v>
      </c>
      <c r="I299" s="16">
        <v>53162</v>
      </c>
      <c r="J299" s="15"/>
      <c r="K299" s="15"/>
      <c r="L299" s="16">
        <v>449.99339999999995</v>
      </c>
      <c r="N299" s="23" t="s">
        <v>125</v>
      </c>
    </row>
    <row r="300" spans="1:14" ht="13.5" thickBot="1" x14ac:dyDescent="0.25">
      <c r="A300" s="41" t="s">
        <v>113</v>
      </c>
      <c r="C300" s="42">
        <v>0</v>
      </c>
      <c r="D300" s="42">
        <v>26834</v>
      </c>
      <c r="E300" s="42">
        <v>748</v>
      </c>
      <c r="F300" s="42">
        <v>0</v>
      </c>
      <c r="G300" s="42">
        <v>-11511</v>
      </c>
      <c r="H300" s="42">
        <v>14575</v>
      </c>
      <c r="I300" s="42">
        <v>64673</v>
      </c>
      <c r="J300" s="2"/>
      <c r="K300" s="2"/>
      <c r="L300" s="42">
        <v>457.65499999999997</v>
      </c>
      <c r="N300" s="43" t="s">
        <v>113</v>
      </c>
    </row>
    <row r="301" spans="1:14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M301" s="3"/>
      <c r="N301" s="37">
        <v>2013</v>
      </c>
    </row>
    <row r="302" spans="1:14" x14ac:dyDescent="0.2">
      <c r="A302" s="33" t="s">
        <v>153</v>
      </c>
      <c r="C302" s="3">
        <v>0</v>
      </c>
      <c r="D302" s="3">
        <v>28419</v>
      </c>
      <c r="E302" s="3">
        <v>604</v>
      </c>
      <c r="F302" s="3">
        <v>0</v>
      </c>
      <c r="G302" s="3">
        <v>-13108</v>
      </c>
      <c r="H302" s="16">
        <v>14707</v>
      </c>
      <c r="I302" s="16">
        <v>77781</v>
      </c>
      <c r="J302" s="15"/>
      <c r="K302" s="15"/>
      <c r="L302" s="16">
        <v>461.7998</v>
      </c>
      <c r="N302" s="23" t="s">
        <v>115</v>
      </c>
    </row>
    <row r="303" spans="1:14" x14ac:dyDescent="0.2">
      <c r="A303" s="33" t="s">
        <v>154</v>
      </c>
      <c r="C303" s="3">
        <v>0</v>
      </c>
      <c r="D303" s="3">
        <v>2609</v>
      </c>
      <c r="E303" s="3">
        <v>512</v>
      </c>
      <c r="F303" s="3">
        <v>0</v>
      </c>
      <c r="G303" s="3">
        <v>6674</v>
      </c>
      <c r="H303" s="16">
        <v>9321</v>
      </c>
      <c r="I303" s="16">
        <v>71107</v>
      </c>
      <c r="J303" s="15"/>
      <c r="K303" s="15"/>
      <c r="L303" s="16">
        <v>292.67939999999999</v>
      </c>
      <c r="N303" s="23" t="s">
        <v>116</v>
      </c>
    </row>
    <row r="304" spans="1:14" x14ac:dyDescent="0.2">
      <c r="A304" s="33" t="s">
        <v>155</v>
      </c>
      <c r="C304" s="3">
        <v>0</v>
      </c>
      <c r="D304" s="3">
        <v>30629</v>
      </c>
      <c r="E304" s="3">
        <v>671</v>
      </c>
      <c r="F304" s="3">
        <v>0</v>
      </c>
      <c r="G304" s="3">
        <v>-20459</v>
      </c>
      <c r="H304" s="16">
        <v>9498</v>
      </c>
      <c r="I304" s="16">
        <v>91566</v>
      </c>
      <c r="J304" s="15"/>
      <c r="K304" s="15"/>
      <c r="L304" s="16">
        <v>298.23720000000003</v>
      </c>
      <c r="N304" s="23" t="s">
        <v>117</v>
      </c>
    </row>
    <row r="305" spans="1:14" x14ac:dyDescent="0.2">
      <c r="A305" s="33" t="s">
        <v>118</v>
      </c>
      <c r="C305" s="3">
        <v>0</v>
      </c>
      <c r="D305" s="3">
        <v>51</v>
      </c>
      <c r="E305" s="3">
        <v>229</v>
      </c>
      <c r="F305" s="3">
        <v>0</v>
      </c>
      <c r="G305" s="3">
        <v>13991</v>
      </c>
      <c r="H305" s="16">
        <v>13813</v>
      </c>
      <c r="I305" s="16">
        <v>77575</v>
      </c>
      <c r="J305" s="15"/>
      <c r="K305" s="15"/>
      <c r="L305" s="16">
        <v>433.72819999999996</v>
      </c>
      <c r="N305" s="23" t="s">
        <v>118</v>
      </c>
    </row>
    <row r="306" spans="1:14" x14ac:dyDescent="0.2">
      <c r="A306" s="33" t="s">
        <v>137</v>
      </c>
      <c r="C306" s="3">
        <v>0</v>
      </c>
      <c r="D306" s="3">
        <v>30202</v>
      </c>
      <c r="E306" s="3">
        <v>71</v>
      </c>
      <c r="F306" s="3">
        <v>0</v>
      </c>
      <c r="G306" s="3">
        <v>-16476</v>
      </c>
      <c r="H306" s="16">
        <v>13649</v>
      </c>
      <c r="I306" s="16">
        <v>94051</v>
      </c>
      <c r="J306" s="15"/>
      <c r="K306" s="15"/>
      <c r="L306" s="16">
        <v>428.57859999999999</v>
      </c>
      <c r="N306" s="23" t="s">
        <v>119</v>
      </c>
    </row>
    <row r="307" spans="1:14" x14ac:dyDescent="0.2">
      <c r="A307" s="33" t="s">
        <v>138</v>
      </c>
      <c r="C307" s="3">
        <v>0</v>
      </c>
      <c r="D307" s="3">
        <v>170</v>
      </c>
      <c r="E307" s="3">
        <v>24</v>
      </c>
      <c r="F307" s="3">
        <v>0</v>
      </c>
      <c r="G307" s="3">
        <v>16845</v>
      </c>
      <c r="H307" s="16">
        <v>16991</v>
      </c>
      <c r="I307" s="16">
        <v>77206</v>
      </c>
      <c r="J307" s="15"/>
      <c r="K307" s="15"/>
      <c r="L307" s="16">
        <v>533.51740000000007</v>
      </c>
      <c r="N307" s="23" t="s">
        <v>120</v>
      </c>
    </row>
    <row r="308" spans="1:14" x14ac:dyDescent="0.2">
      <c r="A308" s="33" t="s">
        <v>129</v>
      </c>
      <c r="C308" s="3">
        <v>0</v>
      </c>
      <c r="D308" s="3">
        <v>25024</v>
      </c>
      <c r="E308" s="3">
        <v>67</v>
      </c>
      <c r="F308" s="3">
        <v>0</v>
      </c>
      <c r="G308" s="3">
        <v>-6346</v>
      </c>
      <c r="H308" s="16">
        <v>18611</v>
      </c>
      <c r="I308" s="16">
        <v>83552</v>
      </c>
      <c r="J308" s="15"/>
      <c r="K308" s="15"/>
      <c r="L308" s="16">
        <v>584.3854</v>
      </c>
      <c r="N308" s="23" t="s">
        <v>121</v>
      </c>
    </row>
    <row r="309" spans="1:14" x14ac:dyDescent="0.2">
      <c r="A309" s="33" t="s">
        <v>122</v>
      </c>
      <c r="C309" s="3">
        <v>0</v>
      </c>
      <c r="D309" s="3">
        <v>29264</v>
      </c>
      <c r="E309" s="3">
        <v>317</v>
      </c>
      <c r="F309" s="3">
        <v>0</v>
      </c>
      <c r="G309" s="3">
        <v>-6087</v>
      </c>
      <c r="H309" s="16">
        <v>22850</v>
      </c>
      <c r="I309" s="16">
        <v>89639</v>
      </c>
      <c r="J309" s="15"/>
      <c r="K309" s="15"/>
      <c r="L309" s="16">
        <v>717.49</v>
      </c>
      <c r="N309" s="23" t="s">
        <v>122</v>
      </c>
    </row>
    <row r="310" spans="1:14" x14ac:dyDescent="0.2">
      <c r="A310" s="33" t="s">
        <v>123</v>
      </c>
      <c r="C310" s="3">
        <v>0</v>
      </c>
      <c r="D310" s="3">
        <v>2529</v>
      </c>
      <c r="E310" s="3">
        <v>730</v>
      </c>
      <c r="F310" s="3">
        <v>0</v>
      </c>
      <c r="G310" s="3">
        <v>14468</v>
      </c>
      <c r="H310" s="16">
        <v>16266</v>
      </c>
      <c r="I310" s="16">
        <v>75171</v>
      </c>
      <c r="J310" s="15"/>
      <c r="K310" s="15"/>
      <c r="L310" s="16">
        <v>510.75239999999997</v>
      </c>
      <c r="N310" s="23" t="s">
        <v>123</v>
      </c>
    </row>
    <row r="311" spans="1:14" x14ac:dyDescent="0.2">
      <c r="A311" s="33" t="s">
        <v>131</v>
      </c>
      <c r="C311" s="3">
        <v>0</v>
      </c>
      <c r="D311" s="3">
        <v>73</v>
      </c>
      <c r="E311" s="3">
        <v>983</v>
      </c>
      <c r="F311" s="3">
        <v>0</v>
      </c>
      <c r="G311" s="3">
        <v>18189</v>
      </c>
      <c r="H311" s="16">
        <v>17100</v>
      </c>
      <c r="I311" s="16">
        <v>56982</v>
      </c>
      <c r="J311" s="15"/>
      <c r="K311" s="15"/>
      <c r="L311" s="16">
        <v>536.94000000000005</v>
      </c>
      <c r="N311" s="23" t="s">
        <v>124</v>
      </c>
    </row>
    <row r="312" spans="1:14" x14ac:dyDescent="0.2">
      <c r="A312" s="33" t="s">
        <v>125</v>
      </c>
      <c r="C312" s="3">
        <v>0</v>
      </c>
      <c r="D312" s="3">
        <v>0</v>
      </c>
      <c r="E312" s="3">
        <v>839</v>
      </c>
      <c r="F312" s="3">
        <v>0</v>
      </c>
      <c r="G312" s="3">
        <v>17392</v>
      </c>
      <c r="H312" s="16">
        <v>16583</v>
      </c>
      <c r="I312" s="16">
        <v>39590</v>
      </c>
      <c r="J312" s="15"/>
      <c r="K312" s="15"/>
      <c r="L312" s="77">
        <v>520.70619999999997</v>
      </c>
      <c r="N312" s="23" t="s">
        <v>125</v>
      </c>
    </row>
    <row r="313" spans="1:14" ht="13.5" thickBot="1" x14ac:dyDescent="0.25">
      <c r="A313" s="41" t="s">
        <v>113</v>
      </c>
      <c r="C313" s="42">
        <v>0</v>
      </c>
      <c r="D313" s="42">
        <v>30616</v>
      </c>
      <c r="E313" s="42">
        <v>487</v>
      </c>
      <c r="F313" s="42">
        <v>0</v>
      </c>
      <c r="G313" s="42">
        <v>-12648</v>
      </c>
      <c r="H313" s="42">
        <v>17465</v>
      </c>
      <c r="I313" s="42">
        <v>52238</v>
      </c>
      <c r="J313" s="2"/>
      <c r="K313" s="2"/>
      <c r="L313" s="42">
        <v>548.40099999999995</v>
      </c>
      <c r="N313" s="43" t="s">
        <v>113</v>
      </c>
    </row>
    <row r="314" spans="1:14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M314" s="3"/>
      <c r="N314" s="37">
        <f>'Olieforbrug, TJ'!M314</f>
        <v>2014</v>
      </c>
    </row>
    <row r="315" spans="1:14" x14ac:dyDescent="0.2">
      <c r="A315" s="33" t="s">
        <v>153</v>
      </c>
      <c r="C315" s="3">
        <v>0</v>
      </c>
      <c r="D315" s="3">
        <v>31483</v>
      </c>
      <c r="E315" s="3">
        <v>486</v>
      </c>
      <c r="F315" s="3">
        <v>0</v>
      </c>
      <c r="G315" s="3">
        <v>-17829</v>
      </c>
      <c r="H315" s="16">
        <v>13169</v>
      </c>
      <c r="I315" s="16">
        <v>70067</v>
      </c>
      <c r="J315" s="15"/>
      <c r="K315" s="15"/>
      <c r="L315" s="16">
        <v>413.50659999999999</v>
      </c>
      <c r="N315" s="23" t="s">
        <v>115</v>
      </c>
    </row>
    <row r="316" spans="1:14" x14ac:dyDescent="0.2">
      <c r="A316" s="33" t="s">
        <v>154</v>
      </c>
      <c r="C316" s="3">
        <v>0</v>
      </c>
      <c r="D316" s="3">
        <v>2244</v>
      </c>
      <c r="E316" s="3">
        <v>272</v>
      </c>
      <c r="F316" s="3">
        <v>0</v>
      </c>
      <c r="G316" s="3">
        <v>12574</v>
      </c>
      <c r="H316" s="16">
        <v>14583</v>
      </c>
      <c r="I316" s="16">
        <v>57493</v>
      </c>
      <c r="J316" s="15"/>
      <c r="K316" s="15"/>
      <c r="L316" s="16">
        <v>457.90619999999996</v>
      </c>
      <c r="N316" s="23" t="s">
        <v>116</v>
      </c>
    </row>
    <row r="317" spans="1:14" x14ac:dyDescent="0.2">
      <c r="A317" s="33" t="s">
        <v>155</v>
      </c>
      <c r="C317" s="3">
        <v>0</v>
      </c>
      <c r="D317" s="3">
        <v>57224</v>
      </c>
      <c r="E317" s="3">
        <v>238</v>
      </c>
      <c r="F317" s="3">
        <v>0</v>
      </c>
      <c r="G317" s="3">
        <v>-43292</v>
      </c>
      <c r="H317" s="16">
        <v>13757</v>
      </c>
      <c r="I317" s="16">
        <v>100785</v>
      </c>
      <c r="J317" s="15"/>
      <c r="K317" s="15"/>
      <c r="L317" s="16">
        <v>431.96979999999996</v>
      </c>
      <c r="N317" s="23" t="s">
        <v>117</v>
      </c>
    </row>
    <row r="318" spans="1:14" x14ac:dyDescent="0.2">
      <c r="A318" s="33" t="s">
        <v>118</v>
      </c>
      <c r="C318" s="3">
        <v>0</v>
      </c>
      <c r="D318" s="3">
        <v>0</v>
      </c>
      <c r="E318" s="3">
        <v>189</v>
      </c>
      <c r="F318" s="3">
        <v>0</v>
      </c>
      <c r="G318" s="3">
        <v>14792</v>
      </c>
      <c r="H318" s="16">
        <v>14593</v>
      </c>
      <c r="I318" s="16">
        <v>85993</v>
      </c>
      <c r="J318" s="15"/>
      <c r="K318" s="15"/>
      <c r="L318" s="16">
        <v>458.22019999999998</v>
      </c>
      <c r="N318" s="23" t="s">
        <v>118</v>
      </c>
    </row>
    <row r="319" spans="1:14" x14ac:dyDescent="0.2">
      <c r="A319" s="33" t="s">
        <v>137</v>
      </c>
      <c r="C319" s="3">
        <v>0</v>
      </c>
      <c r="D319" s="3">
        <v>30575</v>
      </c>
      <c r="E319" s="3">
        <v>24</v>
      </c>
      <c r="F319" s="3">
        <v>0</v>
      </c>
      <c r="G319" s="3">
        <v>-16515</v>
      </c>
      <c r="H319" s="16">
        <v>14036</v>
      </c>
      <c r="I319" s="16">
        <v>102508</v>
      </c>
      <c r="J319" s="15"/>
      <c r="K319" s="15"/>
      <c r="L319" s="16">
        <v>440.73039999999997</v>
      </c>
      <c r="N319" s="23" t="s">
        <v>119</v>
      </c>
    </row>
    <row r="320" spans="1:14" x14ac:dyDescent="0.2">
      <c r="A320" s="33" t="s">
        <v>138</v>
      </c>
      <c r="C320" s="3">
        <v>0</v>
      </c>
      <c r="D320" s="3">
        <v>27049</v>
      </c>
      <c r="E320" s="3">
        <v>51</v>
      </c>
      <c r="F320" s="3">
        <v>0</v>
      </c>
      <c r="G320" s="3">
        <v>-5415</v>
      </c>
      <c r="H320" s="16">
        <v>21570</v>
      </c>
      <c r="I320" s="16">
        <v>107923</v>
      </c>
      <c r="J320" s="15"/>
      <c r="K320" s="15"/>
      <c r="L320" s="16">
        <v>677.298</v>
      </c>
      <c r="N320" s="23" t="s">
        <v>120</v>
      </c>
    </row>
    <row r="321" spans="1:14" x14ac:dyDescent="0.2">
      <c r="A321" s="33" t="s">
        <v>129</v>
      </c>
      <c r="C321" s="3">
        <v>0</v>
      </c>
      <c r="D321" s="3">
        <v>0</v>
      </c>
      <c r="E321" s="3">
        <v>24</v>
      </c>
      <c r="F321" s="3">
        <v>0</v>
      </c>
      <c r="G321" s="3">
        <v>20494</v>
      </c>
      <c r="H321" s="16">
        <v>20276</v>
      </c>
      <c r="I321" s="16">
        <v>87429</v>
      </c>
      <c r="J321" s="15"/>
      <c r="K321" s="15"/>
      <c r="L321" s="16">
        <v>636.66640000000007</v>
      </c>
      <c r="N321" s="23" t="s">
        <v>121</v>
      </c>
    </row>
    <row r="322" spans="1:14" x14ac:dyDescent="0.2">
      <c r="A322" s="33" t="s">
        <v>122</v>
      </c>
      <c r="C322" s="3">
        <v>0</v>
      </c>
      <c r="D322" s="3">
        <v>27500</v>
      </c>
      <c r="E322" s="3">
        <v>225</v>
      </c>
      <c r="F322" s="3">
        <v>0</v>
      </c>
      <c r="G322" s="3">
        <v>-6616</v>
      </c>
      <c r="H322" s="16">
        <v>20808</v>
      </c>
      <c r="I322" s="16">
        <v>94045</v>
      </c>
      <c r="J322" s="15"/>
      <c r="K322" s="15"/>
      <c r="L322" s="16">
        <v>653.37119999999993</v>
      </c>
      <c r="N322" s="23" t="s">
        <v>122</v>
      </c>
    </row>
    <row r="323" spans="1:14" x14ac:dyDescent="0.2">
      <c r="A323" s="33" t="s">
        <v>123</v>
      </c>
      <c r="C323" s="3">
        <v>0</v>
      </c>
      <c r="D323" s="3">
        <v>27134</v>
      </c>
      <c r="E323" s="3">
        <v>515</v>
      </c>
      <c r="F323" s="3">
        <v>0</v>
      </c>
      <c r="G323" s="3">
        <v>-13599</v>
      </c>
      <c r="H323" s="16">
        <v>13460</v>
      </c>
      <c r="I323" s="16">
        <v>107644</v>
      </c>
      <c r="J323" s="15"/>
      <c r="K323" s="15"/>
      <c r="L323" s="16">
        <v>422.64400000000001</v>
      </c>
      <c r="N323" s="23" t="s">
        <v>123</v>
      </c>
    </row>
    <row r="324" spans="1:14" x14ac:dyDescent="0.2">
      <c r="A324" s="33" t="s">
        <v>131</v>
      </c>
      <c r="C324" s="3">
        <v>0</v>
      </c>
      <c r="D324" s="3">
        <v>28406</v>
      </c>
      <c r="E324" s="3">
        <v>475</v>
      </c>
      <c r="F324" s="3">
        <v>0</v>
      </c>
      <c r="G324" s="3">
        <v>-7507</v>
      </c>
      <c r="H324" s="16">
        <v>20411</v>
      </c>
      <c r="I324" s="16">
        <v>115151</v>
      </c>
      <c r="J324" s="15"/>
      <c r="K324" s="15"/>
      <c r="L324" s="16">
        <v>640.90539999999999</v>
      </c>
      <c r="N324" s="23" t="s">
        <v>124</v>
      </c>
    </row>
    <row r="325" spans="1:14" x14ac:dyDescent="0.2">
      <c r="A325" s="33" t="s">
        <v>125</v>
      </c>
      <c r="C325" s="3">
        <v>0</v>
      </c>
      <c r="D325" s="3">
        <v>28675</v>
      </c>
      <c r="E325" s="3">
        <v>482</v>
      </c>
      <c r="F325" s="3">
        <v>0</v>
      </c>
      <c r="G325" s="3">
        <v>-6455</v>
      </c>
      <c r="H325" s="16">
        <v>21842</v>
      </c>
      <c r="I325" s="16">
        <v>121606</v>
      </c>
      <c r="J325" s="15"/>
      <c r="K325" s="15"/>
      <c r="L325" s="16">
        <v>685.83879999999988</v>
      </c>
      <c r="N325" s="23" t="s">
        <v>125</v>
      </c>
    </row>
    <row r="326" spans="1:14" ht="13.5" thickBot="1" x14ac:dyDescent="0.25">
      <c r="A326" s="41" t="s">
        <v>113</v>
      </c>
      <c r="C326" s="42">
        <v>0</v>
      </c>
      <c r="D326" s="42">
        <v>29134</v>
      </c>
      <c r="E326" s="42">
        <v>523</v>
      </c>
      <c r="F326" s="42">
        <v>0</v>
      </c>
      <c r="G326" s="42">
        <v>-7797</v>
      </c>
      <c r="H326" s="42">
        <v>21190</v>
      </c>
      <c r="I326" s="42">
        <v>129403</v>
      </c>
      <c r="J326" s="2"/>
      <c r="K326" s="2"/>
      <c r="L326" s="42">
        <v>665.36599999999999</v>
      </c>
      <c r="N326" s="43" t="s">
        <v>113</v>
      </c>
    </row>
    <row r="327" spans="1:14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M327" s="3"/>
      <c r="N327" s="37">
        <f>'Olieforbrug, TJ'!M327</f>
        <v>2015</v>
      </c>
    </row>
    <row r="328" spans="1:14" x14ac:dyDescent="0.2">
      <c r="A328" s="33" t="str">
        <f>'Olieforbrug, TJ'!A328</f>
        <v>Januar</v>
      </c>
      <c r="C328" s="67">
        <v>0</v>
      </c>
      <c r="D328" s="67">
        <v>30664</v>
      </c>
      <c r="E328" s="67">
        <v>367</v>
      </c>
      <c r="F328" s="67">
        <v>0</v>
      </c>
      <c r="G328" s="67">
        <f>I326-I328</f>
        <v>-15906</v>
      </c>
      <c r="H328" s="67">
        <v>14323</v>
      </c>
      <c r="I328" s="67">
        <v>145309</v>
      </c>
      <c r="J328" s="15"/>
      <c r="K328" s="15"/>
      <c r="L328" s="16">
        <f t="shared" ref="L328:L339" si="66">H328*31.4/1000</f>
        <v>449.74219999999997</v>
      </c>
      <c r="N328" s="23" t="s">
        <v>115</v>
      </c>
    </row>
    <row r="329" spans="1:14" x14ac:dyDescent="0.2">
      <c r="A329" s="33" t="str">
        <f>'Olieforbrug, TJ'!A329</f>
        <v>Februar</v>
      </c>
      <c r="C329" s="67">
        <v>0</v>
      </c>
      <c r="D329" s="67">
        <v>3041</v>
      </c>
      <c r="E329" s="67">
        <v>133</v>
      </c>
      <c r="F329" s="67">
        <v>0</v>
      </c>
      <c r="G329" s="67">
        <f t="shared" ref="G329:G334" si="67">I328-I329</f>
        <v>9257</v>
      </c>
      <c r="H329" s="67">
        <v>12153</v>
      </c>
      <c r="I329" s="67">
        <v>136052</v>
      </c>
      <c r="J329" s="15"/>
      <c r="K329" s="15"/>
      <c r="L329" s="16">
        <f t="shared" si="66"/>
        <v>381.60419999999999</v>
      </c>
      <c r="N329" s="23" t="s">
        <v>116</v>
      </c>
    </row>
    <row r="330" spans="1:14" x14ac:dyDescent="0.2">
      <c r="A330" s="33" t="str">
        <f>'Olieforbrug, TJ'!A330</f>
        <v>Marts</v>
      </c>
      <c r="C330" s="67">
        <v>0</v>
      </c>
      <c r="D330" s="67">
        <v>35537</v>
      </c>
      <c r="E330" s="67">
        <v>156</v>
      </c>
      <c r="F330" s="67">
        <v>0</v>
      </c>
      <c r="G330" s="67">
        <f t="shared" si="67"/>
        <v>-21661</v>
      </c>
      <c r="H330" s="67">
        <v>13713</v>
      </c>
      <c r="I330" s="67">
        <v>157713</v>
      </c>
      <c r="J330" s="15"/>
      <c r="K330" s="15"/>
      <c r="L330" s="16">
        <f t="shared" si="66"/>
        <v>430.58819999999997</v>
      </c>
      <c r="N330" s="23" t="s">
        <v>117</v>
      </c>
    </row>
    <row r="331" spans="1:14" x14ac:dyDescent="0.2">
      <c r="A331" s="33" t="str">
        <f>'Olieforbrug, TJ'!A331</f>
        <v>April</v>
      </c>
      <c r="C331" s="67">
        <v>0</v>
      </c>
      <c r="D331" s="67">
        <v>0</v>
      </c>
      <c r="E331" s="67">
        <v>74</v>
      </c>
      <c r="F331" s="67">
        <v>0</v>
      </c>
      <c r="G331" s="67">
        <f t="shared" si="67"/>
        <v>18997</v>
      </c>
      <c r="H331" s="67">
        <v>18903</v>
      </c>
      <c r="I331" s="67">
        <v>138716</v>
      </c>
      <c r="L331" s="16">
        <f t="shared" si="66"/>
        <v>593.55419999999992</v>
      </c>
      <c r="N331" s="23" t="s">
        <v>118</v>
      </c>
    </row>
    <row r="332" spans="1:14" x14ac:dyDescent="0.2">
      <c r="A332" s="33" t="str">
        <f>'Olieforbrug, TJ'!A332</f>
        <v>Maj</v>
      </c>
      <c r="C332" s="67">
        <v>0</v>
      </c>
      <c r="D332" s="67">
        <v>95</v>
      </c>
      <c r="E332" s="67">
        <v>74</v>
      </c>
      <c r="F332" s="67">
        <v>0</v>
      </c>
      <c r="G332" s="67">
        <f t="shared" si="67"/>
        <v>20854</v>
      </c>
      <c r="H332" s="67">
        <v>20860</v>
      </c>
      <c r="I332" s="67">
        <v>117862</v>
      </c>
      <c r="L332" s="16">
        <f t="shared" si="66"/>
        <v>655.00400000000002</v>
      </c>
      <c r="N332" s="23" t="s">
        <v>119</v>
      </c>
    </row>
    <row r="333" spans="1:14" x14ac:dyDescent="0.2">
      <c r="A333" s="33" t="str">
        <f>'Olieforbrug, TJ'!A333</f>
        <v>Juni</v>
      </c>
      <c r="C333" s="67">
        <v>0</v>
      </c>
      <c r="D333" s="67">
        <v>155</v>
      </c>
      <c r="E333" s="67">
        <v>0</v>
      </c>
      <c r="F333" s="67">
        <v>0</v>
      </c>
      <c r="G333" s="67">
        <f t="shared" si="67"/>
        <v>17273</v>
      </c>
      <c r="H333" s="67">
        <v>17426</v>
      </c>
      <c r="I333" s="67">
        <v>100589</v>
      </c>
      <c r="L333" s="16">
        <f t="shared" si="66"/>
        <v>547.17640000000006</v>
      </c>
      <c r="N333" s="23" t="s">
        <v>120</v>
      </c>
    </row>
    <row r="334" spans="1:14" x14ac:dyDescent="0.2">
      <c r="A334" s="33" t="str">
        <f>'Olieforbrug, TJ'!A334</f>
        <v>Juli</v>
      </c>
      <c r="C334" s="67">
        <v>0</v>
      </c>
      <c r="D334" s="67">
        <v>35971</v>
      </c>
      <c r="E334" s="67">
        <v>49</v>
      </c>
      <c r="F334" s="67">
        <v>0</v>
      </c>
      <c r="G334" s="67">
        <f t="shared" si="67"/>
        <v>-16773</v>
      </c>
      <c r="H334" s="67">
        <v>19149</v>
      </c>
      <c r="I334" s="67">
        <v>117362</v>
      </c>
      <c r="L334" s="16">
        <f t="shared" si="66"/>
        <v>601.27859999999998</v>
      </c>
      <c r="N334" s="23" t="s">
        <v>121</v>
      </c>
    </row>
    <row r="335" spans="1:14" x14ac:dyDescent="0.2">
      <c r="A335" s="33" t="str">
        <f>'Olieforbrug, TJ'!A335</f>
        <v>August</v>
      </c>
      <c r="C335" s="67">
        <v>0</v>
      </c>
      <c r="D335" s="67">
        <v>0</v>
      </c>
      <c r="E335" s="67">
        <v>57</v>
      </c>
      <c r="F335" s="67">
        <v>0</v>
      </c>
      <c r="G335" s="67">
        <f>I334-I335</f>
        <v>18691</v>
      </c>
      <c r="H335" s="67">
        <v>18606</v>
      </c>
      <c r="I335" s="67">
        <v>98671</v>
      </c>
      <c r="L335" s="16">
        <f t="shared" si="66"/>
        <v>584.22840000000008</v>
      </c>
      <c r="N335" s="23" t="s">
        <v>122</v>
      </c>
    </row>
    <row r="336" spans="1:14" x14ac:dyDescent="0.2">
      <c r="A336" s="33" t="str">
        <f>'Olieforbrug, TJ'!A336</f>
        <v>September</v>
      </c>
      <c r="C336" s="67">
        <v>0</v>
      </c>
      <c r="D336" s="67">
        <v>127</v>
      </c>
      <c r="E336" s="67">
        <v>486</v>
      </c>
      <c r="F336" s="67">
        <v>0</v>
      </c>
      <c r="G336" s="67">
        <f>I335-I336</f>
        <v>16251</v>
      </c>
      <c r="H336" s="67">
        <v>15892</v>
      </c>
      <c r="I336" s="67">
        <v>82420</v>
      </c>
      <c r="L336" s="16">
        <f t="shared" si="66"/>
        <v>499.00880000000001</v>
      </c>
      <c r="N336" s="23" t="s">
        <v>123</v>
      </c>
    </row>
    <row r="337" spans="1:14" x14ac:dyDescent="0.2">
      <c r="A337" s="33" t="str">
        <f>'Olieforbrug, TJ'!A337</f>
        <v>Oktober</v>
      </c>
      <c r="C337" s="67">
        <v>0</v>
      </c>
      <c r="D337" s="67">
        <v>0</v>
      </c>
      <c r="E337" s="67">
        <v>816</v>
      </c>
      <c r="F337" s="67">
        <v>0</v>
      </c>
      <c r="G337" s="67">
        <f>I336-I337</f>
        <v>22725</v>
      </c>
      <c r="H337" s="67">
        <v>22301</v>
      </c>
      <c r="I337" s="67">
        <v>59695</v>
      </c>
      <c r="L337" s="16">
        <f t="shared" si="66"/>
        <v>700.25139999999999</v>
      </c>
      <c r="N337" s="23" t="s">
        <v>124</v>
      </c>
    </row>
    <row r="338" spans="1:14" x14ac:dyDescent="0.2">
      <c r="A338" s="33" t="str">
        <f>'Olieforbrug, TJ'!A338</f>
        <v>November</v>
      </c>
      <c r="C338" s="67">
        <v>0</v>
      </c>
      <c r="D338" s="67">
        <v>33519</v>
      </c>
      <c r="E338" s="67">
        <v>192</v>
      </c>
      <c r="F338" s="67">
        <v>0</v>
      </c>
      <c r="G338" s="67">
        <f>I337-I338</f>
        <v>-15361</v>
      </c>
      <c r="H338" s="67">
        <v>17481</v>
      </c>
      <c r="I338" s="67">
        <v>75056</v>
      </c>
      <c r="L338" s="16">
        <f t="shared" si="66"/>
        <v>548.90340000000003</v>
      </c>
      <c r="N338" s="23" t="s">
        <v>125</v>
      </c>
    </row>
    <row r="339" spans="1:14" ht="13.5" thickBot="1" x14ac:dyDescent="0.25">
      <c r="A339" s="41" t="str">
        <f>'Olieforbrug, TJ'!A339</f>
        <v>December</v>
      </c>
      <c r="C339" s="42">
        <v>0</v>
      </c>
      <c r="D339" s="42">
        <v>37460</v>
      </c>
      <c r="E339" s="42">
        <v>135</v>
      </c>
      <c r="F339" s="42">
        <v>0</v>
      </c>
      <c r="G339" s="42">
        <f>I338-I339</f>
        <v>-18890</v>
      </c>
      <c r="H339" s="42">
        <v>18702</v>
      </c>
      <c r="I339" s="42">
        <v>93946</v>
      </c>
      <c r="J339" s="2"/>
      <c r="K339" s="2"/>
      <c r="L339" s="42">
        <f t="shared" si="66"/>
        <v>587.24279999999987</v>
      </c>
      <c r="N339" s="43" t="s">
        <v>113</v>
      </c>
    </row>
    <row r="340" spans="1:14" x14ac:dyDescent="0.2">
      <c r="A340" s="37">
        <f>'Olieforbrug, TJ'!A340</f>
        <v>2016</v>
      </c>
      <c r="B340" s="15"/>
      <c r="C340" s="16"/>
      <c r="D340" s="16"/>
      <c r="E340" s="16"/>
      <c r="F340" s="16"/>
      <c r="G340" s="16"/>
      <c r="H340" s="16"/>
      <c r="I340" s="16"/>
      <c r="M340" s="3"/>
      <c r="N340" s="37">
        <f>'Olieforbrug, TJ'!M340</f>
        <v>2016</v>
      </c>
    </row>
    <row r="341" spans="1:14" x14ac:dyDescent="0.2">
      <c r="A341" s="33" t="str">
        <f>'Olieforbrug, TJ'!A341</f>
        <v>Januar</v>
      </c>
      <c r="C341" s="67">
        <v>0</v>
      </c>
      <c r="D341" s="67">
        <v>0</v>
      </c>
      <c r="E341" s="67">
        <v>216</v>
      </c>
      <c r="F341" s="67">
        <v>0</v>
      </c>
      <c r="G341" s="67">
        <v>16782</v>
      </c>
      <c r="H341" s="67">
        <v>16566</v>
      </c>
      <c r="I341" s="67">
        <v>77164</v>
      </c>
      <c r="J341" s="15"/>
      <c r="K341" s="15"/>
      <c r="L341" s="16">
        <v>520.17239999999993</v>
      </c>
      <c r="N341" s="23" t="str">
        <f>'Olieforbrug, TJ'!M341</f>
        <v>January</v>
      </c>
    </row>
    <row r="342" spans="1:14" x14ac:dyDescent="0.2">
      <c r="A342" s="33" t="str">
        <f>'Olieforbrug, TJ'!A342</f>
        <v>Februar</v>
      </c>
      <c r="C342" s="67">
        <v>0</v>
      </c>
      <c r="D342" s="67">
        <v>75272</v>
      </c>
      <c r="E342" s="67">
        <v>144</v>
      </c>
      <c r="F342" s="67">
        <v>0</v>
      </c>
      <c r="G342" s="67">
        <v>-58769</v>
      </c>
      <c r="H342" s="67">
        <v>16357</v>
      </c>
      <c r="I342" s="67">
        <v>135933</v>
      </c>
      <c r="J342" s="15"/>
      <c r="K342" s="15"/>
      <c r="L342" s="16">
        <v>513.60979999999995</v>
      </c>
      <c r="N342" s="23" t="str">
        <f>'Olieforbrug, TJ'!M342</f>
        <v>February</v>
      </c>
    </row>
    <row r="343" spans="1:14" x14ac:dyDescent="0.2">
      <c r="A343" s="33" t="str">
        <f>'Olieforbrug, TJ'!A343</f>
        <v>Marts</v>
      </c>
      <c r="C343" s="67">
        <v>0</v>
      </c>
      <c r="D343" s="67">
        <v>0</v>
      </c>
      <c r="E343" s="67">
        <v>129</v>
      </c>
      <c r="F343" s="67">
        <v>0</v>
      </c>
      <c r="G343" s="67">
        <v>17200</v>
      </c>
      <c r="H343" s="67">
        <v>17070</v>
      </c>
      <c r="I343" s="67">
        <v>118733</v>
      </c>
      <c r="J343" s="15"/>
      <c r="K343" s="15"/>
      <c r="L343" s="16">
        <v>535.99800000000005</v>
      </c>
      <c r="N343" s="23" t="str">
        <f>'Olieforbrug, TJ'!M343</f>
        <v>March</v>
      </c>
    </row>
    <row r="344" spans="1:14" x14ac:dyDescent="0.2">
      <c r="A344" s="33" t="str">
        <f>'Olieforbrug, TJ'!A344</f>
        <v>April</v>
      </c>
      <c r="C344" s="67">
        <v>0</v>
      </c>
      <c r="D344" s="67">
        <v>1161</v>
      </c>
      <c r="E344" s="67">
        <v>69</v>
      </c>
      <c r="F344" s="67">
        <v>0</v>
      </c>
      <c r="G344" s="67">
        <v>16286</v>
      </c>
      <c r="H344" s="67">
        <v>17368</v>
      </c>
      <c r="I344" s="67">
        <v>102447</v>
      </c>
      <c r="J344" s="15"/>
      <c r="K344" s="15"/>
      <c r="L344" s="16">
        <v>545.35519999999997</v>
      </c>
      <c r="N344" s="23" t="str">
        <f>'Olieforbrug, TJ'!M344</f>
        <v>April</v>
      </c>
    </row>
    <row r="345" spans="1:14" x14ac:dyDescent="0.2">
      <c r="A345" s="33" t="str">
        <f>'Olieforbrug, TJ'!A345</f>
        <v>Maj</v>
      </c>
      <c r="C345" s="67">
        <v>0</v>
      </c>
      <c r="D345" s="67">
        <v>0</v>
      </c>
      <c r="E345" s="67">
        <v>0</v>
      </c>
      <c r="F345" s="67">
        <v>0</v>
      </c>
      <c r="G345" s="67">
        <v>18068</v>
      </c>
      <c r="H345" s="67">
        <v>18068</v>
      </c>
      <c r="I345" s="67">
        <v>84379</v>
      </c>
      <c r="J345" s="15"/>
      <c r="K345" s="15"/>
      <c r="L345" s="16">
        <v>567.33519999999999</v>
      </c>
      <c r="N345" s="23" t="str">
        <f>'Olieforbrug, TJ'!M345</f>
        <v>May</v>
      </c>
    </row>
    <row r="346" spans="1:14" x14ac:dyDescent="0.2">
      <c r="A346" s="33" t="str">
        <f>'Olieforbrug, TJ'!A346</f>
        <v>Juni</v>
      </c>
      <c r="C346" s="67">
        <v>0</v>
      </c>
      <c r="D346" s="67">
        <v>32213</v>
      </c>
      <c r="E346" s="67">
        <v>0</v>
      </c>
      <c r="F346" s="67">
        <v>0</v>
      </c>
      <c r="G346" s="67">
        <v>-11215</v>
      </c>
      <c r="H346" s="67">
        <v>20998</v>
      </c>
      <c r="I346" s="67">
        <v>95594</v>
      </c>
      <c r="J346" s="15"/>
      <c r="K346" s="15"/>
      <c r="L346" s="16">
        <v>659.33719999999994</v>
      </c>
      <c r="N346" s="23" t="str">
        <f>'Olieforbrug, TJ'!M346</f>
        <v>June</v>
      </c>
    </row>
    <row r="347" spans="1:14" x14ac:dyDescent="0.2">
      <c r="A347" s="33" t="str">
        <f>'Olieforbrug, TJ'!A347</f>
        <v>Juli</v>
      </c>
      <c r="C347" s="67">
        <v>0</v>
      </c>
      <c r="D347" s="67">
        <v>0</v>
      </c>
      <c r="E347" s="67">
        <v>24</v>
      </c>
      <c r="F347" s="67">
        <v>0</v>
      </c>
      <c r="G347" s="67">
        <v>27971</v>
      </c>
      <c r="H347" s="67">
        <v>27947</v>
      </c>
      <c r="I347" s="67">
        <v>67623</v>
      </c>
      <c r="J347" s="15"/>
      <c r="K347" s="15"/>
      <c r="L347" s="16">
        <v>877.53579999999988</v>
      </c>
      <c r="N347" s="23" t="str">
        <f>'Olieforbrug, TJ'!M347</f>
        <v>July</v>
      </c>
    </row>
    <row r="348" spans="1:14" x14ac:dyDescent="0.2">
      <c r="A348" s="33" t="str">
        <f>'Olieforbrug, TJ'!A348</f>
        <v>August</v>
      </c>
      <c r="C348" s="67">
        <v>0</v>
      </c>
      <c r="D348" s="67">
        <v>68736</v>
      </c>
      <c r="E348" s="67">
        <v>0</v>
      </c>
      <c r="F348" s="67">
        <v>0</v>
      </c>
      <c r="G348" s="67">
        <v>-49023</v>
      </c>
      <c r="H348" s="67">
        <v>19713</v>
      </c>
      <c r="I348" s="67">
        <v>116646</v>
      </c>
      <c r="J348" s="15"/>
      <c r="K348" s="15"/>
      <c r="L348" s="16">
        <v>618.98820000000001</v>
      </c>
      <c r="N348" s="23" t="str">
        <f>'Olieforbrug, TJ'!M348</f>
        <v>August</v>
      </c>
    </row>
    <row r="349" spans="1:14" x14ac:dyDescent="0.2">
      <c r="A349" s="33" t="str">
        <f>'Olieforbrug, TJ'!A349</f>
        <v>September</v>
      </c>
      <c r="C349" s="67">
        <v>0</v>
      </c>
      <c r="D349" s="67">
        <v>0</v>
      </c>
      <c r="E349" s="67">
        <v>0</v>
      </c>
      <c r="F349" s="67">
        <v>0</v>
      </c>
      <c r="G349" s="67">
        <v>20433</v>
      </c>
      <c r="H349" s="67">
        <v>18795</v>
      </c>
      <c r="I349" s="67">
        <v>96213</v>
      </c>
      <c r="J349" s="15"/>
      <c r="K349" s="15"/>
      <c r="L349" s="16">
        <v>590.16300000000001</v>
      </c>
      <c r="N349" s="23" t="str">
        <f>'Olieforbrug, TJ'!M349</f>
        <v>September</v>
      </c>
    </row>
    <row r="350" spans="1:14" x14ac:dyDescent="0.2">
      <c r="A350" s="33" t="str">
        <f>'Olieforbrug, TJ'!A350</f>
        <v>Oktober</v>
      </c>
      <c r="C350" s="67">
        <v>0</v>
      </c>
      <c r="D350" s="67">
        <v>31501</v>
      </c>
      <c r="E350" s="67">
        <v>441</v>
      </c>
      <c r="F350" s="67">
        <v>0</v>
      </c>
      <c r="G350" s="67">
        <v>-8040</v>
      </c>
      <c r="H350" s="67">
        <v>23554</v>
      </c>
      <c r="I350" s="67">
        <v>104253</v>
      </c>
      <c r="J350" s="15"/>
      <c r="K350" s="15"/>
      <c r="L350" s="16">
        <v>739.59559999999999</v>
      </c>
      <c r="N350" s="23" t="str">
        <f>'Olieforbrug, TJ'!M350</f>
        <v>October</v>
      </c>
    </row>
    <row r="351" spans="1:14" x14ac:dyDescent="0.2">
      <c r="A351" s="33" t="str">
        <f>'Olieforbrug, TJ'!A351</f>
        <v>November</v>
      </c>
      <c r="C351" s="67">
        <v>0</v>
      </c>
      <c r="D351" s="67">
        <v>1638</v>
      </c>
      <c r="E351" s="67">
        <v>268</v>
      </c>
      <c r="F351" s="67">
        <v>0</v>
      </c>
      <c r="G351" s="67">
        <v>18907</v>
      </c>
      <c r="H351" s="67">
        <v>20277</v>
      </c>
      <c r="I351" s="67">
        <v>85346</v>
      </c>
      <c r="J351" s="15"/>
      <c r="K351" s="15"/>
      <c r="L351" s="16">
        <v>636.69779999999992</v>
      </c>
      <c r="N351" s="23" t="str">
        <f>'Olieforbrug, TJ'!M351</f>
        <v>November</v>
      </c>
    </row>
    <row r="352" spans="1:14" ht="13.5" thickBot="1" x14ac:dyDescent="0.25">
      <c r="A352" s="41" t="str">
        <f>'Olieforbrug, TJ'!A352</f>
        <v>December</v>
      </c>
      <c r="C352" s="42">
        <v>0</v>
      </c>
      <c r="D352" s="42">
        <v>33451</v>
      </c>
      <c r="E352" s="42">
        <v>194</v>
      </c>
      <c r="F352" s="42">
        <v>0</v>
      </c>
      <c r="G352" s="42">
        <v>-8416</v>
      </c>
      <c r="H352" s="42">
        <v>24841</v>
      </c>
      <c r="I352" s="42">
        <v>93762</v>
      </c>
      <c r="J352" s="2"/>
      <c r="K352" s="2"/>
      <c r="L352" s="42">
        <v>780.00739999999996</v>
      </c>
      <c r="N352" s="43" t="str">
        <f>'Olieforbrug, TJ'!M352</f>
        <v>December</v>
      </c>
    </row>
    <row r="353" spans="1:14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5"/>
      <c r="K353" s="15"/>
      <c r="L353" s="16"/>
      <c r="M353" s="3"/>
      <c r="N353" s="37">
        <v>2017</v>
      </c>
    </row>
    <row r="354" spans="1:14" x14ac:dyDescent="0.2">
      <c r="A354" s="23" t="s">
        <v>153</v>
      </c>
      <c r="C354" s="16">
        <f>IFERROR(HLOOKUP("Petrokoks",'[1]Månedlig Olie Rapport'!$B$2:$AG$39,MATCH("Egen produktion 2.i.",'[1]Månedlig Olie Rapport'!$B$2:$B$39,0),FALSE),0)-IFERROR(HLOOKUP("Petrokoks",'[1]Månedlig Olie Rapport'!$B$2:$AG$39,MATCH("Anvendt til produktion 3.n",'[1]Månedlig Olie Rapport'!$B$2:$B$39,0),FALSE),0)</f>
        <v>0</v>
      </c>
      <c r="D354" s="16">
        <f>IFERROR(HLOOKUP("Petrokoks",'[1]Månedlig Olie Rapport'!$A$2:$AG$39,MATCH("Import 2.a.",'[1]Månedlig Olie Rapport'!$B$2:$B$39,0),FALSE),0)</f>
        <v>20780</v>
      </c>
      <c r="E354" s="16">
        <f>IFERROR(HLOOKUP("Petrokoks",'[1]Månedlig Olie Rapport'!$A$2:$AG$39,MATCH("Eksport 3.a.",'[1]Månedlig Olie Rapport'!$B$2:$B$39,0),FALSE),0)</f>
        <v>265</v>
      </c>
      <c r="F354" s="16">
        <f>IFERROR(HLOOKUP("Petrokoks",'[1]Månedlig Olie Rapport'!$A$2:$AG$39,MATCH("Bunkring af udenrigsfart 3.d.",'[1]Månedlig Olie Rapport'!$B$2:$B$39,0),FALSE),0)</f>
        <v>0</v>
      </c>
      <c r="G354" s="16">
        <f>I352-I354</f>
        <v>2186</v>
      </c>
      <c r="H354" s="16">
        <f>IFERROR(HLOOKUP("Petrokoks",'[1]Månedlig Olie Rapport'!$A$2:$AG$39,MATCH("Salg til Forsvaret 3.e.",'[1]Månedlig Olie Rapport'!$B$2:$B$39,0),FALSE),0)
+IFERROR(HLOOKUP("Petrokoks",'[1]Månedlig Olie Rapport'!$A$2:$AG$39,MATCH("Salg til international luftfart 3.f.",'[1]Månedlig Olie Rapport'!$B$2:$B$39,0),FALSE),0)
+IFERROR(HLOOKUP("Petrokoks",'[1]Månedlig Olie Rapport'!$A$2:$AG$39,MATCH("Salg til andre 3.h.",'[1]Månedlig Olie Rapport'!$B$2:$B$39,0),FALSE),0)
+IFERROR(HLOOKUP("Petrokoks",'[1]Månedlig Olie Rapport'!$A$2:$AG$39,MATCH("Eget forbrug uden for raffinaderi 3*",'[1]Månedlig Olie Rapport'!$B$2:$B$39,0),FALSE),0)
+IFERROR(HLOOKUP("Petrokoks",'[1]Månedlig Olie Rapport'!$A$2:$AG$39,MATCH("Salg til platforme 3.g.",'[1]Månedlig Olie Rapport'!$B$2:$B$39,0),FALSE),0)</f>
        <v>22701</v>
      </c>
      <c r="I354" s="16">
        <f>IFERROR(HLOOKUP("Petrokoks",'[1]Månedlig Olie Rapport'!$A$2:$AG$39,MATCH("EGEN BEHOLDNING ULTIMO",'[1]Månedlig Olie Rapport'!$A$2:$A$39,0),FALSE),0)</f>
        <v>91576</v>
      </c>
      <c r="J354" s="15"/>
      <c r="K354" s="15"/>
      <c r="L354" s="16">
        <f t="shared" ref="L354:L365" si="68">H354*31.4/1000</f>
        <v>712.81140000000005</v>
      </c>
      <c r="N354" s="23" t="str">
        <f>'Olieforbrug, TJ'!M354</f>
        <v>January</v>
      </c>
    </row>
    <row r="355" spans="1:14" x14ac:dyDescent="0.2">
      <c r="A355" s="23" t="s">
        <v>154</v>
      </c>
      <c r="C355" s="16">
        <f>IFERROR(HLOOKUP("Petrokoks",'[2]Månedlig Olie Rapport'!$B$2:$AG$39,MATCH("Egen produktion 2.i.",'[2]Månedlig Olie Rapport'!$B$2:$B$39,0),FALSE),0)-IFERROR(HLOOKUP("Petrokoks",'[2]Månedlig Olie Rapport'!$B$2:$AG$39,MATCH("Anvendt til produktion 3.n",'[2]Månedlig Olie Rapport'!$B$2:$B$39,0),FALSE),0)</f>
        <v>0</v>
      </c>
      <c r="D355" s="16">
        <f>IFERROR(HLOOKUP("Petrokoks",'[2]Månedlig Olie Rapport'!$A$2:$AG$39,MATCH("Import 2.a.",'[2]Månedlig Olie Rapport'!$B$2:$B$39,0),FALSE),0)</f>
        <v>2303</v>
      </c>
      <c r="E355" s="16">
        <f>IFERROR(HLOOKUP("Petrokoks",'[2]Månedlig Olie Rapport'!$A$2:$AG$39,MATCH("Eksport 3.a.",'[2]Månedlig Olie Rapport'!$B$2:$B$39,0),FALSE),0)</f>
        <v>192</v>
      </c>
      <c r="F355" s="16">
        <f>IFERROR(HLOOKUP("Petrokoks",'[2]Månedlig Olie Rapport'!$A$2:$AG$39,MATCH("Bunkring af udenrigsfart 3.d.",'[2]Månedlig Olie Rapport'!$B$2:$B$39,0),FALSE),0)</f>
        <v>0</v>
      </c>
      <c r="G355" s="16">
        <f t="shared" ref="G355:G360" si="69">I354-I355</f>
        <v>11927</v>
      </c>
      <c r="H355" s="16">
        <f>IFERROR(HLOOKUP("Petrokoks",'[2]Månedlig Olie Rapport'!$A$2:$AG$39,MATCH("Salg til Forsvaret 3.e.",'[2]Månedlig Olie Rapport'!$B$2:$B$39,0),FALSE),0)
+IFERROR(HLOOKUP("Petrokoks",'[2]Månedlig Olie Rapport'!$A$2:$AG$39,MATCH("Salg til international luftfart 3.f.",'[2]Månedlig Olie Rapport'!$B$2:$B$39,0),FALSE),0)
+IFERROR(HLOOKUP("Petrokoks",'[2]Månedlig Olie Rapport'!$A$2:$AG$39,MATCH("Salg til andre 3.h.",'[2]Månedlig Olie Rapport'!$B$2:$B$39,0),FALSE),0)
+IFERROR(HLOOKUP("Petrokoks",'[2]Månedlig Olie Rapport'!$A$2:$AG$39,MATCH("Eget forbrug uden for raffinaderi 3*",'[2]Månedlig Olie Rapport'!$B$2:$B$39,0),FALSE),0)
+IFERROR(HLOOKUP("Petrokoks",'[2]Månedlig Olie Rapport'!$A$2:$AG$39,MATCH("Salg til platforme 3.g.",'[2]Månedlig Olie Rapport'!$B$2:$B$39,0),FALSE),0)</f>
        <v>14038</v>
      </c>
      <c r="I355" s="16">
        <f>IFERROR(HLOOKUP("Petrokoks",'[2]Månedlig Olie Rapport'!$A$2:$AG$39,MATCH("EGEN BEHOLDNING ULTIMO",'[2]Månedlig Olie Rapport'!$A$2:$A$39,0),FALSE),0)</f>
        <v>79649</v>
      </c>
      <c r="J355" s="15"/>
      <c r="K355" s="15"/>
      <c r="L355" s="16">
        <f t="shared" si="68"/>
        <v>440.79319999999996</v>
      </c>
      <c r="N355" s="23" t="str">
        <f>'Olieforbrug, TJ'!M355</f>
        <v>February</v>
      </c>
    </row>
    <row r="356" spans="1:14" x14ac:dyDescent="0.2">
      <c r="A356" s="23" t="s">
        <v>155</v>
      </c>
      <c r="C356" s="16">
        <f>IFERROR(HLOOKUP("Petrokoks",'[3]Månedlig Olie Rapport'!$B$2:$AG$39,MATCH("Egen produktion 2.i.",'[3]Månedlig Olie Rapport'!$B$2:$B$39,0),FALSE),0)-IFERROR(HLOOKUP("Petrokoks",'[3]Månedlig Olie Rapport'!$B$2:$AG$39,MATCH("Anvendt til produktion 3.n",'[3]Månedlig Olie Rapport'!$B$2:$B$39,0),FALSE),0)</f>
        <v>0</v>
      </c>
      <c r="D356" s="16">
        <f>IFERROR(HLOOKUP("Petrokoks",'[3]Månedlig Olie Rapport'!$A$2:$AG$39,MATCH("Import 2.a.",'[3]Månedlig Olie Rapport'!$B$2:$B$39,0),FALSE),0)</f>
        <v>34988</v>
      </c>
      <c r="E356" s="16">
        <f>IFERROR(HLOOKUP("Petrokoks",'[3]Månedlig Olie Rapport'!$A$2:$AG$39,MATCH("Eksport 3.a.",'[3]Månedlig Olie Rapport'!$B$2:$B$39,0),FALSE),0)</f>
        <v>26</v>
      </c>
      <c r="F356" s="16">
        <f>IFERROR(HLOOKUP("Petrokoks",'[3]Månedlig Olie Rapport'!$A$2:$AG$39,MATCH("Bunkring af udenrigsfart 3.d.",'[3]Månedlig Olie Rapport'!$B$2:$B$39,0),FALSE),0)</f>
        <v>0</v>
      </c>
      <c r="G356" s="16">
        <f t="shared" si="69"/>
        <v>-15540</v>
      </c>
      <c r="H356" s="16">
        <f>IFERROR(HLOOKUP("Petrokoks",'[3]Månedlig Olie Rapport'!$A$2:$AG$39,MATCH("Salg til Forsvaret 3.e.",'[3]Månedlig Olie Rapport'!$B$2:$B$39,0),FALSE),0)
+IFERROR(HLOOKUP("Petrokoks",'[3]Månedlig Olie Rapport'!$A$2:$AG$39,MATCH("Salg til international luftfart 3.f.",'[3]Månedlig Olie Rapport'!$B$2:$B$39,0),FALSE),0)
+IFERROR(HLOOKUP("Petrokoks",'[3]Månedlig Olie Rapport'!$A$2:$AG$39,MATCH("Salg til andre 3.h.",'[3]Månedlig Olie Rapport'!$B$2:$B$39,0),FALSE),0)
+IFERROR(HLOOKUP("Petrokoks",'[3]Månedlig Olie Rapport'!$A$2:$AG$39,MATCH("Eget forbrug uden for raffinaderi 3*",'[3]Månedlig Olie Rapport'!$B$2:$B$39,0),FALSE),0)
+IFERROR(HLOOKUP("Petrokoks",'[3]Månedlig Olie Rapport'!$A$2:$AG$39,MATCH("Salg til platforme 3.g.",'[3]Månedlig Olie Rapport'!$B$2:$B$39,0),FALSE),0)</f>
        <v>19415</v>
      </c>
      <c r="I356" s="16">
        <f>IFERROR(HLOOKUP("Petrokoks",'[3]Månedlig Olie Rapport'!$A$2:$AG$39,MATCH("EGEN BEHOLDNING ULTIMO",'[3]Månedlig Olie Rapport'!$A$2:$A$39,0),FALSE),0)</f>
        <v>95189</v>
      </c>
      <c r="J356" s="15"/>
      <c r="K356" s="15"/>
      <c r="L356" s="16">
        <f t="shared" si="68"/>
        <v>609.63099999999997</v>
      </c>
      <c r="N356" s="23" t="str">
        <f>'Olieforbrug, TJ'!M356</f>
        <v>March</v>
      </c>
    </row>
    <row r="357" spans="1:14" x14ac:dyDescent="0.2">
      <c r="A357" s="23" t="s">
        <v>118</v>
      </c>
      <c r="C357" s="16">
        <f>IFERROR(HLOOKUP("Petrokoks",'[4]Månedlig Olie Rapport'!$B$2:$AG$39,MATCH("Egen produktion 2.i.",'[4]Månedlig Olie Rapport'!$B$2:$B$39,0),FALSE),0)-IFERROR(HLOOKUP("Petrokoks",'[4]Månedlig Olie Rapport'!$B$2:$AG$39,MATCH("Anvendt til produktion 3.n",'[4]Månedlig Olie Rapport'!$B$2:$B$39,0),FALSE),0)</f>
        <v>0</v>
      </c>
      <c r="D357" s="16">
        <f>IFERROR(HLOOKUP("Petrokoks",'[4]Månedlig Olie Rapport'!$A$2:$AG$39,MATCH("Import 2.a.",'[4]Månedlig Olie Rapport'!$B$2:$B$39,0),FALSE),0)</f>
        <v>130</v>
      </c>
      <c r="E357" s="16">
        <f>IFERROR(HLOOKUP("Petrokoks",'[4]Månedlig Olie Rapport'!$A$2:$AG$39,MATCH("Eksport 3.a.",'[4]Månedlig Olie Rapport'!$B$2:$B$39,0),FALSE),0)</f>
        <v>28</v>
      </c>
      <c r="F357" s="16">
        <f>IFERROR(HLOOKUP("Petrokoks",'[4]Månedlig Olie Rapport'!$A$2:$AG$39,MATCH("Bunkring af udenrigsfart 3.d.",'[4]Månedlig Olie Rapport'!$B$2:$B$39,0),FALSE),0)</f>
        <v>0</v>
      </c>
      <c r="G357" s="16">
        <f t="shared" si="69"/>
        <v>25083</v>
      </c>
      <c r="H357" s="16">
        <f>IFERROR(HLOOKUP("Petrokoks",'[4]Månedlig Olie Rapport'!$A$2:$AG$39,MATCH("Salg til Forsvaret 3.e.",'[4]Månedlig Olie Rapport'!$B$2:$B$39,0),FALSE),0)
+IFERROR(HLOOKUP("Petrokoks",'[4]Månedlig Olie Rapport'!$A$2:$AG$39,MATCH("Salg til international luftfart 3.f.",'[4]Månedlig Olie Rapport'!$B$2:$B$39,0),FALSE),0)
+IFERROR(HLOOKUP("Petrokoks",'[4]Månedlig Olie Rapport'!$A$2:$AG$39,MATCH("Salg til andre 3.h.",'[4]Månedlig Olie Rapport'!$B$2:$B$39,0),FALSE),0)
+IFERROR(HLOOKUP("Petrokoks",'[4]Månedlig Olie Rapport'!$A$2:$AG$39,MATCH("Eget forbrug uden for raffinaderi 3*",'[4]Månedlig Olie Rapport'!$B$2:$B$39,0),FALSE),0)
+IFERROR(HLOOKUP("Petrokoks",'[4]Månedlig Olie Rapport'!$A$2:$AG$39,MATCH("Salg til platforme 3.g.",'[4]Månedlig Olie Rapport'!$B$2:$B$39,0),FALSE),0)</f>
        <v>25185</v>
      </c>
      <c r="I357" s="16">
        <f>IFERROR(HLOOKUP("Petrokoks",'[4]Månedlig Olie Rapport'!$A$2:$AG$39,MATCH("EGEN BEHOLDNING ULTIMO",'[4]Månedlig Olie Rapport'!$A$2:$A$39,0),FALSE),0)</f>
        <v>70106</v>
      </c>
      <c r="J357" s="15"/>
      <c r="K357" s="15"/>
      <c r="L357" s="16">
        <f t="shared" si="68"/>
        <v>790.80899999999997</v>
      </c>
      <c r="N357" s="23" t="str">
        <f>'Olieforbrug, TJ'!M357</f>
        <v>April</v>
      </c>
    </row>
    <row r="358" spans="1:14" x14ac:dyDescent="0.2">
      <c r="A358" s="23" t="s">
        <v>137</v>
      </c>
      <c r="C358" s="16">
        <f>IFERROR(HLOOKUP("Petrokoks",'[5]Månedlig Olie Rapport'!$B$2:$AG$39,MATCH("Egen produktion 2.i.",'[5]Månedlig Olie Rapport'!$B$2:$B$39,0),FALSE),0)-IFERROR(HLOOKUP("Petrokoks",'[5]Månedlig Olie Rapport'!$B$2:$AG$39,MATCH("Anvendt til produktion 3.n",'[5]Månedlig Olie Rapport'!$B$2:$B$39,0),FALSE),0)</f>
        <v>0</v>
      </c>
      <c r="D358" s="16">
        <f>IFERROR(HLOOKUP("Petrokoks",'[5]Månedlig Olie Rapport'!$A$2:$AG$39,MATCH("Import 2.a.",'[5]Månedlig Olie Rapport'!$B$2:$B$39,0),FALSE),0)</f>
        <v>57068</v>
      </c>
      <c r="E358" s="16">
        <f>IFERROR(HLOOKUP("Petrokoks",'[5]Månedlig Olie Rapport'!$A$2:$AG$39,MATCH("Eksport 3.a.",'[5]Månedlig Olie Rapport'!$B$2:$B$39,0),FALSE),0)</f>
        <v>59</v>
      </c>
      <c r="F358" s="16">
        <f>IFERROR(HLOOKUP("Petrokoks",'[5]Månedlig Olie Rapport'!$A$2:$AG$39,MATCH("Bunkring af udenrigsfart 3.d.",'[5]Månedlig Olie Rapport'!$B$2:$B$39,0),FALSE),0)</f>
        <v>0</v>
      </c>
      <c r="G358" s="16">
        <f t="shared" si="69"/>
        <v>-40289</v>
      </c>
      <c r="H358" s="16">
        <f>IFERROR(HLOOKUP("Petrokoks",'[5]Månedlig Olie Rapport'!$A$2:$AG$39,MATCH("Salg til Forsvaret 3.e.",'[5]Månedlig Olie Rapport'!$B$2:$B$39,0),FALSE),0)
+IFERROR(HLOOKUP("Petrokoks",'[5]Månedlig Olie Rapport'!$A$2:$AG$39,MATCH("Salg til international luftfart 3.f.",'[5]Månedlig Olie Rapport'!$B$2:$B$39,0),FALSE),0)
+IFERROR(HLOOKUP("Petrokoks",'[5]Månedlig Olie Rapport'!$A$2:$AG$39,MATCH("Salg til andre 3.h.",'[5]Månedlig Olie Rapport'!$B$2:$B$39,0),FALSE),0)
+IFERROR(HLOOKUP("Petrokoks",'[5]Månedlig Olie Rapport'!$A$2:$AG$39,MATCH("Eget forbrug uden for raffinaderi 3*",'[5]Månedlig Olie Rapport'!$B$2:$B$39,0),FALSE),0)
+IFERROR(HLOOKUP("Petrokoks",'[5]Månedlig Olie Rapport'!$A$2:$AG$39,MATCH("Salg til platforme 3.g.",'[5]Månedlig Olie Rapport'!$B$2:$B$39,0),FALSE),0)</f>
        <v>16720</v>
      </c>
      <c r="I358" s="16">
        <f>IFERROR(HLOOKUP("Petrokoks",'[5]Månedlig Olie Rapport'!$A$2:$AG$39,MATCH("EGEN BEHOLDNING ULTIMO",'[5]Månedlig Olie Rapport'!$A$2:$A$39,0),FALSE),0)</f>
        <v>110395</v>
      </c>
      <c r="J358" s="15"/>
      <c r="K358" s="15"/>
      <c r="L358" s="16">
        <f t="shared" si="68"/>
        <v>525.00800000000004</v>
      </c>
      <c r="N358" s="23" t="str">
        <f>'Olieforbrug, TJ'!M358</f>
        <v>May</v>
      </c>
    </row>
    <row r="359" spans="1:14" x14ac:dyDescent="0.2">
      <c r="A359" s="23" t="s">
        <v>138</v>
      </c>
      <c r="C359" s="16">
        <f>IFERROR(HLOOKUP("Petrokoks",'[6]Månedlig Olie Rapport'!$B$2:$AG$39,MATCH("Egen produktion 2.i.",'[6]Månedlig Olie Rapport'!$B$2:$B$39,0),FALSE),0)-IFERROR(HLOOKUP("Petrokoks",'[6]Månedlig Olie Rapport'!$B$2:$AG$39,MATCH("Anvendt til produktion 3.n",'[6]Månedlig Olie Rapport'!$B$2:$B$39,0),FALSE),0)</f>
        <v>0</v>
      </c>
      <c r="D359" s="16">
        <f>IFERROR(HLOOKUP("Petrokoks",'[6]Månedlig Olie Rapport'!$A$2:$AG$39,MATCH("Import 2.a.",'[6]Månedlig Olie Rapport'!$B$2:$B$39,0),FALSE),0)</f>
        <v>154</v>
      </c>
      <c r="E359" s="16">
        <f>IFERROR(HLOOKUP("Petrokoks",'[6]Månedlig Olie Rapport'!$A$2:$AG$39,MATCH("Eksport 3.a.",'[6]Månedlig Olie Rapport'!$B$2:$B$39,0),FALSE),0)</f>
        <v>64</v>
      </c>
      <c r="F359" s="16">
        <f>IFERROR(HLOOKUP("Petrokoks",'[6]Månedlig Olie Rapport'!$A$2:$AG$39,MATCH("Bunkring af udenrigsfart 3.d.",'[6]Månedlig Olie Rapport'!$B$2:$B$39,0),FALSE),0)</f>
        <v>0</v>
      </c>
      <c r="G359" s="16">
        <f t="shared" si="69"/>
        <v>22609</v>
      </c>
      <c r="H359" s="16">
        <f>IFERROR(HLOOKUP("Petrokoks",'[6]Månedlig Olie Rapport'!$A$2:$AG$39,MATCH("Salg til Forsvaret 3.e.",'[6]Månedlig Olie Rapport'!$B$2:$B$39,0),FALSE),0)
+IFERROR(HLOOKUP("Petrokoks",'[6]Månedlig Olie Rapport'!$A$2:$AG$39,MATCH("Salg til international luftfart 3.f.",'[6]Månedlig Olie Rapport'!$B$2:$B$39,0),FALSE),0)
+IFERROR(HLOOKUP("Petrokoks",'[6]Månedlig Olie Rapport'!$A$2:$AG$39,MATCH("Salg til andre 3.h.",'[6]Månedlig Olie Rapport'!$B$2:$B$39,0),FALSE),0)
+IFERROR(HLOOKUP("Petrokoks",'[6]Månedlig Olie Rapport'!$A$2:$AG$39,MATCH("Eget forbrug uden for raffinaderi 3*",'[6]Månedlig Olie Rapport'!$B$2:$B$39,0),FALSE),0)
+IFERROR(HLOOKUP("Petrokoks",'[6]Månedlig Olie Rapport'!$A$2:$AG$39,MATCH("Salg til platforme 3.g.",'[6]Månedlig Olie Rapport'!$B$2:$B$39,0),FALSE),0)</f>
        <v>22699</v>
      </c>
      <c r="I359" s="16">
        <f>IFERROR(HLOOKUP("Petrokoks",'[6]Månedlig Olie Rapport'!$A$2:$AG$39,MATCH("EGEN BEHOLDNING ULTIMO",'[6]Månedlig Olie Rapport'!$A$2:$A$39,0),FALSE),0)</f>
        <v>87786</v>
      </c>
      <c r="J359" s="15"/>
      <c r="K359" s="15"/>
      <c r="L359" s="16">
        <f t="shared" si="68"/>
        <v>712.74860000000001</v>
      </c>
      <c r="N359" s="23" t="str">
        <f>'Olieforbrug, TJ'!M359</f>
        <v>June</v>
      </c>
    </row>
    <row r="360" spans="1:14" x14ac:dyDescent="0.2">
      <c r="A360" s="23" t="s">
        <v>129</v>
      </c>
      <c r="C360" s="16">
        <f>IFERROR(HLOOKUP("Petrokoks",'[7]Månedlig Olie Rapport'!$B$2:$AG$39,MATCH("Egen produktion 2.i.",'[7]Månedlig Olie Rapport'!$B$2:$B$39,0),FALSE),0)-IFERROR(HLOOKUP("Petrokoks",'[7]Månedlig Olie Rapport'!$B$2:$AG$39,MATCH("Anvendt til produktion 3.n",'[7]Månedlig Olie Rapport'!$B$2:$B$39,0),FALSE),0)</f>
        <v>0</v>
      </c>
      <c r="D360" s="16">
        <f>IFERROR(HLOOKUP("Petrokoks",'[7]Månedlig Olie Rapport'!$A$2:$AG$39,MATCH("Import 2.a.",'[7]Månedlig Olie Rapport'!$B$2:$B$39,0),FALSE),0)</f>
        <v>153</v>
      </c>
      <c r="E360" s="16">
        <f>IFERROR(HLOOKUP("Petrokoks",'[7]Månedlig Olie Rapport'!$A$2:$AG$39,MATCH("Eksport 3.a.",'[7]Månedlig Olie Rapport'!$B$2:$B$39,0),FALSE),0)</f>
        <v>0</v>
      </c>
      <c r="F360" s="16">
        <f>IFERROR(HLOOKUP("Petrokoks",'[7]Månedlig Olie Rapport'!$A$2:$AG$39,MATCH("Bunkring af udenrigsfart 3.d.",'[7]Månedlig Olie Rapport'!$B$2:$B$39,0),FALSE),0)</f>
        <v>0</v>
      </c>
      <c r="G360" s="16">
        <f t="shared" si="69"/>
        <v>22431</v>
      </c>
      <c r="H360" s="16">
        <f>IFERROR(HLOOKUP("Petrokoks",'[7]Månedlig Olie Rapport'!$A$2:$AG$39,MATCH("Salg til Forsvaret 3.e.",'[7]Månedlig Olie Rapport'!$B$2:$B$39,0),FALSE),0)
+IFERROR(HLOOKUP("Petrokoks",'[7]Månedlig Olie Rapport'!$A$2:$AG$39,MATCH("Salg til international luftfart 3.f.",'[7]Månedlig Olie Rapport'!$B$2:$B$39,0),FALSE),0)
+IFERROR(HLOOKUP("Petrokoks",'[7]Månedlig Olie Rapport'!$A$2:$AG$39,MATCH("Salg til andre 3.h.",'[7]Månedlig Olie Rapport'!$B$2:$B$39,0),FALSE),0)
+IFERROR(HLOOKUP("Petrokoks",'[7]Månedlig Olie Rapport'!$A$2:$AG$39,MATCH("Eget forbrug uden for raffinaderi 3*",'[7]Månedlig Olie Rapport'!$B$2:$B$39,0),FALSE),0)
+IFERROR(HLOOKUP("Petrokoks",'[7]Månedlig Olie Rapport'!$A$2:$AG$39,MATCH("Salg til platforme 3.g.",'[7]Månedlig Olie Rapport'!$B$2:$B$39,0),FALSE),0)</f>
        <v>22584</v>
      </c>
      <c r="I360" s="16">
        <f>IFERROR(HLOOKUP("Petrokoks",'[7]Månedlig Olie Rapport'!$A$2:$AG$39,MATCH("EGEN BEHOLDNING ULTIMO",'[7]Månedlig Olie Rapport'!$A$2:$A$39,0),FALSE),0)</f>
        <v>65355</v>
      </c>
      <c r="J360" s="15"/>
      <c r="K360" s="15"/>
      <c r="L360" s="16">
        <f t="shared" si="68"/>
        <v>709.13760000000002</v>
      </c>
      <c r="N360" s="23" t="str">
        <f>'Olieforbrug, TJ'!M360</f>
        <v>July</v>
      </c>
    </row>
    <row r="361" spans="1:14" x14ac:dyDescent="0.2">
      <c r="A361" s="23" t="s">
        <v>122</v>
      </c>
      <c r="C361" s="16">
        <f>IFERROR(HLOOKUP("Petrokoks",'[8]Månedlig Olie Rapport'!$B$2:$AG$39,MATCH("Egen produktion 2.i.",'[8]Månedlig Olie Rapport'!$B$2:$B$39,0),FALSE),0)-IFERROR(HLOOKUP("Petrokoks",'[8]Månedlig Olie Rapport'!$B$2:$AG$39,MATCH("Anvendt til produktion 3.n",'[8]Månedlig Olie Rapport'!$B$2:$B$39,0),FALSE),0)</f>
        <v>0</v>
      </c>
      <c r="D361" s="16">
        <f>IFERROR(HLOOKUP("Petrokoks",'[8]Månedlig Olie Rapport'!$A$2:$AG$39,MATCH("Import 2.a.",'[8]Månedlig Olie Rapport'!$B$2:$B$39,0),FALSE),0)</f>
        <v>52170</v>
      </c>
      <c r="E361" s="16">
        <f>IFERROR(HLOOKUP("Petrokoks",'[8]Månedlig Olie Rapport'!$A$2:$AG$39,MATCH("Eksport 3.a.",'[8]Månedlig Olie Rapport'!$B$2:$B$39,0),FALSE),0)</f>
        <v>167</v>
      </c>
      <c r="F361" s="16">
        <f>IFERROR(HLOOKUP("Petrokoks",'[8]Månedlig Olie Rapport'!$A$2:$AG$39,MATCH("Bunkring af udenrigsfart 3.d.",'[8]Månedlig Olie Rapport'!$B$2:$B$39,0),FALSE),0)</f>
        <v>0</v>
      </c>
      <c r="G361" s="16">
        <f>I360-I361</f>
        <v>-30629</v>
      </c>
      <c r="H361" s="16">
        <f>IFERROR(HLOOKUP("Petrokoks",'[8]Månedlig Olie Rapport'!$A$2:$AG$39,MATCH("Salg til Forsvaret 3.e.",'[8]Månedlig Olie Rapport'!$B$2:$B$39,0),FALSE),0)
+IFERROR(HLOOKUP("Petrokoks",'[8]Månedlig Olie Rapport'!$A$2:$AG$39,MATCH("Salg til international luftfart 3.f.",'[8]Månedlig Olie Rapport'!$B$2:$B$39,0),FALSE),0)
+IFERROR(HLOOKUP("Petrokoks",'[8]Månedlig Olie Rapport'!$A$2:$AG$39,MATCH("Salg til andre 3.h.",'[8]Månedlig Olie Rapport'!$B$2:$B$39,0),FALSE),0)
+IFERROR(HLOOKUP("Petrokoks",'[8]Månedlig Olie Rapport'!$A$2:$AG$39,MATCH("Eget forbrug uden for raffinaderi 3*",'[8]Månedlig Olie Rapport'!$B$2:$B$39,0),FALSE),0)
+IFERROR(HLOOKUP("Petrokoks",'[8]Månedlig Olie Rapport'!$A$2:$AG$39,MATCH("Salg til platforme 3.g.",'[8]Månedlig Olie Rapport'!$B$2:$B$39,0),FALSE),0)</f>
        <v>21374</v>
      </c>
      <c r="I361" s="16">
        <f>IFERROR(HLOOKUP("Petrokoks",'[8]Månedlig Olie Rapport'!$A$2:$AG$39,MATCH("EGEN BEHOLDNING ULTIMO",'[8]Månedlig Olie Rapport'!$A$2:$A$39,0),FALSE),0)</f>
        <v>95984</v>
      </c>
      <c r="J361" s="15"/>
      <c r="K361" s="15"/>
      <c r="L361" s="16">
        <f t="shared" si="68"/>
        <v>671.14359999999999</v>
      </c>
      <c r="N361" s="23" t="str">
        <f>'Olieforbrug, TJ'!M361</f>
        <v>August</v>
      </c>
    </row>
    <row r="362" spans="1:14" x14ac:dyDescent="0.2">
      <c r="A362" s="23" t="s">
        <v>123</v>
      </c>
      <c r="C362" s="16">
        <f>IFERROR(HLOOKUP("Petrokoks",'[9]Månedlig Olie Rapport'!$B$2:$AG$39,MATCH("Egen produktion 2.i.",'[9]Månedlig Olie Rapport'!$B$2:$B$39,0),FALSE),0)-IFERROR(HLOOKUP("Petrokoks",'[9]Månedlig Olie Rapport'!$B$2:$AG$39,MATCH("Anvendt til produktion 3.n",'[9]Månedlig Olie Rapport'!$B$2:$B$39,0),FALSE),0)</f>
        <v>0</v>
      </c>
      <c r="D362" s="16">
        <f>IFERROR(HLOOKUP("Petrokoks",'[9]Månedlig Olie Rapport'!$A$2:$AG$39,MATCH("Import 2.a.",'[9]Månedlig Olie Rapport'!$B$2:$B$39,0),FALSE),0)</f>
        <v>25094</v>
      </c>
      <c r="E362" s="16">
        <f>IFERROR(HLOOKUP("Petrokoks",'[9]Månedlig Olie Rapport'!$A$2:$AG$39,MATCH("Eksport 3.a.",'[9]Månedlig Olie Rapport'!$B$2:$B$39,0),FALSE),0)</f>
        <v>151</v>
      </c>
      <c r="F362" s="16">
        <f>IFERROR(HLOOKUP("Petrokoks",'[9]Månedlig Olie Rapport'!$A$2:$AG$39,MATCH("Bunkring af udenrigsfart 3.d.",'[9]Månedlig Olie Rapport'!$B$2:$B$39,0),FALSE),0)</f>
        <v>0</v>
      </c>
      <c r="G362" s="16">
        <f>I361-I362</f>
        <v>-1023</v>
      </c>
      <c r="H362" s="16">
        <f>IFERROR(HLOOKUP("Petrokoks",'[9]Månedlig Olie Rapport'!$A$2:$AG$39,MATCH("Salg til Forsvaret 3.e.",'[9]Månedlig Olie Rapport'!$B$2:$B$39,0),FALSE),0)
+IFERROR(HLOOKUP("Petrokoks",'[9]Månedlig Olie Rapport'!$A$2:$AG$39,MATCH("Salg til international luftfart 3.f.",'[9]Månedlig Olie Rapport'!$B$2:$B$39,0),FALSE),0)
+IFERROR(HLOOKUP("Petrokoks",'[9]Månedlig Olie Rapport'!$A$2:$AG$39,MATCH("Salg til andre 3.h.",'[9]Månedlig Olie Rapport'!$B$2:$B$39,0),FALSE),0)
+IFERROR(HLOOKUP("Petrokoks",'[9]Månedlig Olie Rapport'!$A$2:$AG$39,MATCH("Eget forbrug uden for raffinaderi 3*",'[9]Månedlig Olie Rapport'!$B$2:$B$39,0),FALSE),0)
+IFERROR(HLOOKUP("Petrokoks",'[9]Månedlig Olie Rapport'!$A$2:$AG$39,MATCH("Salg til platforme 3.g.",'[9]Månedlig Olie Rapport'!$B$2:$B$39,0),FALSE),0)</f>
        <v>23920</v>
      </c>
      <c r="I362" s="16">
        <f>IFERROR(HLOOKUP("Petrokoks",'[9]Månedlig Olie Rapport'!$A$2:$AG$39,MATCH("EGEN BEHOLDNING ULTIMO",'[9]Månedlig Olie Rapport'!$A$2:$A$39,0),FALSE),0)</f>
        <v>97007</v>
      </c>
      <c r="J362" s="15"/>
      <c r="K362" s="15"/>
      <c r="L362" s="16">
        <f t="shared" si="68"/>
        <v>751.08799999999997</v>
      </c>
      <c r="N362" s="23" t="str">
        <f>'Olieforbrug, TJ'!M362</f>
        <v>September</v>
      </c>
    </row>
    <row r="363" spans="1:14" x14ac:dyDescent="0.2">
      <c r="A363" s="23" t="s">
        <v>131</v>
      </c>
      <c r="C363" s="16">
        <f>IFERROR(HLOOKUP("Petrokoks",'[10]Månedlig Olie Rapport'!$B$2:$AG$39,MATCH("Egen produktion 2.i.",'[10]Månedlig Olie Rapport'!$B$2:$B$39,0),FALSE),0)-IFERROR(HLOOKUP("Petrokoks",'[10]Månedlig Olie Rapport'!$B$2:$AG$39,MATCH("Anvendt til produktion 3.n",'[10]Månedlig Olie Rapport'!$B$2:$B$39,0),FALSE),0)</f>
        <v>0</v>
      </c>
      <c r="D363" s="16">
        <f>IFERROR(HLOOKUP("Petrokoks",'[10]Månedlig Olie Rapport'!$A$2:$AG$39,MATCH("Import 2.a.",'[10]Månedlig Olie Rapport'!$B$2:$B$39,0),FALSE),0)</f>
        <v>0</v>
      </c>
      <c r="E363" s="16">
        <f>IFERROR(HLOOKUP("Petrokoks",'[10]Månedlig Olie Rapport'!$A$2:$AG$39,MATCH("Eksport 3.a.",'[10]Månedlig Olie Rapport'!$B$2:$B$39,0),FALSE),0)</f>
        <v>312</v>
      </c>
      <c r="F363" s="16">
        <f>IFERROR(HLOOKUP("Petrokoks",'[10]Månedlig Olie Rapport'!$A$2:$AG$39,MATCH("Bunkring af udenrigsfart 3.d.",'[10]Månedlig Olie Rapport'!$B$2:$B$39,0),FALSE),0)</f>
        <v>0</v>
      </c>
      <c r="G363" s="16">
        <f>I362-I363</f>
        <v>23969</v>
      </c>
      <c r="H363" s="16">
        <f>IFERROR(HLOOKUP("Petrokoks",'[10]Månedlig Olie Rapport'!$A$2:$AG$39,MATCH("Salg til Forsvaret 3.e.",'[10]Månedlig Olie Rapport'!$B$2:$B$39,0),FALSE),0)
+IFERROR(HLOOKUP("Petrokoks",'[10]Månedlig Olie Rapport'!$A$2:$AG$39,MATCH("Salg til international luftfart 3.f.",'[10]Månedlig Olie Rapport'!$B$2:$B$39,0),FALSE),0)
+IFERROR(HLOOKUP("Petrokoks",'[10]Månedlig Olie Rapport'!$A$2:$AG$39,MATCH("Salg til andre 3.h.",'[10]Månedlig Olie Rapport'!$B$2:$B$39,0),FALSE),0)
+IFERROR(HLOOKUP("Petrokoks",'[10]Månedlig Olie Rapport'!$A$2:$AG$39,MATCH("Eget forbrug uden for raffinaderi 3*",'[10]Månedlig Olie Rapport'!$B$2:$B$39,0),FALSE),0)
+IFERROR(HLOOKUP("Petrokoks",'[10]Månedlig Olie Rapport'!$A$2:$AG$39,MATCH("Salg til platforme 3.g.",'[10]Månedlig Olie Rapport'!$B$2:$B$39,0),FALSE),0)</f>
        <v>23657</v>
      </c>
      <c r="I363" s="16">
        <f>IFERROR(HLOOKUP("Petrokoks",'[10]Månedlig Olie Rapport'!$A$2:$AG$39,MATCH("EGEN BEHOLDNING ULTIMO",'[10]Månedlig Olie Rapport'!$A$2:$A$39,0),FALSE),0)</f>
        <v>73038</v>
      </c>
      <c r="J363" s="15"/>
      <c r="K363" s="15"/>
      <c r="L363" s="16">
        <f t="shared" si="68"/>
        <v>742.82979999999998</v>
      </c>
      <c r="N363" s="23" t="str">
        <f>'Olieforbrug, TJ'!M363</f>
        <v>October</v>
      </c>
    </row>
    <row r="364" spans="1:14" x14ac:dyDescent="0.2">
      <c r="A364" s="23" t="s">
        <v>125</v>
      </c>
      <c r="C364" s="16">
        <f>IFERROR(HLOOKUP("Petrokoks",'[11]Månedlig Olie Rapport'!$B$2:$AG$39,MATCH("Egen produktion 2.i.",'[11]Månedlig Olie Rapport'!$B$2:$B$39,0),FALSE),0)-IFERROR(HLOOKUP("Petrokoks",'[11]Månedlig Olie Rapport'!$B$2:$AG$39,MATCH("Anvendt til produktion 3.n",'[11]Månedlig Olie Rapport'!$B$2:$B$39,0),FALSE),0)</f>
        <v>0</v>
      </c>
      <c r="D364" s="16">
        <f>IFERROR(HLOOKUP("Petrokoks",'[11]Månedlig Olie Rapport'!$A$2:$AG$39,MATCH("Import 2.a.",'[11]Månedlig Olie Rapport'!$B$2:$B$39,0),FALSE),0)</f>
        <v>34184</v>
      </c>
      <c r="E364" s="16">
        <f>IFERROR(HLOOKUP("Petrokoks",'[11]Månedlig Olie Rapport'!$A$2:$AG$39,MATCH("Eksport 3.a.",'[11]Månedlig Olie Rapport'!$B$2:$B$39,0),FALSE),0)</f>
        <v>232</v>
      </c>
      <c r="F364" s="16">
        <f>IFERROR(HLOOKUP("Petrokoks",'[11]Månedlig Olie Rapport'!$A$2:$AG$39,MATCH("Bunkring af udenrigsfart 3.d.",'[11]Månedlig Olie Rapport'!$B$2:$B$39,0),FALSE),0)</f>
        <v>0</v>
      </c>
      <c r="G364" s="16">
        <f>I363-I364</f>
        <v>-12588</v>
      </c>
      <c r="H364" s="16">
        <f>IFERROR(HLOOKUP("Petrokoks",'[11]Månedlig Olie Rapport'!$A$2:$AG$39,MATCH("Salg til Forsvaret 3.e.",'[11]Månedlig Olie Rapport'!$B$2:$B$39,0),FALSE),0)
+IFERROR(HLOOKUP("Petrokoks",'[11]Månedlig Olie Rapport'!$A$2:$AG$39,MATCH("Salg til international luftfart 3.f.",'[11]Månedlig Olie Rapport'!$B$2:$B$39,0),FALSE),0)
+IFERROR(HLOOKUP("Petrokoks",'[11]Månedlig Olie Rapport'!$A$2:$AG$39,MATCH("Salg til andre 3.h.",'[11]Månedlig Olie Rapport'!$B$2:$B$39,0),FALSE),0)
+IFERROR(HLOOKUP("Petrokoks",'[11]Månedlig Olie Rapport'!$A$2:$AG$39,MATCH("Eget forbrug uden for raffinaderi 3*",'[11]Månedlig Olie Rapport'!$B$2:$B$39,0),FALSE),0)
+IFERROR(HLOOKUP("Petrokoks",'[11]Månedlig Olie Rapport'!$A$2:$AG$39,MATCH("Salg til platforme 3.g.",'[11]Månedlig Olie Rapport'!$B$2:$B$39,0),FALSE),0)</f>
        <v>19980</v>
      </c>
      <c r="I364" s="16">
        <f>IFERROR(HLOOKUP("Petrokoks",'[11]Månedlig Olie Rapport'!$A$2:$AG$39,MATCH("EGEN BEHOLDNING ULTIMO",'[11]Månedlig Olie Rapport'!$A$2:$A$39,0),FALSE),0)</f>
        <v>85626</v>
      </c>
      <c r="J364" s="15"/>
      <c r="K364" s="15"/>
      <c r="L364" s="16">
        <f t="shared" si="68"/>
        <v>627.37199999999996</v>
      </c>
      <c r="N364" s="23" t="str">
        <f>'Olieforbrug, TJ'!M364</f>
        <v>November</v>
      </c>
    </row>
    <row r="365" spans="1:14" ht="13.5" thickBot="1" x14ac:dyDescent="0.25">
      <c r="A365" s="41" t="s">
        <v>113</v>
      </c>
      <c r="C365" s="42">
        <f>IFERROR(HLOOKUP("Petrokoks",'[12]Månedlig Olie Rapport'!$B$2:$AG$39,MATCH("Egen produktion 2.i.",'[12]Månedlig Olie Rapport'!$B$2:$B$39,0),FALSE),0)-IFERROR(HLOOKUP("Petrokoks",'[12]Månedlig Olie Rapport'!$B$2:$AG$39,MATCH("Anvendt til produktion 3.n",'[12]Månedlig Olie Rapport'!$B$2:$B$39,0),FALSE),0)</f>
        <v>0</v>
      </c>
      <c r="D365" s="42">
        <f>IFERROR(HLOOKUP("Petrokoks",'[12]Månedlig Olie Rapport'!$A$2:$AG$39,MATCH("Import 2.a.",'[12]Månedlig Olie Rapport'!$B$2:$B$39,0),FALSE),0)</f>
        <v>1870</v>
      </c>
      <c r="E365" s="42">
        <f>IFERROR(HLOOKUP("Petrokoks",'[12]Månedlig Olie Rapport'!$A$2:$AG$39,MATCH("Eksport 3.a.",'[12]Månedlig Olie Rapport'!$B$2:$B$39,0),FALSE),0)</f>
        <v>346</v>
      </c>
      <c r="F365" s="42">
        <f>IFERROR(HLOOKUP("Petrokoks",'[12]Månedlig Olie Rapport'!$A$2:$AG$39,MATCH("Bunkring af udenrigsfart 3.d.",'[12]Månedlig Olie Rapport'!$B$2:$B$39,0),FALSE),0)</f>
        <v>0</v>
      </c>
      <c r="G365" s="42">
        <f>I364-I365</f>
        <v>18488</v>
      </c>
      <c r="H365" s="42">
        <f>IFERROR(HLOOKUP("Petrokoks",'[12]Månedlig Olie Rapport'!$A$2:$AG$39,MATCH("Salg til Forsvaret 3.e.",'[12]Månedlig Olie Rapport'!$B$2:$B$39,0),FALSE),0)
+IFERROR(HLOOKUP("Petrokoks",'[12]Månedlig Olie Rapport'!$A$2:$AG$39,MATCH("Salg til international luftfart 3.f.",'[12]Månedlig Olie Rapport'!$B$2:$B$39,0),FALSE),0)
+IFERROR(HLOOKUP("Petrokoks",'[12]Månedlig Olie Rapport'!$A$2:$AG$39,MATCH("Salg til andre 3.h.",'[12]Månedlig Olie Rapport'!$B$2:$B$39,0),FALSE),0)
+IFERROR(HLOOKUP("Petrokoks",'[12]Månedlig Olie Rapport'!$A$2:$AG$39,MATCH("Eget forbrug uden for raffinaderi 3*",'[12]Månedlig Olie Rapport'!$B$2:$B$39,0),FALSE),0)
+IFERROR(HLOOKUP("Petrokoks",'[12]Månedlig Olie Rapport'!$A$2:$AG$39,MATCH("Salg til platforme 3.g.",'[12]Månedlig Olie Rapport'!$B$2:$B$39,0),FALSE),0)</f>
        <v>19919</v>
      </c>
      <c r="I365" s="42">
        <f>IFERROR(HLOOKUP("Petrokoks",'[12]Månedlig Olie Rapport'!$A$2:$AG$39,MATCH("EGEN BEHOLDNING ULTIMO",'[12]Månedlig Olie Rapport'!$A$2:$A$39,0),FALSE),0)</f>
        <v>67138</v>
      </c>
      <c r="J365" s="2"/>
      <c r="K365" s="2"/>
      <c r="L365" s="42">
        <f t="shared" si="68"/>
        <v>625.45659999999998</v>
      </c>
      <c r="N365" s="43" t="str">
        <f>'Olieforbrug, TJ'!M365</f>
        <v>December</v>
      </c>
    </row>
    <row r="366" spans="1:14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5"/>
      <c r="K366" s="15"/>
      <c r="L366" s="16"/>
      <c r="M366" s="3"/>
      <c r="N366" s="37">
        <v>2018</v>
      </c>
    </row>
    <row r="367" spans="1:14" x14ac:dyDescent="0.2">
      <c r="A367" s="23" t="s">
        <v>153</v>
      </c>
      <c r="C367" s="16">
        <f>IFERROR(HLOOKUP("Petrokoks",'[13]Månedlig Olie Rapport'!$B$2:$AG$39,MATCH("Egen produktion 2.i.",'[13]Månedlig Olie Rapport'!$B$2:$B$39,0),FALSE),0)-IFERROR(HLOOKUP("Petrokoks",'[13]Månedlig Olie Rapport'!$B$2:$AG$39,MATCH("Anvendt til produktion 3.n",'[13]Månedlig Olie Rapport'!$B$2:$B$39,0),FALSE),0)</f>
        <v>0</v>
      </c>
      <c r="D367" s="16">
        <f>IFERROR(HLOOKUP("Petrokoks",'[13]Månedlig Olie Rapport'!$A$2:$AG$39,MATCH("Import 2.a.",'[13]Månedlig Olie Rapport'!$B$2:$B$39,0),FALSE),0)</f>
        <v>31685</v>
      </c>
      <c r="E367" s="16">
        <f>IFERROR(HLOOKUP("Petrokoks",'[13]Månedlig Olie Rapport'!$A$2:$AG$39,MATCH("Eksport 3.a.",'[13]Månedlig Olie Rapport'!$B$2:$B$39,0),FALSE),0)</f>
        <v>73</v>
      </c>
      <c r="F367" s="16">
        <f>IFERROR(HLOOKUP("Petrokoks",'[13]Månedlig Olie Rapport'!$A$2:$AG$39,MATCH("Bunkring af udenrigsfart 3.d.",'[13]Månedlig Olie Rapport'!$B$2:$B$39,0),FALSE),0)</f>
        <v>0</v>
      </c>
      <c r="G367" s="16">
        <f>I365-I367</f>
        <v>-17540</v>
      </c>
      <c r="H367" s="16">
        <f>IFERROR(HLOOKUP("Petrokoks",'[13]Månedlig Olie Rapport'!$A$2:$AG$39,MATCH("Salg til Forsvaret 3.e.",'[13]Månedlig Olie Rapport'!$B$2:$B$39,0),FALSE),0)
+IFERROR(HLOOKUP("Petrokoks",'[13]Månedlig Olie Rapport'!$A$2:$AG$39,MATCH("Salg til international luftfart 3.f.",'[13]Månedlig Olie Rapport'!$B$2:$B$39,0),FALSE),0)
+IFERROR(HLOOKUP("Petrokoks",'[13]Månedlig Olie Rapport'!$A$2:$AG$39,MATCH("Salg til andre 3.h.",'[13]Månedlig Olie Rapport'!$B$2:$B$39,0),FALSE),0)
+IFERROR(HLOOKUP("Petrokoks",'[13]Månedlig Olie Rapport'!$A$2:$AG$39,MATCH("Eget forbrug uden for raffinaderi 3*",'[13]Månedlig Olie Rapport'!$B$2:$B$39,0),FALSE),0)
+IFERROR(HLOOKUP("Petrokoks",'[13]Månedlig Olie Rapport'!$A$2:$AG$39,MATCH("Salg til platforme 3.g.",'[13]Månedlig Olie Rapport'!$B$2:$B$39,0),FALSE),0)</f>
        <v>14072</v>
      </c>
      <c r="I367" s="16">
        <f>IFERROR(HLOOKUP("Petrokoks",'[13]Månedlig Olie Rapport'!$A$2:$AG$39,MATCH("EGEN BEHOLDNING ULTIMO",'[13]Månedlig Olie Rapport'!$A$2:$A$39,0),FALSE),0)</f>
        <v>84678</v>
      </c>
      <c r="J367" s="15"/>
      <c r="K367" s="15"/>
      <c r="L367" s="16">
        <f t="shared" ref="L367:L378" si="70">H367*31.4/1000</f>
        <v>441.86079999999998</v>
      </c>
      <c r="N367" s="23" t="str">
        <f>'Olieforbrug, TJ'!M367</f>
        <v>January</v>
      </c>
    </row>
    <row r="368" spans="1:14" x14ac:dyDescent="0.2">
      <c r="A368" s="23" t="s">
        <v>154</v>
      </c>
      <c r="C368" s="16">
        <f>IFERROR(HLOOKUP("Petrokoks",'[14]Månedlig Olie Rapport'!$B$2:$AG$39,MATCH("Egen produktion 2.i.",'[14]Månedlig Olie Rapport'!$B$2:$B$39,0),FALSE),0)-IFERROR(HLOOKUP("Petrokoks",'[14]Månedlig Olie Rapport'!$B$2:$AG$39,MATCH("Anvendt til produktion 3.n",'[14]Månedlig Olie Rapport'!$B$2:$B$39,0),FALSE),0)</f>
        <v>0</v>
      </c>
      <c r="D368" s="16">
        <f>IFERROR(HLOOKUP("Petrokoks",'[14]Månedlig Olie Rapport'!$A$2:$AG$39,MATCH("Import 2.a.",'[14]Månedlig Olie Rapport'!$B$2:$B$39,0),FALSE),0)</f>
        <v>27216</v>
      </c>
      <c r="E368" s="16">
        <f>IFERROR(HLOOKUP("Petrokoks",'[14]Månedlig Olie Rapport'!$A$2:$AG$39,MATCH("Eksport 3.a.",'[14]Månedlig Olie Rapport'!$B$2:$B$39,0),FALSE),0)</f>
        <v>142</v>
      </c>
      <c r="F368" s="16">
        <f>IFERROR(HLOOKUP("Petrokoks",'[14]Månedlig Olie Rapport'!$A$2:$AG$39,MATCH("Bunkring af udenrigsfart 3.d.",'[14]Månedlig Olie Rapport'!$B$2:$B$39,0),FALSE),0)</f>
        <v>0</v>
      </c>
      <c r="G368" s="16">
        <f t="shared" ref="G368:G373" si="71">I367-I368</f>
        <v>-12811</v>
      </c>
      <c r="H368" s="16">
        <f>IFERROR(HLOOKUP("Petrokoks",'[14]Månedlig Olie Rapport'!$A$2:$AG$39,MATCH("Salg til Forsvaret 3.e.",'[14]Månedlig Olie Rapport'!$B$2:$B$39,0),FALSE),0)
+IFERROR(HLOOKUP("Petrokoks",'[14]Månedlig Olie Rapport'!$A$2:$AG$39,MATCH("Salg til international luftfart 3.f.",'[14]Månedlig Olie Rapport'!$B$2:$B$39,0),FALSE),0)
+IFERROR(HLOOKUP("Petrokoks",'[14]Månedlig Olie Rapport'!$A$2:$AG$39,MATCH("Salg til andre 3.h.",'[14]Månedlig Olie Rapport'!$B$2:$B$39,0),FALSE),0)
+IFERROR(HLOOKUP("Petrokoks",'[14]Månedlig Olie Rapport'!$A$2:$AG$39,MATCH("Eget forbrug uden for raffinaderi 3*",'[14]Månedlig Olie Rapport'!$B$2:$B$39,0),FALSE),0)
+IFERROR(HLOOKUP("Petrokoks",'[14]Månedlig Olie Rapport'!$A$2:$AG$39,MATCH("Salg til platforme 3.g.",'[14]Månedlig Olie Rapport'!$B$2:$B$39,0),FALSE),0)</f>
        <v>14263</v>
      </c>
      <c r="I368" s="16">
        <f>IFERROR(HLOOKUP("Petrokoks",'[14]Månedlig Olie Rapport'!$A$2:$AG$39,MATCH("EGEN BEHOLDNING ULTIMO",'[14]Månedlig Olie Rapport'!$A$2:$A$39,0),FALSE),0)</f>
        <v>97489</v>
      </c>
      <c r="J368" s="15"/>
      <c r="K368" s="15"/>
      <c r="L368" s="16">
        <f t="shared" si="70"/>
        <v>447.85819999999995</v>
      </c>
      <c r="N368" s="23" t="str">
        <f>'Olieforbrug, TJ'!M368</f>
        <v>February</v>
      </c>
    </row>
    <row r="369" spans="1:14" x14ac:dyDescent="0.2">
      <c r="A369" s="23" t="s">
        <v>155</v>
      </c>
      <c r="C369" s="16">
        <f>IFERROR(HLOOKUP("Petrokoks",'[15]Månedlig Olie Rapport'!$B$2:$AG$39,MATCH("Egen produktion 2.i.",'[15]Månedlig Olie Rapport'!$B$2:$B$39,0),FALSE),0)-IFERROR(HLOOKUP("Petrokoks",'[15]Månedlig Olie Rapport'!$B$2:$AG$39,MATCH("Anvendt til produktion 3.n",'[15]Månedlig Olie Rapport'!$B$2:$B$39,0),FALSE),0)</f>
        <v>0</v>
      </c>
      <c r="D369" s="16">
        <f>IFERROR(HLOOKUP("Petrokoks",'[15]Månedlig Olie Rapport'!$A$2:$AG$39,MATCH("Import 2.a.",'[15]Månedlig Olie Rapport'!$B$2:$B$39,0),FALSE),0)</f>
        <v>0</v>
      </c>
      <c r="E369" s="16">
        <f>IFERROR(HLOOKUP("Petrokoks",'[15]Månedlig Olie Rapport'!$A$2:$AG$39,MATCH("Eksport 3.a.",'[15]Månedlig Olie Rapport'!$B$2:$B$39,0),FALSE),0)</f>
        <v>48</v>
      </c>
      <c r="F369" s="16">
        <f>IFERROR(HLOOKUP("Petrokoks",'[15]Månedlig Olie Rapport'!$A$2:$AG$39,MATCH("Bunkring af udenrigsfart 3.d.",'[15]Månedlig Olie Rapport'!$B$2:$B$39,0),FALSE),0)</f>
        <v>0</v>
      </c>
      <c r="G369" s="16">
        <f t="shared" si="71"/>
        <v>14247</v>
      </c>
      <c r="H369" s="16">
        <f>IFERROR(HLOOKUP("Petrokoks",'[15]Månedlig Olie Rapport'!$A$2:$AG$39,MATCH("Salg til Forsvaret 3.e.",'[15]Månedlig Olie Rapport'!$B$2:$B$39,0),FALSE),0)
+IFERROR(HLOOKUP("Petrokoks",'[15]Månedlig Olie Rapport'!$A$2:$AG$39,MATCH("Salg til international luftfart 3.f.",'[15]Månedlig Olie Rapport'!$B$2:$B$39,0),FALSE),0)
+IFERROR(HLOOKUP("Petrokoks",'[15]Månedlig Olie Rapport'!$A$2:$AG$39,MATCH("Salg til andre 3.h.",'[15]Månedlig Olie Rapport'!$B$2:$B$39,0),FALSE),0)
+IFERROR(HLOOKUP("Petrokoks",'[15]Månedlig Olie Rapport'!$A$2:$AG$39,MATCH("Eget forbrug uden for raffinaderi 3*",'[15]Månedlig Olie Rapport'!$B$2:$B$39,0),FALSE),0)
+IFERROR(HLOOKUP("Petrokoks",'[15]Månedlig Olie Rapport'!$A$2:$AG$39,MATCH("Salg til platforme 3.g.",'[15]Månedlig Olie Rapport'!$B$2:$B$39,0),FALSE),0)</f>
        <v>14199</v>
      </c>
      <c r="I369" s="16">
        <f>IFERROR(HLOOKUP("Petrokoks",'[15]Månedlig Olie Rapport'!$A$2:$AG$39,MATCH("EGEN BEHOLDNING ULTIMO",'[15]Månedlig Olie Rapport'!$A$2:$A$39,0),FALSE),0)</f>
        <v>83242</v>
      </c>
      <c r="J369" s="15"/>
      <c r="K369" s="15"/>
      <c r="L369" s="16">
        <f t="shared" si="70"/>
        <v>445.84859999999998</v>
      </c>
      <c r="N369" s="23" t="str">
        <f>'Olieforbrug, TJ'!M369</f>
        <v>March</v>
      </c>
    </row>
    <row r="370" spans="1:14" x14ac:dyDescent="0.2">
      <c r="A370" s="23" t="s">
        <v>118</v>
      </c>
      <c r="C370" s="16">
        <f>IFERROR(HLOOKUP("Petrokoks",'[16]Månedlig Olie Rapport'!$B$2:$AG$39,MATCH("Egen produktion 2.i.",'[16]Månedlig Olie Rapport'!$B$2:$B$39,0),FALSE),0)-IFERROR(HLOOKUP("Petrokoks",'[16]Månedlig Olie Rapport'!$B$2:$AG$39,MATCH("Anvendt til produktion 3.n",'[16]Månedlig Olie Rapport'!$B$2:$B$39,0),FALSE),0)</f>
        <v>0</v>
      </c>
      <c r="D370" s="16">
        <f>IFERROR(HLOOKUP("Petrokoks",'[16]Månedlig Olie Rapport'!$A$2:$AG$39,MATCH("Import 2.a.",'[16]Månedlig Olie Rapport'!$B$2:$B$39,0),FALSE),0)</f>
        <v>0</v>
      </c>
      <c r="E370" s="16">
        <f>IFERROR(HLOOKUP("Petrokoks",'[16]Månedlig Olie Rapport'!$A$2:$AG$39,MATCH("Eksport 3.a.",'[16]Månedlig Olie Rapport'!$B$2:$B$39,0),FALSE),0)</f>
        <v>24</v>
      </c>
      <c r="F370" s="16">
        <f>IFERROR(HLOOKUP("Petrokoks",'[16]Månedlig Olie Rapport'!$A$2:$AG$39,MATCH("Bunkring af udenrigsfart 3.d.",'[16]Månedlig Olie Rapport'!$B$2:$B$39,0),FALSE),0)</f>
        <v>0</v>
      </c>
      <c r="G370" s="16">
        <f t="shared" si="71"/>
        <v>21243</v>
      </c>
      <c r="H370" s="16">
        <f>IFERROR(HLOOKUP("Petrokoks",'[16]Månedlig Olie Rapport'!$A$2:$AG$39,MATCH("Salg til Forsvaret 3.e.",'[16]Månedlig Olie Rapport'!$B$2:$B$39,0),FALSE),0)
+IFERROR(HLOOKUP("Petrokoks",'[16]Månedlig Olie Rapport'!$A$2:$AG$39,MATCH("Salg til international luftfart 3.f.",'[16]Månedlig Olie Rapport'!$B$2:$B$39,0),FALSE),0)
+IFERROR(HLOOKUP("Petrokoks",'[16]Månedlig Olie Rapport'!$A$2:$AG$39,MATCH("Salg til andre 3.h.",'[16]Månedlig Olie Rapport'!$B$2:$B$39,0),FALSE),0)
+IFERROR(HLOOKUP("Petrokoks",'[16]Månedlig Olie Rapport'!$A$2:$AG$39,MATCH("Eget forbrug uden for raffinaderi 3*",'[16]Månedlig Olie Rapport'!$B$2:$B$39,0),FALSE),0)
+IFERROR(HLOOKUP("Petrokoks",'[16]Månedlig Olie Rapport'!$A$2:$AG$39,MATCH("Salg til platforme 3.g.",'[16]Månedlig Olie Rapport'!$B$2:$B$39,0),FALSE),0)</f>
        <v>21219</v>
      </c>
      <c r="I370" s="16">
        <f>IFERROR(HLOOKUP("Petrokoks",'[16]Månedlig Olie Rapport'!$A$2:$AG$39,MATCH("EGEN BEHOLDNING ULTIMO",'[16]Månedlig Olie Rapport'!$A$2:$A$39,0),FALSE),0)</f>
        <v>61999</v>
      </c>
      <c r="J370" s="15"/>
      <c r="K370" s="15"/>
      <c r="L370" s="16">
        <f t="shared" si="70"/>
        <v>666.27660000000003</v>
      </c>
      <c r="N370" s="23" t="str">
        <f>'Olieforbrug, TJ'!M370</f>
        <v>April</v>
      </c>
    </row>
    <row r="371" spans="1:14" x14ac:dyDescent="0.2">
      <c r="A371" s="23" t="s">
        <v>137</v>
      </c>
      <c r="C371" s="16">
        <f>IFERROR(HLOOKUP("Petrokoks",'[17]Månedlig Olie Rapport'!$B$2:$AG$39,MATCH("Egen produktion 2.i.",'[17]Månedlig Olie Rapport'!$B$2:$B$39,0),FALSE),0)-IFERROR(HLOOKUP("Petrokoks",'[17]Månedlig Olie Rapport'!$B$2:$AG$39,MATCH("Anvendt til produktion 3.n",'[17]Månedlig Olie Rapport'!$B$2:$B$39,0),FALSE),0)</f>
        <v>0</v>
      </c>
      <c r="D371" s="16">
        <f>IFERROR(HLOOKUP("Petrokoks",'[17]Månedlig Olie Rapport'!$A$2:$AG$39,MATCH("Import 2.a.",'[17]Månedlig Olie Rapport'!$B$2:$B$39,0),FALSE),0)</f>
        <v>0</v>
      </c>
      <c r="E371" s="16">
        <f>IFERROR(HLOOKUP("Petrokoks",'[17]Månedlig Olie Rapport'!$A$2:$AG$39,MATCH("Eksport 3.a.",'[17]Månedlig Olie Rapport'!$B$2:$B$39,0),FALSE),0)</f>
        <v>24</v>
      </c>
      <c r="F371" s="16">
        <f>IFERROR(HLOOKUP("Petrokoks",'[17]Månedlig Olie Rapport'!$A$2:$AG$39,MATCH("Bunkring af udenrigsfart 3.d.",'[17]Månedlig Olie Rapport'!$B$2:$B$39,0),FALSE),0)</f>
        <v>0</v>
      </c>
      <c r="G371" s="16">
        <f t="shared" si="71"/>
        <v>0</v>
      </c>
      <c r="H371" s="16">
        <f>IFERROR(HLOOKUP("Petrokoks",'[17]Månedlig Olie Rapport'!$A$2:$AG$39,MATCH("Salg til Forsvaret 3.e.",'[17]Månedlig Olie Rapport'!$B$2:$B$39,0),FALSE),0)
+IFERROR(HLOOKUP("Petrokoks",'[17]Månedlig Olie Rapport'!$A$2:$AG$39,MATCH("Salg til international luftfart 3.f.",'[17]Månedlig Olie Rapport'!$B$2:$B$39,0),FALSE),0)
+IFERROR(HLOOKUP("Petrokoks",'[17]Månedlig Olie Rapport'!$A$2:$AG$39,MATCH("Salg til andre 3.h.",'[17]Månedlig Olie Rapport'!$B$2:$B$39,0),FALSE),0)
+IFERROR(HLOOKUP("Petrokoks",'[17]Månedlig Olie Rapport'!$A$2:$AG$39,MATCH("Eget forbrug uden for raffinaderi 3*",'[17]Månedlig Olie Rapport'!$B$2:$B$39,0),FALSE),0)
+IFERROR(HLOOKUP("Petrokoks",'[17]Månedlig Olie Rapport'!$A$2:$AG$39,MATCH("Salg til platforme 3.g.",'[17]Månedlig Olie Rapport'!$B$2:$B$39,0),FALSE),0)</f>
        <v>21219</v>
      </c>
      <c r="I371" s="16">
        <f>IFERROR(HLOOKUP("Petrokoks",'[17]Månedlig Olie Rapport'!$A$2:$AG$39,MATCH("EGEN BEHOLDNING ULTIMO",'[17]Månedlig Olie Rapport'!$A$2:$A$39,0),FALSE),0)</f>
        <v>61999</v>
      </c>
      <c r="J371" s="15"/>
      <c r="K371" s="15"/>
      <c r="L371" s="16">
        <f t="shared" si="70"/>
        <v>666.27660000000003</v>
      </c>
      <c r="N371" s="23" t="str">
        <f>'Olieforbrug, TJ'!M371</f>
        <v>May</v>
      </c>
    </row>
    <row r="372" spans="1:14" x14ac:dyDescent="0.2">
      <c r="A372" s="23" t="s">
        <v>138</v>
      </c>
      <c r="C372" s="16">
        <f>IFERROR(HLOOKUP("Petrokoks",'[18]Månedlig Olie Rapport'!$B$2:$AG$39,MATCH("Egen produktion 2.i.",'[18]Månedlig Olie Rapport'!$B$2:$B$39,0),FALSE),0)-IFERROR(HLOOKUP("Petrokoks",'[18]Månedlig Olie Rapport'!$B$2:$AG$39,MATCH("Anvendt til produktion 3.n",'[18]Månedlig Olie Rapport'!$B$2:$B$39,0),FALSE),0)</f>
        <v>0</v>
      </c>
      <c r="D372" s="16">
        <f>IFERROR(HLOOKUP("Petrokoks",'[18]Månedlig Olie Rapport'!$A$2:$AG$39,MATCH("Import 2.a.",'[18]Månedlig Olie Rapport'!$B$2:$B$39,0),FALSE),0)</f>
        <v>0</v>
      </c>
      <c r="E372" s="16">
        <f>IFERROR(HLOOKUP("Petrokoks",'[18]Månedlig Olie Rapport'!$A$2:$AG$39,MATCH("Eksport 3.a.",'[18]Månedlig Olie Rapport'!$B$2:$B$39,0),FALSE),0)</f>
        <v>2</v>
      </c>
      <c r="F372" s="16">
        <f>IFERROR(HLOOKUP("Petrokoks",'[18]Månedlig Olie Rapport'!$A$2:$AG$39,MATCH("Bunkring af udenrigsfart 3.d.",'[18]Månedlig Olie Rapport'!$B$2:$B$39,0),FALSE),0)</f>
        <v>0</v>
      </c>
      <c r="G372" s="16">
        <f t="shared" si="71"/>
        <v>-28638</v>
      </c>
      <c r="H372" s="16">
        <f>IFERROR(HLOOKUP("Petrokoks",'[18]Månedlig Olie Rapport'!$A$2:$AG$39,MATCH("Salg til Forsvaret 3.e.",'[18]Månedlig Olie Rapport'!$B$2:$B$39,0),FALSE),0)
+IFERROR(HLOOKUP("Petrokoks",'[18]Månedlig Olie Rapport'!$A$2:$AG$39,MATCH("Salg til international luftfart 3.f.",'[18]Månedlig Olie Rapport'!$B$2:$B$39,0),FALSE),0)
+IFERROR(HLOOKUP("Petrokoks",'[18]Månedlig Olie Rapport'!$A$2:$AG$39,MATCH("Salg til andre 3.h.",'[18]Månedlig Olie Rapport'!$B$2:$B$39,0),FALSE),0)
+IFERROR(HLOOKUP("Petrokoks",'[18]Månedlig Olie Rapport'!$A$2:$AG$39,MATCH("Eget forbrug uden for raffinaderi 3*",'[18]Månedlig Olie Rapport'!$B$2:$B$39,0),FALSE),0)
+IFERROR(HLOOKUP("Petrokoks",'[18]Månedlig Olie Rapport'!$A$2:$AG$39,MATCH("Salg til platforme 3.g.",'[18]Månedlig Olie Rapport'!$B$2:$B$39,0),FALSE),0)</f>
        <v>19206</v>
      </c>
      <c r="I372" s="16">
        <f>IFERROR(HLOOKUP("Petrokoks",'[18]Månedlig Olie Rapport'!$A$2:$AG$39,MATCH("EGEN BEHOLDNING ULTIMO",'[18]Månedlig Olie Rapport'!$A$2:$A$39,0),FALSE),0)</f>
        <v>90637</v>
      </c>
      <c r="J372" s="15"/>
      <c r="K372" s="15"/>
      <c r="L372" s="16">
        <f t="shared" si="70"/>
        <v>603.0684</v>
      </c>
      <c r="N372" s="23" t="str">
        <f>'Olieforbrug, TJ'!M372</f>
        <v>June</v>
      </c>
    </row>
    <row r="373" spans="1:14" x14ac:dyDescent="0.2">
      <c r="A373" s="23" t="s">
        <v>129</v>
      </c>
      <c r="C373" s="16">
        <f>IFERROR(HLOOKUP("Petrokoks",'[19]Månedlig Olie Rapport'!$B$2:$AG$39,MATCH("Egen produktion 2.i.",'[19]Månedlig Olie Rapport'!$B$2:$B$39,0),FALSE),0)-IFERROR(HLOOKUP("Petrokoks",'[19]Månedlig Olie Rapport'!$B$2:$AG$39,MATCH("Anvendt til produktion 3.n",'[19]Månedlig Olie Rapport'!$B$2:$B$39,0),FALSE),0)</f>
        <v>0</v>
      </c>
      <c r="D373" s="16">
        <f>IFERROR(HLOOKUP("Petrokoks",'[19]Månedlig Olie Rapport'!$A$2:$AG$39,MATCH("Import 2.a.",'[19]Månedlig Olie Rapport'!$B$2:$B$39,0),FALSE),0)</f>
        <v>248</v>
      </c>
      <c r="E373" s="16">
        <f>IFERROR(HLOOKUP("Petrokoks",'[19]Månedlig Olie Rapport'!$A$2:$AG$39,MATCH("Eksport 3.a.",'[19]Månedlig Olie Rapport'!$B$2:$B$39,0),FALSE),0)</f>
        <v>1</v>
      </c>
      <c r="F373" s="16">
        <f>IFERROR(HLOOKUP("Petrokoks",'[19]Månedlig Olie Rapport'!$A$2:$AG$39,MATCH("Bunkring af udenrigsfart 3.d.",'[19]Månedlig Olie Rapport'!$B$2:$B$39,0),FALSE),0)</f>
        <v>0</v>
      </c>
      <c r="G373" s="16">
        <f t="shared" si="71"/>
        <v>22727</v>
      </c>
      <c r="H373" s="16">
        <f>IFERROR(HLOOKUP("Petrokoks",'[19]Månedlig Olie Rapport'!$A$2:$AG$39,MATCH("Salg til Forsvaret 3.e.",'[19]Månedlig Olie Rapport'!$B$2:$B$39,0),FALSE),0)
+IFERROR(HLOOKUP("Petrokoks",'[19]Månedlig Olie Rapport'!$A$2:$AG$39,MATCH("Salg til international luftfart 3.f.",'[19]Månedlig Olie Rapport'!$B$2:$B$39,0),FALSE),0)
+IFERROR(HLOOKUP("Petrokoks",'[19]Månedlig Olie Rapport'!$A$2:$AG$39,MATCH("Salg til andre 3.h.",'[19]Månedlig Olie Rapport'!$B$2:$B$39,0),FALSE),0)
+IFERROR(HLOOKUP("Petrokoks",'[19]Månedlig Olie Rapport'!$A$2:$AG$39,MATCH("Eget forbrug uden for raffinaderi 3*",'[19]Månedlig Olie Rapport'!$B$2:$B$39,0),FALSE),0)
+IFERROR(HLOOKUP("Petrokoks",'[19]Månedlig Olie Rapport'!$A$2:$AG$39,MATCH("Salg til platforme 3.g.",'[19]Månedlig Olie Rapport'!$B$2:$B$39,0),FALSE),0)</f>
        <v>22974</v>
      </c>
      <c r="I373" s="16">
        <f>IFERROR(HLOOKUP("Petrokoks",'[19]Månedlig Olie Rapport'!$A$2:$AG$39,MATCH("EGEN BEHOLDNING ULTIMO",'[19]Månedlig Olie Rapport'!$A$2:$A$39,0),FALSE),0)</f>
        <v>67910</v>
      </c>
      <c r="J373" s="15"/>
      <c r="K373" s="15"/>
      <c r="L373" s="16">
        <f t="shared" si="70"/>
        <v>721.3836</v>
      </c>
      <c r="N373" s="23" t="str">
        <f>'Olieforbrug, TJ'!M373</f>
        <v>July</v>
      </c>
    </row>
    <row r="374" spans="1:14" x14ac:dyDescent="0.2">
      <c r="A374" s="23" t="s">
        <v>122</v>
      </c>
      <c r="C374" s="16">
        <f>IFERROR(HLOOKUP("Petrokoks",'[20]Månedlig Olie Rapport'!$B$2:$AG$39,MATCH("Egen produktion 2.i.",'[20]Månedlig Olie Rapport'!$B$2:$B$39,0),FALSE),0)-IFERROR(HLOOKUP("Petrokoks",'[20]Månedlig Olie Rapport'!$B$2:$AG$39,MATCH("Anvendt til produktion 3.n",'[20]Månedlig Olie Rapport'!$B$2:$B$39,0),FALSE),0)</f>
        <v>0</v>
      </c>
      <c r="D374" s="16">
        <f>IFERROR(HLOOKUP("Petrokoks",'[20]Månedlig Olie Rapport'!$A$2:$AG$39,MATCH("Import 2.a.",'[20]Månedlig Olie Rapport'!$B$2:$B$39,0),FALSE),0)</f>
        <v>33980</v>
      </c>
      <c r="E374" s="16">
        <f>IFERROR(HLOOKUP("Petrokoks",'[20]Månedlig Olie Rapport'!$A$2:$AG$39,MATCH("Eksport 3.a.",'[20]Månedlig Olie Rapport'!$B$2:$B$39,0),FALSE),0)</f>
        <v>56</v>
      </c>
      <c r="F374" s="16">
        <f>IFERROR(HLOOKUP("Petrokoks",'[20]Månedlig Olie Rapport'!$A$2:$AG$39,MATCH("Bunkring af udenrigsfart 3.d.",'[20]Månedlig Olie Rapport'!$B$2:$B$39,0),FALSE),0)</f>
        <v>0</v>
      </c>
      <c r="G374" s="16">
        <f>I373-I374</f>
        <v>-15076</v>
      </c>
      <c r="H374" s="16">
        <f>IFERROR(HLOOKUP("Petrokoks",'[20]Månedlig Olie Rapport'!$A$2:$AG$39,MATCH("Salg til Forsvaret 3.e.",'[20]Månedlig Olie Rapport'!$B$2:$B$39,0),FALSE),0)
+IFERROR(HLOOKUP("Petrokoks",'[20]Månedlig Olie Rapport'!$A$2:$AG$39,MATCH("Salg til international luftfart 3.f.",'[20]Månedlig Olie Rapport'!$B$2:$B$39,0),FALSE),0)
+IFERROR(HLOOKUP("Petrokoks",'[20]Månedlig Olie Rapport'!$A$2:$AG$39,MATCH("Salg til andre 3.h.",'[20]Månedlig Olie Rapport'!$B$2:$B$39,0),FALSE),0)
+IFERROR(HLOOKUP("Petrokoks",'[20]Månedlig Olie Rapport'!$A$2:$AG$39,MATCH("Eget forbrug uden for raffinaderi 3*",'[20]Månedlig Olie Rapport'!$B$2:$B$39,0),FALSE),0)
+IFERROR(HLOOKUP("Petrokoks",'[20]Månedlig Olie Rapport'!$A$2:$AG$39,MATCH("Salg til platforme 3.g.",'[20]Månedlig Olie Rapport'!$B$2:$B$39,0),FALSE),0)</f>
        <v>18848</v>
      </c>
      <c r="I374" s="16">
        <f>IFERROR(HLOOKUP("Petrokoks",'[20]Månedlig Olie Rapport'!$A$2:$AG$39,MATCH("EGEN BEHOLDNING ULTIMO",'[20]Månedlig Olie Rapport'!$A$2:$A$39,0),FALSE),0)</f>
        <v>82986</v>
      </c>
      <c r="J374" s="15"/>
      <c r="K374" s="15"/>
      <c r="L374" s="16">
        <f t="shared" si="70"/>
        <v>591.82719999999995</v>
      </c>
      <c r="N374" s="23" t="str">
        <f>'Olieforbrug, TJ'!M374</f>
        <v>August</v>
      </c>
    </row>
    <row r="375" spans="1:14" x14ac:dyDescent="0.2">
      <c r="A375" s="23" t="s">
        <v>123</v>
      </c>
      <c r="C375" s="16">
        <f>IFERROR(HLOOKUP("Petrokoks",'[21]Månedlig Olie Rapport'!$B$2:$AG$38,MATCH("Egen produktion 2.i.",'[21]Månedlig Olie Rapport'!$B$2:$B$38,0),FALSE),0)-IFERROR(HLOOKUP("Petrokoks",'[21]Månedlig Olie Rapport'!$B$2:$AG$38,MATCH("Anvendt til produktion 3.n",'[21]Månedlig Olie Rapport'!$B$2:$B$38,0),FALSE),0)</f>
        <v>0</v>
      </c>
      <c r="D375" s="16">
        <f>IFERROR(HLOOKUP("Petrokoks",'[21]Månedlig Olie Rapport'!$A$2:$AG$38,MATCH("Import 2.a.",'[21]Månedlig Olie Rapport'!$B$2:$B$38,0),FALSE),0)</f>
        <v>0</v>
      </c>
      <c r="E375" s="16">
        <f>IFERROR(HLOOKUP("Petrokoks",'[21]Månedlig Olie Rapport'!$A$2:$AG$38,MATCH("Eksport 3.a.",'[21]Månedlig Olie Rapport'!$B$2:$B$38,0),FALSE),0)</f>
        <v>135</v>
      </c>
      <c r="F375" s="16">
        <f>IFERROR(HLOOKUP("Petrokoks",'[21]Månedlig Olie Rapport'!$A$2:$AG$38,MATCH("Bunkring af udenrigsfart 3.d.",'[21]Månedlig Olie Rapport'!$B$2:$B$38,0),FALSE),0)</f>
        <v>0</v>
      </c>
      <c r="G375" s="16">
        <f>I374-I375</f>
        <v>18812</v>
      </c>
      <c r="H375" s="16">
        <f>IFERROR(HLOOKUP("Petrokoks",'[21]Månedlig Olie Rapport'!$A$2:$AG$38,MATCH("Salg til Forsvaret 3.e.",'[21]Månedlig Olie Rapport'!$B$2:$B$38,0),FALSE),0)
+IFERROR(HLOOKUP("Petrokoks",'[21]Månedlig Olie Rapport'!$A$2:$AG$38,MATCH("Salg til international luftfart 3.f.",'[21]Månedlig Olie Rapport'!$B$2:$B$38,0),FALSE),0)
+IFERROR(HLOOKUP("Petrokoks",'[21]Månedlig Olie Rapport'!$A$2:$AG$38,MATCH("Salg til andre 3.h.",'[21]Månedlig Olie Rapport'!$B$2:$B$38,0),FALSE),0)
+IFERROR(HLOOKUP("Petrokoks",'[21]Månedlig Olie Rapport'!$A$2:$AG$38,MATCH("Eget forbrug uden for raffinaderi 3*",'[21]Månedlig Olie Rapport'!$B$2:$B$38,0),FALSE),0)
+IFERROR(HLOOKUP("Petrokoks",'[21]Månedlig Olie Rapport'!$A$2:$AG$38,MATCH("Salg til platforme 3.g.",'[21]Månedlig Olie Rapport'!$B$2:$B$38,0),FALSE),0)</f>
        <v>18677</v>
      </c>
      <c r="I375" s="16">
        <f>IFERROR(HLOOKUP("Petrokoks",'[21]Månedlig Olie Rapport'!$A$2:$AG$38,MATCH("EGEN BEHOLDNING ULTIMO",'[21]Månedlig Olie Rapport'!$A$2:$A$38,0),FALSE),0)</f>
        <v>64174</v>
      </c>
      <c r="J375" s="15"/>
      <c r="K375" s="15"/>
      <c r="L375" s="16">
        <f t="shared" si="70"/>
        <v>586.45779999999991</v>
      </c>
      <c r="N375" s="23" t="str">
        <f>'Olieforbrug, TJ'!M375</f>
        <v>September</v>
      </c>
    </row>
    <row r="376" spans="1:14" x14ac:dyDescent="0.2">
      <c r="A376" s="23" t="s">
        <v>131</v>
      </c>
      <c r="C376" s="16">
        <f>IFERROR(HLOOKUP("Petrokoks",'[22]Månedlig Olie Rapport'!$B$2:$AG$38,MATCH("Egen produktion 2.i.",'[22]Månedlig Olie Rapport'!$B$2:$B$38,0),FALSE),0)-IFERROR(HLOOKUP("Petrokoks",'[22]Månedlig Olie Rapport'!$B$2:$AG$38,MATCH("Anvendt til produktion 3.n",'[22]Månedlig Olie Rapport'!$B$2:$B$38,0),FALSE),0)</f>
        <v>0</v>
      </c>
      <c r="D376" s="16">
        <f>IFERROR(HLOOKUP("Petrokoks",'[22]Månedlig Olie Rapport'!$A$2:$AG$38,MATCH("Import 2.a.",'[22]Månedlig Olie Rapport'!$B$2:$B$38,0),FALSE),0)</f>
        <v>30830</v>
      </c>
      <c r="E376" s="16">
        <f>IFERROR(HLOOKUP("Petrokoks",'[22]Månedlig Olie Rapport'!$A$2:$AG$38,MATCH("Eksport 3.a.",'[22]Månedlig Olie Rapport'!$B$2:$B$38,0),FALSE),0)</f>
        <v>0</v>
      </c>
      <c r="F376" s="16">
        <f>IFERROR(HLOOKUP("Petrokoks",'[22]Månedlig Olie Rapport'!$A$2:$AG$38,MATCH("Bunkring af udenrigsfart 3.d.",'[22]Månedlig Olie Rapport'!$B$2:$B$38,0),FALSE),0)</f>
        <v>0</v>
      </c>
      <c r="G376" s="16">
        <f>I375-I376</f>
        <v>-9246</v>
      </c>
      <c r="H376" s="16">
        <f>IFERROR(HLOOKUP("Petrokoks",'[22]Månedlig Olie Rapport'!$A$2:$AG$38,MATCH("Salg til Forsvaret 3.e.",'[22]Månedlig Olie Rapport'!$B$2:$B$38,0),FALSE),0)
+IFERROR(HLOOKUP("Petrokoks",'[22]Månedlig Olie Rapport'!$A$2:$AG$38,MATCH("Salg til international luftfart 3.f.",'[22]Månedlig Olie Rapport'!$B$2:$B$38,0),FALSE),0)
+IFERROR(HLOOKUP("Petrokoks",'[22]Månedlig Olie Rapport'!$A$2:$AG$38,MATCH("Salg til andre 3.h.",'[22]Månedlig Olie Rapport'!$B$2:$B$38,0),FALSE),0)
+IFERROR(HLOOKUP("Petrokoks",'[22]Månedlig Olie Rapport'!$A$2:$AG$38,MATCH("Eget forbrug uden for raffinaderi 3*",'[22]Månedlig Olie Rapport'!$B$2:$B$38,0),FALSE),0)
+IFERROR(HLOOKUP("Petrokoks",'[22]Månedlig Olie Rapport'!$A$2:$AG$38,MATCH("Salg til platforme 3.g.",'[22]Månedlig Olie Rapport'!$B$2:$B$38,0),FALSE),0)</f>
        <v>21584</v>
      </c>
      <c r="I376" s="16">
        <f>IFERROR(HLOOKUP("Petrokoks",'[22]Månedlig Olie Rapport'!$A$2:$AG$38,MATCH("EGEN BEHOLDNING ULTIMO",'[22]Månedlig Olie Rapport'!$A$2:$A$38,0),FALSE),0)</f>
        <v>73420</v>
      </c>
      <c r="J376" s="15"/>
      <c r="K376" s="15"/>
      <c r="L376" s="16">
        <f t="shared" si="70"/>
        <v>677.73759999999993</v>
      </c>
      <c r="N376" s="23" t="str">
        <f>'Olieforbrug, TJ'!M376</f>
        <v>October</v>
      </c>
    </row>
    <row r="377" spans="1:14" ht="12.6" customHeight="1" x14ac:dyDescent="0.2">
      <c r="A377" s="23" t="s">
        <v>125</v>
      </c>
      <c r="C377" s="16">
        <f>IFERROR(HLOOKUP("Petrokoks",'[23]Månedlig Olie Rapport'!$B$2:$AG$38,MATCH("Egen produktion 2.i.",'[23]Månedlig Olie Rapport'!$B$2:$B$38,0),FALSE),0)-IFERROR(HLOOKUP("Petrokoks",'[23]Månedlig Olie Rapport'!$B$2:$AG$38,MATCH("Anvendt til produktion 3.n",'[23]Månedlig Olie Rapport'!$B$2:$B$38,0),FALSE),0)</f>
        <v>0</v>
      </c>
      <c r="D377" s="16">
        <f>IFERROR(HLOOKUP("Petrokoks",'[23]Månedlig Olie Rapport'!$A$2:$AG$38,MATCH("Import 2.a.",'[23]Månedlig Olie Rapport'!$B$2:$B$38,0),FALSE),0)</f>
        <v>0</v>
      </c>
      <c r="E377" s="16">
        <f>IFERROR(HLOOKUP("Petrokoks",'[23]Månedlig Olie Rapport'!$A$2:$AG$38,MATCH("Eksport 3.a.",'[23]Månedlig Olie Rapport'!$B$2:$B$38,0),FALSE),0)</f>
        <v>0</v>
      </c>
      <c r="F377" s="16">
        <f>IFERROR(HLOOKUP("Petrokoks",'[23]Månedlig Olie Rapport'!$A$2:$AG$38,MATCH("Bunkring af udenrigsfart 3.d.",'[23]Månedlig Olie Rapport'!$B$2:$B$38,0),FALSE),0)</f>
        <v>0</v>
      </c>
      <c r="G377" s="16">
        <f>I376-I377</f>
        <v>18345</v>
      </c>
      <c r="H377" s="16">
        <f>IFERROR(HLOOKUP("Petrokoks",'[23]Månedlig Olie Rapport'!$A$2:$AG$38,MATCH("Salg til Forsvaret 3.e.",'[23]Månedlig Olie Rapport'!$B$2:$B$38,0),FALSE),0)
+IFERROR(HLOOKUP("Petrokoks",'[23]Månedlig Olie Rapport'!$A$2:$AG$38,MATCH("Salg til international luftfart 3.f.",'[23]Månedlig Olie Rapport'!$B$2:$B$38,0),FALSE),0)
+IFERROR(HLOOKUP("Petrokoks",'[23]Månedlig Olie Rapport'!$A$2:$AG$38,MATCH("Salg til andre 3.h.",'[23]Månedlig Olie Rapport'!$B$2:$B$38,0),FALSE),0)
+IFERROR(HLOOKUP("Petrokoks",'[23]Månedlig Olie Rapport'!$A$2:$AG$38,MATCH("Eget forbrug uden for raffinaderi 3*",'[23]Månedlig Olie Rapport'!$B$2:$B$38,0),FALSE),0)
+IFERROR(HLOOKUP("Petrokoks",'[23]Månedlig Olie Rapport'!$A$2:$AG$38,MATCH("Salg til platforme 3.g.",'[23]Månedlig Olie Rapport'!$B$2:$B$38,0),FALSE),0)</f>
        <v>18345</v>
      </c>
      <c r="I377" s="16">
        <f>IFERROR(HLOOKUP("Petrokoks",'[23]Månedlig Olie Rapport'!$A$2:$AG$38,MATCH("EGEN BEHOLDNING ULTIMO",'[23]Månedlig Olie Rapport'!$A$2:$A$38,0),FALSE),0)</f>
        <v>55075</v>
      </c>
      <c r="J377" s="15"/>
      <c r="K377" s="15"/>
      <c r="L377" s="16">
        <f t="shared" si="70"/>
        <v>576.03300000000002</v>
      </c>
      <c r="N377" s="23" t="str">
        <f>'Olieforbrug, TJ'!M377</f>
        <v>November</v>
      </c>
    </row>
    <row r="378" spans="1:14" ht="13.5" thickBot="1" x14ac:dyDescent="0.25">
      <c r="A378" s="41" t="s">
        <v>113</v>
      </c>
      <c r="C378" s="42">
        <f>IFERROR(HLOOKUP("Petrokoks",'[24]Månedlig Olie Rapport'!$B$2:$AG$38,MATCH("Egen produktion 2.i.",'[24]Månedlig Olie Rapport'!$B$2:$B$38,0),FALSE),0)-IFERROR(HLOOKUP("Petrokoks",'[24]Månedlig Olie Rapport'!$B$2:$AG$38,MATCH("Anvendt til produktion 3.n",'[24]Månedlig Olie Rapport'!$B$2:$B$38,0),FALSE),0)</f>
        <v>0</v>
      </c>
      <c r="D378" s="42">
        <f>IFERROR(HLOOKUP("Petrokoks",'[24]Månedlig Olie Rapport'!$A$2:$AG$38,MATCH("Import 2.a.",'[24]Månedlig Olie Rapport'!$B$2:$B$38,0),FALSE),0)</f>
        <v>0</v>
      </c>
      <c r="E378" s="42">
        <f>IFERROR(HLOOKUP("Petrokoks",'[24]Månedlig Olie Rapport'!$A$2:$AG$38,MATCH("Eksport 3.a.",'[24]Månedlig Olie Rapport'!$B$2:$B$38,0),FALSE),0)</f>
        <v>0</v>
      </c>
      <c r="F378" s="42">
        <f>IFERROR(HLOOKUP("Petrokoks",'[24]Månedlig Olie Rapport'!$A$2:$AG$38,MATCH("Bunkring af udenrigsfart 3.d.",'[24]Månedlig Olie Rapport'!$B$2:$B$38,0),FALSE),0)</f>
        <v>0</v>
      </c>
      <c r="G378" s="42">
        <f>I377-I378</f>
        <v>20831</v>
      </c>
      <c r="H378" s="42">
        <f>IFERROR(HLOOKUP("Petrokoks",'[24]Månedlig Olie Rapport'!$A$2:$AG$38,MATCH("Salg til Forsvaret 3.e.",'[24]Månedlig Olie Rapport'!$B$2:$B$38,0),FALSE),0)
+IFERROR(HLOOKUP("Petrokoks",'[24]Månedlig Olie Rapport'!$A$2:$AG$38,MATCH("Salg til international luftfart 3.f.",'[24]Månedlig Olie Rapport'!$B$2:$B$38,0),FALSE),0)
+IFERROR(HLOOKUP("Petrokoks",'[24]Månedlig Olie Rapport'!$A$2:$AG$38,MATCH("Salg til andre 3.h.",'[24]Månedlig Olie Rapport'!$B$2:$B$38,0),FALSE),0)
+IFERROR(HLOOKUP("Petrokoks",'[24]Månedlig Olie Rapport'!$A$2:$AG$38,MATCH("Eget forbrug uden for raffinaderi 3*",'[24]Månedlig Olie Rapport'!$B$2:$B$38,0),FALSE),0)
+IFERROR(HLOOKUP("Petrokoks",'[24]Månedlig Olie Rapport'!$A$2:$AG$38,MATCH("Salg til platforme 3.g.",'[24]Månedlig Olie Rapport'!$B$2:$B$38,0),FALSE),0)</f>
        <v>20831</v>
      </c>
      <c r="I378" s="42">
        <f>IFERROR(HLOOKUP("Petrokoks",'[24]Månedlig Olie Rapport'!$A$2:$AG$38,MATCH("EGEN BEHOLDNING ULTIMO",'[24]Månedlig Olie Rapport'!$A$2:$A$38,0),FALSE),0)</f>
        <v>34244</v>
      </c>
      <c r="J378" s="2"/>
      <c r="K378" s="2"/>
      <c r="L378" s="42">
        <f t="shared" si="70"/>
        <v>654.09339999999997</v>
      </c>
      <c r="N378" s="43" t="str">
        <f>'Olieforbrug, TJ'!M378</f>
        <v>December</v>
      </c>
    </row>
    <row r="379" spans="1:14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5"/>
      <c r="K379" s="15"/>
      <c r="L379" s="16"/>
      <c r="M379" s="3"/>
      <c r="N379" s="37">
        <v>2019</v>
      </c>
    </row>
    <row r="380" spans="1:14" x14ac:dyDescent="0.2">
      <c r="A380" s="23" t="str">
        <f>'Olieforbrug, TJ'!A380</f>
        <v>Januar</v>
      </c>
      <c r="C380" s="16">
        <f>IFERROR(HLOOKUP("Petrokoks",'[25]Månedlig Olie Rapport'!$B$2:$AG$39,MATCH("Egen produktion 2.i.",'[25]Månedlig Olie Rapport'!$B$2:$B$39,0),FALSE),0)-IFERROR(HLOOKUP("Petrokoks",'[25]Månedlig Olie Rapport'!$B$2:$AG$39,MATCH("Anvendt til produktion 3.n",'[25]Månedlig Olie Rapport'!$B$2:$B$39,0),FALSE),0)</f>
        <v>0</v>
      </c>
      <c r="D380" s="16">
        <f>IFERROR(HLOOKUP("Petrokoks",'[25]Månedlig Olie Rapport'!$A$2:$AG$39,MATCH("Import 2.a.",'[25]Månedlig Olie Rapport'!$B$2:$B$39,0),FALSE),0)</f>
        <v>59833</v>
      </c>
      <c r="E380" s="16">
        <f>IFERROR(HLOOKUP("Petrokoks",'[25]Månedlig Olie Rapport'!$A$2:$AG$39,MATCH("Eksport 3.a.",'[25]Månedlig Olie Rapport'!$B$2:$B$39,0),FALSE),0)</f>
        <v>0</v>
      </c>
      <c r="F380" s="16">
        <f>IFERROR(HLOOKUP("Petrokoks",'[25]Månedlig Olie Rapport'!$A$2:$AG$39,MATCH("Bunkring af udenrigsfart 3.d.",'[25]Månedlig Olie Rapport'!$B$2:$B$39,0),FALSE),0)</f>
        <v>0</v>
      </c>
      <c r="G380" s="16">
        <f>I378-I380</f>
        <v>-40657</v>
      </c>
      <c r="H380" s="16">
        <f>IFERROR(HLOOKUP("Petrokoks",'[25]Månedlig Olie Rapport'!$A$2:$AG$39,MATCH("Salg til Forsvaret 3.e.",'[25]Månedlig Olie Rapport'!$B$2:$B$39,0),FALSE),0)
+IFERROR(HLOOKUP("Petrokoks",'[25]Månedlig Olie Rapport'!$A$2:$AG$39,MATCH("Salg til international luftfart 3.f.",'[25]Månedlig Olie Rapport'!$B$2:$B$39,0),FALSE),0)
+IFERROR(HLOOKUP("Petrokoks",'[25]Månedlig Olie Rapport'!$A$2:$AG$39,MATCH("Salg til andre 3.h.",'[25]Månedlig Olie Rapport'!$B$2:$B$39,0),FALSE),0)
+IFERROR(HLOOKUP("Petrokoks",'[25]Månedlig Olie Rapport'!$A$2:$AG$39,MATCH("Eget forbrug uden for raffinaderi 3*",'[25]Månedlig Olie Rapport'!$B$2:$B$39,0),FALSE),0)
+IFERROR(HLOOKUP("Petrokoks",'[25]Månedlig Olie Rapport'!$A$2:$AG$39,MATCH("Salg til platforme 3.g.",'[25]Månedlig Olie Rapport'!$B$2:$B$39,0),FALSE),0)</f>
        <v>19176</v>
      </c>
      <c r="I380" s="16">
        <f>IFERROR(HLOOKUP("Petrokoks",'[25]Månedlig Olie Rapport'!$A$2:$AG$39,MATCH("EGEN BEHOLDNING ULTIMO",'[25]Månedlig Olie Rapport'!$A$2:$A$39,0),FALSE),0)</f>
        <v>74901</v>
      </c>
      <c r="J380" s="15"/>
      <c r="K380" s="15"/>
      <c r="L380" s="16">
        <f t="shared" ref="L380:L391" si="72">H380*31.4/1000</f>
        <v>602.12639999999999</v>
      </c>
      <c r="N380" s="23" t="str">
        <f>'Olieforbrug, TJ'!M380</f>
        <v>January</v>
      </c>
    </row>
    <row r="381" spans="1:14" x14ac:dyDescent="0.2">
      <c r="A381" s="23" t="str">
        <f>'Olieforbrug, TJ'!A381</f>
        <v>Februar</v>
      </c>
      <c r="C381" s="16">
        <f>IFERROR(HLOOKUP("Petrokoks",'[26]Månedlig Olie Rapport'!$B$2:$AG$39,MATCH("Egen produktion 2.i.",'[26]Månedlig Olie Rapport'!$B$2:$B$39,0),FALSE),0)-IFERROR(HLOOKUP("Petrokoks",'[26]Månedlig Olie Rapport'!$B$2:$AG$39,MATCH("Anvendt til produktion 3.n",'[26]Månedlig Olie Rapport'!$B$2:$B$39,0),FALSE),0)</f>
        <v>0</v>
      </c>
      <c r="D381" s="16">
        <f>IFERROR(HLOOKUP("Petrokoks",'[26]Månedlig Olie Rapport'!$A$2:$AG$39,MATCH("Import 2.a.",'[26]Månedlig Olie Rapport'!$B$2:$B$39,0),FALSE),0)</f>
        <v>62717</v>
      </c>
      <c r="E381" s="16">
        <f>IFERROR(HLOOKUP("Petrokoks",'[26]Månedlig Olie Rapport'!$A$2:$AG$39,MATCH("Eksport 3.a.",'[26]Månedlig Olie Rapport'!$B$2:$B$39,0),FALSE),0)</f>
        <v>0</v>
      </c>
      <c r="F381" s="16">
        <f>IFERROR(HLOOKUP("Petrokoks",'[26]Månedlig Olie Rapport'!$A$2:$AG$39,MATCH("Bunkring af udenrigsfart 3.d.",'[26]Månedlig Olie Rapport'!$B$2:$B$39,0),FALSE),0)</f>
        <v>0</v>
      </c>
      <c r="G381" s="16">
        <f t="shared" ref="G381:G386" si="73">I380-I381</f>
        <v>-45336</v>
      </c>
      <c r="H381" s="16">
        <f>IFERROR(HLOOKUP("Petrokoks",'[26]Månedlig Olie Rapport'!$A$2:$AG$39,MATCH("Salg til Forsvaret 3.e.",'[26]Månedlig Olie Rapport'!$B$2:$B$39,0),FALSE),0)
+IFERROR(HLOOKUP("Petrokoks",'[26]Månedlig Olie Rapport'!$A$2:$AG$39,MATCH("Salg til international luftfart 3.f.",'[26]Månedlig Olie Rapport'!$B$2:$B$39,0),FALSE),0)
+IFERROR(HLOOKUP("Petrokoks",'[26]Månedlig Olie Rapport'!$A$2:$AG$39,MATCH("Salg til andre 3.h.",'[26]Månedlig Olie Rapport'!$B$2:$B$39,0),FALSE),0)
+IFERROR(HLOOKUP("Petrokoks",'[26]Månedlig Olie Rapport'!$A$2:$AG$39,MATCH("Eget forbrug uden for raffinaderi 3*",'[26]Månedlig Olie Rapport'!$B$2:$B$39,0),FALSE),0)
+IFERROR(HLOOKUP("Petrokoks",'[26]Månedlig Olie Rapport'!$A$2:$AG$39,MATCH("Salg til platforme 3.g.",'[26]Månedlig Olie Rapport'!$B$2:$B$39,0),FALSE),0)</f>
        <v>17381</v>
      </c>
      <c r="I381" s="16">
        <f>IFERROR(HLOOKUP("Petrokoks",'[26]Månedlig Olie Rapport'!$A$2:$AG$39,MATCH("EGEN BEHOLDNING ULTIMO",'[26]Månedlig Olie Rapport'!$A$2:$A$39,0),FALSE),0)</f>
        <v>120237</v>
      </c>
      <c r="J381" s="15"/>
      <c r="K381" s="15"/>
      <c r="L381" s="16">
        <f t="shared" si="72"/>
        <v>545.76340000000005</v>
      </c>
      <c r="N381" s="23" t="str">
        <f>'Olieforbrug, TJ'!M381</f>
        <v>February</v>
      </c>
    </row>
    <row r="382" spans="1:14" x14ac:dyDescent="0.2">
      <c r="A382" s="23" t="str">
        <f>'Olieforbrug, TJ'!A382</f>
        <v>Marts</v>
      </c>
      <c r="C382" s="16">
        <f>IFERROR(HLOOKUP("Petrokoks",'[27]Månedlig Olie Rapport'!$B$2:$AG$39,MATCH("Egen produktion 2.i.",'[27]Månedlig Olie Rapport'!$B$2:$B$39,0),FALSE),0)-IFERROR(HLOOKUP("Petrokoks",'[27]Månedlig Olie Rapport'!$B$2:$AG$39,MATCH("Anvendt til produktion 3.n",'[27]Månedlig Olie Rapport'!$B$2:$B$39,0),FALSE),0)</f>
        <v>0</v>
      </c>
      <c r="D382" s="16">
        <f>IFERROR(HLOOKUP("Petrokoks",'[27]Månedlig Olie Rapport'!$A$2:$AG$39,MATCH("Import 2.a.",'[27]Månedlig Olie Rapport'!$B$2:$B$39,0),FALSE),0)</f>
        <v>0</v>
      </c>
      <c r="E382" s="16">
        <f>IFERROR(HLOOKUP("Petrokoks",'[27]Månedlig Olie Rapport'!$A$2:$AG$39,MATCH("Eksport 3.a.",'[27]Månedlig Olie Rapport'!$B$2:$B$39,0),FALSE),0)</f>
        <v>0</v>
      </c>
      <c r="F382" s="16">
        <f>IFERROR(HLOOKUP("Petrokoks",'[27]Månedlig Olie Rapport'!$A$2:$AG$39,MATCH("Bunkring af udenrigsfart 3.d.",'[27]Månedlig Olie Rapport'!$B$2:$B$39,0),FALSE),0)</f>
        <v>0</v>
      </c>
      <c r="G382" s="16">
        <f t="shared" si="73"/>
        <v>16050</v>
      </c>
      <c r="H382" s="16">
        <f>IFERROR(HLOOKUP("Petrokoks",'[27]Månedlig Olie Rapport'!$A$2:$AG$39,MATCH("Salg til Forsvaret 3.e.",'[27]Månedlig Olie Rapport'!$B$2:$B$39,0),FALSE),0)
+IFERROR(HLOOKUP("Petrokoks",'[27]Månedlig Olie Rapport'!$A$2:$AG$39,MATCH("Salg til international luftfart 3.f.",'[27]Månedlig Olie Rapport'!$B$2:$B$39,0),FALSE),0)
+IFERROR(HLOOKUP("Petrokoks",'[27]Månedlig Olie Rapport'!$A$2:$AG$39,MATCH("Salg til andre 3.h.",'[27]Månedlig Olie Rapport'!$B$2:$B$39,0),FALSE),0)
+IFERROR(HLOOKUP("Petrokoks",'[27]Månedlig Olie Rapport'!$A$2:$AG$39,MATCH("Eget forbrug uden for raffinaderi 3*",'[27]Månedlig Olie Rapport'!$B$2:$B$39,0),FALSE),0)
+IFERROR(HLOOKUP("Petrokoks",'[27]Månedlig Olie Rapport'!$A$2:$AG$39,MATCH("Salg til platforme 3.g.",'[27]Månedlig Olie Rapport'!$B$2:$B$39,0),FALSE),0)</f>
        <v>16050</v>
      </c>
      <c r="I382" s="16">
        <f>IFERROR(HLOOKUP("Petrokoks",'[27]Månedlig Olie Rapport'!$A$2:$AG$39,MATCH("EGEN BEHOLDNING ULTIMO",'[27]Månedlig Olie Rapport'!$A$2:$A$39,0),FALSE),0)</f>
        <v>104187</v>
      </c>
      <c r="J382" s="15"/>
      <c r="K382" s="15"/>
      <c r="L382" s="16">
        <f t="shared" si="72"/>
        <v>503.97</v>
      </c>
      <c r="N382" s="23" t="str">
        <f>'Olieforbrug, TJ'!M382</f>
        <v>March</v>
      </c>
    </row>
    <row r="383" spans="1:14" x14ac:dyDescent="0.2">
      <c r="A383" s="23" t="str">
        <f>'Olieforbrug, TJ'!A383</f>
        <v>April</v>
      </c>
      <c r="C383" s="16">
        <f>IFERROR(HLOOKUP("Petrokoks",'[28]Månedlig Olie Rapport'!$B$2:$AG$39,MATCH("Egen produktion 2.i.",'[28]Månedlig Olie Rapport'!$B$2:$B$39,0),FALSE),0)-IFERROR(HLOOKUP("Petrokoks",'[28]Månedlig Olie Rapport'!$B$2:$AG$39,MATCH("Anvendt til produktion 3.n",'[28]Månedlig Olie Rapport'!$B$2:$B$39,0),FALSE),0)</f>
        <v>0</v>
      </c>
      <c r="D383" s="16">
        <f>IFERROR(HLOOKUP("Petrokoks",'[28]Månedlig Olie Rapport'!$A$2:$AG$39,MATCH("Import 2.a.",'[28]Månedlig Olie Rapport'!$B$2:$B$39,0),FALSE),0)</f>
        <v>19151</v>
      </c>
      <c r="E383" s="16">
        <f>IFERROR(HLOOKUP("Petrokoks",'[28]Månedlig Olie Rapport'!$A$2:$AG$39,MATCH("Eksport 3.a.",'[28]Månedlig Olie Rapport'!$B$2:$B$39,0),FALSE),0)</f>
        <v>0</v>
      </c>
      <c r="F383" s="16">
        <f>IFERROR(HLOOKUP("Petrokoks",'[28]Månedlig Olie Rapport'!$A$2:$AG$39,MATCH("Bunkring af udenrigsfart 3.d.",'[28]Månedlig Olie Rapport'!$B$2:$B$39,0),FALSE),0)</f>
        <v>0</v>
      </c>
      <c r="G383" s="16">
        <f t="shared" si="73"/>
        <v>-2245</v>
      </c>
      <c r="H383" s="16">
        <f>IFERROR(HLOOKUP("Petrokoks",'[28]Månedlig Olie Rapport'!$A$2:$AG$39,MATCH("Salg til Forsvaret 3.e.",'[28]Månedlig Olie Rapport'!$B$2:$B$39,0),FALSE),0)
+IFERROR(HLOOKUP("Petrokoks",'[28]Månedlig Olie Rapport'!$A$2:$AG$39,MATCH("Salg til international luftfart 3.f.",'[28]Månedlig Olie Rapport'!$B$2:$B$39,0),FALSE),0)
+IFERROR(HLOOKUP("Petrokoks",'[28]Månedlig Olie Rapport'!$A$2:$AG$39,MATCH("Salg til andre 3.h.",'[28]Månedlig Olie Rapport'!$B$2:$B$39,0),FALSE),0)
+IFERROR(HLOOKUP("Petrokoks",'[28]Månedlig Olie Rapport'!$A$2:$AG$39,MATCH("Eget forbrug uden for raffinaderi 3*",'[28]Månedlig Olie Rapport'!$B$2:$B$39,0),FALSE),0)
+IFERROR(HLOOKUP("Petrokoks",'[28]Månedlig Olie Rapport'!$A$2:$AG$39,MATCH("Salg til platforme 3.g.",'[28]Månedlig Olie Rapport'!$B$2:$B$39,0),FALSE),0)</f>
        <v>16906</v>
      </c>
      <c r="I383" s="16">
        <f>IFERROR(HLOOKUP("Petrokoks",'[28]Månedlig Olie Rapport'!$A$2:$AG$39,MATCH("EGEN BEHOLDNING ULTIMO",'[28]Månedlig Olie Rapport'!$A$2:$A$39,0),FALSE),0)</f>
        <v>106432</v>
      </c>
      <c r="J383" s="15"/>
      <c r="K383" s="15"/>
      <c r="L383" s="16">
        <f t="shared" si="72"/>
        <v>530.84839999999997</v>
      </c>
      <c r="N383" s="23" t="str">
        <f>'Olieforbrug, TJ'!M383</f>
        <v>April</v>
      </c>
    </row>
    <row r="384" spans="1:14" ht="13.9" customHeight="1" x14ac:dyDescent="0.2">
      <c r="A384" s="23" t="str">
        <f>'Olieforbrug, TJ'!A384</f>
        <v>Maj</v>
      </c>
      <c r="C384" s="16">
        <f>IFERROR(HLOOKUP("Petrokoks",'[29]Månedlig Olie Rapport'!$B$2:$AG$39,MATCH("Egen produktion 2.i.",'[29]Månedlig Olie Rapport'!$B$2:$B$39,0),FALSE),0)-IFERROR(HLOOKUP("Petrokoks",'[29]Månedlig Olie Rapport'!$B$2:$AG$39,MATCH("Anvendt til produktion 3.n",'[29]Månedlig Olie Rapport'!$B$2:$B$39,0),FALSE),0)</f>
        <v>0</v>
      </c>
      <c r="D384" s="16">
        <f>IFERROR(HLOOKUP("Petrokoks",'[29]Månedlig Olie Rapport'!$A$2:$AG$39,MATCH("Import 2.a.",'[29]Månedlig Olie Rapport'!$B$2:$B$39,0),FALSE),0)</f>
        <v>0</v>
      </c>
      <c r="E384" s="16">
        <f>IFERROR(HLOOKUP("Petrokoks",'[29]Månedlig Olie Rapport'!$A$2:$AG$39,MATCH("Eksport 3.a.",'[29]Månedlig Olie Rapport'!$B$2:$B$39,0),FALSE),0)</f>
        <v>0</v>
      </c>
      <c r="F384" s="16">
        <f>IFERROR(HLOOKUP("Petrokoks",'[29]Månedlig Olie Rapport'!$A$2:$AG$39,MATCH("Bunkring af udenrigsfart 3.d.",'[29]Månedlig Olie Rapport'!$B$2:$B$39,0),FALSE),0)</f>
        <v>0</v>
      </c>
      <c r="G384" s="16">
        <f t="shared" si="73"/>
        <v>19125</v>
      </c>
      <c r="H384" s="16">
        <f>IFERROR(HLOOKUP("Petrokoks",'[29]Månedlig Olie Rapport'!$A$2:$AG$39,MATCH("Salg til Forsvaret 3.e.",'[29]Månedlig Olie Rapport'!$B$2:$B$39,0),FALSE),0)
+IFERROR(HLOOKUP("Petrokoks",'[29]Månedlig Olie Rapport'!$A$2:$AG$39,MATCH("Salg til international luftfart 3.f.",'[29]Månedlig Olie Rapport'!$B$2:$B$39,0),FALSE),0)
+IFERROR(HLOOKUP("Petrokoks",'[29]Månedlig Olie Rapport'!$A$2:$AG$39,MATCH("Salg til andre 3.h.",'[29]Månedlig Olie Rapport'!$B$2:$B$39,0),FALSE),0)
+IFERROR(HLOOKUP("Petrokoks",'[29]Månedlig Olie Rapport'!$A$2:$AG$39,MATCH("Eget forbrug uden for raffinaderi 3*",'[29]Månedlig Olie Rapport'!$B$2:$B$39,0),FALSE),0)
+IFERROR(HLOOKUP("Petrokoks",'[29]Månedlig Olie Rapport'!$A$2:$AG$39,MATCH("Salg til platforme 3.g.",'[29]Månedlig Olie Rapport'!$B$2:$B$39,0),FALSE),0)</f>
        <v>19125</v>
      </c>
      <c r="I384" s="16">
        <f>IFERROR(HLOOKUP("Petrokoks",'[29]Månedlig Olie Rapport'!$A$2:$AG$39,MATCH("EGEN BEHOLDNING ULTIMO",'[29]Månedlig Olie Rapport'!$A$2:$A$39,0),FALSE),0)</f>
        <v>87307</v>
      </c>
      <c r="J384" s="15"/>
      <c r="K384" s="15"/>
      <c r="L384" s="16">
        <f t="shared" si="72"/>
        <v>600.52499999999998</v>
      </c>
      <c r="N384" s="23" t="str">
        <f>'Olieforbrug, TJ'!M384</f>
        <v>May</v>
      </c>
    </row>
    <row r="385" spans="1:14" ht="13.9" customHeight="1" x14ac:dyDescent="0.2">
      <c r="A385" s="23" t="str">
        <f>'Olieforbrug, TJ'!A385</f>
        <v>Juni</v>
      </c>
      <c r="C385" s="16">
        <f>IFERROR(HLOOKUP("Petrokoks",'[30]Månedlig Olie Rapport'!$B$2:$AG$39,MATCH("Egen produktion 2.i.",'[30]Månedlig Olie Rapport'!$B$2:$B$39,0),FALSE),0)-IFERROR(HLOOKUP("Petrokoks",'[30]Månedlig Olie Rapport'!$B$2:$AG$39,MATCH("Anvendt til produktion 3.n",'[30]Månedlig Olie Rapport'!$B$2:$B$39,0),FALSE),0)</f>
        <v>0</v>
      </c>
      <c r="D385" s="16">
        <f>IFERROR(HLOOKUP("Petrokoks",'[30]Månedlig Olie Rapport'!$A$2:$AG$39,MATCH("Import 2.a.",'[30]Månedlig Olie Rapport'!$B$2:$B$39,0),FALSE),0)</f>
        <v>1500</v>
      </c>
      <c r="E385" s="16">
        <f>IFERROR(HLOOKUP("Petrokoks",'[30]Månedlig Olie Rapport'!$A$2:$AG$39,MATCH("Eksport 3.a.",'[30]Månedlig Olie Rapport'!$B$2:$B$39,0),FALSE),0)</f>
        <v>0</v>
      </c>
      <c r="F385" s="16">
        <f>IFERROR(HLOOKUP("Petrokoks",'[30]Månedlig Olie Rapport'!$A$2:$AG$39,MATCH("Bunkring af udenrigsfart 3.d.",'[30]Månedlig Olie Rapport'!$B$2:$B$39,0),FALSE),0)</f>
        <v>0</v>
      </c>
      <c r="G385" s="16">
        <f t="shared" si="73"/>
        <v>21574</v>
      </c>
      <c r="H385" s="16">
        <f>IFERROR(HLOOKUP("Petrokoks",'[30]Månedlig Olie Rapport'!$A$2:$AG$39,MATCH("Salg til Forsvaret 3.e.",'[30]Månedlig Olie Rapport'!$B$2:$B$39,0),FALSE),0)
+IFERROR(HLOOKUP("Petrokoks",'[30]Månedlig Olie Rapport'!$A$2:$AG$39,MATCH("Salg til international luftfart 3.f.",'[30]Månedlig Olie Rapport'!$B$2:$B$39,0),FALSE),0)
+IFERROR(HLOOKUP("Petrokoks",'[30]Månedlig Olie Rapport'!$A$2:$AG$39,MATCH("Salg til andre 3.h.",'[30]Månedlig Olie Rapport'!$B$2:$B$39,0),FALSE),0)
+IFERROR(HLOOKUP("Petrokoks",'[30]Månedlig Olie Rapport'!$A$2:$AG$39,MATCH("Eget forbrug uden for raffinaderi 3*",'[30]Månedlig Olie Rapport'!$B$2:$B$39,0),FALSE),0)
+IFERROR(HLOOKUP("Petrokoks",'[30]Månedlig Olie Rapport'!$A$2:$AG$39,MATCH("Salg til platforme 3.g.",'[30]Månedlig Olie Rapport'!$B$2:$B$39,0),FALSE),0)</f>
        <v>23074</v>
      </c>
      <c r="I385" s="16">
        <f>IFERROR(HLOOKUP("Petrokoks",'[30]Månedlig Olie Rapport'!$A$2:$AG$39,MATCH("EGEN BEHOLDNING ULTIMO",'[30]Månedlig Olie Rapport'!$A$2:$A$39,0),FALSE),0)</f>
        <v>65733</v>
      </c>
      <c r="J385" s="15"/>
      <c r="K385" s="15"/>
      <c r="L385" s="16">
        <f t="shared" si="72"/>
        <v>724.52359999999999</v>
      </c>
      <c r="N385" s="23" t="str">
        <f>'Olieforbrug, TJ'!M385</f>
        <v>June</v>
      </c>
    </row>
    <row r="386" spans="1:14" ht="13.9" customHeight="1" x14ac:dyDescent="0.2">
      <c r="A386" s="23" t="str">
        <f>'Olieforbrug, TJ'!A386</f>
        <v>Juli</v>
      </c>
      <c r="C386" s="16">
        <f>IFERROR(HLOOKUP("Petrokoks",'[31]Månedlig Olie Rapport'!$B$2:$AG$39,MATCH("Egen produktion 2.i.",'[31]Månedlig Olie Rapport'!$B$2:$B$39,0),FALSE),0)-IFERROR(HLOOKUP("Petrokoks",'[31]Månedlig Olie Rapport'!$B$2:$AG$39,MATCH("Anvendt til produktion 3.n",'[31]Månedlig Olie Rapport'!$B$2:$B$39,0),FALSE),0)</f>
        <v>0</v>
      </c>
      <c r="D386" s="16">
        <f>IFERROR(HLOOKUP("Petrokoks",'[31]Månedlig Olie Rapport'!$A$2:$AG$39,MATCH("Import 2.a.",'[31]Månedlig Olie Rapport'!$B$2:$B$39,0),FALSE),0)</f>
        <v>26025</v>
      </c>
      <c r="E386" s="16">
        <f>IFERROR(HLOOKUP("Petrokoks",'[31]Månedlig Olie Rapport'!$A$2:$AG$39,MATCH("Eksport 3.a.",'[31]Månedlig Olie Rapport'!$B$2:$B$39,0),FALSE),0)</f>
        <v>0</v>
      </c>
      <c r="F386" s="16">
        <f>IFERROR(HLOOKUP("Petrokoks",'[31]Månedlig Olie Rapport'!$A$2:$AG$39,MATCH("Bunkring af udenrigsfart 3.d.",'[31]Månedlig Olie Rapport'!$B$2:$B$39,0),FALSE),0)</f>
        <v>0</v>
      </c>
      <c r="G386" s="16">
        <f t="shared" si="73"/>
        <v>-3134</v>
      </c>
      <c r="H386" s="16">
        <f>IFERROR(HLOOKUP("Petrokoks",'[31]Månedlig Olie Rapport'!$A$2:$AG$39,MATCH("Salg til Forsvaret 3.e.",'[31]Månedlig Olie Rapport'!$B$2:$B$39,0),FALSE),0)
+IFERROR(HLOOKUP("Petrokoks",'[31]Månedlig Olie Rapport'!$A$2:$AG$39,MATCH("Salg til international luftfart 3.f.",'[31]Månedlig Olie Rapport'!$B$2:$B$39,0),FALSE),0)
+IFERROR(HLOOKUP("Petrokoks",'[31]Månedlig Olie Rapport'!$A$2:$AG$39,MATCH("Salg til andre 3.h.",'[31]Månedlig Olie Rapport'!$B$2:$B$39,0),FALSE),0)
+IFERROR(HLOOKUP("Petrokoks",'[31]Månedlig Olie Rapport'!$A$2:$AG$39,MATCH("Eget forbrug uden for raffinaderi 3*",'[31]Månedlig Olie Rapport'!$B$2:$B$39,0),FALSE),0)
+IFERROR(HLOOKUP("Petrokoks",'[31]Månedlig Olie Rapport'!$A$2:$AG$39,MATCH("Salg til platforme 3.g.",'[31]Månedlig Olie Rapport'!$B$2:$B$39,0),FALSE),0)</f>
        <v>22891</v>
      </c>
      <c r="I386" s="16">
        <f>IFERROR(HLOOKUP("Petrokoks",'[31]Månedlig Olie Rapport'!$A$2:$AG$39,MATCH("EGEN BEHOLDNING ULTIMO",'[31]Månedlig Olie Rapport'!$A$2:$A$39,0),FALSE),0)</f>
        <v>68867</v>
      </c>
      <c r="J386" s="15"/>
      <c r="K386" s="15"/>
      <c r="L386" s="16">
        <f t="shared" si="72"/>
        <v>718.77740000000006</v>
      </c>
      <c r="N386" s="23" t="str">
        <f>'Olieforbrug, TJ'!M386</f>
        <v>July</v>
      </c>
    </row>
    <row r="387" spans="1:14" ht="13.9" customHeight="1" x14ac:dyDescent="0.2">
      <c r="A387" s="23" t="str">
        <f>'Olieforbrug, TJ'!A387</f>
        <v>August</v>
      </c>
      <c r="C387" s="16">
        <f>IFERROR(HLOOKUP("Petrokoks",'[32]Månedlig Olie Rapport'!$B$2:$AG$39,MATCH("Egen produktion 2.i.",'[32]Månedlig Olie Rapport'!$B$2:$B$39,0),FALSE),0)-IFERROR(HLOOKUP("Petrokoks",'[32]Månedlig Olie Rapport'!$B$2:$AG$39,MATCH("Anvendt til produktion 3.n",'[32]Månedlig Olie Rapport'!$B$2:$B$39,0),FALSE),0)</f>
        <v>0</v>
      </c>
      <c r="D387" s="16">
        <f>IFERROR(HLOOKUP("Petrokoks",'[32]Månedlig Olie Rapport'!$A$2:$AG$39,MATCH("Import 2.a.",'[32]Månedlig Olie Rapport'!$B$2:$B$39,0),FALSE),0)</f>
        <v>28366</v>
      </c>
      <c r="E387" s="16">
        <f>IFERROR(HLOOKUP("Petrokoks",'[32]Månedlig Olie Rapport'!$A$2:$AG$39,MATCH("Eksport 3.a.",'[32]Månedlig Olie Rapport'!$B$2:$B$39,0),FALSE),0)</f>
        <v>0</v>
      </c>
      <c r="F387" s="16">
        <f>IFERROR(HLOOKUP("Petrokoks",'[32]Månedlig Olie Rapport'!$A$2:$AG$39,MATCH("Bunkring af udenrigsfart 3.d.",'[32]Månedlig Olie Rapport'!$B$2:$B$39,0),FALSE),0)</f>
        <v>0</v>
      </c>
      <c r="G387" s="16">
        <f>I386-I387</f>
        <v>-7080</v>
      </c>
      <c r="H387" s="16">
        <f>IFERROR(HLOOKUP("Petrokoks",'[32]Månedlig Olie Rapport'!$A$2:$AG$39,MATCH("Salg til Forsvaret 3.e.",'[32]Månedlig Olie Rapport'!$B$2:$B$39,0),FALSE),0)
+IFERROR(HLOOKUP("Petrokoks",'[32]Månedlig Olie Rapport'!$A$2:$AG$39,MATCH("Salg til international luftfart 3.f.",'[32]Månedlig Olie Rapport'!$B$2:$B$39,0),FALSE),0)
+IFERROR(HLOOKUP("Petrokoks",'[32]Månedlig Olie Rapport'!$A$2:$AG$39,MATCH("Salg til andre 3.h.",'[32]Månedlig Olie Rapport'!$B$2:$B$39,0),FALSE),0)
+IFERROR(HLOOKUP("Petrokoks",'[32]Månedlig Olie Rapport'!$A$2:$AG$39,MATCH("Eget forbrug uden for raffinaderi 3*",'[32]Månedlig Olie Rapport'!$B$2:$B$39,0),FALSE),0)
+IFERROR(HLOOKUP("Petrokoks",'[32]Månedlig Olie Rapport'!$A$2:$AG$39,MATCH("Salg til platforme 3.g.",'[32]Månedlig Olie Rapport'!$B$2:$B$39,0),FALSE),0)</f>
        <v>21286</v>
      </c>
      <c r="I387" s="16">
        <f>IFERROR(HLOOKUP("Petrokoks",'[32]Månedlig Olie Rapport'!$A$2:$AG$39,MATCH("EGEN BEHOLDNING ULTIMO",'[32]Månedlig Olie Rapport'!$A$2:$A$39,0),FALSE),0)</f>
        <v>75947</v>
      </c>
      <c r="J387" s="15"/>
      <c r="K387" s="15"/>
      <c r="L387" s="16">
        <f t="shared" si="72"/>
        <v>668.38040000000001</v>
      </c>
      <c r="N387" s="23" t="str">
        <f>'Olieforbrug, TJ'!M387</f>
        <v>August</v>
      </c>
    </row>
    <row r="388" spans="1:14" ht="13.9" customHeight="1" x14ac:dyDescent="0.2">
      <c r="A388" s="23" t="str">
        <f>'Olieforbrug, TJ'!A388</f>
        <v>September</v>
      </c>
      <c r="C388" s="16">
        <f>IFERROR(HLOOKUP("Petrokoks",'[33]Månedlig Olie Rapport'!$B$2:$AG$39,MATCH("Egen produktion 2.i.",'[33]Månedlig Olie Rapport'!$B$2:$B$39,0),FALSE),0)-IFERROR(HLOOKUP("Petrokoks",'[33]Månedlig Olie Rapport'!$B$2:$AG$39,MATCH("Anvendt til produktion 3.n",'[33]Månedlig Olie Rapport'!$B$2:$B$39,0),FALSE),0)</f>
        <v>0</v>
      </c>
      <c r="D388" s="16">
        <f>IFERROR(HLOOKUP("Petrokoks",'[33]Månedlig Olie Rapport'!$A$2:$AG$39,MATCH("Import 2.a.",'[33]Månedlig Olie Rapport'!$B$2:$B$39,0),FALSE),0)</f>
        <v>30422</v>
      </c>
      <c r="E388" s="16">
        <f>IFERROR(HLOOKUP("Petrokoks",'[33]Månedlig Olie Rapport'!$A$2:$AG$39,MATCH("Eksport 3.a.",'[33]Månedlig Olie Rapport'!$B$2:$B$39,0),FALSE),0)</f>
        <v>0</v>
      </c>
      <c r="F388" s="16">
        <f>IFERROR(HLOOKUP("Petrokoks",'[33]Månedlig Olie Rapport'!$A$2:$AG$39,MATCH("Bunkring af udenrigsfart 3.d.",'[33]Månedlig Olie Rapport'!$B$2:$B$39,0),FALSE),0)</f>
        <v>0</v>
      </c>
      <c r="G388" s="16">
        <f>I387-I388</f>
        <v>-9832</v>
      </c>
      <c r="H388" s="16">
        <f>IFERROR(HLOOKUP("Petrokoks",'[33]Månedlig Olie Rapport'!$A$2:$AG$39,MATCH("Salg til Forsvaret 3.e.",'[33]Månedlig Olie Rapport'!$B$2:$B$39,0),FALSE),0)
+IFERROR(HLOOKUP("Petrokoks",'[33]Månedlig Olie Rapport'!$A$2:$AG$39,MATCH("Salg til international luftfart 3.f.",'[33]Månedlig Olie Rapport'!$B$2:$B$39,0),FALSE),0)
+IFERROR(HLOOKUP("Petrokoks",'[33]Månedlig Olie Rapport'!$A$2:$AG$39,MATCH("Salg til andre 3.h.",'[33]Månedlig Olie Rapport'!$B$2:$B$39,0),FALSE),0)
+IFERROR(HLOOKUP("Petrokoks",'[33]Månedlig Olie Rapport'!$A$2:$AG$39,MATCH("Eget forbrug uden for raffinaderi 3*",'[33]Månedlig Olie Rapport'!$B$2:$B$39,0),FALSE),0)
+IFERROR(HLOOKUP("Petrokoks",'[33]Månedlig Olie Rapport'!$A$2:$AG$39,MATCH("Salg til platforme 3.g.",'[33]Månedlig Olie Rapport'!$B$2:$B$39,0),FALSE),0)</f>
        <v>20590</v>
      </c>
      <c r="I388" s="16">
        <f>IFERROR(HLOOKUP("Petrokoks",'[33]Månedlig Olie Rapport'!$A$2:$AG$39,MATCH("EGEN BEHOLDNING ULTIMO",'[33]Månedlig Olie Rapport'!$A$2:$A$39,0),FALSE),0)</f>
        <v>85779</v>
      </c>
      <c r="J388" s="15"/>
      <c r="K388" s="15"/>
      <c r="L388" s="16">
        <f t="shared" si="72"/>
        <v>646.52599999999995</v>
      </c>
      <c r="N388" s="23" t="str">
        <f>'Olieforbrug, TJ'!M388</f>
        <v>September</v>
      </c>
    </row>
    <row r="389" spans="1:14" ht="13.5" customHeight="1" x14ac:dyDescent="0.2">
      <c r="A389" s="23" t="str">
        <f>'Olieforbrug, TJ'!A389</f>
        <v>Oktober</v>
      </c>
      <c r="C389" s="16">
        <f>IFERROR(HLOOKUP("Petrokoks",'[34]Månedlig Olie Rapport'!$B$2:$AG$39,MATCH("Egen produktion 2.i.",'[34]Månedlig Olie Rapport'!$B$2:$B$39,0),FALSE),0)-IFERROR(HLOOKUP("Petrokoks",'[34]Månedlig Olie Rapport'!$B$2:$AG$39,MATCH("Anvendt til produktion 3.n",'[34]Månedlig Olie Rapport'!$B$2:$B$39,0),FALSE),0)</f>
        <v>0</v>
      </c>
      <c r="D389" s="16">
        <f>IFERROR(HLOOKUP("Petrokoks",'[34]Månedlig Olie Rapport'!$A$2:$AG$39,MATCH("Import 2.a.",'[34]Månedlig Olie Rapport'!$B$2:$B$39,0),FALSE),0)</f>
        <v>0</v>
      </c>
      <c r="E389" s="16">
        <f>IFERROR(HLOOKUP("Petrokoks",'[34]Månedlig Olie Rapport'!$A$2:$AG$39,MATCH("Eksport 3.a.",'[34]Månedlig Olie Rapport'!$B$2:$B$39,0),FALSE),0)</f>
        <v>0</v>
      </c>
      <c r="F389" s="16">
        <f>IFERROR(HLOOKUP("Petrokoks",'[34]Månedlig Olie Rapport'!$A$2:$AG$39,MATCH("Bunkring af udenrigsfart 3.d.",'[34]Månedlig Olie Rapport'!$B$2:$B$39,0),FALSE),0)</f>
        <v>0</v>
      </c>
      <c r="G389" s="16">
        <f>I388-I389</f>
        <v>23884</v>
      </c>
      <c r="H389" s="16">
        <f>IFERROR(HLOOKUP("Petrokoks",'[34]Månedlig Olie Rapport'!$A$2:$AG$39,MATCH("Salg til Forsvaret 3.e.",'[34]Månedlig Olie Rapport'!$B$2:$B$39,0),FALSE),0)
+IFERROR(HLOOKUP("Petrokoks",'[34]Månedlig Olie Rapport'!$A$2:$AG$39,MATCH("Salg til international luftfart 3.f.",'[34]Månedlig Olie Rapport'!$B$2:$B$39,0),FALSE),0)
+IFERROR(HLOOKUP("Petrokoks",'[34]Månedlig Olie Rapport'!$A$2:$AG$39,MATCH("Salg til andre 3.h.",'[34]Månedlig Olie Rapport'!$B$2:$B$39,0),FALSE),0)
+IFERROR(HLOOKUP("Petrokoks",'[34]Månedlig Olie Rapport'!$A$2:$AG$39,MATCH("Eget forbrug uden for raffinaderi 3*",'[34]Månedlig Olie Rapport'!$B$2:$B$39,0),FALSE),0)
+IFERROR(HLOOKUP("Petrokoks",'[34]Månedlig Olie Rapport'!$A$2:$AG$39,MATCH("Salg til platforme 3.g.",'[34]Månedlig Olie Rapport'!$B$2:$B$39,0),FALSE),0)</f>
        <v>23884</v>
      </c>
      <c r="I389" s="16">
        <f>IFERROR(HLOOKUP("Petrokoks",'[34]Månedlig Olie Rapport'!$A$2:$AG$39,MATCH("EGEN BEHOLDNING ULTIMO",'[34]Månedlig Olie Rapport'!$A$2:$A$39,0),FALSE),0)</f>
        <v>61895</v>
      </c>
      <c r="J389" s="15"/>
      <c r="K389" s="15"/>
      <c r="L389" s="16">
        <f t="shared" si="72"/>
        <v>749.95759999999996</v>
      </c>
      <c r="N389" s="23" t="str">
        <f>'Olieforbrug, TJ'!M389</f>
        <v>October</v>
      </c>
    </row>
    <row r="390" spans="1:14" ht="13.5" customHeight="1" x14ac:dyDescent="0.2">
      <c r="A390" s="23" t="str">
        <f>'Olieforbrug, TJ'!A390</f>
        <v>November</v>
      </c>
      <c r="C390" s="16">
        <f>IFERROR(HLOOKUP("Petrokoks",'[35]Månedlig Olie Rapport'!$B$2:$AG$39,MATCH("Egen produktion 2.i.",'[35]Månedlig Olie Rapport'!$B$2:$B$39,0),FALSE),0)-IFERROR(HLOOKUP("Petrokoks",'[35]Månedlig Olie Rapport'!$B$2:$AG$39,MATCH("Anvendt til produktion 3.n",'[35]Månedlig Olie Rapport'!$B$2:$B$39,0),FALSE),0)</f>
        <v>0</v>
      </c>
      <c r="D390" s="16">
        <f>IFERROR(HLOOKUP("Petrokoks",'[35]Månedlig Olie Rapport'!$A$2:$AG$39,MATCH("Import 2.a.",'[35]Månedlig Olie Rapport'!$B$2:$B$39,0),FALSE),0)</f>
        <v>33222</v>
      </c>
      <c r="E390" s="16">
        <f>IFERROR(HLOOKUP("Petrokoks",'[35]Månedlig Olie Rapport'!$A$2:$AG$39,MATCH("Eksport 3.a.",'[35]Månedlig Olie Rapport'!$B$2:$B$39,0),FALSE),0)</f>
        <v>0</v>
      </c>
      <c r="F390" s="16">
        <f>IFERROR(HLOOKUP("Petrokoks",'[35]Månedlig Olie Rapport'!$A$2:$AG$39,MATCH("Bunkring af udenrigsfart 3.d.",'[35]Månedlig Olie Rapport'!$B$2:$B$39,0),FALSE),0)</f>
        <v>0</v>
      </c>
      <c r="G390" s="16">
        <f>I389-I390</f>
        <v>-12622</v>
      </c>
      <c r="H390" s="16">
        <f>IFERROR(HLOOKUP("Petrokoks",'[35]Månedlig Olie Rapport'!$A$2:$AG$39,MATCH("Salg til Forsvaret 3.e.",'[35]Månedlig Olie Rapport'!$B$2:$B$39,0),FALSE),0)
+IFERROR(HLOOKUP("Petrokoks",'[35]Månedlig Olie Rapport'!$A$2:$AG$39,MATCH("Salg til international luftfart 3.f.",'[35]Månedlig Olie Rapport'!$B$2:$B$39,0),FALSE),0)
+IFERROR(HLOOKUP("Petrokoks",'[35]Månedlig Olie Rapport'!$A$2:$AG$39,MATCH("Salg til andre 3.h.",'[35]Månedlig Olie Rapport'!$B$2:$B$39,0),FALSE),0)
+IFERROR(HLOOKUP("Petrokoks",'[35]Månedlig Olie Rapport'!$A$2:$AG$39,MATCH("Eget forbrug uden for raffinaderi 3*",'[35]Månedlig Olie Rapport'!$B$2:$B$39,0),FALSE),0)
+IFERROR(HLOOKUP("Petrokoks",'[35]Månedlig Olie Rapport'!$A$2:$AG$39,MATCH("Salg til platforme 3.g.",'[35]Månedlig Olie Rapport'!$B$2:$B$39,0),FALSE),0)</f>
        <v>20600</v>
      </c>
      <c r="I390" s="16">
        <f>IFERROR(HLOOKUP("Petrokoks",'[35]Månedlig Olie Rapport'!$A$2:$AG$39,MATCH("EGEN BEHOLDNING ULTIMO",'[35]Månedlig Olie Rapport'!$A$2:$A$39,0),FALSE),0)</f>
        <v>74517</v>
      </c>
      <c r="J390" s="15"/>
      <c r="K390" s="15"/>
      <c r="L390" s="16">
        <f t="shared" si="72"/>
        <v>646.84</v>
      </c>
      <c r="N390" s="23" t="str">
        <f>'Olieforbrug, TJ'!M390</f>
        <v>November</v>
      </c>
    </row>
    <row r="391" spans="1:14" ht="13.5" thickBot="1" x14ac:dyDescent="0.25">
      <c r="A391" s="41" t="str">
        <f>'Olieforbrug, TJ'!A391</f>
        <v>December</v>
      </c>
      <c r="C391" s="42">
        <f>IFERROR(HLOOKUP("Petrokoks",'[36]Månedlig Olie Rapport'!$B$2:$AG$39,MATCH("Egen produktion 2.i.",'[36]Månedlig Olie Rapport'!$B$2:$B$39,0),FALSE),0)-IFERROR(HLOOKUP("Petrokoks",'[36]Månedlig Olie Rapport'!$B$2:$AG$39,MATCH("Anvendt til produktion 3.n",'[36]Månedlig Olie Rapport'!$B$2:$B$39,0),FALSE),0)</f>
        <v>0</v>
      </c>
      <c r="D391" s="42">
        <f>IFERROR(HLOOKUP("Petrokoks",'[36]Månedlig Olie Rapport'!$A$2:$AG$39,MATCH("Import 2.a.",'[36]Månedlig Olie Rapport'!$B$2:$B$39,0),FALSE),0)</f>
        <v>10682</v>
      </c>
      <c r="E391" s="42">
        <f>IFERROR(HLOOKUP("Petrokoks",'[36]Månedlig Olie Rapport'!$A$2:$AG$39,MATCH("Eksport 3.a.",'[36]Månedlig Olie Rapport'!$B$2:$B$39,0),FALSE),0)</f>
        <v>0</v>
      </c>
      <c r="F391" s="42">
        <f>IFERROR(HLOOKUP("Petrokoks",'[36]Månedlig Olie Rapport'!$A$2:$AG$39,MATCH("Bunkring af udenrigsfart 3.d.",'[36]Månedlig Olie Rapport'!$B$2:$B$39,0),FALSE),0)</f>
        <v>0</v>
      </c>
      <c r="G391" s="42">
        <f>I390-I391</f>
        <v>14150</v>
      </c>
      <c r="H391" s="42">
        <f>IFERROR(HLOOKUP("Petrokoks",'[36]Månedlig Olie Rapport'!$A$2:$AG$39,MATCH("Salg til Forsvaret 3.e.",'[36]Månedlig Olie Rapport'!$B$2:$B$39,0),FALSE),0)
+IFERROR(HLOOKUP("Petrokoks",'[36]Månedlig Olie Rapport'!$A$2:$AG$39,MATCH("Salg til international luftfart 3.f.",'[36]Månedlig Olie Rapport'!$B$2:$B$39,0),FALSE),0)
+IFERROR(HLOOKUP("Petrokoks",'[36]Månedlig Olie Rapport'!$A$2:$AG$39,MATCH("Salg til andre 3.h.",'[36]Månedlig Olie Rapport'!$B$2:$B$39,0),FALSE),0)
+IFERROR(HLOOKUP("Petrokoks",'[36]Månedlig Olie Rapport'!$A$2:$AG$39,MATCH("Eget forbrug uden for raffinaderi 3*",'[36]Månedlig Olie Rapport'!$B$2:$B$39,0),FALSE),0)
+IFERROR(HLOOKUP("Petrokoks",'[36]Månedlig Olie Rapport'!$A$2:$AG$39,MATCH("Salg til platforme 3.g.",'[36]Månedlig Olie Rapport'!$B$2:$B$39,0),FALSE),0)</f>
        <v>24832</v>
      </c>
      <c r="I391" s="42">
        <f>IFERROR(HLOOKUP("Petrokoks",'[36]Månedlig Olie Rapport'!$A$2:$AG$39,MATCH("EGEN BEHOLDNING ULTIMO",'[36]Månedlig Olie Rapport'!$A$2:$A$39,0),FALSE),0)</f>
        <v>60367</v>
      </c>
      <c r="J391" s="2"/>
      <c r="K391" s="2"/>
      <c r="L391" s="42">
        <f t="shared" si="72"/>
        <v>779.72479999999996</v>
      </c>
      <c r="N391" s="43" t="str">
        <f>'Olieforbrug, TJ'!M391</f>
        <v>December</v>
      </c>
    </row>
    <row r="392" spans="1:14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J392" s="15"/>
      <c r="K392" s="15"/>
      <c r="L392" s="16"/>
      <c r="M392" s="3"/>
      <c r="N392" s="37">
        <v>2020</v>
      </c>
    </row>
    <row r="393" spans="1:14" x14ac:dyDescent="0.2">
      <c r="A393" s="23" t="str">
        <f>'Olieforbrug, TJ'!A393</f>
        <v>Januar</v>
      </c>
      <c r="C393" s="16">
        <f>IFERROR(HLOOKUP("Petrokoks",'[37]Månedlig Olie Rapport'!$B$2:$AG$39,MATCH("Egen produktion 2.i.",'[37]Månedlig Olie Rapport'!$B$2:$B$39,0),FALSE),0)-IFERROR(HLOOKUP("Petrokoks",'[37]Månedlig Olie Rapport'!$B$2:$AG$39,MATCH("Anvendt til produktion 3.n",'[37]Månedlig Olie Rapport'!$B$2:$B$39,0),FALSE),0)</f>
        <v>0</v>
      </c>
      <c r="D393" s="16">
        <f>IFERROR(HLOOKUP("Petrokoks",'[37]Månedlig Olie Rapport'!$A$2:$AG$39,MATCH("Import 2.a.",'[37]Månedlig Olie Rapport'!$B$2:$B$39,0),FALSE),0)</f>
        <v>31708</v>
      </c>
      <c r="E393" s="16">
        <f>IFERROR(HLOOKUP("Petrokoks",'[37]Månedlig Olie Rapport'!$A$2:$AG$39,MATCH("Eksport 3.a.",'[37]Månedlig Olie Rapport'!$B$2:$B$39,0),FALSE),0)</f>
        <v>9</v>
      </c>
      <c r="F393" s="16">
        <f>IFERROR(HLOOKUP("Petrokoks",'[37]Månedlig Olie Rapport'!$A$2:$AG$39,MATCH("Bunkring af udenrigsfart 3.d.",'[37]Månedlig Olie Rapport'!$B$2:$B$39,0),FALSE),0)</f>
        <v>0</v>
      </c>
      <c r="G393" s="16">
        <f>I391-I393</f>
        <v>-10497</v>
      </c>
      <c r="H393" s="16">
        <f>IFERROR(HLOOKUP("Petrokoks",'[37]Månedlig Olie Rapport'!$A$2:$AG$39,MATCH("Salg til Forsvaret 3.e.",'[37]Månedlig Olie Rapport'!$B$2:$B$39,0),FALSE),0)
+IFERROR(HLOOKUP("Petrokoks",'[37]Månedlig Olie Rapport'!$A$2:$AG$39,MATCH("Salg til international luftfart 3.f.",'[37]Månedlig Olie Rapport'!$B$2:$B$39,0),FALSE),0)
+IFERROR(HLOOKUP("Petrokoks",'[37]Månedlig Olie Rapport'!$A$2:$AG$39,MATCH("Salg til andre 3.h.",'[37]Månedlig Olie Rapport'!$B$2:$B$39,0),FALSE),0)
+IFERROR(HLOOKUP("Petrokoks",'[37]Månedlig Olie Rapport'!$A$2:$AG$39,MATCH("Eget forbrug uden for raffinaderi 3*",'[37]Månedlig Olie Rapport'!$B$2:$B$39,0),FALSE),0)
+IFERROR(HLOOKUP("Petrokoks",'[37]Månedlig Olie Rapport'!$A$2:$AG$39,MATCH("Salg til platforme 3.g.",'[37]Månedlig Olie Rapport'!$B$2:$B$39,0),FALSE),0)</f>
        <v>21202</v>
      </c>
      <c r="I393" s="16">
        <f>IFERROR(HLOOKUP("Petrokoks",'[37]Månedlig Olie Rapport'!$A$2:$AG$39,MATCH("EGEN BEHOLDNING ULTIMO",'[37]Månedlig Olie Rapport'!$A$2:$A$39,0),FALSE),0)</f>
        <v>70864</v>
      </c>
      <c r="J393" s="15"/>
      <c r="K393" s="15"/>
      <c r="L393" s="16">
        <f t="shared" ref="L393:L404" si="74">H393*31.4/1000</f>
        <v>665.74279999999987</v>
      </c>
      <c r="N393" s="23" t="str">
        <f>'Olieforbrug, TJ'!M393</f>
        <v>January</v>
      </c>
    </row>
    <row r="394" spans="1:14" x14ac:dyDescent="0.2">
      <c r="A394" s="23" t="str">
        <f>'Olieforbrug, TJ'!A394</f>
        <v>Februar</v>
      </c>
      <c r="C394" s="16">
        <f>IFERROR(HLOOKUP("Petrokoks",'[38]Månedlig Olie Rapport'!$B$2:$AG$39,MATCH("Egen produktion 2.i.",'[38]Månedlig Olie Rapport'!$B$2:$B$39,0),FALSE),0)-IFERROR(HLOOKUP("Petrokoks",'[38]Månedlig Olie Rapport'!$B$2:$AG$39,MATCH("Anvendt til produktion 3.n",'[38]Månedlig Olie Rapport'!$B$2:$B$39,0),FALSE),0)</f>
        <v>0</v>
      </c>
      <c r="D394" s="16">
        <f>IFERROR(HLOOKUP("Petrokoks",'[38]Månedlig Olie Rapport'!$A$2:$AG$39,MATCH("Import 2.a.",'[38]Månedlig Olie Rapport'!$B$2:$B$39,0),FALSE),0)</f>
        <v>63400</v>
      </c>
      <c r="E394" s="16">
        <f>IFERROR(HLOOKUP("Petrokoks",'[38]Månedlig Olie Rapport'!$A$2:$AG$39,MATCH("Eksport 3.a.",'[38]Månedlig Olie Rapport'!$B$2:$B$39,0),FALSE),0)</f>
        <v>0</v>
      </c>
      <c r="F394" s="16">
        <f>IFERROR(HLOOKUP("Petrokoks",'[38]Månedlig Olie Rapport'!$A$2:$AG$39,MATCH("Bunkring af udenrigsfart 3.d.",'[38]Månedlig Olie Rapport'!$B$2:$B$39,0),FALSE),0)</f>
        <v>0</v>
      </c>
      <c r="G394" s="65">
        <f t="shared" ref="G394:G399" si="75">I393-I394</f>
        <v>-42252</v>
      </c>
      <c r="H394" s="16">
        <f>IFERROR(HLOOKUP("Petrokoks",'[38]Månedlig Olie Rapport'!$A$2:$AG$39,MATCH("Salg til Forsvaret 3.e.",'[38]Månedlig Olie Rapport'!$B$2:$B$39,0),FALSE),0)
+IFERROR(HLOOKUP("Petrokoks",'[38]Månedlig Olie Rapport'!$A$2:$AG$39,MATCH("Salg til international luftfart 3.f.",'[38]Månedlig Olie Rapport'!$B$2:$B$39,0),FALSE),0)
+IFERROR(HLOOKUP("Petrokoks",'[38]Månedlig Olie Rapport'!$A$2:$AG$39,MATCH("Salg til andre 3.h.",'[38]Månedlig Olie Rapport'!$B$2:$B$39,0),FALSE),0)
+IFERROR(HLOOKUP("Petrokoks",'[38]Månedlig Olie Rapport'!$A$2:$AG$39,MATCH("Eget forbrug uden for raffinaderi 3*",'[38]Månedlig Olie Rapport'!$B$2:$B$39,0),FALSE),0)
+IFERROR(HLOOKUP("Petrokoks",'[38]Månedlig Olie Rapport'!$A$2:$AG$39,MATCH("Salg til platforme 3.g.",'[38]Månedlig Olie Rapport'!$B$2:$B$39,0),FALSE),0)</f>
        <v>21148</v>
      </c>
      <c r="I394" s="16">
        <f>IFERROR(HLOOKUP("Petrokoks",'[38]Månedlig Olie Rapport'!$A$2:$AG$39,MATCH("EGEN BEHOLDNING ULTIMO",'[38]Månedlig Olie Rapport'!$A$2:$A$39,0),FALSE),0)</f>
        <v>113116</v>
      </c>
      <c r="J394" s="15"/>
      <c r="K394" s="15"/>
      <c r="L394" s="16">
        <f t="shared" si="74"/>
        <v>664.04719999999998</v>
      </c>
      <c r="N394" s="23" t="str">
        <f>'Olieforbrug, TJ'!M394</f>
        <v>February</v>
      </c>
    </row>
    <row r="395" spans="1:14" x14ac:dyDescent="0.2">
      <c r="A395" s="23" t="str">
        <f>'Olieforbrug, TJ'!A395</f>
        <v>Marts</v>
      </c>
      <c r="C395" s="16">
        <f>IFERROR(HLOOKUP("Petrokoks",'[39]Månedlig Olie Rapport'!$B$2:$AG$39,MATCH("Egen produktion 2.i.",'[39]Månedlig Olie Rapport'!$B$2:$B$39,0),FALSE),0)-IFERROR(HLOOKUP("Petrokoks",'[39]Månedlig Olie Rapport'!$B$2:$AG$39,MATCH("Anvendt til produktion 3.n",'[39]Månedlig Olie Rapport'!$B$2:$B$39,0),FALSE),0)</f>
        <v>0</v>
      </c>
      <c r="D395" s="16">
        <f>IFERROR(HLOOKUP("Petrokoks",'[39]Månedlig Olie Rapport'!$A$2:$AG$39,MATCH("Import 2.a.",'[39]Månedlig Olie Rapport'!$B$2:$B$39,0),FALSE),0)</f>
        <v>32522</v>
      </c>
      <c r="E395" s="16">
        <f>IFERROR(HLOOKUP("Petrokoks",'[39]Månedlig Olie Rapport'!$A$2:$AG$39,MATCH("Eksport 3.a.",'[39]Månedlig Olie Rapport'!$B$2:$B$39,0),FALSE),0)</f>
        <v>0</v>
      </c>
      <c r="F395" s="16">
        <f>IFERROR(HLOOKUP("Petrokoks",'[39]Månedlig Olie Rapport'!$A$2:$AG$39,MATCH("Bunkring af udenrigsfart 3.d.",'[39]Månedlig Olie Rapport'!$B$2:$B$39,0),FALSE),0)</f>
        <v>0</v>
      </c>
      <c r="G395" s="65">
        <f t="shared" si="75"/>
        <v>-13764</v>
      </c>
      <c r="H395" s="16">
        <f>IFERROR(HLOOKUP("Petrokoks",'[39]Månedlig Olie Rapport'!$A$2:$AG$39,MATCH("Salg til Forsvaret 3.e.",'[39]Månedlig Olie Rapport'!$B$2:$B$39,0),FALSE),0)
+IFERROR(HLOOKUP("Petrokoks",'[39]Månedlig Olie Rapport'!$A$2:$AG$39,MATCH("Salg til international luftfart 3.f.",'[39]Månedlig Olie Rapport'!$B$2:$B$39,0),FALSE),0)
+IFERROR(HLOOKUP("Petrokoks",'[39]Månedlig Olie Rapport'!$A$2:$AG$39,MATCH("Salg til andre 3.h.",'[39]Månedlig Olie Rapport'!$B$2:$B$39,0),FALSE),0)
+IFERROR(HLOOKUP("Petrokoks",'[39]Månedlig Olie Rapport'!$A$2:$AG$39,MATCH("Eget forbrug uden for raffinaderi 3*",'[39]Månedlig Olie Rapport'!$B$2:$B$39,0),FALSE),0)
+IFERROR(HLOOKUP("Petrokoks",'[39]Månedlig Olie Rapport'!$A$2:$AG$39,MATCH("Salg til platforme 3.g.",'[39]Månedlig Olie Rapport'!$B$2:$B$39,0),FALSE),0)</f>
        <v>18758</v>
      </c>
      <c r="I395" s="16">
        <f>IFERROR(HLOOKUP("Petrokoks",'[39]Månedlig Olie Rapport'!$A$2:$AG$39,MATCH("EGEN BEHOLDNING ULTIMO",'[39]Månedlig Olie Rapport'!$A$2:$A$39,0),FALSE),0)</f>
        <v>126880</v>
      </c>
      <c r="J395" s="15"/>
      <c r="K395" s="15"/>
      <c r="L395" s="16">
        <f t="shared" si="74"/>
        <v>589.00119999999993</v>
      </c>
      <c r="N395" s="23" t="str">
        <f>'Olieforbrug, TJ'!M395</f>
        <v>March</v>
      </c>
    </row>
    <row r="396" spans="1:14" x14ac:dyDescent="0.2">
      <c r="A396" s="23" t="str">
        <f>'Olieforbrug, TJ'!A396</f>
        <v>April</v>
      </c>
      <c r="C396" s="16">
        <f>IFERROR(HLOOKUP("Petrokoks",'[40]Månedlig Olie Rapport'!$B$2:$AG$39,MATCH("Egen produktion 2.i.",'[40]Månedlig Olie Rapport'!$B$2:$B$39,0),FALSE),0)-IFERROR(HLOOKUP("Petrokoks",'[40]Månedlig Olie Rapport'!$B$2:$AG$39,MATCH("Anvendt til produktion 3.n",'[40]Månedlig Olie Rapport'!$B$2:$B$39,0),FALSE),0)</f>
        <v>0</v>
      </c>
      <c r="D396" s="16">
        <f>IFERROR(HLOOKUP("Petrokoks",'[40]Månedlig Olie Rapport'!$A$2:$AG$39,MATCH("Import 2.a.",'[40]Månedlig Olie Rapport'!$B$2:$B$39,0),FALSE),0)</f>
        <v>0</v>
      </c>
      <c r="E396" s="16">
        <f>IFERROR(HLOOKUP("Petrokoks",'[40]Månedlig Olie Rapport'!$A$2:$AG$39,MATCH("Eksport 3.a.",'[40]Månedlig Olie Rapport'!$B$2:$B$39,0),FALSE),0)</f>
        <v>0</v>
      </c>
      <c r="F396" s="16">
        <f>IFERROR(HLOOKUP("Petrokoks",'[40]Månedlig Olie Rapport'!$A$2:$AG$39,MATCH("Bunkring af udenrigsfart 3.d.",'[40]Månedlig Olie Rapport'!$B$2:$B$39,0),FALSE),0)</f>
        <v>0</v>
      </c>
      <c r="G396" s="65">
        <f t="shared" si="75"/>
        <v>19253</v>
      </c>
      <c r="H396" s="16">
        <f>IFERROR(HLOOKUP("Petrokoks",'[40]Månedlig Olie Rapport'!$A$2:$AG$39,MATCH("Salg til Forsvaret 3.e.",'[40]Månedlig Olie Rapport'!$B$2:$B$39,0),FALSE),0)
+IFERROR(HLOOKUP("Petrokoks",'[40]Månedlig Olie Rapport'!$A$2:$AG$39,MATCH("Salg til international luftfart 3.f.",'[40]Månedlig Olie Rapport'!$B$2:$B$39,0),FALSE),0)
+IFERROR(HLOOKUP("Petrokoks",'[40]Månedlig Olie Rapport'!$A$2:$AG$39,MATCH("Salg til andre 3.h.",'[40]Månedlig Olie Rapport'!$B$2:$B$39,0),FALSE),0)
+IFERROR(HLOOKUP("Petrokoks",'[40]Månedlig Olie Rapport'!$A$2:$AG$39,MATCH("Eget forbrug uden for raffinaderi 3*",'[40]Månedlig Olie Rapport'!$B$2:$B$39,0),FALSE),0)
+IFERROR(HLOOKUP("Petrokoks",'[40]Månedlig Olie Rapport'!$A$2:$AG$39,MATCH("Salg til platforme 3.g.",'[40]Månedlig Olie Rapport'!$B$2:$B$39,0),FALSE),0)</f>
        <v>19253</v>
      </c>
      <c r="I396" s="16">
        <f>IFERROR(HLOOKUP("Petrokoks",'[40]Månedlig Olie Rapport'!$A$2:$AG$39,MATCH("EGEN BEHOLDNING ULTIMO",'[40]Månedlig Olie Rapport'!$A$2:$A$39,0),FALSE),0)</f>
        <v>107627</v>
      </c>
      <c r="J396" s="15"/>
      <c r="K396" s="15"/>
      <c r="L396" s="16">
        <f t="shared" si="74"/>
        <v>604.54419999999993</v>
      </c>
      <c r="N396" s="23" t="str">
        <f>'Olieforbrug, TJ'!M396</f>
        <v>April</v>
      </c>
    </row>
    <row r="397" spans="1:14" x14ac:dyDescent="0.2">
      <c r="A397" s="23" t="str">
        <f>'Olieforbrug, TJ'!A397</f>
        <v>Maj</v>
      </c>
      <c r="C397" s="16">
        <f>IFERROR(HLOOKUP("Petrokoks",'[41]Månedlig Olie Rapport'!$B$2:$AG$39,MATCH("Egen produktion 2.i.",'[41]Månedlig Olie Rapport'!$B$2:$B$39,0),FALSE),0)-IFERROR(HLOOKUP("Petrokoks",'[41]Månedlig Olie Rapport'!$B$2:$AG$39,MATCH("Anvendt til produktion 3.n",'[41]Månedlig Olie Rapport'!$B$2:$B$39,0),FALSE),0)</f>
        <v>0</v>
      </c>
      <c r="D397" s="16">
        <f>IFERROR(HLOOKUP("Petrokoks",'[41]Månedlig Olie Rapport'!$A$2:$AG$39,MATCH("Import 2.a.",'[41]Månedlig Olie Rapport'!$B$2:$B$39,0),FALSE),0)</f>
        <v>24</v>
      </c>
      <c r="E397" s="16">
        <f>IFERROR(HLOOKUP("Petrokoks",'[41]Månedlig Olie Rapport'!$A$2:$AG$39,MATCH("Eksport 3.a.",'[41]Månedlig Olie Rapport'!$B$2:$B$39,0),FALSE),0)</f>
        <v>0</v>
      </c>
      <c r="F397" s="16">
        <f>IFERROR(HLOOKUP("Petrokoks",'[41]Månedlig Olie Rapport'!$A$2:$AG$39,MATCH("Bunkring af udenrigsfart 3.d.",'[41]Månedlig Olie Rapport'!$B$2:$B$39,0),FALSE),0)</f>
        <v>0</v>
      </c>
      <c r="G397" s="65">
        <f t="shared" si="75"/>
        <v>24570</v>
      </c>
      <c r="H397" s="16">
        <f>IFERROR(HLOOKUP("Petrokoks",'[41]Månedlig Olie Rapport'!$A$2:$AG$39,MATCH("Salg til Forsvaret 3.e.",'[41]Månedlig Olie Rapport'!$B$2:$B$39,0),FALSE),0)
+IFERROR(HLOOKUP("Petrokoks",'[41]Månedlig Olie Rapport'!$A$2:$AG$39,MATCH("Salg til international luftfart 3.f.",'[41]Månedlig Olie Rapport'!$B$2:$B$39,0),FALSE),0)
+IFERROR(HLOOKUP("Petrokoks",'[41]Månedlig Olie Rapport'!$A$2:$AG$39,MATCH("Salg til andre 3.h.",'[41]Månedlig Olie Rapport'!$B$2:$B$39,0),FALSE),0)
+IFERROR(HLOOKUP("Petrokoks",'[41]Månedlig Olie Rapport'!$A$2:$AG$39,MATCH("Eget forbrug uden for raffinaderi 3*",'[41]Månedlig Olie Rapport'!$B$2:$B$39,0),FALSE),0)
+IFERROR(HLOOKUP("Petrokoks",'[41]Månedlig Olie Rapport'!$A$2:$AG$39,MATCH("Salg til platforme 3.g.",'[41]Månedlig Olie Rapport'!$B$2:$B$39,0),FALSE),0)</f>
        <v>24594</v>
      </c>
      <c r="I397" s="16">
        <f>IFERROR(HLOOKUP("Petrokoks",'[41]Månedlig Olie Rapport'!$A$2:$AG$39,MATCH("EGEN BEHOLDNING ULTIMO",'[41]Månedlig Olie Rapport'!$A$2:$A$39,0),FALSE),0)</f>
        <v>83057</v>
      </c>
      <c r="J397" s="15"/>
      <c r="K397" s="15"/>
      <c r="L397" s="16">
        <f t="shared" si="74"/>
        <v>772.25159999999994</v>
      </c>
      <c r="N397" s="23" t="str">
        <f>'Olieforbrug, TJ'!M397</f>
        <v>May</v>
      </c>
    </row>
    <row r="398" spans="1:14" x14ac:dyDescent="0.2">
      <c r="A398" s="23" t="str">
        <f>'Olieforbrug, TJ'!A398</f>
        <v>Juni</v>
      </c>
      <c r="C398" s="16">
        <f>IFERROR(HLOOKUP("Petrokoks",'[42]Månedlig Olie Rapport'!$B$2:$AG$39,MATCH("Egen produktion 2.i.",'[42]Månedlig Olie Rapport'!$B$2:$B$39,0),FALSE),0)-IFERROR(HLOOKUP("Petrokoks",'[42]Månedlig Olie Rapport'!$B$2:$AG$39,MATCH("Anvendt til produktion 3.n",'[42]Månedlig Olie Rapport'!$B$2:$B$39,0),FALSE),0)</f>
        <v>0</v>
      </c>
      <c r="D398" s="16">
        <f>IFERROR(HLOOKUP("Petrokoks",'[42]Månedlig Olie Rapport'!$A$2:$AG$39,MATCH("Import 2.a.",'[42]Månedlig Olie Rapport'!$B$2:$B$39,0),FALSE),0)</f>
        <v>56446</v>
      </c>
      <c r="E398" s="16">
        <f>IFERROR(HLOOKUP("Petrokoks",'[42]Månedlig Olie Rapport'!$A$2:$AG$39,MATCH("Eksport 3.a.",'[42]Månedlig Olie Rapport'!$B$2:$B$39,0),FALSE),0)</f>
        <v>0</v>
      </c>
      <c r="F398" s="16">
        <f>IFERROR(HLOOKUP("Petrokoks",'[42]Månedlig Olie Rapport'!$A$2:$AG$39,MATCH("Bunkring af udenrigsfart 3.d.",'[42]Månedlig Olie Rapport'!$B$2:$B$39,0),FALSE),0)</f>
        <v>0</v>
      </c>
      <c r="G398" s="65">
        <f t="shared" si="75"/>
        <v>-34844</v>
      </c>
      <c r="H398" s="16">
        <f>IFERROR(HLOOKUP("Petrokoks",'[42]Månedlig Olie Rapport'!$A$2:$AG$39,MATCH("Salg til Forsvaret 3.e.",'[42]Månedlig Olie Rapport'!$B$2:$B$39,0),FALSE),0)
+IFERROR(HLOOKUP("Petrokoks",'[42]Månedlig Olie Rapport'!$A$2:$AG$39,MATCH("Salg til international luftfart 3.f.",'[42]Månedlig Olie Rapport'!$B$2:$B$39,0),FALSE),0)
+IFERROR(HLOOKUP("Petrokoks",'[42]Månedlig Olie Rapport'!$A$2:$AG$39,MATCH("Salg til andre 3.h.",'[42]Månedlig Olie Rapport'!$B$2:$B$39,0),FALSE),0)
+IFERROR(HLOOKUP("Petrokoks",'[42]Månedlig Olie Rapport'!$A$2:$AG$39,MATCH("Eget forbrug uden for raffinaderi 3*",'[42]Månedlig Olie Rapport'!$B$2:$B$39,0),FALSE),0)
+IFERROR(HLOOKUP("Petrokoks",'[42]Månedlig Olie Rapport'!$A$2:$AG$39,MATCH("Salg til platforme 3.g.",'[42]Månedlig Olie Rapport'!$B$2:$B$39,0),FALSE),0)</f>
        <v>20835</v>
      </c>
      <c r="I398" s="16">
        <f>IFERROR(HLOOKUP("Petrokoks",'[42]Månedlig Olie Rapport'!$A$2:$AG$39,MATCH("EGEN BEHOLDNING ULTIMO",'[42]Månedlig Olie Rapport'!$A$2:$A$39,0),FALSE),0)</f>
        <v>117901</v>
      </c>
      <c r="J398" s="15"/>
      <c r="K398" s="15"/>
      <c r="L398" s="16">
        <f t="shared" si="74"/>
        <v>654.21900000000005</v>
      </c>
      <c r="N398" s="23" t="str">
        <f>'Olieforbrug, TJ'!M398</f>
        <v>June</v>
      </c>
    </row>
    <row r="399" spans="1:14" x14ac:dyDescent="0.2">
      <c r="A399" s="23" t="str">
        <f>'Olieforbrug, TJ'!A399</f>
        <v>Juli</v>
      </c>
      <c r="C399" s="16">
        <f>IFERROR(HLOOKUP("Petrokoks",'[43]Månedlig Olie Rapport'!$B$2:$AG$39,MATCH("Egen produktion 2.i.",'[43]Månedlig Olie Rapport'!$B$2:$B$39,0),FALSE),0)-IFERROR(HLOOKUP("Petrokoks",'[43]Månedlig Olie Rapport'!$B$2:$AG$39,MATCH("Anvendt til produktion 3.n",'[43]Månedlig Olie Rapport'!$B$2:$B$39,0),FALSE),0)</f>
        <v>0</v>
      </c>
      <c r="D399" s="16">
        <f>IFERROR(HLOOKUP("Petrokoks",'[43]Månedlig Olie Rapport'!$A$2:$AG$39,MATCH("Import 2.a.",'[43]Månedlig Olie Rapport'!$B$2:$B$39,0),FALSE),0)</f>
        <v>1500</v>
      </c>
      <c r="E399" s="16">
        <f>IFERROR(HLOOKUP("Petrokoks",'[43]Månedlig Olie Rapport'!$A$2:$AG$39,MATCH("Eksport 3.a.",'[43]Månedlig Olie Rapport'!$B$2:$B$39,0),FALSE),0)</f>
        <v>0</v>
      </c>
      <c r="F399" s="16">
        <f>IFERROR(HLOOKUP("Petrokoks",'[43]Månedlig Olie Rapport'!$A$2:$AG$39,MATCH("Bunkring af udenrigsfart 3.d.",'[43]Månedlig Olie Rapport'!$B$2:$B$39,0),FALSE),0)</f>
        <v>0</v>
      </c>
      <c r="G399" s="65">
        <f t="shared" si="75"/>
        <v>21163</v>
      </c>
      <c r="H399" s="16">
        <f>IFERROR(HLOOKUP("Petrokoks",'[43]Månedlig Olie Rapport'!$A$2:$AG$39,MATCH("Salg til Forsvaret 3.e.",'[43]Månedlig Olie Rapport'!$B$2:$B$39,0),FALSE),0)
+IFERROR(HLOOKUP("Petrokoks",'[43]Månedlig Olie Rapport'!$A$2:$AG$39,MATCH("Salg til international luftfart 3.f.",'[43]Månedlig Olie Rapport'!$B$2:$B$39,0),FALSE),0)
+IFERROR(HLOOKUP("Petrokoks",'[43]Månedlig Olie Rapport'!$A$2:$AG$39,MATCH("Salg til andre 3.h.",'[43]Månedlig Olie Rapport'!$B$2:$B$39,0),FALSE),0)
+IFERROR(HLOOKUP("Petrokoks",'[43]Månedlig Olie Rapport'!$A$2:$AG$39,MATCH("Eget forbrug uden for raffinaderi 3*",'[43]Månedlig Olie Rapport'!$B$2:$B$39,0),FALSE),0)
+IFERROR(HLOOKUP("Petrokoks",'[43]Månedlig Olie Rapport'!$A$2:$AG$39,MATCH("Salg til platforme 3.g.",'[43]Månedlig Olie Rapport'!$B$2:$B$39,0),FALSE),0)</f>
        <v>23468</v>
      </c>
      <c r="I399" s="16">
        <f>IFERROR(HLOOKUP("Petrokoks",'[43]Månedlig Olie Rapport'!$A$2:$AG$39,MATCH("EGEN BEHOLDNING ULTIMO",'[43]Månedlig Olie Rapport'!$A$2:$A$39,0),FALSE),0)</f>
        <v>96738</v>
      </c>
      <c r="J399" s="15"/>
      <c r="K399" s="15"/>
      <c r="L399" s="16">
        <f t="shared" si="74"/>
        <v>736.89519999999993</v>
      </c>
      <c r="N399" s="23" t="str">
        <f>'Olieforbrug, TJ'!M399</f>
        <v>July</v>
      </c>
    </row>
    <row r="400" spans="1:14" x14ac:dyDescent="0.2">
      <c r="A400" s="23" t="str">
        <f>'Olieforbrug, TJ'!A400</f>
        <v>August</v>
      </c>
      <c r="C400" s="16">
        <f>IFERROR(HLOOKUP("Petrokoks",'[44]Månedlig Olie Rapport'!$B$2:$AG$39,MATCH("Egen produktion 2.i.",'[44]Månedlig Olie Rapport'!$B$2:$B$39,0),FALSE),0)-IFERROR(HLOOKUP("Petrokoks",'[44]Månedlig Olie Rapport'!$B$2:$AG$39,MATCH("Anvendt til produktion 3.n",'[44]Månedlig Olie Rapport'!$B$2:$B$39,0),FALSE),0)</f>
        <v>0</v>
      </c>
      <c r="D400" s="16">
        <f>IFERROR(HLOOKUP("Petrokoks",'[44]Månedlig Olie Rapport'!$A$2:$AG$39,MATCH("Import 2.a.",'[44]Månedlig Olie Rapport'!$B$2:$B$39,0),FALSE),0)</f>
        <v>0</v>
      </c>
      <c r="E400" s="16">
        <f>IFERROR(HLOOKUP("Petrokoks",'[44]Månedlig Olie Rapport'!$A$2:$AG$39,MATCH("Eksport 3.a.",'[44]Månedlig Olie Rapport'!$B$2:$B$39,0),FALSE),0)</f>
        <v>0</v>
      </c>
      <c r="F400" s="16">
        <f>IFERROR(HLOOKUP("Petrokoks",'[44]Månedlig Olie Rapport'!$A$2:$AG$39,MATCH("Bunkring af udenrigsfart 3.d.",'[44]Månedlig Olie Rapport'!$B$2:$B$39,0),FALSE),0)</f>
        <v>0</v>
      </c>
      <c r="G400" s="65">
        <f>I399-I400</f>
        <v>19383</v>
      </c>
      <c r="H400" s="16">
        <f>IFERROR(HLOOKUP("Petrokoks",'[44]Månedlig Olie Rapport'!$A$2:$AG$39,MATCH("Salg til Forsvaret 3.e.",'[44]Månedlig Olie Rapport'!$B$2:$B$39,0),FALSE),0)
+IFERROR(HLOOKUP("Petrokoks",'[44]Månedlig Olie Rapport'!$A$2:$AG$39,MATCH("Salg til international luftfart 3.f.",'[44]Månedlig Olie Rapport'!$B$2:$B$39,0),FALSE),0)
+IFERROR(HLOOKUP("Petrokoks",'[44]Månedlig Olie Rapport'!$A$2:$AG$39,MATCH("Salg til andre 3.h.",'[44]Månedlig Olie Rapport'!$B$2:$B$39,0),FALSE),0)
+IFERROR(HLOOKUP("Petrokoks",'[44]Månedlig Olie Rapport'!$A$2:$AG$39,MATCH("Eget forbrug uden for raffinaderi 3*",'[44]Månedlig Olie Rapport'!$B$2:$B$39,0),FALSE),0)
+IFERROR(HLOOKUP("Petrokoks",'[44]Månedlig Olie Rapport'!$A$2:$AG$39,MATCH("Salg til platforme 3.g.",'[44]Månedlig Olie Rapport'!$B$2:$B$39,0),FALSE),0)</f>
        <v>19383</v>
      </c>
      <c r="I400" s="16">
        <f>IFERROR(HLOOKUP("Petrokoks",'[44]Månedlig Olie Rapport'!$A$2:$AG$39,MATCH("EGEN BEHOLDNING ULTIMO",'[44]Månedlig Olie Rapport'!$A$2:$A$39,0),FALSE),0)</f>
        <v>77355</v>
      </c>
      <c r="L400" s="16">
        <f t="shared" si="74"/>
        <v>608.62619999999993</v>
      </c>
      <c r="N400" s="23" t="str">
        <f>'Olieforbrug, TJ'!M400</f>
        <v>August</v>
      </c>
    </row>
    <row r="401" spans="1:14" x14ac:dyDescent="0.2">
      <c r="A401" s="23" t="str">
        <f>'Olieforbrug, TJ'!A401</f>
        <v>September</v>
      </c>
      <c r="C401" s="16">
        <f>IFERROR(HLOOKUP("Petrokoks",'[45]Månedlig Olie Rapport'!$B$2:$AG$39,MATCH("Egen produktion 2.i.",'[45]Månedlig Olie Rapport'!$B$2:$B$39,0),FALSE),0)-IFERROR(HLOOKUP("Petrokoks",'[45]Månedlig Olie Rapport'!$B$2:$AG$39,MATCH("Anvendt til produktion 3.n",'[45]Månedlig Olie Rapport'!$B$2:$B$39,0),FALSE),0)</f>
        <v>0</v>
      </c>
      <c r="D401" s="16">
        <f>IFERROR(HLOOKUP("Petrokoks",'[45]Månedlig Olie Rapport'!$A$2:$AG$39,MATCH("Import 2.a.",'[45]Månedlig Olie Rapport'!$B$2:$B$39,0),FALSE),0)</f>
        <v>19149</v>
      </c>
      <c r="E401" s="16">
        <f>IFERROR(HLOOKUP("Petrokoks",'[45]Månedlig Olie Rapport'!$A$2:$AG$39,MATCH("Eksport 3.a.",'[45]Månedlig Olie Rapport'!$B$2:$B$39,0),FALSE),0)</f>
        <v>0</v>
      </c>
      <c r="F401" s="16">
        <f>IFERROR(HLOOKUP("Petrokoks",'[45]Månedlig Olie Rapport'!$A$2:$AG$39,MATCH("Bunkring af udenrigsfart 3.d.",'[45]Månedlig Olie Rapport'!$B$2:$B$39,0),FALSE),0)</f>
        <v>0</v>
      </c>
      <c r="G401" s="65">
        <f>I400-I401</f>
        <v>2843</v>
      </c>
      <c r="H401" s="16">
        <f>IFERROR(HLOOKUP("Petrokoks",'[45]Månedlig Olie Rapport'!$A$2:$AG$39,MATCH("Salg til Forsvaret 3.e.",'[45]Månedlig Olie Rapport'!$B$2:$B$39,0),FALSE),0)
+IFERROR(HLOOKUP("Petrokoks",'[45]Månedlig Olie Rapport'!$A$2:$AG$39,MATCH("Salg til international luftfart 3.f.",'[45]Månedlig Olie Rapport'!$B$2:$B$39,0),FALSE),0)
+IFERROR(HLOOKUP("Petrokoks",'[45]Månedlig Olie Rapport'!$A$2:$AG$39,MATCH("Salg til andre 3.h.",'[45]Månedlig Olie Rapport'!$B$2:$B$39,0),FALSE),0)
+IFERROR(HLOOKUP("Petrokoks",'[45]Månedlig Olie Rapport'!$A$2:$AG$39,MATCH("Eget forbrug uden for raffinaderi 3*",'[45]Månedlig Olie Rapport'!$B$2:$B$39,0),FALSE),0)
+IFERROR(HLOOKUP("Petrokoks",'[45]Månedlig Olie Rapport'!$A$2:$AG$39,MATCH("Salg til platforme 3.g.",'[45]Månedlig Olie Rapport'!$B$2:$B$39,0),FALSE),0)</f>
        <v>21992</v>
      </c>
      <c r="I401" s="16">
        <f>IFERROR(HLOOKUP("Petrokoks",'[45]Månedlig Olie Rapport'!$A$2:$AG$39,MATCH("EGEN BEHOLDNING ULTIMO",'[45]Månedlig Olie Rapport'!$A$2:$A$39,0),FALSE),0)</f>
        <v>74512</v>
      </c>
      <c r="L401" s="16">
        <f t="shared" si="74"/>
        <v>690.54879999999991</v>
      </c>
      <c r="N401" s="23" t="str">
        <f>'Olieforbrug, TJ'!M401</f>
        <v>September</v>
      </c>
    </row>
    <row r="402" spans="1:14" x14ac:dyDescent="0.2">
      <c r="A402" s="23" t="str">
        <f>'Olieforbrug, TJ'!A402</f>
        <v>Oktober</v>
      </c>
      <c r="C402" s="16">
        <f>IFERROR(HLOOKUP("Petrokoks",'[46]Månedlig Olie Rapport'!$B$2:$AG$39,MATCH("Egen produktion 2.i.",'[46]Månedlig Olie Rapport'!$B$2:$B$39,0),FALSE),0)-IFERROR(HLOOKUP("Petrokoks",'[46]Månedlig Olie Rapport'!$B$2:$AG$39,MATCH("Anvendt til produktion 3.n",'[46]Månedlig Olie Rapport'!$B$2:$B$39,0),FALSE),0)</f>
        <v>0</v>
      </c>
      <c r="D402" s="16">
        <f>IFERROR(HLOOKUP("Petrokoks",'[46]Månedlig Olie Rapport'!$A$2:$AG$39,MATCH("Import 2.a.",'[46]Månedlig Olie Rapport'!$B$2:$B$39,0),FALSE),0)</f>
        <v>0</v>
      </c>
      <c r="E402" s="16">
        <f>IFERROR(HLOOKUP("Petrokoks",'[46]Månedlig Olie Rapport'!$A$2:$AG$39,MATCH("Eksport 3.a.",'[46]Månedlig Olie Rapport'!$B$2:$B$39,0),FALSE),0)</f>
        <v>0</v>
      </c>
      <c r="F402" s="16">
        <f>IFERROR(HLOOKUP("Petrokoks",'[46]Månedlig Olie Rapport'!$A$2:$AG$39,MATCH("Bunkring af udenrigsfart 3.d.",'[46]Månedlig Olie Rapport'!$B$2:$B$39,0),FALSE),0)</f>
        <v>0</v>
      </c>
      <c r="G402" s="65">
        <f>I401-I402</f>
        <v>23312</v>
      </c>
      <c r="H402" s="16">
        <f>IFERROR(HLOOKUP("Petrokoks",'[46]Månedlig Olie Rapport'!$A$2:$AG$39,MATCH("Salg til Forsvaret 3.e.",'[46]Månedlig Olie Rapport'!$B$2:$B$39,0),FALSE),0)
+IFERROR(HLOOKUP("Petrokoks",'[46]Månedlig Olie Rapport'!$A$2:$AG$39,MATCH("Salg til international luftfart 3.f.",'[46]Månedlig Olie Rapport'!$B$2:$B$39,0),FALSE),0)
+IFERROR(HLOOKUP("Petrokoks",'[46]Månedlig Olie Rapport'!$A$2:$AG$39,MATCH("Salg til andre 3.h.",'[46]Månedlig Olie Rapport'!$B$2:$B$39,0),FALSE),0)
+IFERROR(HLOOKUP("Petrokoks",'[46]Månedlig Olie Rapport'!$A$2:$AG$39,MATCH("Eget forbrug uden for raffinaderi 3*",'[46]Månedlig Olie Rapport'!$B$2:$B$39,0),FALSE),0)
+IFERROR(HLOOKUP("Petrokoks",'[46]Månedlig Olie Rapport'!$A$2:$AG$39,MATCH("Salg til platforme 3.g.",'[46]Månedlig Olie Rapport'!$B$2:$B$39,0),FALSE),0)</f>
        <v>23312</v>
      </c>
      <c r="I402" s="16">
        <f>IFERROR(HLOOKUP("Petrokoks",'[46]Månedlig Olie Rapport'!$A$2:$AG$39,MATCH("EGEN BEHOLDNING ULTIMO",'[46]Månedlig Olie Rapport'!$A$2:$A$39,0),FALSE),0)</f>
        <v>51200</v>
      </c>
      <c r="L402" s="16">
        <f t="shared" si="74"/>
        <v>731.99679999999989</v>
      </c>
      <c r="N402" s="23" t="str">
        <f>'Olieforbrug, TJ'!M402</f>
        <v>October</v>
      </c>
    </row>
    <row r="403" spans="1:14" x14ac:dyDescent="0.2">
      <c r="A403" s="23" t="str">
        <f>'Olieforbrug, TJ'!A403</f>
        <v>November</v>
      </c>
      <c r="C403" s="16">
        <f>IFERROR(HLOOKUP("Petrokoks",'[47]Månedlig Olie Rapport'!$B$2:$AG$39,MATCH("Egen produktion 2.i.",'[47]Månedlig Olie Rapport'!$B$2:$B$39,0),FALSE),0)-IFERROR(HLOOKUP("Petrokoks",'[47]Månedlig Olie Rapport'!$B$2:$AG$39,MATCH("Anvendt til produktion 3.n",'[47]Månedlig Olie Rapport'!$B$2:$B$39,0),FALSE),0)</f>
        <v>0</v>
      </c>
      <c r="D403" s="16">
        <f>IFERROR(HLOOKUP("Petrokoks",'[47]Månedlig Olie Rapport'!$A$2:$AG$39,MATCH("Import 2.a.",'[47]Månedlig Olie Rapport'!$B$2:$B$39,0),FALSE),0)</f>
        <v>19237</v>
      </c>
      <c r="E403" s="16">
        <f>IFERROR(HLOOKUP("Petrokoks",'[47]Månedlig Olie Rapport'!$A$2:$AG$39,MATCH("Eksport 3.a.",'[47]Månedlig Olie Rapport'!$B$2:$B$39,0),FALSE),0)</f>
        <v>0</v>
      </c>
      <c r="F403" s="16">
        <f>IFERROR(HLOOKUP("Petrokoks",'[47]Månedlig Olie Rapport'!$A$2:$AG$39,MATCH("Bunkring af udenrigsfart 3.d.",'[47]Månedlig Olie Rapport'!$B$2:$B$39,0),FALSE),0)</f>
        <v>0</v>
      </c>
      <c r="G403" s="65">
        <f>I402-I403</f>
        <v>-1423</v>
      </c>
      <c r="H403" s="16">
        <f>IFERROR(HLOOKUP("Petrokoks",'[47]Månedlig Olie Rapport'!$A$2:$AG$39,MATCH("Salg til Forsvaret 3.e.",'[47]Månedlig Olie Rapport'!$B$2:$B$39,0),FALSE),0)
+IFERROR(HLOOKUP("Petrokoks",'[47]Månedlig Olie Rapport'!$A$2:$AG$39,MATCH("Salg til international luftfart 3.f.",'[47]Månedlig Olie Rapport'!$B$2:$B$39,0),FALSE),0)
+IFERROR(HLOOKUP("Petrokoks",'[47]Månedlig Olie Rapport'!$A$2:$AG$39,MATCH("Salg til andre 3.h.",'[47]Månedlig Olie Rapport'!$B$2:$B$39,0),FALSE),0)
+IFERROR(HLOOKUP("Petrokoks",'[47]Månedlig Olie Rapport'!$A$2:$AG$39,MATCH("Eget forbrug uden for raffinaderi 3*",'[47]Månedlig Olie Rapport'!$B$2:$B$39,0),FALSE),0)
+IFERROR(HLOOKUP("Petrokoks",'[47]Månedlig Olie Rapport'!$A$2:$AG$39,MATCH("Salg til platforme 3.g.",'[47]Månedlig Olie Rapport'!$B$2:$B$39,0),FALSE),0)</f>
        <v>17814</v>
      </c>
      <c r="I403" s="16">
        <f>IFERROR(HLOOKUP("Petrokoks",'[47]Månedlig Olie Rapport'!$A$2:$AG$39,MATCH("EGEN BEHOLDNING ULTIMO",'[47]Månedlig Olie Rapport'!$A$2:$A$39,0),FALSE),0)</f>
        <v>52623</v>
      </c>
      <c r="L403" s="16">
        <f t="shared" si="74"/>
        <v>559.3596</v>
      </c>
      <c r="N403" s="23" t="str">
        <f>'Olieforbrug, TJ'!M403</f>
        <v>November</v>
      </c>
    </row>
    <row r="404" spans="1:14" ht="13.5" thickBot="1" x14ac:dyDescent="0.25">
      <c r="A404" s="41" t="str">
        <f>'Olieforbrug, TJ'!A404</f>
        <v>December</v>
      </c>
      <c r="C404" s="42">
        <f>IFERROR(HLOOKUP("Petrokoks",'[48]Månedlig Olie Rapport'!$B$2:$AG$39,MATCH("Egen produktion 2.i.",'[48]Månedlig Olie Rapport'!$B$2:$B$39,0),FALSE),0)-IFERROR(HLOOKUP("Petrokoks",'[48]Månedlig Olie Rapport'!$B$2:$AG$39,MATCH("Anvendt til produktion 3.n",'[48]Månedlig Olie Rapport'!$B$2:$B$39,0),FALSE),0)</f>
        <v>0</v>
      </c>
      <c r="D404" s="42">
        <f>IFERROR(HLOOKUP("Petrokoks",'[48]Månedlig Olie Rapport'!$A$2:$AG$39,MATCH("Import 2.a.",'[48]Månedlig Olie Rapport'!$B$2:$B$39,0),FALSE),0)</f>
        <v>0</v>
      </c>
      <c r="E404" s="42">
        <f>IFERROR(HLOOKUP("Petrokoks",'[48]Månedlig Olie Rapport'!$A$2:$AG$39,MATCH("Eksport 3.a.",'[48]Månedlig Olie Rapport'!$B$2:$B$39,0),FALSE),0)</f>
        <v>0</v>
      </c>
      <c r="F404" s="42">
        <f>IFERROR(HLOOKUP("Petrokoks",'[48]Månedlig Olie Rapport'!$A$2:$AG$39,MATCH("Bunkring af udenrigsfart 3.d.",'[48]Månedlig Olie Rapport'!$B$2:$B$39,0),FALSE),0)</f>
        <v>0</v>
      </c>
      <c r="G404" s="42">
        <f>I403-I404</f>
        <v>18867</v>
      </c>
      <c r="H404" s="42">
        <f>IFERROR(HLOOKUP("Petrokoks",'[48]Månedlig Olie Rapport'!$A$2:$AG$39,MATCH("Salg til Forsvaret 3.e.",'[48]Månedlig Olie Rapport'!$B$2:$B$39,0),FALSE),0)
+IFERROR(HLOOKUP("Petrokoks",'[48]Månedlig Olie Rapport'!$A$2:$AG$39,MATCH("Salg til international luftfart 3.f.",'[48]Månedlig Olie Rapport'!$B$2:$B$39,0),FALSE),0)
+IFERROR(HLOOKUP("Petrokoks",'[48]Månedlig Olie Rapport'!$A$2:$AG$39,MATCH("Salg til andre 3.h.",'[48]Månedlig Olie Rapport'!$B$2:$B$39,0),FALSE),0)
+IFERROR(HLOOKUP("Petrokoks",'[48]Månedlig Olie Rapport'!$A$2:$AG$39,MATCH("Eget forbrug uden for raffinaderi 3*",'[48]Månedlig Olie Rapport'!$B$2:$B$39,0),FALSE),0)
+IFERROR(HLOOKUP("Petrokoks",'[48]Månedlig Olie Rapport'!$A$2:$AG$39,MATCH("Salg til platforme 3.g.",'[48]Månedlig Olie Rapport'!$B$2:$B$39,0),FALSE),0)</f>
        <v>18867</v>
      </c>
      <c r="I404" s="42">
        <f>IFERROR(HLOOKUP("Petrokoks",'[48]Månedlig Olie Rapport'!$A$2:$AG$39,MATCH("EGEN BEHOLDNING ULTIMO",'[48]Månedlig Olie Rapport'!$A$2:$A$39,0),FALSE),0)</f>
        <v>33756</v>
      </c>
      <c r="J404" s="2"/>
      <c r="K404" s="2"/>
      <c r="L404" s="42">
        <f t="shared" si="74"/>
        <v>592.42379999999991</v>
      </c>
      <c r="N404" s="43" t="str">
        <f>'Olieforbrug, TJ'!M404</f>
        <v>December</v>
      </c>
    </row>
    <row r="405" spans="1:14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5"/>
      <c r="K405" s="15"/>
      <c r="L405" s="16"/>
      <c r="M405" s="3"/>
      <c r="N405" s="37">
        <f>'Olieforbrug, TJ'!M405</f>
        <v>2021</v>
      </c>
    </row>
    <row r="406" spans="1:14" x14ac:dyDescent="0.2">
      <c r="A406" s="23" t="str">
        <f>'Olieforbrug, TJ'!A406</f>
        <v>Januar</v>
      </c>
      <c r="C406" s="16">
        <f>IFERROR(HLOOKUP("Petrokoks",'[49]Månedlig Olie Rapport'!$B$2:$AG$39,MATCH("Egen produktion 2.i.",'[49]Månedlig Olie Rapport'!$B$2:$B$39,0),FALSE),0)-IFERROR(HLOOKUP("Petrokoks",'[49]Månedlig Olie Rapport'!$B$2:$AG$39,MATCH("Anvendt til produktion 3.n",'[49]Månedlig Olie Rapport'!$B$2:$B$39,0),FALSE),0)</f>
        <v>0</v>
      </c>
      <c r="D406" s="16">
        <f>IFERROR(HLOOKUP("Petrokoks",'[49]Månedlig Olie Rapport'!$A$2:$AG$39,MATCH("Import 2.a.",'[49]Månedlig Olie Rapport'!$B$2:$B$39,0),FALSE),0)</f>
        <v>47751</v>
      </c>
      <c r="E406" s="16">
        <f>IFERROR(HLOOKUP("Petrokoks",'[49]Månedlig Olie Rapport'!$A$2:$AG$39,MATCH("Eksport 3.a.",'[49]Månedlig Olie Rapport'!$B$2:$B$39,0),FALSE),0)</f>
        <v>0</v>
      </c>
      <c r="F406" s="16">
        <f>IFERROR(HLOOKUP("Petrokoks",'[49]Månedlig Olie Rapport'!$A$2:$AG$39,MATCH("Bunkring af udenrigsfart 3.d.",'[49]Månedlig Olie Rapport'!$B$2:$B$39,0),FALSE),0)</f>
        <v>0</v>
      </c>
      <c r="G406" s="16">
        <f>I404-I406</f>
        <v>-29661</v>
      </c>
      <c r="H406" s="16">
        <f>IFERROR(HLOOKUP("Petrokoks",'[49]Månedlig Olie Rapport'!$A$2:$AG$39,MATCH("Salg til Forsvaret 3.e.",'[49]Månedlig Olie Rapport'!$B$2:$B$39,0),FALSE),0)
+IFERROR(HLOOKUP("Petrokoks",'[49]Månedlig Olie Rapport'!$A$2:$AG$39,MATCH("Salg til international luftfart 3.f.",'[49]Månedlig Olie Rapport'!$B$2:$B$39,0),FALSE),0)
+IFERROR(HLOOKUP("Petrokoks",'[49]Månedlig Olie Rapport'!$A$2:$AG$39,MATCH("Salg til andre 3.h.",'[49]Månedlig Olie Rapport'!$B$2:$B$39,0),FALSE),0)
+IFERROR(HLOOKUP("Petrokoks",'[49]Månedlig Olie Rapport'!$A$2:$AG$39,MATCH("Eget forbrug uden for raffinaderi 3*",'[49]Månedlig Olie Rapport'!$B$2:$B$39,0),FALSE),0)
+IFERROR(HLOOKUP("Petrokoks",'[49]Månedlig Olie Rapport'!$A$2:$AG$39,MATCH("Salg til platforme 3.g.",'[49]Månedlig Olie Rapport'!$B$2:$B$39,0),FALSE),0)</f>
        <v>18090</v>
      </c>
      <c r="I406" s="16">
        <f>IFERROR(HLOOKUP("Petrokoks",'[49]Månedlig Olie Rapport'!$A$2:$AG$39,MATCH("EGEN BEHOLDNING ULTIMO",'[49]Månedlig Olie Rapport'!$A$2:$A$39,0),FALSE),0)</f>
        <v>63417</v>
      </c>
      <c r="J406" s="15"/>
      <c r="K406" s="15"/>
      <c r="L406" s="16">
        <f t="shared" ref="L406:L417" si="76">H406*31.4/1000</f>
        <v>568.02599999999995</v>
      </c>
      <c r="N406" s="23" t="str">
        <f>'Olieforbrug, TJ'!M406</f>
        <v>January</v>
      </c>
    </row>
    <row r="407" spans="1:14" x14ac:dyDescent="0.2">
      <c r="A407" s="23" t="str">
        <f>'Olieforbrug, TJ'!A407</f>
        <v>Februar</v>
      </c>
      <c r="C407" s="16">
        <f>IFERROR(HLOOKUP("Petrokoks",'[50]Månedlig Olie Rapport'!$B$2:$AG$39,MATCH("Egen produktion 2.i.",'[50]Månedlig Olie Rapport'!$B$2:$B$39,0),FALSE),0)-IFERROR(HLOOKUP("Petrokoks",'[50]Månedlig Olie Rapport'!$B$2:$AG$39,MATCH("Anvendt til produktion 3.n",'[50]Månedlig Olie Rapport'!$B$2:$B$39,0),FALSE),0)</f>
        <v>0</v>
      </c>
      <c r="D407" s="16">
        <f>IFERROR(HLOOKUP("Petrokoks",'[50]Månedlig Olie Rapport'!$A$2:$AG$39,MATCH("Import 2.a.",'[50]Månedlig Olie Rapport'!$B$2:$B$39,0),FALSE),0)</f>
        <v>29201</v>
      </c>
      <c r="E407" s="16">
        <f>IFERROR(HLOOKUP("Petrokoks",'[50]Månedlig Olie Rapport'!$A$2:$AG$39,MATCH("Eksport 3.a.",'[50]Månedlig Olie Rapport'!$B$2:$B$39,0),FALSE),0)</f>
        <v>0</v>
      </c>
      <c r="F407" s="16">
        <f>IFERROR(HLOOKUP("Petrokoks",'[50]Månedlig Olie Rapport'!$A$2:$AG$39,MATCH("Bunkring af udenrigsfart 3.d.",'[50]Månedlig Olie Rapport'!$B$2:$B$39,0),FALSE),0)</f>
        <v>0</v>
      </c>
      <c r="G407" s="16">
        <f t="shared" ref="G407:G412" si="77">I406-I407</f>
        <v>-13148</v>
      </c>
      <c r="H407" s="16">
        <f>IFERROR(HLOOKUP("Petrokoks",'[50]Månedlig Olie Rapport'!$A$2:$AG$39,MATCH("Salg til Forsvaret 3.e.",'[50]Månedlig Olie Rapport'!$B$2:$B$39,0),FALSE),0)
+IFERROR(HLOOKUP("Petrokoks",'[50]Månedlig Olie Rapport'!$A$2:$AG$39,MATCH("Salg til international luftfart 3.f.",'[50]Månedlig Olie Rapport'!$B$2:$B$39,0),FALSE),0)
+IFERROR(HLOOKUP("Petrokoks",'[50]Månedlig Olie Rapport'!$A$2:$AG$39,MATCH("Salg til andre 3.h.",'[50]Månedlig Olie Rapport'!$B$2:$B$39,0),FALSE),0)
+IFERROR(HLOOKUP("Petrokoks",'[50]Månedlig Olie Rapport'!$A$2:$AG$39,MATCH("Eget forbrug uden for raffinaderi 3*",'[50]Månedlig Olie Rapport'!$B$2:$B$39,0),FALSE),0)
+IFERROR(HLOOKUP("Petrokoks",'[50]Månedlig Olie Rapport'!$A$2:$AG$39,MATCH("Salg til platforme 3.g.",'[50]Månedlig Olie Rapport'!$B$2:$B$39,0),FALSE),0)</f>
        <v>16053</v>
      </c>
      <c r="I407" s="16">
        <f>IFERROR(HLOOKUP("Petrokoks",'[50]Månedlig Olie Rapport'!$A$2:$AG$39,MATCH("EGEN BEHOLDNING ULTIMO",'[50]Månedlig Olie Rapport'!$A$2:$A$39,0),FALSE),0)</f>
        <v>76565</v>
      </c>
      <c r="J407" s="15"/>
      <c r="K407" s="15"/>
      <c r="L407" s="16">
        <f t="shared" si="76"/>
        <v>504.06419999999997</v>
      </c>
      <c r="N407" s="23" t="str">
        <f>'Olieforbrug, TJ'!M407</f>
        <v>February</v>
      </c>
    </row>
    <row r="408" spans="1:14" x14ac:dyDescent="0.2">
      <c r="A408" s="23" t="str">
        <f>'Olieforbrug, TJ'!A408</f>
        <v>Marts</v>
      </c>
      <c r="C408" s="16">
        <f>IFERROR(HLOOKUP("Petrokoks",'[51]Månedlig Olie Rapport'!$B$2:$AG$39,MATCH("Egen produktion 2.i.",'[51]Månedlig Olie Rapport'!$B$2:$B$39,0),FALSE),0)-IFERROR(HLOOKUP("Petrokoks",'[51]Månedlig Olie Rapport'!$B$2:$AG$39,MATCH("Anvendt til produktion 3.n",'[51]Månedlig Olie Rapport'!$B$2:$B$39,0),FALSE),0)</f>
        <v>0</v>
      </c>
      <c r="D408" s="16">
        <f>IFERROR(HLOOKUP("Petrokoks",'[51]Månedlig Olie Rapport'!$A$2:$AG$39,MATCH("Import 2.a.",'[51]Månedlig Olie Rapport'!$B$2:$B$39,0),FALSE),0)</f>
        <v>0</v>
      </c>
      <c r="E408" s="16">
        <f>IFERROR(HLOOKUP("Petrokoks",'[51]Månedlig Olie Rapport'!$A$2:$AG$39,MATCH("Eksport 3.a.",'[51]Månedlig Olie Rapport'!$B$2:$B$39,0),FALSE),0)</f>
        <v>0</v>
      </c>
      <c r="F408" s="16">
        <f>IFERROR(HLOOKUP("Petrokoks",'[51]Månedlig Olie Rapport'!$A$2:$AG$39,MATCH("Bunkring af udenrigsfart 3.d.",'[51]Månedlig Olie Rapport'!$B$2:$B$39,0),FALSE),0)</f>
        <v>0</v>
      </c>
      <c r="G408" s="16">
        <f t="shared" si="77"/>
        <v>17813</v>
      </c>
      <c r="H408" s="16">
        <f>IFERROR(HLOOKUP("Petrokoks",'[51]Månedlig Olie Rapport'!$A$2:$AG$39,MATCH("Salg til Forsvaret 3.e.",'[51]Månedlig Olie Rapport'!$B$2:$B$39,0),FALSE),0)
+IFERROR(HLOOKUP("Petrokoks",'[51]Månedlig Olie Rapport'!$A$2:$AG$39,MATCH("Salg til international luftfart 3.f.",'[51]Månedlig Olie Rapport'!$B$2:$B$39,0),FALSE),0)
+IFERROR(HLOOKUP("Petrokoks",'[51]Månedlig Olie Rapport'!$A$2:$AG$39,MATCH("Salg til andre 3.h.",'[51]Månedlig Olie Rapport'!$B$2:$B$39,0),FALSE),0)
+IFERROR(HLOOKUP("Petrokoks",'[51]Månedlig Olie Rapport'!$A$2:$AG$39,MATCH("Eget forbrug uden for raffinaderi 3*",'[51]Månedlig Olie Rapport'!$B$2:$B$39,0),FALSE),0)
+IFERROR(HLOOKUP("Petrokoks",'[51]Månedlig Olie Rapport'!$A$2:$AG$39,MATCH("Salg til platforme 3.g.",'[51]Månedlig Olie Rapport'!$B$2:$B$39,0),FALSE),0)</f>
        <v>17813</v>
      </c>
      <c r="I408" s="16">
        <f>IFERROR(HLOOKUP("Petrokoks",'[51]Månedlig Olie Rapport'!$A$2:$AG$39,MATCH("EGEN BEHOLDNING ULTIMO",'[51]Månedlig Olie Rapport'!$A$2:$A$39,0),FALSE),0)</f>
        <v>58752</v>
      </c>
      <c r="J408" s="15"/>
      <c r="K408" s="15"/>
      <c r="L408" s="16">
        <f t="shared" si="76"/>
        <v>559.32819999999992</v>
      </c>
      <c r="N408" s="23" t="str">
        <f>'Olieforbrug, TJ'!M408</f>
        <v>March</v>
      </c>
    </row>
    <row r="409" spans="1:14" x14ac:dyDescent="0.2">
      <c r="A409" s="23" t="str">
        <f>'Olieforbrug, TJ'!A409</f>
        <v>April</v>
      </c>
      <c r="C409" s="16">
        <f>IFERROR(HLOOKUP("Petrokoks",'[52]Månedlig Olie Rapport'!$B$2:$AG$39,MATCH("Egen produktion 2.i.",'[52]Månedlig Olie Rapport'!$B$2:$B$39,0),FALSE),0)-IFERROR(HLOOKUP("Petrokoks",'[52]Månedlig Olie Rapport'!$B$2:$AG$39,MATCH("Anvendt til produktion 3.n",'[52]Månedlig Olie Rapport'!$B$2:$B$39,0),FALSE),0)</f>
        <v>0</v>
      </c>
      <c r="D409" s="16">
        <f>IFERROR(HLOOKUP("Petrokoks",'[52]Månedlig Olie Rapport'!$A$2:$AG$39,MATCH("Import 2.a.",'[52]Månedlig Olie Rapport'!$B$2:$B$39,0),FALSE),0)</f>
        <v>36399</v>
      </c>
      <c r="E409" s="16">
        <f>IFERROR(HLOOKUP("Petrokoks",'[52]Månedlig Olie Rapport'!$A$2:$AG$39,MATCH("Eksport 3.a.",'[52]Månedlig Olie Rapport'!$B$2:$B$39,0),FALSE),0)</f>
        <v>0</v>
      </c>
      <c r="F409" s="16">
        <f>IFERROR(HLOOKUP("Petrokoks",'[52]Månedlig Olie Rapport'!$A$2:$AG$39,MATCH("Bunkring af udenrigsfart 3.d.",'[52]Månedlig Olie Rapport'!$B$2:$B$39,0),FALSE),0)</f>
        <v>0</v>
      </c>
      <c r="G409" s="16">
        <f t="shared" si="77"/>
        <v>-16536</v>
      </c>
      <c r="H409" s="16">
        <f>IFERROR(HLOOKUP("Petrokoks",'[52]Månedlig Olie Rapport'!$A$2:$AG$39,MATCH("Salg til Forsvaret 3.e.",'[52]Månedlig Olie Rapport'!$B$2:$B$39,0),FALSE),0)
+IFERROR(HLOOKUP("Petrokoks",'[52]Månedlig Olie Rapport'!$A$2:$AG$39,MATCH("Salg til international luftfart 3.f.",'[52]Månedlig Olie Rapport'!$B$2:$B$39,0),FALSE),0)
+IFERROR(HLOOKUP("Petrokoks",'[52]Månedlig Olie Rapport'!$A$2:$AG$39,MATCH("Salg til andre 3.h.",'[52]Månedlig Olie Rapport'!$B$2:$B$39,0),FALSE),0)
+IFERROR(HLOOKUP("Petrokoks",'[52]Månedlig Olie Rapport'!$A$2:$AG$39,MATCH("Eget forbrug uden for raffinaderi 3*",'[52]Månedlig Olie Rapport'!$B$2:$B$39,0),FALSE),0)
+IFERROR(HLOOKUP("Petrokoks",'[52]Månedlig Olie Rapport'!$A$2:$AG$39,MATCH("Salg til platforme 3.g.",'[52]Månedlig Olie Rapport'!$B$2:$B$39,0),FALSE),0)</f>
        <v>19863</v>
      </c>
      <c r="I409" s="16">
        <f>IFERROR(HLOOKUP("Petrokoks",'[52]Månedlig Olie Rapport'!$A$2:$AG$39,MATCH("EGEN BEHOLDNING ULTIMO",'[52]Månedlig Olie Rapport'!$A$2:$A$39,0),FALSE),0)</f>
        <v>75288</v>
      </c>
      <c r="J409" s="15"/>
      <c r="K409" s="15"/>
      <c r="L409" s="16">
        <f t="shared" si="76"/>
        <v>623.69819999999993</v>
      </c>
      <c r="N409" s="23" t="str">
        <f>'Olieforbrug, TJ'!M409</f>
        <v>April</v>
      </c>
    </row>
    <row r="410" spans="1:14" x14ac:dyDescent="0.2">
      <c r="A410" s="23" t="str">
        <f>'Olieforbrug, TJ'!A410</f>
        <v>Maj</v>
      </c>
      <c r="C410" s="16">
        <f>IFERROR(HLOOKUP("Petrokoks",'[53]Månedlig Olie Rapport'!$B$2:$AG$39,MATCH("Egen produktion 2.i.",'[53]Månedlig Olie Rapport'!$B$2:$B$39,0),FALSE),0)-IFERROR(HLOOKUP("Petrokoks",'[53]Månedlig Olie Rapport'!$B$2:$AG$39,MATCH("Anvendt til produktion 3.n",'[53]Månedlig Olie Rapport'!$B$2:$B$39,0),FALSE),0)</f>
        <v>0</v>
      </c>
      <c r="D410" s="16">
        <f>IFERROR(HLOOKUP("Petrokoks",'[53]Månedlig Olie Rapport'!$A$2:$AG$39,MATCH("Import 2.a.",'[53]Månedlig Olie Rapport'!$B$2:$B$39,0),FALSE),0)</f>
        <v>0</v>
      </c>
      <c r="E410" s="16">
        <f>IFERROR(HLOOKUP("Petrokoks",'[53]Månedlig Olie Rapport'!$A$2:$AG$39,MATCH("Eksport 3.a.",'[53]Månedlig Olie Rapport'!$B$2:$B$39,0),FALSE),0)</f>
        <v>0</v>
      </c>
      <c r="F410" s="16">
        <f>IFERROR(HLOOKUP("Petrokoks",'[53]Månedlig Olie Rapport'!$A$2:$AG$39,MATCH("Bunkring af udenrigsfart 3.d.",'[53]Månedlig Olie Rapport'!$B$2:$B$39,0),FALSE),0)</f>
        <v>0</v>
      </c>
      <c r="G410" s="16">
        <f t="shared" si="77"/>
        <v>19172</v>
      </c>
      <c r="H410" s="16">
        <f>IFERROR(HLOOKUP("Petrokoks",'[53]Månedlig Olie Rapport'!$A$2:$AG$39,MATCH("Salg til Forsvaret 3.e.",'[53]Månedlig Olie Rapport'!$B$2:$B$39,0),FALSE),0)
+IFERROR(HLOOKUP("Petrokoks",'[53]Månedlig Olie Rapport'!$A$2:$AG$39,MATCH("Salg til international luftfart 3.f.",'[53]Månedlig Olie Rapport'!$B$2:$B$39,0),FALSE),0)
+IFERROR(HLOOKUP("Petrokoks",'[53]Månedlig Olie Rapport'!$A$2:$AG$39,MATCH("Salg til andre 3.h.",'[53]Månedlig Olie Rapport'!$B$2:$B$39,0),FALSE),0)
+IFERROR(HLOOKUP("Petrokoks",'[53]Månedlig Olie Rapport'!$A$2:$AG$39,MATCH("Eget forbrug uden for raffinaderi 3*",'[53]Månedlig Olie Rapport'!$B$2:$B$39,0),FALSE),0)
+IFERROR(HLOOKUP("Petrokoks",'[53]Månedlig Olie Rapport'!$A$2:$AG$39,MATCH("Salg til platforme 3.g.",'[53]Månedlig Olie Rapport'!$B$2:$B$39,0),FALSE),0)</f>
        <v>19172</v>
      </c>
      <c r="I410" s="16">
        <f>IFERROR(HLOOKUP("Petrokoks",'[53]Månedlig Olie Rapport'!$A$2:$AG$39,MATCH("EGEN BEHOLDNING ULTIMO",'[53]Månedlig Olie Rapport'!$A$2:$A$39,0),FALSE),0)</f>
        <v>56116</v>
      </c>
      <c r="J410" s="15"/>
      <c r="K410" s="15"/>
      <c r="L410" s="16">
        <f t="shared" si="76"/>
        <v>602.00079999999991</v>
      </c>
      <c r="N410" s="23" t="str">
        <f>'Olieforbrug, TJ'!M410</f>
        <v>May</v>
      </c>
    </row>
    <row r="411" spans="1:14" x14ac:dyDescent="0.2">
      <c r="A411" s="23" t="str">
        <f>'Olieforbrug, TJ'!A411</f>
        <v>Juni</v>
      </c>
      <c r="C411" s="16">
        <f>IFERROR(HLOOKUP("Petrokoks",'[54]Månedlig Olie Rapport'!$B$2:$AG$39,MATCH("Egen produktion 2.i.",'[54]Månedlig Olie Rapport'!$B$2:$B$39,0),FALSE),0)-IFERROR(HLOOKUP("Petrokoks",'[54]Månedlig Olie Rapport'!$B$2:$AG$39,MATCH("Anvendt til produktion 3.n",'[54]Månedlig Olie Rapport'!$B$2:$B$39,0),FALSE),0)</f>
        <v>0</v>
      </c>
      <c r="D411" s="16">
        <f>IFERROR(HLOOKUP("Petrokoks",'[54]Månedlig Olie Rapport'!$A$2:$AG$39,MATCH("Import 2.a.",'[54]Månedlig Olie Rapport'!$B$2:$B$39,0),FALSE),0)</f>
        <v>2063</v>
      </c>
      <c r="E411" s="16">
        <f>IFERROR(HLOOKUP("Petrokoks",'[54]Månedlig Olie Rapport'!$A$2:$AG$39,MATCH("Eksport 3.a.",'[54]Månedlig Olie Rapport'!$B$2:$B$39,0),FALSE),0)</f>
        <v>0</v>
      </c>
      <c r="F411" s="16">
        <f>IFERROR(HLOOKUP("Petrokoks",'[54]Månedlig Olie Rapport'!$A$2:$AG$39,MATCH("Bunkring af udenrigsfart 3.d.",'[54]Månedlig Olie Rapport'!$B$2:$B$39,0),FALSE),0)</f>
        <v>0</v>
      </c>
      <c r="G411" s="16">
        <f t="shared" si="77"/>
        <v>16055</v>
      </c>
      <c r="H411" s="16">
        <f>IFERROR(HLOOKUP("Petrokoks",'[54]Månedlig Olie Rapport'!$A$2:$AG$39,MATCH("Salg til Forsvaret 3.e.",'[54]Månedlig Olie Rapport'!$B$2:$B$39,0),FALSE),0)
+IFERROR(HLOOKUP("Petrokoks",'[54]Månedlig Olie Rapport'!$A$2:$AG$39,MATCH("Salg til international luftfart 3.f.",'[54]Månedlig Olie Rapport'!$B$2:$B$39,0),FALSE),0)
+IFERROR(HLOOKUP("Petrokoks",'[54]Månedlig Olie Rapport'!$A$2:$AG$39,MATCH("Salg til andre 3.h.",'[54]Månedlig Olie Rapport'!$B$2:$B$39,0),FALSE),0)
+IFERROR(HLOOKUP("Petrokoks",'[54]Månedlig Olie Rapport'!$A$2:$AG$39,MATCH("Eget forbrug uden for raffinaderi 3*",'[54]Månedlig Olie Rapport'!$B$2:$B$39,0),FALSE),0)
+IFERROR(HLOOKUP("Petrokoks",'[54]Månedlig Olie Rapport'!$A$2:$AG$39,MATCH("Salg til platforme 3.g.",'[54]Månedlig Olie Rapport'!$B$2:$B$39,0),FALSE),0)</f>
        <v>18118</v>
      </c>
      <c r="I411" s="16">
        <f>IFERROR(HLOOKUP("Petrokoks",'[54]Månedlig Olie Rapport'!$A$2:$AG$39,MATCH("EGEN BEHOLDNING ULTIMO",'[54]Månedlig Olie Rapport'!$A$2:$A$39,0),FALSE),0)</f>
        <v>40061</v>
      </c>
      <c r="J411" s="15"/>
      <c r="K411" s="15"/>
      <c r="L411" s="16">
        <f t="shared" si="76"/>
        <v>568.90519999999992</v>
      </c>
      <c r="N411" s="23" t="str">
        <f>'Olieforbrug, TJ'!M411</f>
        <v>June</v>
      </c>
    </row>
    <row r="412" spans="1:14" x14ac:dyDescent="0.2">
      <c r="A412" s="23" t="str">
        <f>'Olieforbrug, TJ'!A412</f>
        <v>Juli</v>
      </c>
      <c r="C412" s="16">
        <f>IFERROR(HLOOKUP("Petrokoks",'[55]Månedlig Olie Rapport'!$B$2:$AG$39,MATCH("Egen produktion 2.i.",'[55]Månedlig Olie Rapport'!$B$2:$B$39,0),FALSE),0)-IFERROR(HLOOKUP("Petrokoks",'[55]Månedlig Olie Rapport'!$B$2:$AG$39,MATCH("Anvendt til produktion 3.n",'[55]Månedlig Olie Rapport'!$B$2:$B$39,0),FALSE),0)</f>
        <v>0</v>
      </c>
      <c r="D412" s="16">
        <f>IFERROR(HLOOKUP("Petrokoks",'[55]Månedlig Olie Rapport'!$A$2:$AG$39,MATCH("Import 2.a.",'[55]Månedlig Olie Rapport'!$B$2:$B$39,0),FALSE),0)</f>
        <v>30130</v>
      </c>
      <c r="E412" s="16">
        <f>IFERROR(HLOOKUP("Petrokoks",'[55]Månedlig Olie Rapport'!$A$2:$AG$39,MATCH("Eksport 3.a.",'[55]Månedlig Olie Rapport'!$B$2:$B$39,0),FALSE),0)</f>
        <v>0</v>
      </c>
      <c r="F412" s="16">
        <f>IFERROR(HLOOKUP("Petrokoks",'[55]Månedlig Olie Rapport'!$A$2:$AG$39,MATCH("Bunkring af udenrigsfart 3.d.",'[55]Månedlig Olie Rapport'!$B$2:$B$39,0),FALSE),0)</f>
        <v>0</v>
      </c>
      <c r="G412" s="16">
        <f t="shared" si="77"/>
        <v>-12364</v>
      </c>
      <c r="H412" s="16">
        <f>IFERROR(HLOOKUP("Petrokoks",'[55]Månedlig Olie Rapport'!$A$2:$AG$39,MATCH("Salg til Forsvaret 3.e.",'[55]Månedlig Olie Rapport'!$B$2:$B$39,0),FALSE),0)
+IFERROR(HLOOKUP("Petrokoks",'[55]Månedlig Olie Rapport'!$A$2:$AG$39,MATCH("Salg til international luftfart 3.f.",'[55]Månedlig Olie Rapport'!$B$2:$B$39,0),FALSE),0)
+IFERROR(HLOOKUP("Petrokoks",'[55]Månedlig Olie Rapport'!$A$2:$AG$39,MATCH("Salg til andre 3.h.",'[55]Månedlig Olie Rapport'!$B$2:$B$39,0),FALSE),0)
+IFERROR(HLOOKUP("Petrokoks",'[55]Månedlig Olie Rapport'!$A$2:$AG$39,MATCH("Eget forbrug uden for raffinaderi 3*",'[55]Månedlig Olie Rapport'!$B$2:$B$39,0),FALSE),0)
+IFERROR(HLOOKUP("Petrokoks",'[55]Månedlig Olie Rapport'!$A$2:$AG$39,MATCH("Salg til platforme 3.g.",'[55]Månedlig Olie Rapport'!$B$2:$B$39,0),FALSE),0)</f>
        <v>17766</v>
      </c>
      <c r="I412" s="16">
        <f>IFERROR(HLOOKUP("Petrokoks",'[55]Månedlig Olie Rapport'!$A$2:$AG$39,MATCH("EGEN BEHOLDNING ULTIMO",'[55]Månedlig Olie Rapport'!$A$2:$A$39,0),FALSE),0)</f>
        <v>52425</v>
      </c>
      <c r="J412" s="15"/>
      <c r="K412" s="15"/>
      <c r="L412" s="16">
        <f t="shared" si="76"/>
        <v>557.85239999999999</v>
      </c>
      <c r="N412" s="23" t="str">
        <f>'Olieforbrug, TJ'!M412</f>
        <v>July</v>
      </c>
    </row>
    <row r="413" spans="1:14" x14ac:dyDescent="0.2">
      <c r="A413" s="23" t="str">
        <f>'Olieforbrug, TJ'!A413</f>
        <v>August</v>
      </c>
      <c r="C413" s="16">
        <f>IFERROR(HLOOKUP("Petrokoks",'[56]Månedlig Olie Rapport'!$B$2:$AG$39,MATCH("Egen produktion 2.i.",'[56]Månedlig Olie Rapport'!$B$2:$B$39,0),FALSE),0)-IFERROR(HLOOKUP("Petrokoks",'[56]Månedlig Olie Rapport'!$B$2:$AG$39,MATCH("Anvendt til produktion 3.n",'[56]Månedlig Olie Rapport'!$B$2:$B$39,0),FALSE),0)</f>
        <v>0</v>
      </c>
      <c r="D413" s="16">
        <f>IFERROR(HLOOKUP("Petrokoks",'[56]Månedlig Olie Rapport'!$A$2:$AG$39,MATCH("Import 2.a.",'[56]Månedlig Olie Rapport'!$B$2:$B$39,0),FALSE),0)</f>
        <v>0</v>
      </c>
      <c r="E413" s="16">
        <f>IFERROR(HLOOKUP("Petrokoks",'[56]Månedlig Olie Rapport'!$A$2:$AG$39,MATCH("Eksport 3.a.",'[56]Månedlig Olie Rapport'!$B$2:$B$39,0),FALSE),0)</f>
        <v>0</v>
      </c>
      <c r="F413" s="16">
        <f>IFERROR(HLOOKUP("Petrokoks",'[56]Månedlig Olie Rapport'!$A$2:$AG$39,MATCH("Bunkring af udenrigsfart 3.d.",'[56]Månedlig Olie Rapport'!$B$2:$B$39,0),FALSE),0)</f>
        <v>0</v>
      </c>
      <c r="G413" s="16">
        <f>I412-I413</f>
        <v>22674</v>
      </c>
      <c r="H413" s="16">
        <f>IFERROR(HLOOKUP("Petrokoks",'[56]Månedlig Olie Rapport'!$A$2:$AG$39,MATCH("Salg til Forsvaret 3.e.",'[56]Månedlig Olie Rapport'!$B$2:$B$39,0),FALSE),0)
+IFERROR(HLOOKUP("Petrokoks",'[56]Månedlig Olie Rapport'!$A$2:$AG$39,MATCH("Salg til international luftfart 3.f.",'[56]Månedlig Olie Rapport'!$B$2:$B$39,0),FALSE),0)
+IFERROR(HLOOKUP("Petrokoks",'[56]Månedlig Olie Rapport'!$A$2:$AG$39,MATCH("Salg til andre 3.h.",'[56]Månedlig Olie Rapport'!$B$2:$B$39,0),FALSE),0)
+IFERROR(HLOOKUP("Petrokoks",'[56]Månedlig Olie Rapport'!$A$2:$AG$39,MATCH("Eget forbrug uden for raffinaderi 3*",'[56]Månedlig Olie Rapport'!$B$2:$B$39,0),FALSE),0)
+IFERROR(HLOOKUP("Petrokoks",'[56]Månedlig Olie Rapport'!$A$2:$AG$39,MATCH("Salg til platforme 3.g.",'[56]Månedlig Olie Rapport'!$B$2:$B$39,0),FALSE),0)</f>
        <v>22674</v>
      </c>
      <c r="I413" s="16">
        <f>IFERROR(HLOOKUP("Petrokoks",'[56]Månedlig Olie Rapport'!$A$2:$AG$39,MATCH("EGEN BEHOLDNING ULTIMO",'[56]Månedlig Olie Rapport'!$A$2:$A$39,0),FALSE),0)</f>
        <v>29751</v>
      </c>
      <c r="J413" s="15"/>
      <c r="K413" s="15"/>
      <c r="L413" s="16">
        <f t="shared" si="76"/>
        <v>711.96359999999993</v>
      </c>
      <c r="N413" s="23" t="str">
        <f>'Olieforbrug, TJ'!M413</f>
        <v>August</v>
      </c>
    </row>
    <row r="414" spans="1:14" x14ac:dyDescent="0.2">
      <c r="A414" s="23" t="str">
        <f>'Olieforbrug, TJ'!A414</f>
        <v>September</v>
      </c>
      <c r="C414" s="16">
        <f>IFERROR(HLOOKUP("Petrokoks",'[57]Månedlig Olie Rapport'!$B$2:$AG$39,MATCH("Egen produktion 2.i.",'[57]Månedlig Olie Rapport'!$B$2:$B$39,0),FALSE),0)-IFERROR(HLOOKUP("Petrokoks",'[57]Månedlig Olie Rapport'!$B$2:$AG$39,MATCH("Anvendt til produktion 3.n",'[57]Månedlig Olie Rapport'!$B$2:$B$39,0),FALSE),0)</f>
        <v>0</v>
      </c>
      <c r="D414" s="16">
        <f>IFERROR(HLOOKUP("Petrokoks",'[57]Månedlig Olie Rapport'!$A$2:$AG$39,MATCH("Import 2.a.",'[57]Månedlig Olie Rapport'!$B$2:$B$39,0),FALSE),0)</f>
        <v>29902</v>
      </c>
      <c r="E414" s="16">
        <f>IFERROR(HLOOKUP("Petrokoks",'[57]Månedlig Olie Rapport'!$A$2:$AG$39,MATCH("Eksport 3.a.",'[57]Månedlig Olie Rapport'!$B$2:$B$39,0),FALSE),0)</f>
        <v>0</v>
      </c>
      <c r="F414" s="16">
        <f>IFERROR(HLOOKUP("Petrokoks",'[57]Månedlig Olie Rapport'!$A$2:$AG$39,MATCH("Bunkring af udenrigsfart 3.d.",'[57]Månedlig Olie Rapport'!$B$2:$B$39,0),FALSE),0)</f>
        <v>0</v>
      </c>
      <c r="G414" s="16">
        <f>I413-I414</f>
        <v>-14112</v>
      </c>
      <c r="H414" s="16">
        <f>IFERROR(HLOOKUP("Petrokoks",'[57]Månedlig Olie Rapport'!$A$2:$AG$39,MATCH("Salg til Forsvaret 3.e.",'[57]Månedlig Olie Rapport'!$B$2:$B$39,0),FALSE),0)
+IFERROR(HLOOKUP("Petrokoks",'[57]Månedlig Olie Rapport'!$A$2:$AG$39,MATCH("Salg til international luftfart 3.f.",'[57]Månedlig Olie Rapport'!$B$2:$B$39,0),FALSE),0)
+IFERROR(HLOOKUP("Petrokoks",'[57]Månedlig Olie Rapport'!$A$2:$AG$39,MATCH("Salg til andre 3.h.",'[57]Månedlig Olie Rapport'!$B$2:$B$39,0),FALSE),0)
+IFERROR(HLOOKUP("Petrokoks",'[57]Månedlig Olie Rapport'!$A$2:$AG$39,MATCH("Eget forbrug uden for raffinaderi 3*",'[57]Månedlig Olie Rapport'!$B$2:$B$39,0),FALSE),0)
+IFERROR(HLOOKUP("Petrokoks",'[57]Månedlig Olie Rapport'!$A$2:$AG$39,MATCH("Salg til platforme 3.g.",'[57]Månedlig Olie Rapport'!$B$2:$B$39,0),FALSE),0)</f>
        <v>15790</v>
      </c>
      <c r="I414" s="16">
        <f>IFERROR(HLOOKUP("Petrokoks",'[57]Månedlig Olie Rapport'!$A$2:$AG$39,MATCH("EGEN BEHOLDNING ULTIMO",'[57]Månedlig Olie Rapport'!$A$2:$A$39,0),FALSE),0)</f>
        <v>43863</v>
      </c>
      <c r="J414" s="15"/>
      <c r="K414" s="15"/>
      <c r="L414" s="16">
        <f t="shared" si="76"/>
        <v>495.80599999999998</v>
      </c>
      <c r="N414" s="23" t="str">
        <f>'Olieforbrug, TJ'!M414</f>
        <v>September</v>
      </c>
    </row>
    <row r="415" spans="1:14" x14ac:dyDescent="0.2">
      <c r="A415" s="23" t="str">
        <f>'Olieforbrug, TJ'!A415</f>
        <v>Oktober</v>
      </c>
      <c r="C415" s="16">
        <f>IFERROR(HLOOKUP("Petrokoks",'[58]Månedlig Olie Rapport'!$B$2:$AG$39,MATCH("Egen produktion 2.i.",'[58]Månedlig Olie Rapport'!$B$2:$B$39,0),FALSE),0)-IFERROR(HLOOKUP("Petrokoks",'[58]Månedlig Olie Rapport'!$B$2:$AG$39,MATCH("Anvendt til produktion 3.n",'[58]Månedlig Olie Rapport'!$B$2:$B$39,0),FALSE),0)</f>
        <v>0</v>
      </c>
      <c r="D415" s="16">
        <f>IFERROR(HLOOKUP("Petrokoks",'[58]Månedlig Olie Rapport'!$A$2:$AG$39,MATCH("Import 2.a.",'[58]Månedlig Olie Rapport'!$B$2:$B$39,0),FALSE),0)</f>
        <v>36756</v>
      </c>
      <c r="E415" s="16">
        <f>IFERROR(HLOOKUP("Petrokoks",'[58]Månedlig Olie Rapport'!$A$2:$AG$39,MATCH("Eksport 3.a.",'[58]Månedlig Olie Rapport'!$B$2:$B$39,0),FALSE),0)</f>
        <v>0</v>
      </c>
      <c r="F415" s="16">
        <f>IFERROR(HLOOKUP("Petrokoks",'[58]Månedlig Olie Rapport'!$A$2:$AG$39,MATCH("Bunkring af udenrigsfart 3.d.",'[58]Månedlig Olie Rapport'!$B$2:$B$39,0),FALSE),0)</f>
        <v>0</v>
      </c>
      <c r="G415" s="16">
        <f>I414-I415</f>
        <v>-18017</v>
      </c>
      <c r="H415" s="16">
        <f>IFERROR(HLOOKUP("Petrokoks",'[58]Månedlig Olie Rapport'!$A$2:$AG$39,MATCH("Salg til Forsvaret 3.e.",'[58]Månedlig Olie Rapport'!$B$2:$B$39,0),FALSE),0)
+IFERROR(HLOOKUP("Petrokoks",'[58]Månedlig Olie Rapport'!$A$2:$AG$39,MATCH("Salg til international luftfart 3.f.",'[58]Månedlig Olie Rapport'!$B$2:$B$39,0),FALSE),0)
+IFERROR(HLOOKUP("Petrokoks",'[58]Månedlig Olie Rapport'!$A$2:$AG$39,MATCH("Salg til andre 3.h.",'[58]Månedlig Olie Rapport'!$B$2:$B$39,0),FALSE),0)
+IFERROR(HLOOKUP("Petrokoks",'[58]Månedlig Olie Rapport'!$A$2:$AG$39,MATCH("Eget forbrug uden for raffinaderi 3*",'[58]Månedlig Olie Rapport'!$B$2:$B$39,0),FALSE),0)
+IFERROR(HLOOKUP("Petrokoks",'[58]Månedlig Olie Rapport'!$A$2:$AG$39,MATCH("Salg til platforme 3.g.",'[58]Månedlig Olie Rapport'!$B$2:$B$39,0),FALSE),0)</f>
        <v>18739</v>
      </c>
      <c r="I415" s="16">
        <f>IFERROR(HLOOKUP("Petrokoks",'[58]Månedlig Olie Rapport'!$A$2:$AG$39,MATCH("EGEN BEHOLDNING ULTIMO",'[58]Månedlig Olie Rapport'!$A$2:$A$39,0),FALSE),0)</f>
        <v>61880</v>
      </c>
      <c r="J415" s="15"/>
      <c r="K415" s="15"/>
      <c r="L415" s="16">
        <f t="shared" si="76"/>
        <v>588.40459999999996</v>
      </c>
      <c r="N415" s="23" t="str">
        <f>'Olieforbrug, TJ'!M415</f>
        <v>October</v>
      </c>
    </row>
    <row r="416" spans="1:14" x14ac:dyDescent="0.2">
      <c r="A416" s="23" t="str">
        <f>'Olieforbrug, TJ'!A416</f>
        <v>November</v>
      </c>
      <c r="C416" s="16">
        <f>IFERROR(HLOOKUP("Petrokoks",'[59]Månedlig Olie Rapport'!$B$2:$AG$39,MATCH("Egen produktion 2.i.",'[59]Månedlig Olie Rapport'!$B$2:$B$39,0),FALSE),0)-IFERROR(HLOOKUP("Petrokoks",'[59]Månedlig Olie Rapport'!$B$2:$AG$39,MATCH("Anvendt til produktion 3.n",'[59]Månedlig Olie Rapport'!$B$2:$B$39,0),FALSE),0)</f>
        <v>0</v>
      </c>
      <c r="D416" s="16">
        <f>IFERROR(HLOOKUP("Petrokoks",'[59]Månedlig Olie Rapport'!$A$2:$AG$39,MATCH("Import 2.a.",'[59]Månedlig Olie Rapport'!$B$2:$B$39,0),FALSE),0)</f>
        <v>27831</v>
      </c>
      <c r="E416" s="16">
        <f>IFERROR(HLOOKUP("Petrokoks",'[59]Månedlig Olie Rapport'!$A$2:$AG$39,MATCH("Eksport 3.a.",'[59]Månedlig Olie Rapport'!$B$2:$B$39,0),FALSE),0)</f>
        <v>0</v>
      </c>
      <c r="F416" s="16">
        <f>IFERROR(HLOOKUP("Petrokoks",'[59]Månedlig Olie Rapport'!$A$2:$AG$39,MATCH("Bunkring af udenrigsfart 3.d.",'[59]Månedlig Olie Rapport'!$B$2:$B$39,0),FALSE),0)</f>
        <v>0</v>
      </c>
      <c r="G416" s="16">
        <f>I415-I416</f>
        <v>-9665</v>
      </c>
      <c r="H416" s="16">
        <f>IFERROR(HLOOKUP("Petrokoks",'[59]Månedlig Olie Rapport'!$A$2:$AG$39,MATCH("Salg til Forsvaret 3.e.",'[59]Månedlig Olie Rapport'!$B$2:$B$39,0),FALSE),0)
+IFERROR(HLOOKUP("Petrokoks",'[59]Månedlig Olie Rapport'!$A$2:$AG$39,MATCH("Salg til international luftfart 3.f.",'[59]Månedlig Olie Rapport'!$B$2:$B$39,0),FALSE),0)
+IFERROR(HLOOKUP("Petrokoks",'[59]Månedlig Olie Rapport'!$A$2:$AG$39,MATCH("Salg til andre 3.h.",'[59]Månedlig Olie Rapport'!$B$2:$B$39,0),FALSE),0)
+IFERROR(HLOOKUP("Petrokoks",'[59]Månedlig Olie Rapport'!$A$2:$AG$39,MATCH("Eget forbrug uden for raffinaderi 3*",'[59]Månedlig Olie Rapport'!$B$2:$B$39,0),FALSE),0)
+IFERROR(HLOOKUP("Petrokoks",'[59]Månedlig Olie Rapport'!$A$2:$AG$39,MATCH("Salg til platforme 3.g.",'[59]Månedlig Olie Rapport'!$B$2:$B$39,0),FALSE),0)</f>
        <v>18166</v>
      </c>
      <c r="I416" s="16">
        <f>IFERROR(HLOOKUP("Petrokoks",'[59]Månedlig Olie Rapport'!$A$2:$AG$39,MATCH("EGEN BEHOLDNING ULTIMO",'[59]Månedlig Olie Rapport'!$A$2:$A$39,0),FALSE),0)</f>
        <v>71545</v>
      </c>
      <c r="J416" s="15"/>
      <c r="K416" s="15"/>
      <c r="L416" s="16">
        <f t="shared" si="76"/>
        <v>570.41240000000005</v>
      </c>
      <c r="N416" s="23" t="str">
        <f>'Olieforbrug, TJ'!M416</f>
        <v>November</v>
      </c>
    </row>
    <row r="417" spans="1:14" ht="13.5" thickBot="1" x14ac:dyDescent="0.25">
      <c r="A417" s="43" t="str">
        <f>'Olieforbrug, TJ'!A417</f>
        <v>December</v>
      </c>
      <c r="C417" s="42">
        <f>IFERROR(HLOOKUP("Petrokoks",'[60]Månedlig Olie Rapport'!$B$2:$AG$39,MATCH("Egen produktion 2.i.",'[60]Månedlig Olie Rapport'!$B$2:$B$39,0),FALSE),0)-IFERROR(HLOOKUP("Petrokoks",'[60]Månedlig Olie Rapport'!$B$2:$AG$39,MATCH("Anvendt til produktion 3.n",'[60]Månedlig Olie Rapport'!$B$2:$B$39,0),FALSE),0)</f>
        <v>0</v>
      </c>
      <c r="D417" s="42">
        <f>IFERROR(HLOOKUP("Petrokoks",'[60]Månedlig Olie Rapport'!$A$2:$AG$39,MATCH("Import 2.a.",'[60]Månedlig Olie Rapport'!$B$2:$B$39,0),FALSE),0)</f>
        <v>0</v>
      </c>
      <c r="E417" s="42">
        <f>IFERROR(HLOOKUP("Petrokoks",'[60]Månedlig Olie Rapport'!$A$2:$AG$39,MATCH("Eksport 3.a.",'[60]Månedlig Olie Rapport'!$B$2:$B$39,0),FALSE),0)</f>
        <v>0</v>
      </c>
      <c r="F417" s="42">
        <f>IFERROR(HLOOKUP("Petrokoks",'[60]Månedlig Olie Rapport'!$A$2:$AG$39,MATCH("Bunkring af udenrigsfart 3.d.",'[60]Månedlig Olie Rapport'!$B$2:$B$39,0),FALSE),0)</f>
        <v>0</v>
      </c>
      <c r="G417" s="42">
        <f>I416-I417</f>
        <v>16996</v>
      </c>
      <c r="H417" s="42">
        <f>IFERROR(HLOOKUP("Petrokoks",'[60]Månedlig Olie Rapport'!$A$2:$AG$39,MATCH("Salg til Forsvaret 3.e.",'[60]Månedlig Olie Rapport'!$B$2:$B$39,0),FALSE),0)
+IFERROR(HLOOKUP("Petrokoks",'[60]Månedlig Olie Rapport'!$A$2:$AG$39,MATCH("Salg til international luftfart 3.f.",'[60]Månedlig Olie Rapport'!$B$2:$B$39,0),FALSE),0)
+IFERROR(HLOOKUP("Petrokoks",'[60]Månedlig Olie Rapport'!$A$2:$AG$39,MATCH("Salg til andre 3.h.",'[60]Månedlig Olie Rapport'!$B$2:$B$39,0),FALSE),0)
+IFERROR(HLOOKUP("Petrokoks",'[60]Månedlig Olie Rapport'!$A$2:$AG$39,MATCH("Eget forbrug uden for raffinaderi 3*",'[60]Månedlig Olie Rapport'!$B$2:$B$39,0),FALSE),0)
+IFERROR(HLOOKUP("Petrokoks",'[60]Månedlig Olie Rapport'!$A$2:$AG$39,MATCH("Salg til platforme 3.g.",'[60]Månedlig Olie Rapport'!$B$2:$B$39,0),FALSE),0)</f>
        <v>16996</v>
      </c>
      <c r="I417" s="42">
        <f>IFERROR(HLOOKUP("Petrokoks",'[60]Månedlig Olie Rapport'!$A$2:$AG$39,MATCH("EGEN BEHOLDNING ULTIMO",'[60]Månedlig Olie Rapport'!$A$2:$A$39,0),FALSE),0)</f>
        <v>54549</v>
      </c>
      <c r="J417" s="2"/>
      <c r="K417" s="2"/>
      <c r="L417" s="42">
        <f t="shared" si="76"/>
        <v>533.67439999999999</v>
      </c>
      <c r="N417" s="43" t="str">
        <f>'Olieforbrug, TJ'!M417</f>
        <v>December</v>
      </c>
    </row>
    <row r="418" spans="1:14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5"/>
      <c r="K418" s="15"/>
      <c r="L418" s="16"/>
      <c r="M418" s="3"/>
      <c r="N418" s="37">
        <f>'Olieforbrug, TJ'!M418</f>
        <v>2022</v>
      </c>
    </row>
    <row r="419" spans="1:14" x14ac:dyDescent="0.2">
      <c r="A419" s="23" t="str">
        <f>'Olieforbrug, TJ'!A419</f>
        <v>Januar</v>
      </c>
      <c r="C419" s="16">
        <f>IFERROR(HLOOKUP("Petrokoks",'[61]Månedlig Olie Rapport'!$B$2:$AG$39,MATCH("Egen produktion 2.i.",'[61]Månedlig Olie Rapport'!$B$2:$B$39,0),FALSE),0)-IFERROR(HLOOKUP("Petrokoks",'[61]Månedlig Olie Rapport'!$B$2:$AG$39,MATCH("Anvendt til produktion 3.n",'[61]Månedlig Olie Rapport'!$B$2:$B$39,0),FALSE),0)</f>
        <v>0</v>
      </c>
      <c r="D419" s="16">
        <f>IFERROR(HLOOKUP("Petrokoks",'[61]Månedlig Olie Rapport'!$A$2:$AG$39,MATCH("Import 2.a.",'[61]Månedlig Olie Rapport'!$B$2:$B$39,0),FALSE),0)</f>
        <v>58127</v>
      </c>
      <c r="E419" s="16">
        <f>IFERROR(HLOOKUP("Petrokoks",'[61]Månedlig Olie Rapport'!$A$2:$AG$39,MATCH("Eksport 3.a.",'[61]Månedlig Olie Rapport'!$B$2:$B$39,0),FALSE),0)</f>
        <v>0</v>
      </c>
      <c r="F419" s="16">
        <f>IFERROR(HLOOKUP("Petrokoks",'[61]Månedlig Olie Rapport'!$A$2:$AG$39,MATCH("Bunkring af udenrigsfart 3.d.",'[61]Månedlig Olie Rapport'!$B$2:$B$39,0),FALSE),0)</f>
        <v>0</v>
      </c>
      <c r="G419" s="16">
        <f>I417-I419</f>
        <v>-14052</v>
      </c>
      <c r="H419" s="16">
        <f>IFERROR(HLOOKUP("Petrokoks",'[61]Månedlig Olie Rapport'!$A$2:$AG$39,MATCH("Salg til Forsvaret 3.e.",'[61]Månedlig Olie Rapport'!$B$2:$B$39,0),FALSE),0)
+IFERROR(HLOOKUP("Petrokoks",'[61]Månedlig Olie Rapport'!$A$2:$AG$39,MATCH("Salg til international luftfart 3.f.",'[61]Månedlig Olie Rapport'!$B$2:$B$39,0),FALSE),0)
+IFERROR(HLOOKUP("Petrokoks",'[61]Månedlig Olie Rapport'!$A$2:$AG$39,MATCH("Salg til andre 3.h.",'[61]Månedlig Olie Rapport'!$B$2:$B$39,0),FALSE),0)
+IFERROR(HLOOKUP("Petrokoks",'[61]Månedlig Olie Rapport'!$A$2:$AG$39,MATCH("Eget forbrug uden for raffinaderi 3*",'[61]Månedlig Olie Rapport'!$B$2:$B$39,0),FALSE),0)
+IFERROR(HLOOKUP("Petrokoks",'[61]Månedlig Olie Rapport'!$A$2:$AG$39,MATCH("Salg til platforme 3.g.",'[61]Månedlig Olie Rapport'!$B$2:$B$39,0),FALSE),0)</f>
        <v>44075</v>
      </c>
      <c r="I419" s="16">
        <f>IFERROR(HLOOKUP("Petrokoks",'[61]Månedlig Olie Rapport'!$A$2:$AG$39,MATCH("EGEN BEHOLDNING ULTIMO",'[61]Månedlig Olie Rapport'!$A$2:$A$39,0),FALSE),0)</f>
        <v>68601</v>
      </c>
      <c r="J419" s="15"/>
      <c r="K419" s="15"/>
      <c r="L419" s="16">
        <f t="shared" ref="L419:L424" si="78">H419*31.4/1000</f>
        <v>1383.9549999999999</v>
      </c>
      <c r="N419" s="23" t="str">
        <f>'Olieforbrug, TJ'!M419</f>
        <v>January</v>
      </c>
    </row>
    <row r="420" spans="1:14" x14ac:dyDescent="0.2">
      <c r="A420" s="23" t="str">
        <f>'Olieforbrug, TJ'!A420</f>
        <v>Februar</v>
      </c>
      <c r="C420" s="16">
        <f>IFERROR(HLOOKUP("Petrokoks",'[62]Månedlig Olie Rapport'!$B$2:$AG$39,MATCH("Egen produktion 2.i.",'[62]Månedlig Olie Rapport'!$B$2:$B$39,0),FALSE),0)-IFERROR(HLOOKUP("Petrokoks",'[62]Månedlig Olie Rapport'!$B$2:$AG$39,MATCH("Anvendt til produktion 3.n",'[62]Månedlig Olie Rapport'!$B$2:$B$39,0),FALSE),0)</f>
        <v>0</v>
      </c>
      <c r="D420" s="16">
        <f>IFERROR(HLOOKUP("Petrokoks",'[62]Månedlig Olie Rapport'!$A$2:$AG$39,MATCH("Import 2.a.",'[62]Månedlig Olie Rapport'!$B$2:$B$39,0),FALSE),0)</f>
        <v>0</v>
      </c>
      <c r="E420" s="16">
        <f>IFERROR(HLOOKUP("Petrokoks",'[62]Månedlig Olie Rapport'!$A$2:$AG$39,MATCH("Eksport 3.a.",'[62]Månedlig Olie Rapport'!$B$2:$B$39,0),FALSE),0)</f>
        <v>0</v>
      </c>
      <c r="F420" s="16">
        <f>IFERROR(HLOOKUP("Petrokoks",'[62]Månedlig Olie Rapport'!$A$2:$AG$39,MATCH("Bunkring af udenrigsfart 3.d.",'[62]Månedlig Olie Rapport'!$B$2:$B$39,0),FALSE),0)</f>
        <v>0</v>
      </c>
      <c r="G420" s="16">
        <f t="shared" ref="G420:G425" si="79">I419-I420</f>
        <v>12818</v>
      </c>
      <c r="H420" s="16">
        <f>IFERROR(HLOOKUP("Petrokoks",'[62]Månedlig Olie Rapport'!$A$2:$AG$39,MATCH("Salg til Forsvaret 3.e.",'[62]Månedlig Olie Rapport'!$B$2:$B$39,0),FALSE),0)
+IFERROR(HLOOKUP("Petrokoks",'[62]Månedlig Olie Rapport'!$A$2:$AG$39,MATCH("Salg til international luftfart 3.f.",'[62]Månedlig Olie Rapport'!$B$2:$B$39,0),FALSE),0)
+IFERROR(HLOOKUP("Petrokoks",'[62]Månedlig Olie Rapport'!$A$2:$AG$39,MATCH("Salg til andre 3.h.",'[62]Månedlig Olie Rapport'!$B$2:$B$39,0),FALSE),0)
+IFERROR(HLOOKUP("Petrokoks",'[62]Månedlig Olie Rapport'!$A$2:$AG$39,MATCH("Eget forbrug uden for raffinaderi 3*",'[62]Månedlig Olie Rapport'!$B$2:$B$39,0),FALSE),0)
+IFERROR(HLOOKUP("Petrokoks",'[62]Månedlig Olie Rapport'!$A$2:$AG$39,MATCH("Salg til platforme 3.g.",'[62]Månedlig Olie Rapport'!$B$2:$B$39,0),FALSE),0)</f>
        <v>12818</v>
      </c>
      <c r="I420" s="16">
        <f>IFERROR(HLOOKUP("Petrokoks",'[62]Månedlig Olie Rapport'!$A$2:$AG$39,MATCH("EGEN BEHOLDNING ULTIMO",'[62]Månedlig Olie Rapport'!$A$2:$A$39,0),FALSE),0)</f>
        <v>55783</v>
      </c>
      <c r="J420" s="15"/>
      <c r="K420" s="15"/>
      <c r="L420" s="16">
        <f t="shared" si="78"/>
        <v>402.48519999999996</v>
      </c>
      <c r="N420" s="23" t="str">
        <f>'Olieforbrug, TJ'!M420</f>
        <v>February</v>
      </c>
    </row>
    <row r="421" spans="1:14" x14ac:dyDescent="0.2">
      <c r="A421" s="23" t="str">
        <f>'Olieforbrug, TJ'!A421</f>
        <v>Marts</v>
      </c>
      <c r="C421" s="16">
        <f>IFERROR(HLOOKUP("Petrokoks",'[63]Månedlig Olie Rapport'!$B$2:$AG$39,MATCH("Egen produktion 2.i.",'[63]Månedlig Olie Rapport'!$B$2:$B$39,0),FALSE),0)-IFERROR(HLOOKUP("Petrokoks",'[63]Månedlig Olie Rapport'!$B$2:$AG$39,MATCH("Anvendt til produktion 3.n",'[63]Månedlig Olie Rapport'!$B$2:$B$39,0),FALSE),0)</f>
        <v>0</v>
      </c>
      <c r="D421" s="16">
        <f>IFERROR(HLOOKUP("Petrokoks",'[63]Månedlig Olie Rapport'!$A$2:$AG$39,MATCH("Import 2.a.",'[63]Månedlig Olie Rapport'!$B$2:$B$39,0),FALSE),0)</f>
        <v>20000</v>
      </c>
      <c r="E421" s="16">
        <f>IFERROR(HLOOKUP("Petrokoks",'[63]Månedlig Olie Rapport'!$A$2:$AG$39,MATCH("Eksport 3.a.",'[63]Månedlig Olie Rapport'!$B$2:$B$39,0),FALSE),0)</f>
        <v>0</v>
      </c>
      <c r="F421" s="16">
        <f>IFERROR(HLOOKUP("Petrokoks",'[63]Månedlig Olie Rapport'!$A$2:$AG$39,MATCH("Bunkring af udenrigsfart 3.d.",'[63]Månedlig Olie Rapport'!$B$2:$B$39,0),FALSE),0)</f>
        <v>0</v>
      </c>
      <c r="G421" s="16">
        <f t="shared" si="79"/>
        <v>-3558</v>
      </c>
      <c r="H421" s="16">
        <f>IFERROR(HLOOKUP("Petrokoks",'[63]Månedlig Olie Rapport'!$A$2:$AG$39,MATCH("Salg til Forsvaret 3.e.",'[63]Månedlig Olie Rapport'!$B$2:$B$39,0),FALSE),0)
+IFERROR(HLOOKUP("Petrokoks",'[63]Månedlig Olie Rapport'!$A$2:$AG$39,MATCH("Salg til international luftfart 3.f.",'[63]Månedlig Olie Rapport'!$B$2:$B$39,0),FALSE),0)
+IFERROR(HLOOKUP("Petrokoks",'[63]Månedlig Olie Rapport'!$A$2:$AG$39,MATCH("Salg til andre 3.h.",'[63]Månedlig Olie Rapport'!$B$2:$B$39,0),FALSE),0)
+IFERROR(HLOOKUP("Petrokoks",'[63]Månedlig Olie Rapport'!$A$2:$AG$39,MATCH("Eget forbrug uden for raffinaderi 3*",'[63]Månedlig Olie Rapport'!$B$2:$B$39,0),FALSE),0)
+IFERROR(HLOOKUP("Petrokoks",'[63]Månedlig Olie Rapport'!$A$2:$AG$39,MATCH("Salg til platforme 3.g.",'[63]Månedlig Olie Rapport'!$B$2:$B$39,0),FALSE),0)</f>
        <v>16441</v>
      </c>
      <c r="I421" s="16">
        <f>IFERROR(HLOOKUP("Petrokoks",'[63]Månedlig Olie Rapport'!$A$2:$AG$39,MATCH("EGEN BEHOLDNING ULTIMO",'[63]Månedlig Olie Rapport'!$A$2:$A$39,0),FALSE),0)</f>
        <v>59341</v>
      </c>
      <c r="J421" s="15"/>
      <c r="K421" s="15"/>
      <c r="L421" s="16">
        <f t="shared" si="78"/>
        <v>516.24739999999997</v>
      </c>
      <c r="N421" s="23" t="str">
        <f>'Olieforbrug, TJ'!M421</f>
        <v>March</v>
      </c>
    </row>
    <row r="422" spans="1:14" x14ac:dyDescent="0.2">
      <c r="A422" s="23" t="str">
        <f>'Olieforbrug, TJ'!A422</f>
        <v>April</v>
      </c>
      <c r="C422" s="16">
        <f>IFERROR(HLOOKUP("Petrokoks",'[64]Månedlig Olie Rapport'!$B$2:$AG$39,MATCH("Egen produktion 2.i.",'[64]Månedlig Olie Rapport'!$B$2:$B$39,0),FALSE),0)-IFERROR(HLOOKUP("Petrokoks",'[64]Månedlig Olie Rapport'!$B$2:$AG$39,MATCH("Anvendt til produktion 3.n",'[64]Månedlig Olie Rapport'!$B$2:$B$39,0),FALSE),0)</f>
        <v>0</v>
      </c>
      <c r="D422" s="16">
        <f>IFERROR(HLOOKUP("Petrokoks",'[64]Månedlig Olie Rapport'!$A$2:$AG$39,MATCH("Import 2.a.",'[64]Månedlig Olie Rapport'!$B$2:$B$39,0),FALSE),0)</f>
        <v>31600</v>
      </c>
      <c r="E422" s="16">
        <f>IFERROR(HLOOKUP("Petrokoks",'[64]Månedlig Olie Rapport'!$A$2:$AG$39,MATCH("Eksport 3.a.",'[64]Månedlig Olie Rapport'!$B$2:$B$39,0),FALSE),0)</f>
        <v>0</v>
      </c>
      <c r="F422" s="16">
        <f>IFERROR(HLOOKUP("Petrokoks",'[64]Månedlig Olie Rapport'!$A$2:$AG$39,MATCH("Bunkring af udenrigsfart 3.d.",'[64]Månedlig Olie Rapport'!$B$2:$B$39,0),FALSE),0)</f>
        <v>0</v>
      </c>
      <c r="G422" s="16">
        <f t="shared" si="79"/>
        <v>-12484</v>
      </c>
      <c r="H422" s="16">
        <f>IFERROR(HLOOKUP("Petrokoks",'[64]Månedlig Olie Rapport'!$A$2:$AG$39,MATCH("Salg til Forsvaret 3.e.",'[64]Månedlig Olie Rapport'!$B$2:$B$39,0),FALSE),0)
+IFERROR(HLOOKUP("Petrokoks",'[64]Månedlig Olie Rapport'!$A$2:$AG$39,MATCH("Salg til international luftfart 3.f.",'[64]Månedlig Olie Rapport'!$B$2:$B$39,0),FALSE),0)
+IFERROR(HLOOKUP("Petrokoks",'[64]Månedlig Olie Rapport'!$A$2:$AG$39,MATCH("Salg til andre 3.h.",'[64]Månedlig Olie Rapport'!$B$2:$B$39,0),FALSE),0)
+IFERROR(HLOOKUP("Petrokoks",'[64]Månedlig Olie Rapport'!$A$2:$AG$39,MATCH("Eget forbrug uden for raffinaderi 3*",'[64]Månedlig Olie Rapport'!$B$2:$B$39,0),FALSE),0)
+IFERROR(HLOOKUP("Petrokoks",'[64]Månedlig Olie Rapport'!$A$2:$AG$39,MATCH("Salg til platforme 3.g.",'[64]Månedlig Olie Rapport'!$B$2:$B$39,0),FALSE),0)</f>
        <v>19116</v>
      </c>
      <c r="I422" s="16">
        <f>IFERROR(HLOOKUP("Petrokoks",'[64]Månedlig Olie Rapport'!$A$2:$AG$39,MATCH("EGEN BEHOLDNING ULTIMO",'[64]Månedlig Olie Rapport'!$A$2:$A$39,0),FALSE),0)</f>
        <v>71825</v>
      </c>
      <c r="J422" s="15"/>
      <c r="K422" s="15"/>
      <c r="L422" s="16">
        <f t="shared" si="78"/>
        <v>600.24239999999998</v>
      </c>
      <c r="N422" s="23" t="str">
        <f>'Olieforbrug, TJ'!M422</f>
        <v>April</v>
      </c>
    </row>
    <row r="423" spans="1:14" x14ac:dyDescent="0.2">
      <c r="A423" s="23" t="str">
        <f>'Olieforbrug, TJ'!A423</f>
        <v>Maj</v>
      </c>
      <c r="C423" s="16">
        <f>IFERROR(HLOOKUP("Petrokoks",'[65]Månedlig Olie Rapport'!$B$2:$AG$39,MATCH("Egen produktion 2.i.",'[65]Månedlig Olie Rapport'!$B$2:$B$39,0),FALSE),0)-IFERROR(HLOOKUP("Petrokoks",'[65]Månedlig Olie Rapport'!$B$2:$AG$39,MATCH("Anvendt til produktion 3.n",'[65]Månedlig Olie Rapport'!$B$2:$B$39,0),FALSE),0)</f>
        <v>0</v>
      </c>
      <c r="D423" s="16">
        <f>IFERROR(HLOOKUP("Petrokoks",'[65]Månedlig Olie Rapport'!$A$2:$AG$39,MATCH("Import 2.a.",'[65]Månedlig Olie Rapport'!$B$2:$B$39,0),FALSE),0)</f>
        <v>44119</v>
      </c>
      <c r="E423" s="16">
        <f>IFERROR(HLOOKUP("Petrokoks",'[65]Månedlig Olie Rapport'!$A$2:$AG$39,MATCH("Eksport 3.a.",'[65]Månedlig Olie Rapport'!$B$2:$B$39,0),FALSE),0)</f>
        <v>0</v>
      </c>
      <c r="F423" s="16">
        <f>IFERROR(HLOOKUP("Petrokoks",'[65]Månedlig Olie Rapport'!$A$2:$AG$39,MATCH("Bunkring af udenrigsfart 3.d.",'[65]Månedlig Olie Rapport'!$B$2:$B$39,0),FALSE),0)</f>
        <v>0</v>
      </c>
      <c r="G423" s="16">
        <f t="shared" si="79"/>
        <v>-28193</v>
      </c>
      <c r="H423" s="16">
        <f>IFERROR(HLOOKUP("Petrokoks",'[65]Månedlig Olie Rapport'!$A$2:$AG$39,MATCH("Salg til Forsvaret 3.e.",'[65]Månedlig Olie Rapport'!$B$2:$B$39,0),FALSE),0)
+IFERROR(HLOOKUP("Petrokoks",'[65]Månedlig Olie Rapport'!$A$2:$AG$39,MATCH("Salg til international luftfart 3.f.",'[65]Månedlig Olie Rapport'!$B$2:$B$39,0),FALSE),0)
+IFERROR(HLOOKUP("Petrokoks",'[65]Månedlig Olie Rapport'!$A$2:$AG$39,MATCH("Salg til andre 3.h.",'[65]Månedlig Olie Rapport'!$B$2:$B$39,0),FALSE),0)
+IFERROR(HLOOKUP("Petrokoks",'[65]Månedlig Olie Rapport'!$A$2:$AG$39,MATCH("Eget forbrug uden for raffinaderi 3*",'[65]Månedlig Olie Rapport'!$B$2:$B$39,0),FALSE),0)
+IFERROR(HLOOKUP("Petrokoks",'[65]Månedlig Olie Rapport'!$A$2:$AG$39,MATCH("Salg til platforme 3.g.",'[65]Månedlig Olie Rapport'!$B$2:$B$39,0),FALSE),0)</f>
        <v>15926</v>
      </c>
      <c r="I423" s="16">
        <f>IFERROR(HLOOKUP("Petrokoks",'[65]Månedlig Olie Rapport'!$A$2:$AG$39,MATCH("EGEN BEHOLDNING ULTIMO",'[65]Månedlig Olie Rapport'!$A$2:$A$39,0),FALSE),0)</f>
        <v>100018</v>
      </c>
      <c r="J423" s="15"/>
      <c r="K423" s="15"/>
      <c r="L423" s="16">
        <f t="shared" si="78"/>
        <v>500.07639999999998</v>
      </c>
      <c r="N423" s="23" t="str">
        <f>'Olieforbrug, TJ'!M423</f>
        <v>May</v>
      </c>
    </row>
    <row r="424" spans="1:14" x14ac:dyDescent="0.2">
      <c r="A424" s="23" t="str">
        <f>'Olieforbrug, TJ'!A424</f>
        <v>Juni</v>
      </c>
      <c r="C424" s="16">
        <f>IFERROR(HLOOKUP("Petrokoks",'[66]Månedlig Olie Rapport'!$B$2:$AG$39,MATCH("Egen produktion 2.i.",'[66]Månedlig Olie Rapport'!$B$2:$B$39,0),FALSE),0)-IFERROR(HLOOKUP("Petrokoks",'[66]Månedlig Olie Rapport'!$B$2:$AG$39,MATCH("Anvendt til produktion 3.n",'[66]Månedlig Olie Rapport'!$B$2:$B$39,0),FALSE),0)</f>
        <v>0</v>
      </c>
      <c r="D424" s="16">
        <f>IFERROR(HLOOKUP("Petrokoks",'[66]Månedlig Olie Rapport'!$A$2:$AG$39,MATCH("Import 2.a.",'[66]Månedlig Olie Rapport'!$B$2:$B$39,0),FALSE),0)</f>
        <v>0</v>
      </c>
      <c r="E424" s="16">
        <f>IFERROR(HLOOKUP("Petrokoks",'[66]Månedlig Olie Rapport'!$A$2:$AG$39,MATCH("Eksport 3.a.",'[66]Månedlig Olie Rapport'!$B$2:$B$39,0),FALSE),0)</f>
        <v>0</v>
      </c>
      <c r="F424" s="16">
        <f>IFERROR(HLOOKUP("Petrokoks",'[66]Månedlig Olie Rapport'!$A$2:$AG$39,MATCH("Bunkring af udenrigsfart 3.d.",'[66]Månedlig Olie Rapport'!$B$2:$B$39,0),FALSE),0)</f>
        <v>0</v>
      </c>
      <c r="G424" s="16">
        <f t="shared" si="79"/>
        <v>15805</v>
      </c>
      <c r="H424" s="16">
        <f>IFERROR(HLOOKUP("Petrokoks",'[66]Månedlig Olie Rapport'!$A$2:$AG$39,MATCH("Salg til Forsvaret 3.e.",'[66]Månedlig Olie Rapport'!$B$2:$B$39,0),FALSE),0)
+IFERROR(HLOOKUP("Petrokoks",'[66]Månedlig Olie Rapport'!$A$2:$AG$39,MATCH("Salg til international luftfart 3.f.",'[66]Månedlig Olie Rapport'!$B$2:$B$39,0),FALSE),0)
+IFERROR(HLOOKUP("Petrokoks",'[66]Månedlig Olie Rapport'!$A$2:$AG$39,MATCH("Salg til andre 3.h.",'[66]Månedlig Olie Rapport'!$B$2:$B$39,0),FALSE),0)
+IFERROR(HLOOKUP("Petrokoks",'[66]Månedlig Olie Rapport'!$A$2:$AG$39,MATCH("Eget forbrug uden for raffinaderi 3*",'[66]Månedlig Olie Rapport'!$B$2:$B$39,0),FALSE),0)
+IFERROR(HLOOKUP("Petrokoks",'[66]Månedlig Olie Rapport'!$A$2:$AG$39,MATCH("Salg til platforme 3.g.",'[66]Månedlig Olie Rapport'!$B$2:$B$39,0),FALSE),0)</f>
        <v>15457</v>
      </c>
      <c r="I424" s="16">
        <f>IFERROR(HLOOKUP("Petrokoks",'[66]Månedlig Olie Rapport'!$A$2:$AG$39,MATCH("EGEN BEHOLDNING ULTIMO",'[66]Månedlig Olie Rapport'!$A$2:$A$39,0),FALSE),0)</f>
        <v>84213</v>
      </c>
      <c r="J424" s="15"/>
      <c r="K424" s="15"/>
      <c r="L424" s="16">
        <f t="shared" si="78"/>
        <v>485.34980000000002</v>
      </c>
      <c r="N424" s="23" t="str">
        <f>'Olieforbrug, TJ'!M424</f>
        <v>June</v>
      </c>
    </row>
    <row r="425" spans="1:14" x14ac:dyDescent="0.2">
      <c r="A425" s="23" t="str">
        <f>'Olieforbrug, TJ'!A425</f>
        <v>Juli</v>
      </c>
      <c r="C425" s="16">
        <f>IFERROR(HLOOKUP("Petrokoks",'[67]Månedlig Olie Rapport'!$B$2:$AG$39,MATCH("Egen produktion 2.i.",'[67]Månedlig Olie Rapport'!$B$2:$B$39,0),FALSE),0)-IFERROR(HLOOKUP("Petrokoks",'[67]Månedlig Olie Rapport'!$B$2:$AG$39,MATCH("Anvendt til produktion 3.n",'[67]Månedlig Olie Rapport'!$B$2:$B$39,0),FALSE),0)</f>
        <v>0</v>
      </c>
      <c r="D425" s="16">
        <f>IFERROR(HLOOKUP("Petrokoks",'[67]Månedlig Olie Rapport'!$A$2:$AG$39,MATCH("Import 2.a.",'[67]Månedlig Olie Rapport'!$B$2:$B$39,0),FALSE),0)</f>
        <v>0</v>
      </c>
      <c r="E425" s="16">
        <f>IFERROR(HLOOKUP("Petrokoks",'[67]Månedlig Olie Rapport'!$A$2:$AG$39,MATCH("Eksport 3.a.",'[67]Månedlig Olie Rapport'!$B$2:$B$39,0),FALSE),0)</f>
        <v>0</v>
      </c>
      <c r="F425" s="16">
        <f>IFERROR(HLOOKUP("Petrokoks",'[67]Månedlig Olie Rapport'!$A$2:$AG$39,MATCH("Bunkring af udenrigsfart 3.d.",'[67]Månedlig Olie Rapport'!$B$2:$B$39,0),FALSE),0)</f>
        <v>0</v>
      </c>
      <c r="G425" s="16">
        <f t="shared" si="79"/>
        <v>21452</v>
      </c>
      <c r="H425" s="16">
        <f>IFERROR(HLOOKUP("Petrokoks",'[67]Månedlig Olie Rapport'!$A$2:$AG$39,MATCH("Salg til Forsvaret 3.e.",'[67]Månedlig Olie Rapport'!$B$2:$B$39,0),FALSE),0)
+IFERROR(HLOOKUP("Petrokoks",'[67]Månedlig Olie Rapport'!$A$2:$AG$39,MATCH("Salg til international luftfart 3.f.",'[67]Månedlig Olie Rapport'!$B$2:$B$39,0),FALSE),0)
+IFERROR(HLOOKUP("Petrokoks",'[67]Månedlig Olie Rapport'!$A$2:$AG$39,MATCH("Salg til andre 3.h.",'[67]Månedlig Olie Rapport'!$B$2:$B$39,0),FALSE),0)
+IFERROR(HLOOKUP("Petrokoks",'[67]Månedlig Olie Rapport'!$A$2:$AG$39,MATCH("Eget forbrug uden for raffinaderi 3*",'[67]Månedlig Olie Rapport'!$B$2:$B$39,0),FALSE),0)
+IFERROR(HLOOKUP("Petrokoks",'[67]Månedlig Olie Rapport'!$A$2:$AG$39,MATCH("Salg til platforme 3.g.",'[67]Månedlig Olie Rapport'!$B$2:$B$39,0),FALSE),0)</f>
        <v>21800</v>
      </c>
      <c r="I425" s="16">
        <f>IFERROR(HLOOKUP("Petrokoks",'[67]Månedlig Olie Rapport'!$A$2:$AG$39,MATCH("EGEN BEHOLDNING ULTIMO",'[67]Månedlig Olie Rapport'!$A$2:$A$39,0),FALSE),0)</f>
        <v>62761</v>
      </c>
      <c r="J425" s="15"/>
      <c r="K425" s="15"/>
      <c r="L425" s="16">
        <f t="shared" ref="L425" si="80">H425*31.4/1000</f>
        <v>684.52</v>
      </c>
      <c r="N425" s="23" t="str">
        <f>'Olieforbrug, TJ'!M425</f>
        <v>July</v>
      </c>
    </row>
    <row r="426" spans="1:14" x14ac:dyDescent="0.2">
      <c r="A426" s="23" t="str">
        <f>'Olieforbrug, TJ'!A426</f>
        <v>August</v>
      </c>
      <c r="C426" s="16">
        <f>IFERROR(HLOOKUP("Petrokoks",'[68]Månedlig Olie Rapport'!$B$2:$AG$39,MATCH("Egen produktion 2.i.",'[68]Månedlig Olie Rapport'!$B$2:$B$39,0),FALSE),0)-IFERROR(HLOOKUP("Petrokoks",'[68]Månedlig Olie Rapport'!$B$2:$AG$39,MATCH("Anvendt til produktion 3.n",'[68]Månedlig Olie Rapport'!$B$2:$B$39,0),FALSE),0)</f>
        <v>0</v>
      </c>
      <c r="D426" s="16">
        <f>IFERROR(HLOOKUP("Petrokoks",'[68]Månedlig Olie Rapport'!$A$2:$AG$39,MATCH("Import 2.a.",'[68]Månedlig Olie Rapport'!$B$2:$B$39,0),FALSE),0)</f>
        <v>21716</v>
      </c>
      <c r="E426" s="16">
        <f>IFERROR(HLOOKUP("Petrokoks",'[68]Månedlig Olie Rapport'!$A$2:$AG$39,MATCH("Eksport 3.a.",'[68]Månedlig Olie Rapport'!$B$2:$B$39,0),FALSE),0)</f>
        <v>0</v>
      </c>
      <c r="F426" s="16">
        <f>IFERROR(HLOOKUP("Petrokoks",'[68]Månedlig Olie Rapport'!$A$2:$AG$39,MATCH("Bunkring af udenrigsfart 3.d.",'[68]Månedlig Olie Rapport'!$B$2:$B$39,0),FALSE),0)</f>
        <v>0</v>
      </c>
      <c r="G426" s="16">
        <f t="shared" ref="G426" si="81">I425-I426</f>
        <v>-5202</v>
      </c>
      <c r="H426" s="16">
        <f>IFERROR(HLOOKUP("Petrokoks",'[68]Månedlig Olie Rapport'!$A$2:$AG$39,MATCH("Salg til Forsvaret 3.e.",'[68]Månedlig Olie Rapport'!$B$2:$B$39,0),FALSE),0)
+IFERROR(HLOOKUP("Petrokoks",'[68]Månedlig Olie Rapport'!$A$2:$AG$39,MATCH("Salg til international luftfart 3.f.",'[68]Månedlig Olie Rapport'!$B$2:$B$39,0),FALSE),0)
+IFERROR(HLOOKUP("Petrokoks",'[68]Månedlig Olie Rapport'!$A$2:$AG$39,MATCH("Salg til andre 3.h.",'[68]Månedlig Olie Rapport'!$B$2:$B$39,0),FALSE),0)
+IFERROR(HLOOKUP("Petrokoks",'[68]Månedlig Olie Rapport'!$A$2:$AG$39,MATCH("Eget forbrug uden for raffinaderi 3*",'[68]Månedlig Olie Rapport'!$B$2:$B$39,0),FALSE),0)
+IFERROR(HLOOKUP("Petrokoks",'[68]Månedlig Olie Rapport'!$A$2:$AG$39,MATCH("Salg til platforme 3.g.",'[68]Månedlig Olie Rapport'!$B$2:$B$39,0),FALSE),0)</f>
        <v>16514</v>
      </c>
      <c r="I426" s="16">
        <f>IFERROR(HLOOKUP("Petrokoks",'[68]Månedlig Olie Rapport'!$A$2:$AG$39,MATCH("EGEN BEHOLDNING ULTIMO",'[68]Månedlig Olie Rapport'!$A$2:$A$39,0),FALSE),0)</f>
        <v>67963</v>
      </c>
      <c r="J426" s="15"/>
      <c r="K426" s="15"/>
      <c r="L426" s="16">
        <f t="shared" ref="L426" si="82">H426*31.4/1000</f>
        <v>518.53959999999995</v>
      </c>
      <c r="N426" s="23" t="str">
        <f>'Olieforbrug, TJ'!M426</f>
        <v>August</v>
      </c>
    </row>
    <row r="427" spans="1:14" s="109" customFormat="1" x14ac:dyDescent="0.2">
      <c r="A427" s="113" t="str">
        <f>'Olieforbrug, TJ'!A427</f>
        <v>September</v>
      </c>
      <c r="C427" s="77">
        <f>IFERROR(HLOOKUP("Petrokoks",'[69]Månedlig Olie Rapport'!$B$2:$AG$39,MATCH("Egen produktion 2.i.",'[69]Månedlig Olie Rapport'!$B$2:$B$39,0),FALSE),0)-IFERROR(HLOOKUP("Petrokoks",'[69]Månedlig Olie Rapport'!$B$2:$AG$39,MATCH("Anvendt til produktion 3.n",'[69]Månedlig Olie Rapport'!$B$2:$B$39,0),FALSE),0)</f>
        <v>0</v>
      </c>
      <c r="D427" s="77">
        <f>IFERROR(HLOOKUP("Petrokoks",'[69]Månedlig Olie Rapport'!$A$2:$AG$39,MATCH("Import 2.a.",'[69]Månedlig Olie Rapport'!$B$2:$B$39,0),FALSE),0)</f>
        <v>0</v>
      </c>
      <c r="E427" s="77">
        <f>IFERROR(HLOOKUP("Petrokoks",'[69]Månedlig Olie Rapport'!$A$2:$AG$39,MATCH("Eksport 3.a.",'[69]Månedlig Olie Rapport'!$B$2:$B$39,0),FALSE),0)</f>
        <v>0</v>
      </c>
      <c r="F427" s="77">
        <f>IFERROR(HLOOKUP("Petrokoks",'[69]Månedlig Olie Rapport'!$A$2:$AG$39,MATCH("Bunkring af udenrigsfart 3.d.",'[69]Månedlig Olie Rapport'!$B$2:$B$39,0),FALSE),0)</f>
        <v>0</v>
      </c>
      <c r="G427" s="77">
        <f t="shared" ref="G427" si="83">I426-I427</f>
        <v>14724</v>
      </c>
      <c r="H427" s="77">
        <f>IFERROR(HLOOKUP("Petrokoks",'[69]Månedlig Olie Rapport'!$A$2:$AG$39,MATCH("Salg til Forsvaret 3.e.",'[69]Månedlig Olie Rapport'!$B$2:$B$39,0),FALSE),0)
+IFERROR(HLOOKUP("Petrokoks",'[69]Månedlig Olie Rapport'!$A$2:$AG$39,MATCH("Salg til international luftfart 3.f.",'[69]Månedlig Olie Rapport'!$B$2:$B$39,0),FALSE),0)
+IFERROR(HLOOKUP("Petrokoks",'[69]Månedlig Olie Rapport'!$A$2:$AG$39,MATCH("Salg til andre 3.h.",'[69]Månedlig Olie Rapport'!$B$2:$B$39,0),FALSE),0)
+IFERROR(HLOOKUP("Petrokoks",'[69]Månedlig Olie Rapport'!$A$2:$AG$39,MATCH("Eget forbrug uden for raffinaderi 3*",'[69]Månedlig Olie Rapport'!$B$2:$B$39,0),FALSE),0)
+IFERROR(HLOOKUP("Petrokoks",'[69]Månedlig Olie Rapport'!$A$2:$AG$39,MATCH("Salg til platforme 3.g.",'[69]Månedlig Olie Rapport'!$B$2:$B$39,0),FALSE),0)</f>
        <v>14724</v>
      </c>
      <c r="I427" s="77">
        <f>IFERROR(HLOOKUP("Petrokoks",'[69]Månedlig Olie Rapport'!$A$2:$AG$39,MATCH("EGEN BEHOLDNING ULTIMO",'[69]Månedlig Olie Rapport'!$A$2:$A$39,0),FALSE),0)</f>
        <v>53239</v>
      </c>
      <c r="J427" s="114"/>
      <c r="K427" s="114"/>
      <c r="L427" s="77">
        <f t="shared" ref="L427" si="84">H427*31.4/1000</f>
        <v>462.33359999999999</v>
      </c>
      <c r="N427" s="113" t="str">
        <f>'Olieforbrug, TJ'!M427</f>
        <v>September</v>
      </c>
    </row>
    <row r="428" spans="1:14" x14ac:dyDescent="0.2">
      <c r="A428" s="113" t="str">
        <f>'Olieforbrug, TJ'!A428</f>
        <v>Oktober</v>
      </c>
      <c r="B428" s="109"/>
      <c r="C428" s="77">
        <f>IFERROR(HLOOKUP("Petrokoks",'[70]Månedlig Olie Rapport'!$B$2:$AG$39,MATCH("Egen produktion 2.i.",'[70]Månedlig Olie Rapport'!$B$2:$B$39,0),FALSE),0)-IFERROR(HLOOKUP("Petrokoks",'[70]Månedlig Olie Rapport'!$B$2:$AG$39,MATCH("Anvendt til produktion 3.n",'[70]Månedlig Olie Rapport'!$B$2:$B$39,0),FALSE),0)</f>
        <v>0</v>
      </c>
      <c r="D428" s="77">
        <f>IFERROR(HLOOKUP("Petrokoks",'[70]Månedlig Olie Rapport'!$A$2:$AG$39,MATCH("Import 2.a.",'[70]Månedlig Olie Rapport'!$B$2:$B$39,0),FALSE),0)</f>
        <v>0</v>
      </c>
      <c r="E428" s="77">
        <f>IFERROR(HLOOKUP("Petrokoks",'[70]Månedlig Olie Rapport'!$A$2:$AG$39,MATCH("Eksport 3.a.",'[70]Månedlig Olie Rapport'!$B$2:$B$39,0),FALSE),0)</f>
        <v>0</v>
      </c>
      <c r="F428" s="77">
        <f>IFERROR(HLOOKUP("Petrokoks",'[70]Månedlig Olie Rapport'!$A$2:$AG$39,MATCH("Bunkring af udenrigsfart 3.d.",'[70]Månedlig Olie Rapport'!$B$2:$B$39,0),FALSE),0)</f>
        <v>0</v>
      </c>
      <c r="G428" s="77">
        <f t="shared" ref="G428" si="85">I427-I428</f>
        <v>16291</v>
      </c>
      <c r="H428" s="77">
        <f>IFERROR(HLOOKUP("Petrokoks",'[70]Månedlig Olie Rapport'!$A$2:$AG$39,MATCH("Salg til Forsvaret 3.e.",'[70]Månedlig Olie Rapport'!$B$2:$B$39,0),FALSE),0)
+IFERROR(HLOOKUP("Petrokoks",'[70]Månedlig Olie Rapport'!$A$2:$AG$39,MATCH("Salg til international luftfart 3.f.",'[70]Månedlig Olie Rapport'!$B$2:$B$39,0),FALSE),0)
+IFERROR(HLOOKUP("Petrokoks",'[70]Månedlig Olie Rapport'!$A$2:$AG$39,MATCH("Salg til andre 3.h.",'[70]Månedlig Olie Rapport'!$B$2:$B$39,0),FALSE),0)
+IFERROR(HLOOKUP("Petrokoks",'[70]Månedlig Olie Rapport'!$A$2:$AG$39,MATCH("Eget forbrug uden for raffinaderi 3*",'[70]Månedlig Olie Rapport'!$B$2:$B$39,0),FALSE),0)
+IFERROR(HLOOKUP("Petrokoks",'[70]Månedlig Olie Rapport'!$A$2:$AG$39,MATCH("Salg til platforme 3.g.",'[70]Månedlig Olie Rapport'!$B$2:$B$39,0),FALSE),0)</f>
        <v>16291</v>
      </c>
      <c r="I428" s="77">
        <f>IFERROR(HLOOKUP("Petrokoks",'[70]Månedlig Olie Rapport'!$A$2:$AG$39,MATCH("EGEN BEHOLDNING ULTIMO",'[70]Månedlig Olie Rapport'!$A$2:$A$39,0),FALSE),0)</f>
        <v>36948</v>
      </c>
      <c r="J428" s="114"/>
      <c r="K428" s="114"/>
      <c r="L428" s="77">
        <f t="shared" ref="L428" si="86">H428*31.4/1000</f>
        <v>511.53739999999999</v>
      </c>
      <c r="M428" s="109"/>
      <c r="N428" s="113" t="str">
        <f>'Olieforbrug, TJ'!M428</f>
        <v>October</v>
      </c>
    </row>
    <row r="429" spans="1:14" x14ac:dyDescent="0.2">
      <c r="A429" s="113" t="str">
        <f>'Olieforbrug, TJ'!A429</f>
        <v>November</v>
      </c>
      <c r="B429" s="109"/>
      <c r="C429" s="77">
        <f>IFERROR(HLOOKUP("Petrokoks",'[71]Månedlig Olie Rapport'!$B$2:$AG$39,MATCH("Egen produktion 2.i.",'[71]Månedlig Olie Rapport'!$B$2:$B$39,0),FALSE),0)-IFERROR(HLOOKUP("Petrokoks",'[71]Månedlig Olie Rapport'!$B$2:$AG$39,MATCH("Anvendt til produktion 3.n",'[71]Månedlig Olie Rapport'!$B$2:$B$39,0),FALSE),0)</f>
        <v>0</v>
      </c>
      <c r="D429" s="77">
        <f>IFERROR(HLOOKUP("Petrokoks",'[71]Månedlig Olie Rapport'!$A$2:$AG$39,MATCH("Import 2.a.",'[71]Månedlig Olie Rapport'!$B$2:$B$39,0),FALSE),0)</f>
        <v>0</v>
      </c>
      <c r="E429" s="77">
        <f>IFERROR(HLOOKUP("Petrokoks",'[71]Månedlig Olie Rapport'!$A$2:$AG$39,MATCH("Eksport 3.a.",'[71]Månedlig Olie Rapport'!$B$2:$B$39,0),FALSE),0)</f>
        <v>0</v>
      </c>
      <c r="F429" s="77">
        <f>IFERROR(HLOOKUP("Petrokoks",'[71]Månedlig Olie Rapport'!$A$2:$AG$39,MATCH("Bunkring af udenrigsfart 3.d.",'[71]Månedlig Olie Rapport'!$B$2:$B$39,0),FALSE),0)</f>
        <v>0</v>
      </c>
      <c r="G429" s="77">
        <f t="shared" ref="G429" si="87">I428-I429</f>
        <v>19198</v>
      </c>
      <c r="H429" s="77">
        <f>IFERROR(HLOOKUP("Petrokoks",'[71]Månedlig Olie Rapport'!$A$2:$AG$39,MATCH("Salg til Forsvaret 3.e.",'[71]Månedlig Olie Rapport'!$B$2:$B$39,0),FALSE),0)
+IFERROR(HLOOKUP("Petrokoks",'[71]Månedlig Olie Rapport'!$A$2:$AG$39,MATCH("Salg til international luftfart 3.f.",'[71]Månedlig Olie Rapport'!$B$2:$B$39,0),FALSE),0)
+IFERROR(HLOOKUP("Petrokoks",'[71]Månedlig Olie Rapport'!$A$2:$AG$39,MATCH("Salg til andre 3.h.",'[71]Månedlig Olie Rapport'!$B$2:$B$39,0),FALSE),0)
+IFERROR(HLOOKUP("Petrokoks",'[71]Månedlig Olie Rapport'!$A$2:$AG$39,MATCH("Eget forbrug uden for raffinaderi 3*",'[71]Månedlig Olie Rapport'!$B$2:$B$39,0),FALSE),0)
+IFERROR(HLOOKUP("Petrokoks",'[71]Månedlig Olie Rapport'!$A$2:$AG$39,MATCH("Salg til platforme 3.g.",'[71]Månedlig Olie Rapport'!$B$2:$B$39,0),FALSE),0)</f>
        <v>19198</v>
      </c>
      <c r="I429" s="77">
        <f>IFERROR(HLOOKUP("Petrokoks",'[71]Månedlig Olie Rapport'!$A$2:$AG$39,MATCH("EGEN BEHOLDNING ULTIMO",'[71]Månedlig Olie Rapport'!$A$2:$A$39,0),FALSE),0)</f>
        <v>17750</v>
      </c>
      <c r="J429" s="114"/>
      <c r="K429" s="114"/>
      <c r="L429" s="77">
        <f t="shared" ref="L429" si="88">H429*31.4/1000</f>
        <v>602.81719999999996</v>
      </c>
      <c r="M429" s="109"/>
      <c r="N429" s="113" t="str">
        <f>'Olieforbrug, TJ'!M429</f>
        <v>November</v>
      </c>
    </row>
    <row r="430" spans="1:14" ht="13.5" thickBot="1" x14ac:dyDescent="0.25">
      <c r="A430" s="124" t="str">
        <f>'Olieforbrug, TJ'!A430</f>
        <v>December</v>
      </c>
      <c r="B430" s="114"/>
      <c r="C430" s="121">
        <f>IFERROR(HLOOKUP("Petrokoks",'[72]Månedlig Olie Rapport'!$B$2:$AG$39,MATCH("Egen produktion 2.i.",'[72]Månedlig Olie Rapport'!$B$2:$B$39,0),FALSE),0)-IFERROR(HLOOKUP("Petrokoks",'[72]Månedlig Olie Rapport'!$B$2:$AG$39,MATCH("Anvendt til produktion 3.n",'[72]Månedlig Olie Rapport'!$B$2:$B$39,0),FALSE),0)</f>
        <v>0</v>
      </c>
      <c r="D430" s="121">
        <f>IFERROR(HLOOKUP("Petrokoks",'[72]Månedlig Olie Rapport'!$A$2:$AG$39,MATCH("Import 2.a.",'[72]Månedlig Olie Rapport'!$B$2:$B$39,0),FALSE),0)</f>
        <v>25349</v>
      </c>
      <c r="E430" s="121">
        <f>IFERROR(HLOOKUP("Petrokoks",'[72]Månedlig Olie Rapport'!$A$2:$AG$39,MATCH("Eksport 3.a.",'[72]Månedlig Olie Rapport'!$B$2:$B$39,0),FALSE),0)</f>
        <v>0</v>
      </c>
      <c r="F430" s="121">
        <f>IFERROR(HLOOKUP("Petrokoks",'[72]Månedlig Olie Rapport'!$A$2:$AG$39,MATCH("Bunkring af udenrigsfart 3.d.",'[72]Månedlig Olie Rapport'!$B$2:$B$39,0),FALSE),0)</f>
        <v>0</v>
      </c>
      <c r="G430" s="121">
        <f t="shared" ref="G430" si="89">I429-I430</f>
        <v>-6559</v>
      </c>
      <c r="H430" s="121">
        <f>IFERROR(HLOOKUP("Petrokoks",'[72]Månedlig Olie Rapport'!$A$2:$AG$39,MATCH("Salg til Forsvaret 3.e.",'[72]Månedlig Olie Rapport'!$B$2:$B$39,0),FALSE),0)
+IFERROR(HLOOKUP("Petrokoks",'[72]Månedlig Olie Rapport'!$A$2:$AG$39,MATCH("Salg til international luftfart 3.f.",'[72]Månedlig Olie Rapport'!$B$2:$B$39,0),FALSE),0)
+IFERROR(HLOOKUP("Petrokoks",'[72]Månedlig Olie Rapport'!$A$2:$AG$39,MATCH("Salg til andre 3.h.",'[72]Månedlig Olie Rapport'!$B$2:$B$39,0),FALSE),0)
+IFERROR(HLOOKUP("Petrokoks",'[72]Månedlig Olie Rapport'!$A$2:$AG$39,MATCH("Eget forbrug uden for raffinaderi 3*",'[72]Månedlig Olie Rapport'!$B$2:$B$39,0),FALSE),0)
+IFERROR(HLOOKUP("Petrokoks",'[72]Månedlig Olie Rapport'!$A$2:$AG$39,MATCH("Salg til platforme 3.g.",'[72]Månedlig Olie Rapport'!$B$2:$B$39,0),FALSE),0)</f>
        <v>18790</v>
      </c>
      <c r="I430" s="121">
        <f>IFERROR(HLOOKUP("Petrokoks",'[72]Månedlig Olie Rapport'!$A$2:$AG$39,MATCH("EGEN BEHOLDNING ULTIMO",'[72]Månedlig Olie Rapport'!$A$2:$A$39,0),FALSE),0)</f>
        <v>24309</v>
      </c>
      <c r="J430" s="125"/>
      <c r="K430" s="125"/>
      <c r="L430" s="121">
        <f t="shared" ref="L430" si="90">H430*31.4/1000</f>
        <v>590.00599999999997</v>
      </c>
      <c r="M430" s="114"/>
      <c r="N430" s="124" t="str">
        <f>'Olieforbrug, TJ'!M430</f>
        <v>December</v>
      </c>
    </row>
    <row r="431" spans="1:14" x14ac:dyDescent="0.2">
      <c r="A431" s="108">
        <f>'Olieforbrug, TJ'!A431</f>
        <v>2023</v>
      </c>
      <c r="B431" s="109"/>
      <c r="C431" s="77"/>
      <c r="D431" s="77"/>
      <c r="E431" s="77"/>
      <c r="F431" s="77"/>
      <c r="G431" s="77"/>
      <c r="H431" s="77"/>
      <c r="I431" s="77"/>
      <c r="J431" s="114"/>
      <c r="K431" s="114"/>
      <c r="L431" s="77"/>
      <c r="M431" s="109"/>
      <c r="N431" s="108">
        <f>'Olieforbrug, TJ'!M431</f>
        <v>2023</v>
      </c>
    </row>
    <row r="432" spans="1:14" x14ac:dyDescent="0.2">
      <c r="A432" s="113" t="str">
        <f>'Olieforbrug, TJ'!A432</f>
        <v>Januar</v>
      </c>
      <c r="B432" s="113"/>
      <c r="C432" s="77">
        <f>IFERROR(HLOOKUP("Petrokoks",'[73]Månedlig Olie Rapport'!$B$2:$AG$39,MATCH("Egen produktion 2.i.",'[73]Månedlig Olie Rapport'!$B$2:$B$39,0),FALSE),0)-IFERROR(HLOOKUP("Petrokoks",'[73]Månedlig Olie Rapport'!$B$2:$AG$39,MATCH("Anvendt til produktion 3.n",'[73]Månedlig Olie Rapport'!$B$2:$B$39,0),FALSE),0)</f>
        <v>0</v>
      </c>
      <c r="D432" s="77">
        <f>IFERROR(HLOOKUP("Petrokoks",'[73]Månedlig Olie Rapport'!$A$2:$AG$39,MATCH("Import 2.a.",'[73]Månedlig Olie Rapport'!$B$2:$B$39,0),FALSE),0)</f>
        <v>31145</v>
      </c>
      <c r="E432" s="77">
        <f>IFERROR(HLOOKUP("Petrokoks",'[73]Månedlig Olie Rapport'!$A$2:$AG$39,MATCH("Eksport 3.a.",'[73]Månedlig Olie Rapport'!$B$2:$B$39,0),FALSE),0)</f>
        <v>0</v>
      </c>
      <c r="F432" s="77">
        <f>IFERROR(HLOOKUP("Petrokoks",'[73]Månedlig Olie Rapport'!$A$2:$AG$39,MATCH("Bunkring af udenrigsfart 3.d.",'[73]Månedlig Olie Rapport'!$B$2:$B$39,0),FALSE),0)</f>
        <v>0</v>
      </c>
      <c r="G432" s="77">
        <v>0</v>
      </c>
      <c r="H432" s="77">
        <f>IFERROR(HLOOKUP("Petrokoks",'[73]Månedlig Olie Rapport'!$A$2:$AG$39,MATCH("Salg til Forsvaret 3.e.",'[73]Månedlig Olie Rapport'!$B$2:$B$39,0),FALSE),0)
+IFERROR(HLOOKUP("Petrokoks",'[73]Månedlig Olie Rapport'!$A$2:$AG$39,MATCH("Salg til international luftfart 3.f.",'[73]Månedlig Olie Rapport'!$B$2:$B$39,0),FALSE),0)
+IFERROR(HLOOKUP("Petrokoks",'[73]Månedlig Olie Rapport'!$A$2:$AG$39,MATCH("Salg til andre 3.h.",'[73]Månedlig Olie Rapport'!$B$2:$B$39,0),FALSE),0)
+IFERROR(HLOOKUP("Petrokoks",'[73]Månedlig Olie Rapport'!$A$2:$AG$39,MATCH("Eget forbrug uden for raffinaderi 3*",'[73]Månedlig Olie Rapport'!$B$2:$B$39,0),FALSE),0)
+IFERROR(HLOOKUP("Petrokoks",'[73]Månedlig Olie Rapport'!$A$2:$AG$39,MATCH("Salg til platforme 3.g.",'[73]Månedlig Olie Rapport'!$B$2:$B$39,0),FALSE),0)</f>
        <v>9998</v>
      </c>
      <c r="I432" s="77">
        <f>IFERROR(HLOOKUP("Petrokoks",'[73]Månedlig Olie Rapport'!$A$2:$AG$39,MATCH("EGEN BEHOLDNING ULTIMO",'[73]Månedlig Olie Rapport'!$A$2:$A$39,0),FALSE),0)</f>
        <v>45456</v>
      </c>
      <c r="J432" s="114"/>
      <c r="K432" s="114"/>
      <c r="L432" s="77">
        <f t="shared" ref="L432" si="91">H432*31.4/1000</f>
        <v>313.93720000000002</v>
      </c>
      <c r="M432" s="113"/>
      <c r="N432" s="113" t="str">
        <f>'Olieforbrug, TJ'!M432</f>
        <v>January</v>
      </c>
    </row>
    <row r="433" spans="1:14" x14ac:dyDescent="0.2">
      <c r="A433" s="113" t="str">
        <f>'Olieforbrug, TJ'!A433</f>
        <v>Februar</v>
      </c>
      <c r="B433" s="113"/>
      <c r="C433" s="77">
        <f>IFERROR(HLOOKUP("Petrokoks",'[74]Månedlig Olie Rapport'!$B$2:$AG$39,MATCH("Egen produktion 2.i.",'[74]Månedlig Olie Rapport'!$B$2:$B$39,0),FALSE),0)-IFERROR(HLOOKUP("Petrokoks",'[74]Månedlig Olie Rapport'!$B$2:$AG$39,MATCH("Anvendt til produktion 3.n",'[74]Månedlig Olie Rapport'!$B$2:$B$39,0),FALSE),0)</f>
        <v>0</v>
      </c>
      <c r="D433" s="77">
        <f>IFERROR(HLOOKUP("Petrokoks",'[74]Månedlig Olie Rapport'!$A$2:$AG$39,MATCH("Import 2.a.",'[74]Månedlig Olie Rapport'!$B$2:$B$39,0),FALSE),0)</f>
        <v>0</v>
      </c>
      <c r="E433" s="77">
        <f>IFERROR(HLOOKUP("Petrokoks",'[74]Månedlig Olie Rapport'!$A$2:$AG$39,MATCH("Eksport 3.a.",'[74]Månedlig Olie Rapport'!$B$2:$B$39,0),FALSE),0)</f>
        <v>0</v>
      </c>
      <c r="F433" s="77">
        <f>IFERROR(HLOOKUP("Petrokoks",'[74]Månedlig Olie Rapport'!$A$2:$AG$39,MATCH("Bunkring af udenrigsfart 3.d.",'[74]Månedlig Olie Rapport'!$B$2:$B$39,0),FALSE),0)</f>
        <v>0</v>
      </c>
      <c r="G433" s="69">
        <f t="shared" ref="G433:G438" si="92">I432-I433</f>
        <v>12195</v>
      </c>
      <c r="H433" s="77">
        <f>IFERROR(HLOOKUP("Petrokoks",'[74]Månedlig Olie Rapport'!$A$2:$AG$39,MATCH("Salg til Forsvaret 3.e.",'[74]Månedlig Olie Rapport'!$B$2:$B$39,0),FALSE),0)
+IFERROR(HLOOKUP("Petrokoks",'[74]Månedlig Olie Rapport'!$A$2:$AG$39,MATCH("Salg til international luftfart 3.f.",'[74]Månedlig Olie Rapport'!$B$2:$B$39,0),FALSE),0)
+IFERROR(HLOOKUP("Petrokoks",'[74]Månedlig Olie Rapport'!$A$2:$AG$39,MATCH("Salg til andre 3.h.",'[74]Månedlig Olie Rapport'!$B$2:$B$39,0),FALSE),0)
+IFERROR(HLOOKUP("Petrokoks",'[74]Månedlig Olie Rapport'!$A$2:$AG$39,MATCH("Eget forbrug uden for raffinaderi 3*",'[74]Månedlig Olie Rapport'!$B$2:$B$39,0),FALSE),0)
+IFERROR(HLOOKUP("Petrokoks",'[74]Månedlig Olie Rapport'!$A$2:$AG$39,MATCH("Salg til platforme 3.g.",'[74]Månedlig Olie Rapport'!$B$2:$B$39,0),FALSE),0)</f>
        <v>12195</v>
      </c>
      <c r="I433" s="77">
        <f>IFERROR(HLOOKUP("Petrokoks",'[74]Månedlig Olie Rapport'!$A$2:$AG$39,MATCH("EGEN BEHOLDNING ULTIMO",'[74]Månedlig Olie Rapport'!$A$2:$A$39,0),FALSE),0)</f>
        <v>33261</v>
      </c>
      <c r="J433" s="114"/>
      <c r="K433" s="114"/>
      <c r="L433" s="77">
        <f t="shared" ref="L433" si="93">H433*31.4/1000</f>
        <v>382.923</v>
      </c>
      <c r="M433" s="113"/>
      <c r="N433" s="113" t="str">
        <f>'Olieforbrug, TJ'!M433</f>
        <v>February</v>
      </c>
    </row>
    <row r="434" spans="1:14" x14ac:dyDescent="0.2">
      <c r="A434" s="113" t="str">
        <f>'Olieforbrug, TJ'!A434</f>
        <v>Marts</v>
      </c>
      <c r="B434" s="113"/>
      <c r="C434" s="77">
        <f>IFERROR(HLOOKUP("Petrokoks",'[75]Månedlig Olie Rapport'!$B$2:$AG$39,MATCH("Egen produktion 2.i.",'[75]Månedlig Olie Rapport'!$B$2:$B$39,0),FALSE),0)-IFERROR(HLOOKUP("Petrokoks",'[75]Månedlig Olie Rapport'!$B$2:$AG$39,MATCH("Anvendt til produktion 3.n",'[75]Månedlig Olie Rapport'!$B$2:$B$39,0),FALSE),0)</f>
        <v>0</v>
      </c>
      <c r="D434" s="77">
        <f>IFERROR(HLOOKUP("Petrokoks",'[75]Månedlig Olie Rapport'!$A$2:$AG$39,MATCH("Import 2.a.",'[75]Månedlig Olie Rapport'!$B$2:$B$39,0),FALSE),0)</f>
        <v>48793</v>
      </c>
      <c r="E434" s="77">
        <f>IFERROR(HLOOKUP("Petrokoks",'[75]Månedlig Olie Rapport'!$A$2:$AG$39,MATCH("Eksport 3.a.",'[75]Månedlig Olie Rapport'!$B$2:$B$39,0),FALSE),0)</f>
        <v>0</v>
      </c>
      <c r="F434" s="77">
        <f>IFERROR(HLOOKUP("Petrokoks",'[75]Månedlig Olie Rapport'!$A$2:$AG$39,MATCH("Bunkring af udenrigsfart 3.d.",'[75]Månedlig Olie Rapport'!$B$2:$B$39,0),FALSE),0)</f>
        <v>0</v>
      </c>
      <c r="G434" s="69">
        <f t="shared" si="92"/>
        <v>-35364</v>
      </c>
      <c r="H434" s="77">
        <f>IFERROR(HLOOKUP("Petrokoks",'[75]Månedlig Olie Rapport'!$A$2:$AG$39,MATCH("Salg til Forsvaret 3.e.",'[75]Månedlig Olie Rapport'!$B$2:$B$39,0),FALSE),0)
+IFERROR(HLOOKUP("Petrokoks",'[75]Månedlig Olie Rapport'!$A$2:$AG$39,MATCH("Salg til international luftfart 3.f.",'[75]Månedlig Olie Rapport'!$B$2:$B$39,0),FALSE),0)
+IFERROR(HLOOKUP("Petrokoks",'[75]Månedlig Olie Rapport'!$A$2:$AG$39,MATCH("Salg til andre 3.h.",'[75]Månedlig Olie Rapport'!$B$2:$B$39,0),FALSE),0)
+IFERROR(HLOOKUP("Petrokoks",'[75]Månedlig Olie Rapport'!$A$2:$AG$39,MATCH("Eget forbrug uden for raffinaderi 3*",'[75]Månedlig Olie Rapport'!$B$2:$B$39,0),FALSE),0)
+IFERROR(HLOOKUP("Petrokoks",'[75]Månedlig Olie Rapport'!$A$2:$AG$39,MATCH("Salg til platforme 3.g.",'[75]Månedlig Olie Rapport'!$B$2:$B$39,0),FALSE),0)</f>
        <v>13429</v>
      </c>
      <c r="I434" s="77">
        <f>IFERROR(HLOOKUP("Petrokoks",'[75]Månedlig Olie Rapport'!$A$2:$AG$39,MATCH("EGEN BEHOLDNING ULTIMO",'[75]Månedlig Olie Rapport'!$A$2:$A$39,0),FALSE),0)</f>
        <v>68625</v>
      </c>
      <c r="J434" s="114"/>
      <c r="K434" s="114"/>
      <c r="L434" s="77">
        <f t="shared" ref="L434" si="94">H434*31.4/1000</f>
        <v>421.67059999999998</v>
      </c>
      <c r="M434" s="113"/>
      <c r="N434" s="113" t="str">
        <f>'Olieforbrug, TJ'!M434</f>
        <v>March</v>
      </c>
    </row>
    <row r="435" spans="1:14" x14ac:dyDescent="0.2">
      <c r="A435" s="113" t="str">
        <f>'Olieforbrug, TJ'!A435</f>
        <v>April</v>
      </c>
      <c r="B435" s="113"/>
      <c r="C435" s="77">
        <f>IFERROR(HLOOKUP("Petrokoks",'[76]Månedlig Olie Rapport'!$B$2:$AG$39,MATCH("Egen produktion 2.i.",'[76]Månedlig Olie Rapport'!$B$2:$B$39,0),FALSE),0)-IFERROR(HLOOKUP("Petrokoks",'[76]Månedlig Olie Rapport'!$B$2:$AG$39,MATCH("Anvendt til produktion 3.n",'[76]Månedlig Olie Rapport'!$B$2:$B$39,0),FALSE),0)</f>
        <v>0</v>
      </c>
      <c r="D435" s="77">
        <f>IFERROR(HLOOKUP("Petrokoks",'[76]Månedlig Olie Rapport'!$A$2:$AG$39,MATCH("Import 2.a.",'[76]Månedlig Olie Rapport'!$B$2:$B$39,0),FALSE),0)</f>
        <v>0</v>
      </c>
      <c r="E435" s="77">
        <f>IFERROR(HLOOKUP("Petrokoks",'[76]Månedlig Olie Rapport'!$A$2:$AG$39,MATCH("Eksport 3.a.",'[76]Månedlig Olie Rapport'!$B$2:$B$39,0),FALSE),0)</f>
        <v>0</v>
      </c>
      <c r="F435" s="77">
        <f>IFERROR(HLOOKUP("Petrokoks",'[76]Månedlig Olie Rapport'!$A$2:$AG$39,MATCH("Bunkring af udenrigsfart 3.d.",'[76]Månedlig Olie Rapport'!$B$2:$B$39,0),FALSE),0)</f>
        <v>0</v>
      </c>
      <c r="G435" s="69">
        <f t="shared" si="92"/>
        <v>8207</v>
      </c>
      <c r="H435" s="77">
        <f>IFERROR(HLOOKUP("Petrokoks",'[76]Månedlig Olie Rapport'!$A$2:$AG$39,MATCH("Salg til Forsvaret 3.e.",'[76]Månedlig Olie Rapport'!$B$2:$B$39,0),FALSE),0)
+IFERROR(HLOOKUP("Petrokoks",'[76]Månedlig Olie Rapport'!$A$2:$AG$39,MATCH("Salg til international luftfart 3.f.",'[76]Månedlig Olie Rapport'!$B$2:$B$39,0),FALSE),0)
+IFERROR(HLOOKUP("Petrokoks",'[76]Månedlig Olie Rapport'!$A$2:$AG$39,MATCH("Salg til andre 3.h.",'[76]Månedlig Olie Rapport'!$B$2:$B$39,0),FALSE),0)
+IFERROR(HLOOKUP("Petrokoks",'[76]Månedlig Olie Rapport'!$A$2:$AG$39,MATCH("Eget forbrug uden for raffinaderi 3*",'[76]Månedlig Olie Rapport'!$B$2:$B$39,0),FALSE),0)
+IFERROR(HLOOKUP("Petrokoks",'[76]Månedlig Olie Rapport'!$A$2:$AG$39,MATCH("Salg til platforme 3.g.",'[76]Månedlig Olie Rapport'!$B$2:$B$39,0),FALSE),0)</f>
        <v>8207</v>
      </c>
      <c r="I435" s="77">
        <f>IFERROR(HLOOKUP("Petrokoks",'[76]Månedlig Olie Rapport'!$A$2:$AG$39,MATCH("EGEN BEHOLDNING ULTIMO",'[76]Månedlig Olie Rapport'!$A$2:$A$39,0),FALSE),0)</f>
        <v>60418</v>
      </c>
      <c r="J435" s="114"/>
      <c r="K435" s="114"/>
      <c r="L435" s="77">
        <f t="shared" ref="L435" si="95">H435*31.4/1000</f>
        <v>257.69979999999998</v>
      </c>
      <c r="M435" s="113"/>
      <c r="N435" s="113" t="str">
        <f>'Olieforbrug, TJ'!M435</f>
        <v>April</v>
      </c>
    </row>
    <row r="436" spans="1:14" x14ac:dyDescent="0.2">
      <c r="A436" s="113" t="str">
        <f>'Olieforbrug, TJ'!A436</f>
        <v>Maj</v>
      </c>
      <c r="B436" s="113"/>
      <c r="C436" s="77">
        <f>IFERROR(HLOOKUP("Petrokoks",'[77]Månedlig Olie Rapport'!$B$2:$AG$39,MATCH("Egen produktion 2.i.",'[77]Månedlig Olie Rapport'!$B$2:$B$39,0),FALSE),0)-IFERROR(HLOOKUP("Petrokoks",'[77]Månedlig Olie Rapport'!$B$2:$AG$39,MATCH("Anvendt til produktion 3.n",'[77]Månedlig Olie Rapport'!$B$2:$B$39,0),FALSE),0)</f>
        <v>0</v>
      </c>
      <c r="D436" s="77">
        <f>IFERROR(HLOOKUP("Petrokoks",'[77]Månedlig Olie Rapport'!$A$2:$AG$39,MATCH("Import 2.a.",'[77]Månedlig Olie Rapport'!$B$2:$B$39,0),FALSE),0)</f>
        <v>0</v>
      </c>
      <c r="E436" s="77">
        <f>IFERROR(HLOOKUP("Petrokoks",'[77]Månedlig Olie Rapport'!$A$2:$AG$39,MATCH("Eksport 3.a.",'[77]Månedlig Olie Rapport'!$B$2:$B$39,0),FALSE),0)</f>
        <v>0</v>
      </c>
      <c r="F436" s="77">
        <f>IFERROR(HLOOKUP("Petrokoks",'[77]Månedlig Olie Rapport'!$A$2:$AG$39,MATCH("Bunkring af udenrigsfart 3.d.",'[77]Månedlig Olie Rapport'!$B$2:$B$39,0),FALSE),0)</f>
        <v>0</v>
      </c>
      <c r="G436" s="69">
        <f t="shared" si="92"/>
        <v>13162</v>
      </c>
      <c r="H436" s="77">
        <f>IFERROR(HLOOKUP("Petrokoks",'[77]Månedlig Olie Rapport'!$A$2:$AG$39,MATCH("Salg til Forsvaret 3.e.",'[77]Månedlig Olie Rapport'!$B$2:$B$39,0),FALSE),0)
+IFERROR(HLOOKUP("Petrokoks",'[77]Månedlig Olie Rapport'!$A$2:$AG$39,MATCH("Salg til international luftfart 3.f.",'[77]Månedlig Olie Rapport'!$B$2:$B$39,0),FALSE),0)
+IFERROR(HLOOKUP("Petrokoks",'[77]Månedlig Olie Rapport'!$A$2:$AG$39,MATCH("Salg til andre 3.h.",'[77]Månedlig Olie Rapport'!$B$2:$B$39,0),FALSE),0)
+IFERROR(HLOOKUP("Petrokoks",'[77]Månedlig Olie Rapport'!$A$2:$AG$39,MATCH("Eget forbrug uden for raffinaderi 3*",'[77]Månedlig Olie Rapport'!$B$2:$B$39,0),FALSE),0)
+IFERROR(HLOOKUP("Petrokoks",'[77]Månedlig Olie Rapport'!$A$2:$AG$39,MATCH("Salg til platforme 3.g.",'[77]Månedlig Olie Rapport'!$B$2:$B$39,0),FALSE),0)</f>
        <v>13162</v>
      </c>
      <c r="I436" s="77">
        <f>IFERROR(HLOOKUP("Petrokoks",'[77]Månedlig Olie Rapport'!$A$2:$AG$39,MATCH("EGEN BEHOLDNING ULTIMO",'[77]Månedlig Olie Rapport'!$A$2:$A$39,0),FALSE),0)</f>
        <v>47256</v>
      </c>
      <c r="J436" s="114"/>
      <c r="K436" s="114"/>
      <c r="L436" s="77">
        <f t="shared" ref="L436" si="96">H436*31.4/1000</f>
        <v>413.28679999999997</v>
      </c>
      <c r="M436" s="113"/>
      <c r="N436" s="113" t="str">
        <f>'Olieforbrug, TJ'!M436</f>
        <v>May</v>
      </c>
    </row>
    <row r="437" spans="1:14" x14ac:dyDescent="0.2">
      <c r="A437" s="113" t="str">
        <f>'Olieforbrug, TJ'!A437</f>
        <v>Juni</v>
      </c>
      <c r="B437" s="113"/>
      <c r="C437" s="77">
        <f>IFERROR(HLOOKUP("Petrokoks",'[78]Månedlig Olie Rapport'!$B$2:$AG$39,MATCH("Egen produktion 2.i.",'[78]Månedlig Olie Rapport'!$B$2:$B$39,0),FALSE),0)-IFERROR(HLOOKUP("Petrokoks",'[78]Månedlig Olie Rapport'!$B$2:$AG$39,MATCH("Anvendt til produktion 3.n",'[78]Månedlig Olie Rapport'!$B$2:$B$39,0),FALSE),0)</f>
        <v>0</v>
      </c>
      <c r="D437" s="77">
        <f>IFERROR(HLOOKUP("Petrokoks",'[78]Månedlig Olie Rapport'!$A$2:$AG$39,MATCH("Import 2.a.",'[78]Månedlig Olie Rapport'!$B$2:$B$39,0),FALSE),0)</f>
        <v>33399</v>
      </c>
      <c r="E437" s="77">
        <f>IFERROR(HLOOKUP("Petrokoks",'[78]Månedlig Olie Rapport'!$A$2:$AG$39,MATCH("Eksport 3.a.",'[78]Månedlig Olie Rapport'!$B$2:$B$39,0),FALSE),0)</f>
        <v>0</v>
      </c>
      <c r="F437" s="77">
        <f>IFERROR(HLOOKUP("Petrokoks",'[78]Månedlig Olie Rapport'!$A$2:$AG$39,MATCH("Bunkring af udenrigsfart 3.d.",'[78]Månedlig Olie Rapport'!$B$2:$B$39,0),FALSE),0)</f>
        <v>0</v>
      </c>
      <c r="G437" s="69">
        <f t="shared" si="92"/>
        <v>-24797</v>
      </c>
      <c r="H437" s="77">
        <f>IFERROR(HLOOKUP("Petrokoks",'[78]Månedlig Olie Rapport'!$A$2:$AG$39,MATCH("Salg til Forsvaret 3.e.",'[78]Månedlig Olie Rapport'!$B$2:$B$39,0),FALSE),0)
+IFERROR(HLOOKUP("Petrokoks",'[78]Månedlig Olie Rapport'!$A$2:$AG$39,MATCH("Salg til international luftfart 3.f.",'[78]Månedlig Olie Rapport'!$B$2:$B$39,0),FALSE),0)
+IFERROR(HLOOKUP("Petrokoks",'[78]Månedlig Olie Rapport'!$A$2:$AG$39,MATCH("Salg til andre 3.h.",'[78]Månedlig Olie Rapport'!$B$2:$B$39,0),FALSE),0)
+IFERROR(HLOOKUP("Petrokoks",'[78]Månedlig Olie Rapport'!$A$2:$AG$39,MATCH("Eget forbrug uden for raffinaderi 3*",'[78]Månedlig Olie Rapport'!$B$2:$B$39,0),FALSE),0)
+IFERROR(HLOOKUP("Petrokoks",'[78]Månedlig Olie Rapport'!$A$2:$AG$39,MATCH("Salg til platforme 3.g.",'[78]Månedlig Olie Rapport'!$B$2:$B$39,0),FALSE),0)</f>
        <v>8602</v>
      </c>
      <c r="I437" s="77">
        <f>IFERROR(HLOOKUP("Petrokoks",'[78]Månedlig Olie Rapport'!$A$2:$AG$39,MATCH("EGEN BEHOLDNING ULTIMO",'[78]Månedlig Olie Rapport'!$A$2:$A$39,0),FALSE),0)</f>
        <v>72053</v>
      </c>
      <c r="J437" s="114"/>
      <c r="K437" s="114"/>
      <c r="L437" s="77">
        <f t="shared" ref="L437" si="97">H437*31.4/1000</f>
        <v>270.1028</v>
      </c>
      <c r="M437" s="113"/>
      <c r="N437" s="113" t="str">
        <f>'Olieforbrug, TJ'!M437</f>
        <v>June</v>
      </c>
    </row>
    <row r="438" spans="1:14" x14ac:dyDescent="0.2">
      <c r="A438" s="113" t="str">
        <f>'Olieforbrug, TJ'!A438</f>
        <v>Juli</v>
      </c>
      <c r="B438" s="113"/>
      <c r="C438" s="77">
        <f>IFERROR(HLOOKUP("Petrokoks",'[79]Månedlig Olie Rapport'!$B$2:$AG$39,MATCH("Egen produktion 2.i.",'[79]Månedlig Olie Rapport'!$B$2:$B$39,0),FALSE),0)-IFERROR(HLOOKUP("Petrokoks",'[79]Månedlig Olie Rapport'!$B$2:$AG$39,MATCH("Anvendt til produktion 3.n",'[79]Månedlig Olie Rapport'!$B$2:$B$39,0),FALSE),0)</f>
        <v>0</v>
      </c>
      <c r="D438" s="77">
        <f>IFERROR(HLOOKUP("Petrokoks",'[79]Månedlig Olie Rapport'!$A$2:$AG$39,MATCH("Import 2.a.",'[79]Månedlig Olie Rapport'!$B$2:$B$39,0),FALSE),0)</f>
        <v>0</v>
      </c>
      <c r="E438" s="77">
        <f>IFERROR(HLOOKUP("Petrokoks",'[79]Månedlig Olie Rapport'!$A$2:$AG$39,MATCH("Eksport 3.a.",'[79]Månedlig Olie Rapport'!$B$2:$B$39,0),FALSE),0)</f>
        <v>0</v>
      </c>
      <c r="F438" s="77">
        <f>IFERROR(HLOOKUP("Petrokoks",'[79]Månedlig Olie Rapport'!$A$2:$AG$39,MATCH("Bunkring af udenrigsfart 3.d.",'[79]Månedlig Olie Rapport'!$B$2:$B$39,0),FALSE),0)</f>
        <v>0</v>
      </c>
      <c r="G438" s="69">
        <f t="shared" si="92"/>
        <v>8847</v>
      </c>
      <c r="H438" s="77">
        <f>IFERROR(HLOOKUP("Petrokoks",'[79]Månedlig Olie Rapport'!$A$2:$AG$39,MATCH("Salg til Forsvaret 3.e.",'[79]Månedlig Olie Rapport'!$B$2:$B$39,0),FALSE),0)
+IFERROR(HLOOKUP("Petrokoks",'[79]Månedlig Olie Rapport'!$A$2:$AG$39,MATCH("Salg til international luftfart 3.f.",'[79]Månedlig Olie Rapport'!$B$2:$B$39,0),FALSE),0)
+IFERROR(HLOOKUP("Petrokoks",'[79]Månedlig Olie Rapport'!$A$2:$AG$39,MATCH("Salg til andre 3.h.",'[79]Månedlig Olie Rapport'!$B$2:$B$39,0),FALSE),0)
+IFERROR(HLOOKUP("Petrokoks",'[79]Månedlig Olie Rapport'!$A$2:$AG$39,MATCH("Eget forbrug uden for raffinaderi 3*",'[79]Månedlig Olie Rapport'!$B$2:$B$39,0),FALSE),0)
+IFERROR(HLOOKUP("Petrokoks",'[79]Månedlig Olie Rapport'!$A$2:$AG$39,MATCH("Salg til platforme 3.g.",'[79]Månedlig Olie Rapport'!$B$2:$B$39,0),FALSE),0)</f>
        <v>8847</v>
      </c>
      <c r="I438" s="77">
        <f>IFERROR(HLOOKUP("Petrokoks",'[79]Månedlig Olie Rapport'!$A$2:$AG$39,MATCH("EGEN BEHOLDNING ULTIMO",'[79]Månedlig Olie Rapport'!$A$2:$A$39,0),FALSE),0)</f>
        <v>63206</v>
      </c>
      <c r="J438" s="114"/>
      <c r="K438" s="114"/>
      <c r="L438" s="77">
        <f t="shared" ref="L438" si="98">H438*31.4/1000</f>
        <v>277.79579999999999</v>
      </c>
      <c r="M438" s="113"/>
      <c r="N438" s="113" t="str">
        <f>'Olieforbrug, TJ'!M438</f>
        <v>July</v>
      </c>
    </row>
  </sheetData>
  <phoneticPr fontId="2" type="noConversion"/>
  <pageMargins left="0.75" right="0.75" top="1" bottom="1" header="0.5" footer="0.5"/>
  <pageSetup paperSize="9" orientation="portrait" r:id="rId1"/>
  <headerFooter alignWithMargins="0"/>
  <ignoredErrors>
    <ignoredError sqref="C48:H48 C94:L102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indexed="42"/>
  </sheetPr>
  <dimension ref="A1:P438"/>
  <sheetViews>
    <sheetView zoomScale="80" zoomScaleNormal="80" workbookViewId="0">
      <pane xSplit="2" ySplit="5" topLeftCell="C396" activePane="bottomRight" state="frozen"/>
      <selection activeCell="K17" sqref="K17:K20"/>
      <selection pane="topRight" activeCell="K17" sqref="K17:K20"/>
      <selection pane="bottomLeft" activeCell="K17" sqref="K17:K20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5" customWidth="1"/>
    <col min="11" max="11" width="3.42578125" customWidth="1"/>
    <col min="12" max="12" width="17.85546875" bestFit="1" customWidth="1"/>
    <col min="14" max="14" width="20.7109375" customWidth="1"/>
    <col min="15" max="15" width="9.7109375" customWidth="1"/>
  </cols>
  <sheetData>
    <row r="1" spans="1:15" x14ac:dyDescent="0.2">
      <c r="A1" s="1" t="s">
        <v>21</v>
      </c>
      <c r="B1" s="1"/>
      <c r="C1"/>
      <c r="D1"/>
      <c r="E1"/>
      <c r="F1"/>
      <c r="G1"/>
      <c r="H1"/>
      <c r="I1"/>
      <c r="M1" s="4"/>
      <c r="N1" s="27" t="s">
        <v>76</v>
      </c>
      <c r="O1" s="27"/>
    </row>
    <row r="2" spans="1:15" x14ac:dyDescent="0.2">
      <c r="A2" s="1" t="s">
        <v>31</v>
      </c>
      <c r="B2" s="1"/>
      <c r="C2"/>
      <c r="D2"/>
      <c r="E2"/>
      <c r="F2"/>
      <c r="G2"/>
      <c r="H2"/>
      <c r="I2"/>
      <c r="N2" s="27" t="s">
        <v>66</v>
      </c>
      <c r="O2" s="27"/>
    </row>
    <row r="4" spans="1:15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J4" s="23"/>
      <c r="K4" s="23"/>
      <c r="L4" s="31" t="s">
        <v>30</v>
      </c>
      <c r="N4" s="5"/>
    </row>
    <row r="5" spans="1:15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J5" s="23"/>
      <c r="K5" s="23"/>
      <c r="L5" s="31" t="s">
        <v>68</v>
      </c>
      <c r="N5" s="18"/>
    </row>
    <row r="6" spans="1:15" x14ac:dyDescent="0.2">
      <c r="A6" s="21"/>
      <c r="C6" s="10"/>
      <c r="D6" s="10"/>
      <c r="E6" s="10"/>
      <c r="F6" s="10"/>
      <c r="G6" s="10"/>
      <c r="H6" s="10"/>
      <c r="I6" s="10"/>
    </row>
    <row r="7" spans="1:15" x14ac:dyDescent="0.2">
      <c r="A7" s="22">
        <v>2005</v>
      </c>
      <c r="C7" s="3">
        <v>3970</v>
      </c>
      <c r="D7" s="3">
        <v>0</v>
      </c>
      <c r="E7" s="3">
        <v>2846</v>
      </c>
      <c r="F7" s="3">
        <v>0</v>
      </c>
      <c r="G7" s="3">
        <v>-228</v>
      </c>
      <c r="H7" s="3">
        <v>0</v>
      </c>
      <c r="I7" s="3">
        <v>3304</v>
      </c>
      <c r="J7" s="3"/>
      <c r="K7" s="3"/>
      <c r="L7" s="3">
        <v>0</v>
      </c>
      <c r="N7" s="22">
        <v>2005</v>
      </c>
    </row>
    <row r="8" spans="1:15" x14ac:dyDescent="0.2">
      <c r="A8" s="22">
        <v>2006</v>
      </c>
      <c r="C8" s="3">
        <v>12891</v>
      </c>
      <c r="D8" s="3">
        <v>0</v>
      </c>
      <c r="E8" s="3">
        <v>6701</v>
      </c>
      <c r="F8" s="3">
        <v>0</v>
      </c>
      <c r="G8" s="3">
        <v>-1093</v>
      </c>
      <c r="H8" s="3">
        <v>4933</v>
      </c>
      <c r="I8" s="3">
        <v>4397</v>
      </c>
      <c r="J8" s="3"/>
      <c r="K8" s="3"/>
      <c r="L8" s="3">
        <v>219.51849999999999</v>
      </c>
      <c r="N8" s="22">
        <v>2006</v>
      </c>
    </row>
    <row r="9" spans="1:15" x14ac:dyDescent="0.2">
      <c r="A9" s="22">
        <v>2007</v>
      </c>
      <c r="C9" s="3">
        <v>40235</v>
      </c>
      <c r="D9" s="3">
        <v>0</v>
      </c>
      <c r="E9" s="3">
        <v>42498</v>
      </c>
      <c r="F9" s="3">
        <v>0</v>
      </c>
      <c r="G9" s="3">
        <v>2203</v>
      </c>
      <c r="H9" s="3">
        <v>0</v>
      </c>
      <c r="I9" s="3">
        <v>2194</v>
      </c>
      <c r="J9" s="3"/>
      <c r="K9" s="3"/>
      <c r="L9" s="3">
        <v>0</v>
      </c>
      <c r="N9" s="22">
        <v>2007</v>
      </c>
    </row>
    <row r="10" spans="1:15" x14ac:dyDescent="0.2">
      <c r="A10" s="22">
        <v>2008</v>
      </c>
      <c r="C10" s="3">
        <v>27311</v>
      </c>
      <c r="D10" s="3">
        <v>0</v>
      </c>
      <c r="E10" s="3">
        <v>5058</v>
      </c>
      <c r="F10" s="3">
        <v>0</v>
      </c>
      <c r="G10" s="3">
        <v>-1380</v>
      </c>
      <c r="H10" s="3">
        <v>0</v>
      </c>
      <c r="I10" s="3">
        <v>3574</v>
      </c>
      <c r="J10" s="3"/>
      <c r="K10" s="3"/>
      <c r="L10" s="3">
        <v>0</v>
      </c>
      <c r="N10" s="22">
        <v>2008</v>
      </c>
    </row>
    <row r="11" spans="1:15" x14ac:dyDescent="0.2">
      <c r="A11" s="22">
        <v>2009</v>
      </c>
      <c r="C11" s="3">
        <v>11826</v>
      </c>
      <c r="D11" s="3">
        <v>0</v>
      </c>
      <c r="E11" s="3">
        <v>10729</v>
      </c>
      <c r="F11" s="3">
        <v>0</v>
      </c>
      <c r="G11" s="3">
        <v>-1097</v>
      </c>
      <c r="H11" s="3">
        <v>0</v>
      </c>
      <c r="I11" s="3">
        <v>4671</v>
      </c>
      <c r="J11" s="3"/>
      <c r="K11" s="3"/>
      <c r="L11" s="3">
        <v>0</v>
      </c>
      <c r="N11" s="22">
        <v>2009</v>
      </c>
    </row>
    <row r="12" spans="1:15" x14ac:dyDescent="0.2">
      <c r="A12" s="22">
        <v>2010</v>
      </c>
      <c r="C12" s="3">
        <v>40508</v>
      </c>
      <c r="D12" s="3">
        <v>0</v>
      </c>
      <c r="E12" s="3">
        <v>38666</v>
      </c>
      <c r="F12" s="3">
        <v>0</v>
      </c>
      <c r="G12" s="3">
        <v>-1840</v>
      </c>
      <c r="H12" s="3">
        <v>0</v>
      </c>
      <c r="I12" s="3">
        <v>6511</v>
      </c>
      <c r="J12" s="3"/>
      <c r="K12" s="3"/>
      <c r="L12" s="3">
        <v>0</v>
      </c>
      <c r="N12" s="22">
        <v>2010</v>
      </c>
    </row>
    <row r="13" spans="1:15" x14ac:dyDescent="0.2">
      <c r="A13" s="22">
        <v>2011</v>
      </c>
      <c r="C13" s="3">
        <v>0</v>
      </c>
      <c r="D13" s="3">
        <v>0</v>
      </c>
      <c r="E13" s="3">
        <v>0</v>
      </c>
      <c r="F13" s="3">
        <v>0</v>
      </c>
      <c r="G13" s="3">
        <v>6511</v>
      </c>
      <c r="H13" s="3">
        <v>0</v>
      </c>
      <c r="I13" s="3">
        <v>0</v>
      </c>
      <c r="J13" s="3"/>
      <c r="K13" s="3"/>
      <c r="L13" s="3">
        <v>0</v>
      </c>
      <c r="N13" s="22">
        <v>2011</v>
      </c>
    </row>
    <row r="14" spans="1:15" x14ac:dyDescent="0.2">
      <c r="A14" s="22">
        <v>2012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/>
      <c r="K14" s="3"/>
      <c r="L14" s="3">
        <v>0</v>
      </c>
      <c r="N14" s="22">
        <v>2012</v>
      </c>
    </row>
    <row r="15" spans="1:15" ht="12.75" customHeight="1" x14ac:dyDescent="0.2">
      <c r="A15" s="22">
        <v>2013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/>
      <c r="K15" s="22"/>
      <c r="L15" s="3">
        <v>0</v>
      </c>
      <c r="M15" s="3"/>
      <c r="N15" s="22">
        <v>2013</v>
      </c>
    </row>
    <row r="16" spans="1:15" ht="12.75" customHeight="1" x14ac:dyDescent="0.2">
      <c r="A16" s="22">
        <v>2014</v>
      </c>
      <c r="C16" s="3">
        <f t="shared" ref="C16:H16" si="0">SUM(C94:C97)</f>
        <v>0</v>
      </c>
      <c r="D16" s="3">
        <f t="shared" si="0"/>
        <v>0</v>
      </c>
      <c r="E16" s="3">
        <f t="shared" si="0"/>
        <v>0</v>
      </c>
      <c r="F16" s="3">
        <f t="shared" si="0"/>
        <v>0</v>
      </c>
      <c r="G16" s="3">
        <f t="shared" si="0"/>
        <v>0</v>
      </c>
      <c r="H16" s="3">
        <f t="shared" si="0"/>
        <v>0</v>
      </c>
      <c r="I16" s="3">
        <f>I97</f>
        <v>0</v>
      </c>
      <c r="J16" s="3"/>
      <c r="K16" s="22"/>
      <c r="L16" s="3">
        <f>SUM(L94:L97)</f>
        <v>0</v>
      </c>
      <c r="M16" s="3"/>
      <c r="N16" s="22">
        <v>2014</v>
      </c>
    </row>
    <row r="17" spans="1:16" x14ac:dyDescent="0.2">
      <c r="A17" s="22">
        <v>2015</v>
      </c>
      <c r="C17" s="3">
        <f t="shared" ref="C17:H17" si="1">SUM(C99:C102)</f>
        <v>0</v>
      </c>
      <c r="D17" s="3">
        <f t="shared" si="1"/>
        <v>0</v>
      </c>
      <c r="E17" s="3">
        <f t="shared" si="1"/>
        <v>0</v>
      </c>
      <c r="F17" s="3">
        <f t="shared" si="1"/>
        <v>0</v>
      </c>
      <c r="G17" s="3">
        <f t="shared" si="1"/>
        <v>0</v>
      </c>
      <c r="H17" s="3">
        <f t="shared" si="1"/>
        <v>0</v>
      </c>
      <c r="I17" s="3">
        <f>I102</f>
        <v>0</v>
      </c>
      <c r="J17" s="3"/>
      <c r="K17" s="3"/>
      <c r="L17" s="3">
        <f>SUM(L99:L102)</f>
        <v>0</v>
      </c>
      <c r="M17" s="3"/>
      <c r="N17" s="22">
        <v>2015</v>
      </c>
    </row>
    <row r="18" spans="1:16" x14ac:dyDescent="0.2">
      <c r="A18" s="22">
        <v>2016</v>
      </c>
      <c r="C18" s="3">
        <f>SUM(C104:C107)</f>
        <v>0</v>
      </c>
      <c r="D18" s="3">
        <f t="shared" ref="D18:L18" si="2">SUM(D104:D107)</f>
        <v>0</v>
      </c>
      <c r="E18" s="3">
        <f t="shared" si="2"/>
        <v>0</v>
      </c>
      <c r="F18" s="3">
        <f t="shared" si="2"/>
        <v>0</v>
      </c>
      <c r="G18" s="3">
        <f t="shared" si="2"/>
        <v>0</v>
      </c>
      <c r="H18" s="3">
        <f t="shared" si="2"/>
        <v>0</v>
      </c>
      <c r="I18" s="3">
        <f>I107</f>
        <v>0</v>
      </c>
      <c r="J18" s="3"/>
      <c r="K18" s="3"/>
      <c r="L18" s="3">
        <f t="shared" si="2"/>
        <v>0</v>
      </c>
      <c r="M18" s="3"/>
      <c r="N18" s="22">
        <v>2016</v>
      </c>
    </row>
    <row r="19" spans="1:16" x14ac:dyDescent="0.2">
      <c r="A19" s="22">
        <v>2017</v>
      </c>
      <c r="C19" s="3">
        <f t="shared" ref="C19:H19" si="3">SUM(C109:C112)</f>
        <v>0</v>
      </c>
      <c r="D19" s="3">
        <f t="shared" si="3"/>
        <v>0</v>
      </c>
      <c r="E19" s="3">
        <f t="shared" si="3"/>
        <v>0</v>
      </c>
      <c r="F19" s="3">
        <f t="shared" si="3"/>
        <v>0</v>
      </c>
      <c r="G19" s="3">
        <f t="shared" si="3"/>
        <v>0</v>
      </c>
      <c r="H19" s="3">
        <f t="shared" si="3"/>
        <v>0</v>
      </c>
      <c r="I19" s="3">
        <f>I112</f>
        <v>0</v>
      </c>
      <c r="J19" s="3"/>
      <c r="K19" s="65"/>
      <c r="L19" s="3">
        <f>SUM(L109:L112)</f>
        <v>0</v>
      </c>
      <c r="M19" s="57"/>
      <c r="N19" s="22">
        <v>2017</v>
      </c>
    </row>
    <row r="20" spans="1:16" x14ac:dyDescent="0.2">
      <c r="A20" s="22">
        <v>2018</v>
      </c>
      <c r="C20" s="3">
        <f t="shared" ref="C20:H20" si="4">SUM(C114:C117)</f>
        <v>0</v>
      </c>
      <c r="D20" s="3">
        <f t="shared" si="4"/>
        <v>0</v>
      </c>
      <c r="E20" s="3">
        <f t="shared" si="4"/>
        <v>0</v>
      </c>
      <c r="F20" s="3">
        <f t="shared" si="4"/>
        <v>0</v>
      </c>
      <c r="G20" s="3">
        <f t="shared" si="4"/>
        <v>0</v>
      </c>
      <c r="H20" s="3">
        <f t="shared" si="4"/>
        <v>0</v>
      </c>
      <c r="I20" s="3">
        <f>I117</f>
        <v>0</v>
      </c>
      <c r="J20" s="3"/>
      <c r="L20" s="3">
        <f>SUM(L114:L117)</f>
        <v>0</v>
      </c>
      <c r="M20" s="57"/>
      <c r="N20" s="22">
        <v>2018</v>
      </c>
    </row>
    <row r="21" spans="1:16" x14ac:dyDescent="0.2">
      <c r="A21" s="22">
        <v>2019</v>
      </c>
      <c r="C21" s="3">
        <f t="shared" ref="C21:H21" si="5">SUM(C119:C122)</f>
        <v>0</v>
      </c>
      <c r="D21" s="3">
        <f t="shared" si="5"/>
        <v>0</v>
      </c>
      <c r="E21" s="3">
        <f t="shared" si="5"/>
        <v>0</v>
      </c>
      <c r="F21" s="3">
        <f t="shared" si="5"/>
        <v>0</v>
      </c>
      <c r="G21" s="3">
        <f t="shared" si="5"/>
        <v>0</v>
      </c>
      <c r="H21" s="3">
        <f t="shared" si="5"/>
        <v>0</v>
      </c>
      <c r="I21" s="3">
        <f>SUM(I122)</f>
        <v>0</v>
      </c>
      <c r="J21" s="3"/>
      <c r="L21" s="3">
        <f>SUM(L119:L122)</f>
        <v>0</v>
      </c>
      <c r="M21" s="57"/>
      <c r="N21" s="22">
        <v>2019</v>
      </c>
    </row>
    <row r="22" spans="1:16" x14ac:dyDescent="0.2">
      <c r="A22" s="22">
        <v>2020</v>
      </c>
      <c r="C22" s="3">
        <f t="shared" ref="C22:H22" si="6">SUM(C124:C127)</f>
        <v>0</v>
      </c>
      <c r="D22" s="3">
        <f t="shared" si="6"/>
        <v>0</v>
      </c>
      <c r="E22" s="3">
        <f t="shared" si="6"/>
        <v>0</v>
      </c>
      <c r="F22" s="3">
        <f t="shared" si="6"/>
        <v>0</v>
      </c>
      <c r="G22" s="3">
        <f t="shared" si="6"/>
        <v>0</v>
      </c>
      <c r="H22" s="3">
        <f t="shared" si="6"/>
        <v>0</v>
      </c>
      <c r="I22" s="3">
        <f>SUM(I127)</f>
        <v>0</v>
      </c>
      <c r="J22" s="3"/>
      <c r="L22" s="3">
        <f>SUM(L124:L127)</f>
        <v>0</v>
      </c>
      <c r="M22" s="57"/>
      <c r="N22" s="22">
        <v>2020</v>
      </c>
    </row>
    <row r="23" spans="1:16" x14ac:dyDescent="0.2">
      <c r="A23" s="22">
        <v>2021</v>
      </c>
      <c r="J23" s="3"/>
      <c r="L23" s="3"/>
      <c r="M23" s="57"/>
      <c r="N23" s="22">
        <v>2021</v>
      </c>
    </row>
    <row r="24" spans="1:16" x14ac:dyDescent="0.2">
      <c r="A24" s="22">
        <v>2022</v>
      </c>
      <c r="C24" s="3">
        <f>SUM(C134:C137)</f>
        <v>0</v>
      </c>
      <c r="D24" s="3">
        <f t="shared" ref="D24:L24" si="7">SUM(D134:D137)</f>
        <v>0</v>
      </c>
      <c r="E24" s="3">
        <f t="shared" si="7"/>
        <v>0</v>
      </c>
      <c r="F24" s="3">
        <f t="shared" si="7"/>
        <v>0</v>
      </c>
      <c r="G24" s="3">
        <f t="shared" si="7"/>
        <v>0</v>
      </c>
      <c r="H24" s="3">
        <f t="shared" si="7"/>
        <v>0</v>
      </c>
      <c r="I24" s="3">
        <f>SUM(I137)</f>
        <v>0</v>
      </c>
      <c r="J24" s="3"/>
      <c r="K24" s="3"/>
      <c r="L24" s="3">
        <f t="shared" si="7"/>
        <v>0</v>
      </c>
      <c r="M24" s="57"/>
      <c r="N24" s="22">
        <v>2022</v>
      </c>
    </row>
    <row r="25" spans="1:16" x14ac:dyDescent="0.2">
      <c r="A25" s="22">
        <v>2023</v>
      </c>
      <c r="J25" s="3"/>
      <c r="K25" s="3"/>
      <c r="L25" s="3"/>
      <c r="M25" s="57"/>
      <c r="N25" s="22">
        <v>2023</v>
      </c>
    </row>
    <row r="26" spans="1:16" ht="12.75" customHeight="1" x14ac:dyDescent="0.2">
      <c r="A26" s="23"/>
      <c r="J26" s="3"/>
      <c r="K26" s="3"/>
      <c r="L26" s="3"/>
      <c r="M26" s="3"/>
    </row>
    <row r="27" spans="1:16" ht="12.75" customHeight="1" x14ac:dyDescent="0.2">
      <c r="A27" s="22" t="str">
        <f>'Olieforbrug, TJ'!A27</f>
        <v>Januar - July</v>
      </c>
      <c r="J27" s="3"/>
      <c r="K27" s="3"/>
      <c r="L27" s="3"/>
      <c r="M27" s="3"/>
      <c r="N27" s="22" t="str">
        <f>'Olieforbrug, TJ'!M27</f>
        <v>January - July</v>
      </c>
    </row>
    <row r="28" spans="1:16" x14ac:dyDescent="0.2">
      <c r="A28" s="22">
        <f>'Olieforbrug, TJ'!A28</f>
        <v>2005</v>
      </c>
      <c r="C28" s="3">
        <f>SUM(C198:C204)</f>
        <v>4610</v>
      </c>
      <c r="D28" s="3">
        <f t="shared" ref="D28:L28" si="8">SUM(D198:D204)</f>
        <v>0</v>
      </c>
      <c r="E28" s="3">
        <f t="shared" si="8"/>
        <v>0</v>
      </c>
      <c r="F28" s="3">
        <f t="shared" si="8"/>
        <v>0</v>
      </c>
      <c r="G28" s="3">
        <f t="shared" si="8"/>
        <v>-4611</v>
      </c>
      <c r="H28" s="3">
        <f t="shared" si="8"/>
        <v>0</v>
      </c>
      <c r="I28" s="3">
        <f>SUM(I204)</f>
        <v>7687</v>
      </c>
      <c r="J28" s="3"/>
      <c r="K28" s="3"/>
      <c r="L28" s="3">
        <f t="shared" si="8"/>
        <v>0</v>
      </c>
      <c r="M28" s="3"/>
      <c r="N28" s="22">
        <f>'Olieforbrug, TJ'!M28</f>
        <v>2005</v>
      </c>
      <c r="P28" s="3"/>
    </row>
    <row r="29" spans="1:16" x14ac:dyDescent="0.2">
      <c r="A29" s="22">
        <f>'Olieforbrug, TJ'!A29</f>
        <v>2006</v>
      </c>
      <c r="C29" s="3">
        <f>SUM(C211:C217)</f>
        <v>3575</v>
      </c>
      <c r="D29" s="3">
        <f t="shared" ref="D29:L29" si="9">SUM(D211:D217)</f>
        <v>0</v>
      </c>
      <c r="E29" s="3">
        <f t="shared" si="9"/>
        <v>0</v>
      </c>
      <c r="F29" s="3">
        <f t="shared" si="9"/>
        <v>0</v>
      </c>
      <c r="G29" s="3">
        <f t="shared" si="9"/>
        <v>-3412</v>
      </c>
      <c r="H29" s="3">
        <f t="shared" si="9"/>
        <v>0</v>
      </c>
      <c r="I29" s="3">
        <f>SUM(I217)</f>
        <v>6716</v>
      </c>
      <c r="J29" s="3"/>
      <c r="K29" s="3"/>
      <c r="L29" s="3">
        <f t="shared" si="9"/>
        <v>0</v>
      </c>
      <c r="M29" s="3"/>
      <c r="N29" s="22">
        <f>'Olieforbrug, TJ'!M29</f>
        <v>2006</v>
      </c>
      <c r="P29" s="3"/>
    </row>
    <row r="30" spans="1:16" x14ac:dyDescent="0.2">
      <c r="A30" s="22">
        <f>'Olieforbrug, TJ'!A30</f>
        <v>2007</v>
      </c>
      <c r="C30" s="3">
        <f>SUM(C224:C230)</f>
        <v>21181</v>
      </c>
      <c r="D30" s="3">
        <f t="shared" ref="D30:L30" si="10">SUM(D224:D230)</f>
        <v>0</v>
      </c>
      <c r="E30" s="3">
        <f t="shared" si="10"/>
        <v>20792</v>
      </c>
      <c r="F30" s="3">
        <f t="shared" si="10"/>
        <v>0</v>
      </c>
      <c r="G30" s="3">
        <f t="shared" si="10"/>
        <v>-389</v>
      </c>
      <c r="H30" s="3">
        <f t="shared" si="10"/>
        <v>0</v>
      </c>
      <c r="I30" s="3">
        <f>SUM(I230)</f>
        <v>4786</v>
      </c>
      <c r="J30" s="3"/>
      <c r="K30" s="3"/>
      <c r="L30" s="3">
        <f t="shared" si="10"/>
        <v>0</v>
      </c>
      <c r="M30" s="3"/>
      <c r="N30" s="22">
        <f>'Olieforbrug, TJ'!M30</f>
        <v>2007</v>
      </c>
      <c r="P30" s="3"/>
    </row>
    <row r="31" spans="1:16" x14ac:dyDescent="0.2">
      <c r="A31" s="22">
        <f>'Olieforbrug, TJ'!A31</f>
        <v>2008</v>
      </c>
      <c r="C31" s="3">
        <f>SUM(C237:C243)</f>
        <v>26490</v>
      </c>
      <c r="D31" s="3">
        <f t="shared" ref="D31:L31" si="11">SUM(D237:D243)</f>
        <v>0</v>
      </c>
      <c r="E31" s="3">
        <f t="shared" si="11"/>
        <v>5058</v>
      </c>
      <c r="F31" s="3">
        <f t="shared" si="11"/>
        <v>0</v>
      </c>
      <c r="G31" s="3">
        <f t="shared" si="11"/>
        <v>-21372</v>
      </c>
      <c r="H31" s="3">
        <f t="shared" si="11"/>
        <v>0</v>
      </c>
      <c r="I31" s="3">
        <f>SUM(I243)</f>
        <v>23566</v>
      </c>
      <c r="J31" s="3"/>
      <c r="K31" s="3"/>
      <c r="L31" s="3">
        <f t="shared" si="11"/>
        <v>0</v>
      </c>
      <c r="M31" s="3"/>
      <c r="N31" s="22">
        <f>'Olieforbrug, TJ'!M31</f>
        <v>2008</v>
      </c>
      <c r="P31" s="3"/>
    </row>
    <row r="32" spans="1:16" x14ac:dyDescent="0.2">
      <c r="A32" s="22">
        <f>'Olieforbrug, TJ'!A32</f>
        <v>2009</v>
      </c>
      <c r="C32" s="3">
        <f>SUM(C250:C256)</f>
        <v>5777</v>
      </c>
      <c r="D32" s="3">
        <f t="shared" ref="D32:L32" si="12">SUM(D250:D256)</f>
        <v>0</v>
      </c>
      <c r="E32" s="3">
        <f t="shared" si="12"/>
        <v>7552</v>
      </c>
      <c r="F32" s="3">
        <f t="shared" si="12"/>
        <v>0</v>
      </c>
      <c r="G32" s="3">
        <f t="shared" si="12"/>
        <v>1775</v>
      </c>
      <c r="H32" s="3">
        <f t="shared" si="12"/>
        <v>0</v>
      </c>
      <c r="I32" s="3">
        <f>SUM(I256)</f>
        <v>1799</v>
      </c>
      <c r="J32" s="3"/>
      <c r="K32" s="3"/>
      <c r="L32" s="3">
        <f t="shared" si="12"/>
        <v>0</v>
      </c>
      <c r="M32" s="3"/>
      <c r="N32" s="22">
        <f>'Olieforbrug, TJ'!M32</f>
        <v>2009</v>
      </c>
      <c r="P32" s="3"/>
    </row>
    <row r="33" spans="1:16" x14ac:dyDescent="0.2">
      <c r="A33" s="22">
        <f>'Olieforbrug, TJ'!A33</f>
        <v>2010</v>
      </c>
      <c r="C33" s="3">
        <f>SUM(C263:C269)</f>
        <v>15518</v>
      </c>
      <c r="D33" s="3">
        <f t="shared" ref="D33:L33" si="13">SUM(D263:D269)</f>
        <v>0</v>
      </c>
      <c r="E33" s="3">
        <f t="shared" si="13"/>
        <v>18497</v>
      </c>
      <c r="F33" s="3">
        <f t="shared" si="13"/>
        <v>0</v>
      </c>
      <c r="G33" s="3">
        <f t="shared" si="13"/>
        <v>2980</v>
      </c>
      <c r="H33" s="3">
        <f t="shared" si="13"/>
        <v>0</v>
      </c>
      <c r="I33" s="3">
        <f>SUM(I269)</f>
        <v>1691</v>
      </c>
      <c r="J33" s="3"/>
      <c r="K33" s="3"/>
      <c r="L33" s="3">
        <f t="shared" si="13"/>
        <v>0</v>
      </c>
      <c r="M33" s="3"/>
      <c r="N33" s="22">
        <f>'Olieforbrug, TJ'!M33</f>
        <v>2010</v>
      </c>
      <c r="P33" s="3"/>
    </row>
    <row r="34" spans="1:16" x14ac:dyDescent="0.2">
      <c r="A34" s="22">
        <f>'Olieforbrug, TJ'!A34</f>
        <v>2011</v>
      </c>
      <c r="C34" s="3">
        <f>SUM(C276:C282)</f>
        <v>0</v>
      </c>
      <c r="D34" s="3">
        <f t="shared" ref="D34:L34" si="14">SUM(D276:D282)</f>
        <v>0</v>
      </c>
      <c r="E34" s="3">
        <f t="shared" si="14"/>
        <v>0</v>
      </c>
      <c r="F34" s="3">
        <f t="shared" si="14"/>
        <v>0</v>
      </c>
      <c r="G34" s="3">
        <f t="shared" si="14"/>
        <v>6511</v>
      </c>
      <c r="H34" s="3">
        <f t="shared" si="14"/>
        <v>0</v>
      </c>
      <c r="I34" s="3">
        <f>SUM(I282)</f>
        <v>0</v>
      </c>
      <c r="J34" s="3"/>
      <c r="K34" s="3"/>
      <c r="L34" s="3">
        <f t="shared" si="14"/>
        <v>0</v>
      </c>
      <c r="M34" s="3"/>
      <c r="N34" s="22">
        <f>'Olieforbrug, TJ'!M34</f>
        <v>2011</v>
      </c>
      <c r="P34" s="3"/>
    </row>
    <row r="35" spans="1:16" x14ac:dyDescent="0.2">
      <c r="A35" s="22">
        <f>'Olieforbrug, TJ'!A35</f>
        <v>2012</v>
      </c>
      <c r="C35" s="3">
        <f>SUM(C289:C295)</f>
        <v>0</v>
      </c>
      <c r="D35" s="3">
        <f t="shared" ref="D35:L35" si="15">SUM(D289:D295)</f>
        <v>0</v>
      </c>
      <c r="E35" s="3">
        <f t="shared" si="15"/>
        <v>0</v>
      </c>
      <c r="F35" s="3">
        <f t="shared" si="15"/>
        <v>0</v>
      </c>
      <c r="G35" s="3">
        <f t="shared" si="15"/>
        <v>0</v>
      </c>
      <c r="H35" s="3">
        <f t="shared" si="15"/>
        <v>0</v>
      </c>
      <c r="I35" s="3">
        <f>SUM(I295)</f>
        <v>0</v>
      </c>
      <c r="J35" s="3"/>
      <c r="K35" s="3"/>
      <c r="L35" s="3">
        <f t="shared" si="15"/>
        <v>0</v>
      </c>
      <c r="M35" s="3"/>
      <c r="N35" s="22">
        <f>'Olieforbrug, TJ'!M35</f>
        <v>2012</v>
      </c>
      <c r="P35" s="3"/>
    </row>
    <row r="36" spans="1:16" x14ac:dyDescent="0.2">
      <c r="A36" s="22">
        <f>'Olieforbrug, TJ'!A36</f>
        <v>2013</v>
      </c>
      <c r="C36" s="3">
        <f>SUM(C302:C308)</f>
        <v>0</v>
      </c>
      <c r="D36" s="3">
        <f t="shared" ref="D36:L36" si="16">SUM(D302:D308)</f>
        <v>0</v>
      </c>
      <c r="E36" s="3">
        <f t="shared" si="16"/>
        <v>0</v>
      </c>
      <c r="F36" s="3">
        <f t="shared" si="16"/>
        <v>0</v>
      </c>
      <c r="G36" s="3">
        <f t="shared" si="16"/>
        <v>0</v>
      </c>
      <c r="H36" s="3">
        <f t="shared" si="16"/>
        <v>0</v>
      </c>
      <c r="I36" s="3">
        <f>SUM(I308)</f>
        <v>0</v>
      </c>
      <c r="J36" s="3"/>
      <c r="K36" s="3"/>
      <c r="L36" s="3">
        <f t="shared" si="16"/>
        <v>0</v>
      </c>
      <c r="M36" s="3"/>
      <c r="N36" s="22">
        <f>'Olieforbrug, TJ'!M36</f>
        <v>2013</v>
      </c>
      <c r="P36" s="3"/>
    </row>
    <row r="37" spans="1:16" x14ac:dyDescent="0.2">
      <c r="A37" s="22">
        <f>'Olieforbrug, TJ'!A37</f>
        <v>2014</v>
      </c>
      <c r="C37" s="3">
        <f>SUM(C315:C321)</f>
        <v>0</v>
      </c>
      <c r="D37" s="3">
        <f t="shared" ref="D37:L37" si="17">SUM(D315:D321)</f>
        <v>0</v>
      </c>
      <c r="E37" s="3">
        <f t="shared" si="17"/>
        <v>0</v>
      </c>
      <c r="F37" s="3">
        <f t="shared" si="17"/>
        <v>0</v>
      </c>
      <c r="G37" s="3">
        <f t="shared" si="17"/>
        <v>0</v>
      </c>
      <c r="H37" s="3">
        <f t="shared" si="17"/>
        <v>0</v>
      </c>
      <c r="I37" s="3">
        <f>SUM(I321)</f>
        <v>0</v>
      </c>
      <c r="J37" s="3"/>
      <c r="K37" s="3"/>
      <c r="L37" s="3">
        <f t="shared" si="17"/>
        <v>0</v>
      </c>
      <c r="M37" s="3"/>
      <c r="N37" s="22">
        <f>'Olieforbrug, TJ'!M37</f>
        <v>2014</v>
      </c>
      <c r="P37" s="3"/>
    </row>
    <row r="38" spans="1:16" x14ac:dyDescent="0.2">
      <c r="A38" s="22">
        <f>'Olieforbrug, TJ'!A38</f>
        <v>2015</v>
      </c>
      <c r="C38" s="3">
        <f>SUM(C328:C334)</f>
        <v>0</v>
      </c>
      <c r="D38" s="3">
        <f t="shared" ref="D38:L38" si="18">SUM(D328:D334)</f>
        <v>0</v>
      </c>
      <c r="E38" s="3">
        <f t="shared" si="18"/>
        <v>0</v>
      </c>
      <c r="F38" s="3">
        <f t="shared" si="18"/>
        <v>0</v>
      </c>
      <c r="G38" s="3">
        <f t="shared" si="18"/>
        <v>0</v>
      </c>
      <c r="H38" s="3">
        <f t="shared" si="18"/>
        <v>0</v>
      </c>
      <c r="I38" s="3">
        <f>SUM(I334)</f>
        <v>0</v>
      </c>
      <c r="J38" s="3"/>
      <c r="K38" s="3"/>
      <c r="L38" s="3">
        <f t="shared" si="18"/>
        <v>0</v>
      </c>
      <c r="M38" s="3"/>
      <c r="N38" s="22">
        <f>'Olieforbrug, TJ'!M38</f>
        <v>2015</v>
      </c>
      <c r="P38" s="3"/>
    </row>
    <row r="39" spans="1:16" x14ac:dyDescent="0.2">
      <c r="A39" s="22">
        <f>'Olieforbrug, TJ'!A39</f>
        <v>2016</v>
      </c>
      <c r="C39" s="3">
        <f>SUM(C341:C347)</f>
        <v>0</v>
      </c>
      <c r="D39" s="3">
        <f t="shared" ref="D39:L39" si="19">SUM(D341:D347)</f>
        <v>0</v>
      </c>
      <c r="E39" s="3">
        <f t="shared" si="19"/>
        <v>0</v>
      </c>
      <c r="F39" s="3">
        <f t="shared" si="19"/>
        <v>0</v>
      </c>
      <c r="G39" s="3">
        <f t="shared" si="19"/>
        <v>0</v>
      </c>
      <c r="H39" s="3">
        <f t="shared" si="19"/>
        <v>0</v>
      </c>
      <c r="I39" s="3">
        <f>SUM(I347)</f>
        <v>0</v>
      </c>
      <c r="J39" s="3"/>
      <c r="K39" s="3"/>
      <c r="L39" s="3">
        <f t="shared" si="19"/>
        <v>0</v>
      </c>
      <c r="M39" s="3"/>
      <c r="N39" s="22">
        <f>'Olieforbrug, TJ'!M39</f>
        <v>2016</v>
      </c>
      <c r="P39" s="3"/>
    </row>
    <row r="40" spans="1:16" x14ac:dyDescent="0.2">
      <c r="A40" s="22">
        <f>'Olieforbrug, TJ'!A40</f>
        <v>2017</v>
      </c>
      <c r="C40" s="3">
        <f>SUM(C354:C360)</f>
        <v>0</v>
      </c>
      <c r="D40" s="3">
        <f t="shared" ref="D40:L40" si="20">SUM(D354:D360)</f>
        <v>0</v>
      </c>
      <c r="E40" s="3">
        <f t="shared" si="20"/>
        <v>0</v>
      </c>
      <c r="F40" s="3">
        <f t="shared" si="20"/>
        <v>0</v>
      </c>
      <c r="G40" s="3">
        <f t="shared" si="20"/>
        <v>0</v>
      </c>
      <c r="H40" s="3">
        <f t="shared" si="20"/>
        <v>0</v>
      </c>
      <c r="I40" s="3">
        <f>SUM(I360)</f>
        <v>0</v>
      </c>
      <c r="J40" s="3"/>
      <c r="K40" s="3"/>
      <c r="L40" s="3">
        <f t="shared" si="20"/>
        <v>0</v>
      </c>
      <c r="M40" s="3"/>
      <c r="N40" s="22">
        <f>'Olieforbrug, TJ'!M40</f>
        <v>2017</v>
      </c>
      <c r="P40" s="3"/>
    </row>
    <row r="41" spans="1:16" x14ac:dyDescent="0.2">
      <c r="A41" s="22">
        <f>'Olieforbrug, TJ'!A41</f>
        <v>2018</v>
      </c>
      <c r="C41" s="3">
        <f>SUM(C367:C373)</f>
        <v>0</v>
      </c>
      <c r="D41" s="3">
        <f t="shared" ref="D41:L41" si="21">SUM(D367:D373)</f>
        <v>0</v>
      </c>
      <c r="E41" s="3">
        <f t="shared" si="21"/>
        <v>0</v>
      </c>
      <c r="F41" s="3">
        <f t="shared" si="21"/>
        <v>0</v>
      </c>
      <c r="G41" s="3">
        <f t="shared" si="21"/>
        <v>0</v>
      </c>
      <c r="H41" s="3">
        <f t="shared" si="21"/>
        <v>0</v>
      </c>
      <c r="I41" s="3">
        <f>SUM(I373)</f>
        <v>0</v>
      </c>
      <c r="J41" s="3"/>
      <c r="K41" s="3"/>
      <c r="L41" s="3">
        <f t="shared" si="21"/>
        <v>0</v>
      </c>
      <c r="M41" s="3"/>
      <c r="N41" s="22">
        <f>'Olieforbrug, TJ'!M41</f>
        <v>2018</v>
      </c>
      <c r="P41" s="3"/>
    </row>
    <row r="42" spans="1:16" x14ac:dyDescent="0.2">
      <c r="A42" s="22">
        <f>'Olieforbrug, TJ'!A42</f>
        <v>2019</v>
      </c>
      <c r="C42" s="3">
        <f>SUM(C380:C386)</f>
        <v>0</v>
      </c>
      <c r="D42" s="3">
        <f t="shared" ref="D42:L42" si="22">SUM(D380:D386)</f>
        <v>0</v>
      </c>
      <c r="E42" s="3">
        <f t="shared" si="22"/>
        <v>0</v>
      </c>
      <c r="F42" s="3">
        <f t="shared" si="22"/>
        <v>0</v>
      </c>
      <c r="G42" s="3">
        <f t="shared" si="22"/>
        <v>0</v>
      </c>
      <c r="H42" s="3">
        <f t="shared" si="22"/>
        <v>0</v>
      </c>
      <c r="I42" s="3">
        <f>SUM(I386)</f>
        <v>0</v>
      </c>
      <c r="J42" s="3"/>
      <c r="K42" s="3"/>
      <c r="L42" s="3">
        <f t="shared" si="22"/>
        <v>0</v>
      </c>
      <c r="M42" s="3"/>
      <c r="N42" s="22">
        <f>'Olieforbrug, TJ'!M42</f>
        <v>2019</v>
      </c>
      <c r="P42" s="3"/>
    </row>
    <row r="43" spans="1:16" x14ac:dyDescent="0.2">
      <c r="A43" s="22">
        <f>'Olieforbrug, TJ'!A43</f>
        <v>2020</v>
      </c>
      <c r="C43" s="3">
        <f>SUM(C393:C399)</f>
        <v>0</v>
      </c>
      <c r="D43" s="3">
        <f t="shared" ref="D43:L43" si="23">SUM(D393:D399)</f>
        <v>0</v>
      </c>
      <c r="E43" s="3">
        <f t="shared" si="23"/>
        <v>0</v>
      </c>
      <c r="F43" s="3">
        <f t="shared" si="23"/>
        <v>0</v>
      </c>
      <c r="G43" s="3">
        <f t="shared" si="23"/>
        <v>0</v>
      </c>
      <c r="H43" s="3">
        <f t="shared" si="23"/>
        <v>0</v>
      </c>
      <c r="I43" s="3">
        <f>SUM(I399)</f>
        <v>0</v>
      </c>
      <c r="J43" s="3"/>
      <c r="K43" s="3"/>
      <c r="L43" s="3">
        <f t="shared" si="23"/>
        <v>0</v>
      </c>
      <c r="M43" s="3"/>
      <c r="N43" s="22">
        <f>'Olieforbrug, TJ'!M43</f>
        <v>2020</v>
      </c>
      <c r="P43" s="3"/>
    </row>
    <row r="44" spans="1:16" x14ac:dyDescent="0.2">
      <c r="A44" s="22">
        <f>'Olieforbrug, TJ'!A44</f>
        <v>2021</v>
      </c>
      <c r="C44" s="3">
        <f>SUM(C406:C412)</f>
        <v>0</v>
      </c>
      <c r="D44" s="3">
        <f t="shared" ref="D44:L44" si="24">SUM(D406:D412)</f>
        <v>0</v>
      </c>
      <c r="E44" s="3">
        <f t="shared" si="24"/>
        <v>0</v>
      </c>
      <c r="F44" s="3">
        <f t="shared" si="24"/>
        <v>0</v>
      </c>
      <c r="G44" s="3">
        <f t="shared" si="24"/>
        <v>0</v>
      </c>
      <c r="H44" s="3">
        <f t="shared" si="24"/>
        <v>0</v>
      </c>
      <c r="I44" s="3">
        <f>SUM(I412)</f>
        <v>0</v>
      </c>
      <c r="J44" s="3"/>
      <c r="K44" s="3"/>
      <c r="L44" s="3">
        <f t="shared" si="24"/>
        <v>0</v>
      </c>
      <c r="M44" s="3"/>
      <c r="N44" s="22">
        <f>'Olieforbrug, TJ'!M44</f>
        <v>2021</v>
      </c>
      <c r="P44" s="3"/>
    </row>
    <row r="45" spans="1:16" x14ac:dyDescent="0.2">
      <c r="A45" s="22">
        <f>'Olieforbrug, TJ'!A45</f>
        <v>2022</v>
      </c>
      <c r="C45" s="3">
        <f>SUM(C419:C425)</f>
        <v>0</v>
      </c>
      <c r="D45" s="3">
        <f t="shared" ref="D45:L45" si="25">SUM(D419:D425)</f>
        <v>0</v>
      </c>
      <c r="E45" s="3">
        <f t="shared" si="25"/>
        <v>0</v>
      </c>
      <c r="F45" s="3">
        <f t="shared" si="25"/>
        <v>0</v>
      </c>
      <c r="G45" s="3">
        <f t="shared" si="25"/>
        <v>0</v>
      </c>
      <c r="H45" s="3">
        <f t="shared" si="25"/>
        <v>0</v>
      </c>
      <c r="I45" s="3">
        <f>SUM(I425)</f>
        <v>0</v>
      </c>
      <c r="J45" s="3"/>
      <c r="K45" s="3"/>
      <c r="L45" s="3">
        <f t="shared" si="25"/>
        <v>0</v>
      </c>
      <c r="M45" s="3"/>
      <c r="N45" s="22">
        <f>'Olieforbrug, TJ'!M45</f>
        <v>2022</v>
      </c>
      <c r="P45" s="3"/>
    </row>
    <row r="46" spans="1:16" x14ac:dyDescent="0.2">
      <c r="A46" s="22">
        <f>'Olieforbrug, TJ'!A46</f>
        <v>2023</v>
      </c>
      <c r="C46" s="3">
        <f>SUM(C432:C438)</f>
        <v>0</v>
      </c>
      <c r="D46" s="3">
        <f t="shared" ref="D46:L46" si="26">SUM(D432:D438)</f>
        <v>0</v>
      </c>
      <c r="E46" s="3">
        <f t="shared" si="26"/>
        <v>0</v>
      </c>
      <c r="F46" s="3">
        <f t="shared" si="26"/>
        <v>0</v>
      </c>
      <c r="G46" s="3">
        <f t="shared" si="26"/>
        <v>0</v>
      </c>
      <c r="H46" s="3">
        <f t="shared" si="26"/>
        <v>0</v>
      </c>
      <c r="I46" s="3">
        <f>SUM(I438)</f>
        <v>0</v>
      </c>
      <c r="J46" s="3"/>
      <c r="K46" s="3"/>
      <c r="L46" s="3">
        <f t="shared" si="26"/>
        <v>0</v>
      </c>
      <c r="M46" s="3"/>
      <c r="N46" s="22">
        <f>'Olieforbrug, TJ'!M46</f>
        <v>2023</v>
      </c>
      <c r="P46" s="3"/>
    </row>
    <row r="47" spans="1:16" x14ac:dyDescent="0.2">
      <c r="A47" s="22"/>
      <c r="J47" s="3"/>
      <c r="K47" s="3"/>
      <c r="L47" s="3"/>
      <c r="M47" s="3"/>
      <c r="N47" s="22"/>
    </row>
    <row r="48" spans="1:16" ht="13.5" thickBot="1" x14ac:dyDescent="0.25">
      <c r="A48" s="2"/>
      <c r="C48" s="25"/>
      <c r="D48" s="25"/>
      <c r="E48" s="25"/>
      <c r="F48" s="25"/>
      <c r="G48" s="25"/>
      <c r="H48" s="25"/>
      <c r="I48" s="25"/>
      <c r="L48" s="25"/>
      <c r="N48" s="2"/>
    </row>
    <row r="49" spans="1:14" x14ac:dyDescent="0.2">
      <c r="A49" s="23" t="s">
        <v>40</v>
      </c>
      <c r="C49" s="3">
        <v>94</v>
      </c>
      <c r="D49" s="3">
        <v>0</v>
      </c>
      <c r="E49" s="3">
        <v>0</v>
      </c>
      <c r="F49" s="3">
        <v>0</v>
      </c>
      <c r="G49" s="3">
        <v>-95</v>
      </c>
      <c r="H49" s="3">
        <v>0</v>
      </c>
      <c r="I49" s="3">
        <v>3171</v>
      </c>
      <c r="L49" s="3">
        <v>0</v>
      </c>
      <c r="N49" s="26" t="s">
        <v>61</v>
      </c>
    </row>
    <row r="50" spans="1:14" x14ac:dyDescent="0.2">
      <c r="A50" s="23" t="s">
        <v>41</v>
      </c>
      <c r="C50" s="3">
        <v>4399</v>
      </c>
      <c r="D50" s="3">
        <v>0</v>
      </c>
      <c r="E50" s="3">
        <v>0</v>
      </c>
      <c r="F50" s="3">
        <v>0</v>
      </c>
      <c r="G50" s="3">
        <v>-4399</v>
      </c>
      <c r="H50" s="3">
        <v>0</v>
      </c>
      <c r="I50" s="3">
        <v>7570</v>
      </c>
      <c r="L50" s="3">
        <v>0</v>
      </c>
      <c r="N50" s="26" t="s">
        <v>62</v>
      </c>
    </row>
    <row r="51" spans="1:14" x14ac:dyDescent="0.2">
      <c r="A51" s="23" t="s">
        <v>42</v>
      </c>
      <c r="C51" s="3">
        <v>-1666</v>
      </c>
      <c r="D51" s="3">
        <v>0</v>
      </c>
      <c r="E51" s="3">
        <v>2846</v>
      </c>
      <c r="F51" s="3">
        <v>0</v>
      </c>
      <c r="G51" s="3">
        <v>4512</v>
      </c>
      <c r="H51" s="3">
        <v>0</v>
      </c>
      <c r="I51" s="3">
        <v>3058</v>
      </c>
      <c r="L51" s="3">
        <v>0</v>
      </c>
      <c r="N51" s="26" t="s">
        <v>63</v>
      </c>
    </row>
    <row r="52" spans="1:14" x14ac:dyDescent="0.2">
      <c r="A52" s="23" t="s">
        <v>43</v>
      </c>
      <c r="C52" s="3">
        <v>1143</v>
      </c>
      <c r="D52" s="3">
        <v>0</v>
      </c>
      <c r="E52" s="3">
        <v>0</v>
      </c>
      <c r="F52" s="3">
        <v>0</v>
      </c>
      <c r="G52" s="3">
        <v>-246</v>
      </c>
      <c r="H52" s="3">
        <v>0</v>
      </c>
      <c r="I52" s="3">
        <v>3304</v>
      </c>
      <c r="L52" s="3">
        <v>0</v>
      </c>
      <c r="N52" s="26" t="s">
        <v>64</v>
      </c>
    </row>
    <row r="53" spans="1:14" x14ac:dyDescent="0.2">
      <c r="A53" s="23"/>
      <c r="L53" s="3"/>
    </row>
    <row r="54" spans="1:14" x14ac:dyDescent="0.2">
      <c r="A54" s="23" t="s">
        <v>44</v>
      </c>
      <c r="C54" s="3">
        <v>856</v>
      </c>
      <c r="D54" s="3">
        <v>0</v>
      </c>
      <c r="E54" s="3">
        <v>0</v>
      </c>
      <c r="F54" s="3">
        <v>0</v>
      </c>
      <c r="G54" s="3">
        <v>-171</v>
      </c>
      <c r="H54" s="3">
        <v>0</v>
      </c>
      <c r="I54" s="3">
        <v>3475</v>
      </c>
      <c r="L54" s="3">
        <v>0</v>
      </c>
      <c r="N54" s="26" t="s">
        <v>81</v>
      </c>
    </row>
    <row r="55" spans="1:14" x14ac:dyDescent="0.2">
      <c r="A55" s="23" t="s">
        <v>45</v>
      </c>
      <c r="C55" s="3">
        <v>499</v>
      </c>
      <c r="D55" s="3">
        <v>0</v>
      </c>
      <c r="E55" s="3">
        <v>0</v>
      </c>
      <c r="F55" s="3">
        <v>0</v>
      </c>
      <c r="G55" s="3">
        <v>-1022</v>
      </c>
      <c r="H55" s="3">
        <v>0</v>
      </c>
      <c r="I55" s="3">
        <v>4497</v>
      </c>
      <c r="L55" s="3">
        <v>0</v>
      </c>
      <c r="N55" s="26" t="s">
        <v>82</v>
      </c>
    </row>
    <row r="56" spans="1:14" x14ac:dyDescent="0.2">
      <c r="A56" s="23" t="s">
        <v>46</v>
      </c>
      <c r="C56" s="3">
        <v>5859</v>
      </c>
      <c r="D56" s="3">
        <v>0</v>
      </c>
      <c r="E56" s="3">
        <v>6701</v>
      </c>
      <c r="F56" s="3">
        <v>0</v>
      </c>
      <c r="G56" s="3">
        <v>843</v>
      </c>
      <c r="H56" s="3">
        <v>0</v>
      </c>
      <c r="I56" s="3">
        <v>3654</v>
      </c>
      <c r="L56" s="3">
        <v>0</v>
      </c>
      <c r="N56" s="26" t="s">
        <v>83</v>
      </c>
    </row>
    <row r="57" spans="1:14" x14ac:dyDescent="0.2">
      <c r="A57" s="23" t="s">
        <v>47</v>
      </c>
      <c r="C57" s="3">
        <v>5677</v>
      </c>
      <c r="D57" s="3">
        <v>0</v>
      </c>
      <c r="E57" s="3">
        <v>0</v>
      </c>
      <c r="F57" s="3">
        <v>0</v>
      </c>
      <c r="G57" s="3">
        <v>-743</v>
      </c>
      <c r="H57" s="3">
        <v>4933</v>
      </c>
      <c r="I57" s="3">
        <v>4397</v>
      </c>
      <c r="L57" s="3">
        <v>219.51849999999999</v>
      </c>
      <c r="N57" s="26" t="s">
        <v>84</v>
      </c>
    </row>
    <row r="58" spans="1:14" x14ac:dyDescent="0.2">
      <c r="A58" s="23"/>
      <c r="L58" s="3"/>
    </row>
    <row r="59" spans="1:14" x14ac:dyDescent="0.2">
      <c r="A59" s="23" t="s">
        <v>48</v>
      </c>
      <c r="C59" s="3">
        <v>9016</v>
      </c>
      <c r="D59" s="3">
        <v>0</v>
      </c>
      <c r="E59" s="3">
        <v>8858</v>
      </c>
      <c r="F59" s="3">
        <v>0</v>
      </c>
      <c r="G59" s="3">
        <v>-158</v>
      </c>
      <c r="H59" s="3">
        <v>0</v>
      </c>
      <c r="I59" s="3">
        <v>4555</v>
      </c>
      <c r="L59" s="3">
        <v>0</v>
      </c>
      <c r="N59" s="26" t="s">
        <v>85</v>
      </c>
    </row>
    <row r="60" spans="1:14" x14ac:dyDescent="0.2">
      <c r="A60" s="23" t="s">
        <v>49</v>
      </c>
      <c r="C60" s="3">
        <v>10706</v>
      </c>
      <c r="D60" s="3">
        <v>0</v>
      </c>
      <c r="E60" s="3">
        <v>7204</v>
      </c>
      <c r="F60" s="3">
        <v>0</v>
      </c>
      <c r="G60" s="3">
        <v>-3502</v>
      </c>
      <c r="H60" s="3">
        <v>0</v>
      </c>
      <c r="I60" s="3">
        <v>8057</v>
      </c>
      <c r="L60" s="3">
        <v>0</v>
      </c>
      <c r="N60" s="26" t="s">
        <v>86</v>
      </c>
    </row>
    <row r="61" spans="1:14" x14ac:dyDescent="0.2">
      <c r="A61" s="23" t="s">
        <v>50</v>
      </c>
      <c r="C61" s="3">
        <v>9725</v>
      </c>
      <c r="D61" s="3">
        <v>0</v>
      </c>
      <c r="E61" s="3">
        <v>9099</v>
      </c>
      <c r="F61" s="3">
        <v>0</v>
      </c>
      <c r="G61" s="3">
        <v>-688</v>
      </c>
      <c r="H61" s="3">
        <v>0</v>
      </c>
      <c r="I61" s="3">
        <v>8745</v>
      </c>
      <c r="L61" s="3">
        <v>0</v>
      </c>
      <c r="N61" s="26" t="s">
        <v>87</v>
      </c>
    </row>
    <row r="62" spans="1:14" x14ac:dyDescent="0.2">
      <c r="A62" s="23" t="s">
        <v>51</v>
      </c>
      <c r="C62" s="3">
        <v>10788</v>
      </c>
      <c r="D62" s="3">
        <v>0</v>
      </c>
      <c r="E62" s="3">
        <v>17337</v>
      </c>
      <c r="F62" s="3">
        <v>0</v>
      </c>
      <c r="G62" s="3">
        <v>6551</v>
      </c>
      <c r="H62" s="3">
        <v>0</v>
      </c>
      <c r="I62" s="3">
        <v>2194</v>
      </c>
      <c r="L62" s="3">
        <v>0</v>
      </c>
      <c r="N62" s="26" t="s">
        <v>88</v>
      </c>
    </row>
    <row r="63" spans="1:14" x14ac:dyDescent="0.2">
      <c r="A63" s="23"/>
      <c r="L63" s="3"/>
    </row>
    <row r="64" spans="1:14" x14ac:dyDescent="0.2">
      <c r="A64" s="23" t="s">
        <v>52</v>
      </c>
      <c r="C64" s="3">
        <v>21359</v>
      </c>
      <c r="D64" s="3">
        <v>0</v>
      </c>
      <c r="E64" s="3">
        <v>5058</v>
      </c>
      <c r="F64" s="3">
        <v>0</v>
      </c>
      <c r="G64" s="3">
        <v>-16241</v>
      </c>
      <c r="H64" s="3">
        <v>0</v>
      </c>
      <c r="I64" s="3">
        <v>18435</v>
      </c>
      <c r="L64" s="3">
        <v>0</v>
      </c>
      <c r="N64" s="26" t="s">
        <v>89</v>
      </c>
    </row>
    <row r="65" spans="1:14" x14ac:dyDescent="0.2">
      <c r="A65" s="23" t="s">
        <v>53</v>
      </c>
      <c r="C65" s="3">
        <v>5138</v>
      </c>
      <c r="D65" s="3">
        <v>0</v>
      </c>
      <c r="E65" s="3">
        <v>0</v>
      </c>
      <c r="F65" s="3">
        <v>0</v>
      </c>
      <c r="G65" s="3">
        <v>-5138</v>
      </c>
      <c r="H65" s="3">
        <v>0</v>
      </c>
      <c r="I65" s="3">
        <v>23573</v>
      </c>
      <c r="L65" s="3">
        <v>0</v>
      </c>
      <c r="N65" s="26" t="s">
        <v>90</v>
      </c>
    </row>
    <row r="66" spans="1:14" x14ac:dyDescent="0.2">
      <c r="A66" s="23" t="s">
        <v>54</v>
      </c>
      <c r="C66" s="3">
        <v>-1706</v>
      </c>
      <c r="D66" s="3">
        <v>0</v>
      </c>
      <c r="E66" s="3">
        <v>0</v>
      </c>
      <c r="F66" s="3">
        <v>0</v>
      </c>
      <c r="G66" s="3">
        <v>22465</v>
      </c>
      <c r="H66" s="3">
        <v>0</v>
      </c>
      <c r="I66" s="3">
        <v>1108</v>
      </c>
      <c r="L66" s="3">
        <v>0</v>
      </c>
      <c r="N66" s="26" t="s">
        <v>91</v>
      </c>
    </row>
    <row r="67" spans="1:14" x14ac:dyDescent="0.2">
      <c r="A67" s="23" t="s">
        <v>55</v>
      </c>
      <c r="C67" s="3">
        <v>2520</v>
      </c>
      <c r="D67" s="3">
        <v>0</v>
      </c>
      <c r="E67" s="3">
        <v>0</v>
      </c>
      <c r="F67" s="3">
        <v>0</v>
      </c>
      <c r="G67" s="3">
        <v>-2466</v>
      </c>
      <c r="H67" s="3">
        <v>0</v>
      </c>
      <c r="I67" s="3">
        <v>3574</v>
      </c>
      <c r="L67" s="3">
        <v>0</v>
      </c>
      <c r="N67" s="26" t="s">
        <v>92</v>
      </c>
    </row>
    <row r="68" spans="1:14" x14ac:dyDescent="0.2">
      <c r="A68" s="23"/>
      <c r="L68" s="3"/>
    </row>
    <row r="69" spans="1:14" x14ac:dyDescent="0.2">
      <c r="A69" s="23" t="s">
        <v>56</v>
      </c>
      <c r="C69" s="3">
        <v>-99</v>
      </c>
      <c r="D69" s="3">
        <v>0</v>
      </c>
      <c r="E69" s="3">
        <v>2676</v>
      </c>
      <c r="F69" s="3">
        <v>0</v>
      </c>
      <c r="G69" s="3">
        <v>2775</v>
      </c>
      <c r="H69" s="3">
        <v>0</v>
      </c>
      <c r="I69" s="3">
        <v>799</v>
      </c>
      <c r="L69" s="3">
        <v>0</v>
      </c>
      <c r="N69" s="26" t="s">
        <v>93</v>
      </c>
    </row>
    <row r="70" spans="1:14" x14ac:dyDescent="0.2">
      <c r="A70" s="23" t="s">
        <v>57</v>
      </c>
      <c r="C70" s="3">
        <v>5223</v>
      </c>
      <c r="D70" s="3">
        <v>0</v>
      </c>
      <c r="E70" s="3">
        <v>4876</v>
      </c>
      <c r="F70" s="3">
        <v>0</v>
      </c>
      <c r="G70" s="3">
        <v>-347</v>
      </c>
      <c r="H70" s="3">
        <v>0</v>
      </c>
      <c r="I70" s="3">
        <v>1146</v>
      </c>
      <c r="L70" s="3">
        <v>0</v>
      </c>
      <c r="N70" s="26" t="s">
        <v>94</v>
      </c>
    </row>
    <row r="71" spans="1:14" x14ac:dyDescent="0.2">
      <c r="A71" s="23" t="s">
        <v>58</v>
      </c>
      <c r="C71" s="3">
        <v>1874</v>
      </c>
      <c r="D71" s="3">
        <v>0</v>
      </c>
      <c r="E71" s="3">
        <v>0</v>
      </c>
      <c r="F71" s="3">
        <v>0</v>
      </c>
      <c r="G71" s="3">
        <v>-1874</v>
      </c>
      <c r="H71" s="3">
        <v>0</v>
      </c>
      <c r="I71" s="3">
        <v>3020</v>
      </c>
      <c r="L71" s="3">
        <v>0</v>
      </c>
      <c r="N71" s="26" t="s">
        <v>95</v>
      </c>
    </row>
    <row r="72" spans="1:14" x14ac:dyDescent="0.2">
      <c r="A72" s="23" t="s">
        <v>96</v>
      </c>
      <c r="C72" s="3">
        <v>4828</v>
      </c>
      <c r="D72" s="3">
        <v>0</v>
      </c>
      <c r="E72" s="3">
        <v>3177</v>
      </c>
      <c r="F72" s="3">
        <v>0</v>
      </c>
      <c r="G72" s="3">
        <v>-1651</v>
      </c>
      <c r="H72" s="3">
        <v>0</v>
      </c>
      <c r="I72" s="3">
        <v>4671</v>
      </c>
      <c r="L72" s="3">
        <v>0</v>
      </c>
      <c r="N72" s="26" t="s">
        <v>97</v>
      </c>
    </row>
    <row r="73" spans="1:14" x14ac:dyDescent="0.2">
      <c r="A73" s="23"/>
      <c r="L73" s="3"/>
      <c r="N73" s="26"/>
    </row>
    <row r="74" spans="1:14" x14ac:dyDescent="0.2">
      <c r="A74" s="32" t="s">
        <v>98</v>
      </c>
      <c r="C74" s="3">
        <v>5967</v>
      </c>
      <c r="D74" s="3">
        <v>0</v>
      </c>
      <c r="E74" s="3">
        <v>8063</v>
      </c>
      <c r="F74" s="3">
        <v>0</v>
      </c>
      <c r="G74" s="3">
        <v>2096</v>
      </c>
      <c r="H74" s="3">
        <v>0</v>
      </c>
      <c r="I74" s="3">
        <v>2575</v>
      </c>
      <c r="L74" s="3">
        <v>0</v>
      </c>
      <c r="N74" s="26" t="s">
        <v>99</v>
      </c>
    </row>
    <row r="75" spans="1:14" x14ac:dyDescent="0.2">
      <c r="A75" s="32" t="s">
        <v>114</v>
      </c>
      <c r="C75" s="3">
        <v>9336</v>
      </c>
      <c r="D75" s="3">
        <v>0</v>
      </c>
      <c r="E75" s="3">
        <v>9693</v>
      </c>
      <c r="F75" s="3">
        <v>0</v>
      </c>
      <c r="G75" s="3">
        <v>357</v>
      </c>
      <c r="H75" s="3">
        <v>0</v>
      </c>
      <c r="I75" s="3">
        <v>2218</v>
      </c>
      <c r="J75" s="3"/>
      <c r="K75" s="3"/>
      <c r="L75" s="3">
        <v>0</v>
      </c>
      <c r="N75" s="26" t="s">
        <v>126</v>
      </c>
    </row>
    <row r="76" spans="1:14" ht="12.75" customHeight="1" x14ac:dyDescent="0.2">
      <c r="A76" s="32" t="s">
        <v>127</v>
      </c>
      <c r="C76" s="3">
        <v>-459</v>
      </c>
      <c r="D76" s="3">
        <v>0</v>
      </c>
      <c r="E76" s="3">
        <v>741</v>
      </c>
      <c r="F76" s="3">
        <v>0</v>
      </c>
      <c r="G76" s="3">
        <v>1201</v>
      </c>
      <c r="H76" s="3">
        <v>0</v>
      </c>
      <c r="I76" s="3">
        <v>1017</v>
      </c>
      <c r="J76" s="3"/>
      <c r="K76" s="3"/>
      <c r="L76" s="3">
        <v>0</v>
      </c>
      <c r="N76" s="26" t="s">
        <v>128</v>
      </c>
    </row>
    <row r="77" spans="1:14" ht="12.75" customHeight="1" x14ac:dyDescent="0.2">
      <c r="A77" s="32" t="s">
        <v>132</v>
      </c>
      <c r="C77" s="3">
        <v>25664</v>
      </c>
      <c r="D77" s="3">
        <v>0</v>
      </c>
      <c r="E77" s="3">
        <v>20169</v>
      </c>
      <c r="F77" s="3">
        <v>0</v>
      </c>
      <c r="G77" s="3">
        <v>-5494</v>
      </c>
      <c r="H77" s="3">
        <v>0</v>
      </c>
      <c r="I77" s="3">
        <v>6511</v>
      </c>
      <c r="J77" s="3"/>
      <c r="K77" s="3"/>
      <c r="L77" s="3">
        <v>0</v>
      </c>
      <c r="N77" s="26" t="s">
        <v>133</v>
      </c>
    </row>
    <row r="78" spans="1:14" ht="12.75" customHeight="1" x14ac:dyDescent="0.2">
      <c r="A78" s="32"/>
      <c r="J78" s="3"/>
      <c r="K78" s="3"/>
      <c r="L78" s="3"/>
      <c r="N78" s="26"/>
    </row>
    <row r="79" spans="1:14" ht="12.75" customHeight="1" x14ac:dyDescent="0.2">
      <c r="A79" s="32" t="s">
        <v>134</v>
      </c>
      <c r="C79" s="3">
        <v>0</v>
      </c>
      <c r="D79" s="3">
        <v>0</v>
      </c>
      <c r="E79" s="3">
        <v>0</v>
      </c>
      <c r="F79" s="3">
        <v>0</v>
      </c>
      <c r="G79" s="3">
        <v>6511</v>
      </c>
      <c r="H79" s="3">
        <v>0</v>
      </c>
      <c r="I79" s="3">
        <v>0</v>
      </c>
      <c r="J79" s="3"/>
      <c r="K79" s="3"/>
      <c r="L79" s="3">
        <v>0</v>
      </c>
      <c r="N79" s="26" t="s">
        <v>135</v>
      </c>
    </row>
    <row r="80" spans="1:14" ht="12.75" customHeight="1" x14ac:dyDescent="0.2">
      <c r="A80" s="32" t="s">
        <v>139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/>
      <c r="K80" s="3"/>
      <c r="L80" s="3">
        <v>0</v>
      </c>
      <c r="N80" s="26" t="s">
        <v>140</v>
      </c>
    </row>
    <row r="81" spans="1:14" ht="12.75" customHeight="1" x14ac:dyDescent="0.2">
      <c r="A81" s="32" t="s">
        <v>141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/>
      <c r="K81" s="3"/>
      <c r="L81" s="3">
        <v>0</v>
      </c>
      <c r="N81" s="26" t="s">
        <v>142</v>
      </c>
    </row>
    <row r="82" spans="1:14" ht="12.75" customHeight="1" x14ac:dyDescent="0.2">
      <c r="A82" s="32" t="s">
        <v>151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/>
      <c r="K82" s="3"/>
      <c r="L82" s="3">
        <v>0</v>
      </c>
      <c r="N82" s="26" t="s">
        <v>152</v>
      </c>
    </row>
    <row r="83" spans="1:14" ht="12.75" customHeight="1" x14ac:dyDescent="0.2">
      <c r="A83" s="32"/>
      <c r="J83" s="3"/>
      <c r="K83" s="3"/>
      <c r="L83" s="3"/>
      <c r="N83" s="26"/>
    </row>
    <row r="84" spans="1:14" ht="12.75" customHeight="1" x14ac:dyDescent="0.2">
      <c r="A84" s="32" t="s">
        <v>156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/>
      <c r="K84" s="3"/>
      <c r="L84" s="3">
        <v>0</v>
      </c>
      <c r="N84" s="26" t="s">
        <v>157</v>
      </c>
    </row>
    <row r="85" spans="1:14" ht="12.75" customHeight="1" x14ac:dyDescent="0.2">
      <c r="A85" s="32" t="s">
        <v>159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/>
      <c r="K85" s="3"/>
      <c r="L85" s="3">
        <v>0</v>
      </c>
      <c r="N85" s="26" t="s">
        <v>160</v>
      </c>
    </row>
    <row r="86" spans="1:14" ht="12.75" customHeight="1" x14ac:dyDescent="0.2">
      <c r="A86" s="32" t="s">
        <v>161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/>
      <c r="K86" s="3"/>
      <c r="L86" s="3">
        <v>0</v>
      </c>
      <c r="N86" s="26" t="s">
        <v>162</v>
      </c>
    </row>
    <row r="87" spans="1:14" ht="12.75" customHeight="1" x14ac:dyDescent="0.2">
      <c r="A87" s="32" t="s">
        <v>163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/>
      <c r="K87" s="3"/>
      <c r="L87" s="3">
        <v>0</v>
      </c>
      <c r="N87" s="26" t="s">
        <v>164</v>
      </c>
    </row>
    <row r="88" spans="1:14" ht="12.75" customHeight="1" x14ac:dyDescent="0.2">
      <c r="A88" s="32"/>
      <c r="J88" s="3"/>
      <c r="K88" s="3"/>
      <c r="L88" s="3"/>
      <c r="N88" s="26"/>
    </row>
    <row r="89" spans="1:14" x14ac:dyDescent="0.2">
      <c r="A89" s="32" t="s">
        <v>165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/>
      <c r="K89" s="3"/>
      <c r="L89" s="3">
        <v>0</v>
      </c>
      <c r="M89" s="3"/>
      <c r="N89" s="26" t="s">
        <v>166</v>
      </c>
    </row>
    <row r="90" spans="1:14" x14ac:dyDescent="0.2">
      <c r="A90" s="32" t="s">
        <v>167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/>
      <c r="K90" s="3"/>
      <c r="L90" s="3">
        <v>0</v>
      </c>
      <c r="M90" s="3"/>
      <c r="N90" s="26" t="s">
        <v>168</v>
      </c>
    </row>
    <row r="91" spans="1:14" x14ac:dyDescent="0.2">
      <c r="A91" s="32" t="s">
        <v>169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/>
      <c r="K91" s="3"/>
      <c r="L91" s="3">
        <v>0</v>
      </c>
      <c r="M91" s="3"/>
      <c r="N91" s="26" t="s">
        <v>170</v>
      </c>
    </row>
    <row r="92" spans="1:14" x14ac:dyDescent="0.2">
      <c r="A92" s="32" t="s">
        <v>171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/>
      <c r="L92" s="3">
        <v>0</v>
      </c>
      <c r="M92" s="3"/>
      <c r="N92" s="26" t="s">
        <v>172</v>
      </c>
    </row>
    <row r="93" spans="1:14" x14ac:dyDescent="0.2">
      <c r="A93" s="32"/>
      <c r="J93" s="3"/>
      <c r="K93" s="3"/>
      <c r="L93" s="3"/>
      <c r="M93" s="26"/>
    </row>
    <row r="94" spans="1:14" x14ac:dyDescent="0.2">
      <c r="A94" s="32" t="s">
        <v>173</v>
      </c>
      <c r="C94" s="3">
        <f t="shared" ref="C94:H94" si="27">SUM(C315:C317)</f>
        <v>0</v>
      </c>
      <c r="D94" s="3">
        <f t="shared" si="27"/>
        <v>0</v>
      </c>
      <c r="E94" s="3">
        <f t="shared" si="27"/>
        <v>0</v>
      </c>
      <c r="F94" s="3">
        <f t="shared" si="27"/>
        <v>0</v>
      </c>
      <c r="G94" s="3">
        <f t="shared" si="27"/>
        <v>0</v>
      </c>
      <c r="H94" s="3">
        <f t="shared" si="27"/>
        <v>0</v>
      </c>
      <c r="I94" s="3">
        <f>I317</f>
        <v>0</v>
      </c>
      <c r="J94" s="3"/>
      <c r="K94" s="3"/>
      <c r="L94" s="3">
        <f>SUM(L315:L317)</f>
        <v>0</v>
      </c>
      <c r="N94" s="26" t="s">
        <v>174</v>
      </c>
    </row>
    <row r="95" spans="1:14" x14ac:dyDescent="0.2">
      <c r="A95" s="32" t="s">
        <v>175</v>
      </c>
      <c r="C95" s="3">
        <f t="shared" ref="C95:H95" si="28">SUM(C318:C320)</f>
        <v>0</v>
      </c>
      <c r="D95" s="3">
        <f t="shared" si="28"/>
        <v>0</v>
      </c>
      <c r="E95" s="3">
        <f t="shared" si="28"/>
        <v>0</v>
      </c>
      <c r="F95" s="3">
        <f t="shared" si="28"/>
        <v>0</v>
      </c>
      <c r="G95" s="3">
        <f t="shared" si="28"/>
        <v>0</v>
      </c>
      <c r="H95" s="3">
        <f t="shared" si="28"/>
        <v>0</v>
      </c>
      <c r="I95" s="3">
        <f>I320</f>
        <v>0</v>
      </c>
      <c r="J95" s="3"/>
      <c r="L95" s="3">
        <f>SUM(L318:L320)</f>
        <v>0</v>
      </c>
      <c r="M95" s="3"/>
      <c r="N95" s="26" t="s">
        <v>176</v>
      </c>
    </row>
    <row r="96" spans="1:14" x14ac:dyDescent="0.2">
      <c r="A96" s="32" t="s">
        <v>177</v>
      </c>
      <c r="C96" s="3">
        <f t="shared" ref="C96:H96" si="29">SUM(C321:C323)</f>
        <v>0</v>
      </c>
      <c r="D96" s="3">
        <f t="shared" si="29"/>
        <v>0</v>
      </c>
      <c r="E96" s="3">
        <f t="shared" si="29"/>
        <v>0</v>
      </c>
      <c r="F96" s="3">
        <f t="shared" si="29"/>
        <v>0</v>
      </c>
      <c r="G96" s="3">
        <f t="shared" si="29"/>
        <v>0</v>
      </c>
      <c r="H96" s="3">
        <f t="shared" si="29"/>
        <v>0</v>
      </c>
      <c r="I96" s="3">
        <f>I323</f>
        <v>0</v>
      </c>
      <c r="J96" s="3"/>
      <c r="L96" s="3">
        <f>SUM(L321:L323)</f>
        <v>0</v>
      </c>
      <c r="M96" s="3"/>
      <c r="N96" s="26" t="s">
        <v>178</v>
      </c>
    </row>
    <row r="97" spans="1:14" x14ac:dyDescent="0.2">
      <c r="A97" s="32" t="s">
        <v>179</v>
      </c>
      <c r="C97" s="3">
        <f t="shared" ref="C97:H97" si="30">SUM(C324:C326)</f>
        <v>0</v>
      </c>
      <c r="D97" s="3">
        <f t="shared" si="30"/>
        <v>0</v>
      </c>
      <c r="E97" s="3">
        <f t="shared" si="30"/>
        <v>0</v>
      </c>
      <c r="F97" s="3">
        <f t="shared" si="30"/>
        <v>0</v>
      </c>
      <c r="G97" s="3">
        <f t="shared" si="30"/>
        <v>0</v>
      </c>
      <c r="H97" s="3">
        <f t="shared" si="30"/>
        <v>0</v>
      </c>
      <c r="I97" s="3">
        <f>I326</f>
        <v>0</v>
      </c>
      <c r="J97" s="3"/>
      <c r="L97" s="3">
        <f>SUM(L324:L326)</f>
        <v>0</v>
      </c>
      <c r="M97" s="3"/>
      <c r="N97" s="26" t="s">
        <v>180</v>
      </c>
    </row>
    <row r="98" spans="1:14" x14ac:dyDescent="0.2">
      <c r="A98" s="32"/>
      <c r="J98" s="3"/>
      <c r="L98" s="3"/>
      <c r="M98" s="3"/>
      <c r="N98" s="26"/>
    </row>
    <row r="99" spans="1:14" s="57" customFormat="1" x14ac:dyDescent="0.2">
      <c r="A99" s="32" t="s">
        <v>181</v>
      </c>
      <c r="C99" s="3">
        <f t="shared" ref="C99:H99" si="31">SUM(C328:C330)</f>
        <v>0</v>
      </c>
      <c r="D99" s="3">
        <f t="shared" si="31"/>
        <v>0</v>
      </c>
      <c r="E99" s="3">
        <f t="shared" si="31"/>
        <v>0</v>
      </c>
      <c r="F99" s="3">
        <f t="shared" si="31"/>
        <v>0</v>
      </c>
      <c r="G99" s="3">
        <f t="shared" si="31"/>
        <v>0</v>
      </c>
      <c r="H99" s="3">
        <f t="shared" si="31"/>
        <v>0</v>
      </c>
      <c r="I99" s="3">
        <f>I330</f>
        <v>0</v>
      </c>
      <c r="J99" s="65"/>
      <c r="L99" s="3">
        <f>SUM(L328:L330)</f>
        <v>0</v>
      </c>
      <c r="M99" s="65"/>
      <c r="N99" s="26" t="s">
        <v>185</v>
      </c>
    </row>
    <row r="100" spans="1:14" s="57" customFormat="1" x14ac:dyDescent="0.2">
      <c r="A100" s="32" t="s">
        <v>182</v>
      </c>
      <c r="C100" s="3">
        <f t="shared" ref="C100:H100" si="32">SUM(C331:C333)</f>
        <v>0</v>
      </c>
      <c r="D100" s="3">
        <f t="shared" si="32"/>
        <v>0</v>
      </c>
      <c r="E100" s="3">
        <f t="shared" si="32"/>
        <v>0</v>
      </c>
      <c r="F100" s="3">
        <f t="shared" si="32"/>
        <v>0</v>
      </c>
      <c r="G100" s="3">
        <f t="shared" si="32"/>
        <v>0</v>
      </c>
      <c r="H100" s="3">
        <f t="shared" si="32"/>
        <v>0</v>
      </c>
      <c r="I100" s="3">
        <f>I333</f>
        <v>0</v>
      </c>
      <c r="J100" s="65"/>
      <c r="L100" s="3">
        <f>SUM(L331:L333)</f>
        <v>0</v>
      </c>
      <c r="M100" s="65"/>
      <c r="N100" s="26" t="s">
        <v>186</v>
      </c>
    </row>
    <row r="101" spans="1:14" s="57" customFormat="1" x14ac:dyDescent="0.2">
      <c r="A101" s="32" t="s">
        <v>183</v>
      </c>
      <c r="C101" s="3">
        <f t="shared" ref="C101:H101" si="33">SUM(C334:C336)</f>
        <v>0</v>
      </c>
      <c r="D101" s="3">
        <f t="shared" si="33"/>
        <v>0</v>
      </c>
      <c r="E101" s="3">
        <f t="shared" si="33"/>
        <v>0</v>
      </c>
      <c r="F101" s="3">
        <f t="shared" si="33"/>
        <v>0</v>
      </c>
      <c r="G101" s="3">
        <f t="shared" si="33"/>
        <v>0</v>
      </c>
      <c r="H101" s="3">
        <f t="shared" si="33"/>
        <v>0</v>
      </c>
      <c r="I101" s="3">
        <f>I336</f>
        <v>0</v>
      </c>
      <c r="J101" s="65"/>
      <c r="L101" s="3">
        <f>SUM(L334:L336)</f>
        <v>0</v>
      </c>
      <c r="M101" s="65"/>
      <c r="N101" s="26" t="s">
        <v>187</v>
      </c>
    </row>
    <row r="102" spans="1:14" s="57" customFormat="1" x14ac:dyDescent="0.2">
      <c r="A102" s="32" t="s">
        <v>184</v>
      </c>
      <c r="C102" s="3">
        <f t="shared" ref="C102:H102" si="34">SUM(C337:C339)</f>
        <v>0</v>
      </c>
      <c r="D102" s="3">
        <f t="shared" si="34"/>
        <v>0</v>
      </c>
      <c r="E102" s="3">
        <f t="shared" si="34"/>
        <v>0</v>
      </c>
      <c r="F102" s="3">
        <f t="shared" si="34"/>
        <v>0</v>
      </c>
      <c r="G102" s="3">
        <f t="shared" si="34"/>
        <v>0</v>
      </c>
      <c r="H102" s="3">
        <f t="shared" si="34"/>
        <v>0</v>
      </c>
      <c r="I102" s="3">
        <f>I339</f>
        <v>0</v>
      </c>
      <c r="J102" s="65"/>
      <c r="L102" s="3">
        <f>SUM(L337:L339)</f>
        <v>0</v>
      </c>
      <c r="M102" s="65"/>
      <c r="N102" s="26" t="s">
        <v>188</v>
      </c>
    </row>
    <row r="103" spans="1:14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</row>
    <row r="104" spans="1:14" s="57" customFormat="1" x14ac:dyDescent="0.2">
      <c r="A104" s="32" t="s">
        <v>193</v>
      </c>
      <c r="C104" s="3">
        <f>SUM(C341:C343)</f>
        <v>0</v>
      </c>
      <c r="D104" s="3">
        <f t="shared" ref="D104:L104" si="35">SUM(D341:D343)</f>
        <v>0</v>
      </c>
      <c r="E104" s="3">
        <f t="shared" si="35"/>
        <v>0</v>
      </c>
      <c r="F104" s="3">
        <f t="shared" si="35"/>
        <v>0</v>
      </c>
      <c r="G104" s="3">
        <f t="shared" si="35"/>
        <v>0</v>
      </c>
      <c r="H104" s="3">
        <f t="shared" si="35"/>
        <v>0</v>
      </c>
      <c r="I104" s="3">
        <f>I343</f>
        <v>0</v>
      </c>
      <c r="J104" s="3"/>
      <c r="K104" s="3"/>
      <c r="L104" s="3">
        <f t="shared" si="35"/>
        <v>0</v>
      </c>
      <c r="M104" s="65"/>
      <c r="N104" s="26" t="s">
        <v>189</v>
      </c>
    </row>
    <row r="105" spans="1:14" s="57" customFormat="1" x14ac:dyDescent="0.2">
      <c r="A105" s="32" t="s">
        <v>194</v>
      </c>
      <c r="C105" s="3">
        <f t="shared" ref="C105:H105" si="36">SUM(C344:C346)</f>
        <v>0</v>
      </c>
      <c r="D105" s="3">
        <f t="shared" si="36"/>
        <v>0</v>
      </c>
      <c r="E105" s="3">
        <f t="shared" si="36"/>
        <v>0</v>
      </c>
      <c r="F105" s="3">
        <f t="shared" si="36"/>
        <v>0</v>
      </c>
      <c r="G105" s="3">
        <f t="shared" si="36"/>
        <v>0</v>
      </c>
      <c r="H105" s="3">
        <f t="shared" si="36"/>
        <v>0</v>
      </c>
      <c r="I105" s="3">
        <f>I346</f>
        <v>0</v>
      </c>
      <c r="J105" s="3"/>
      <c r="K105" s="3"/>
      <c r="L105" s="3">
        <f>SUM(L344:L346)</f>
        <v>0</v>
      </c>
      <c r="M105" s="65"/>
      <c r="N105" s="26" t="s">
        <v>190</v>
      </c>
    </row>
    <row r="106" spans="1:14" s="57" customFormat="1" x14ac:dyDescent="0.2">
      <c r="A106" s="32" t="s">
        <v>195</v>
      </c>
      <c r="C106" s="3">
        <f t="shared" ref="C106:H106" si="37">SUM(C347:C349)</f>
        <v>0</v>
      </c>
      <c r="D106" s="3">
        <f t="shared" si="37"/>
        <v>0</v>
      </c>
      <c r="E106" s="3">
        <f t="shared" si="37"/>
        <v>0</v>
      </c>
      <c r="F106" s="3">
        <f t="shared" si="37"/>
        <v>0</v>
      </c>
      <c r="G106" s="3">
        <f t="shared" si="37"/>
        <v>0</v>
      </c>
      <c r="H106" s="3">
        <f t="shared" si="37"/>
        <v>0</v>
      </c>
      <c r="I106" s="3">
        <f>I349</f>
        <v>0</v>
      </c>
      <c r="J106" s="65"/>
      <c r="L106" s="3">
        <f>SUM(L347:L349)</f>
        <v>0</v>
      </c>
      <c r="M106" s="65"/>
      <c r="N106" s="26" t="s">
        <v>191</v>
      </c>
    </row>
    <row r="107" spans="1:14" s="57" customFormat="1" x14ac:dyDescent="0.2">
      <c r="A107" s="32" t="s">
        <v>196</v>
      </c>
      <c r="C107" s="3">
        <f>SUM(C350:C352)</f>
        <v>0</v>
      </c>
      <c r="D107" s="3">
        <f t="shared" ref="D107:L107" si="38">SUM(D350:D352)</f>
        <v>0</v>
      </c>
      <c r="E107" s="3">
        <f t="shared" si="38"/>
        <v>0</v>
      </c>
      <c r="F107" s="3">
        <f t="shared" si="38"/>
        <v>0</v>
      </c>
      <c r="G107" s="3">
        <f t="shared" si="38"/>
        <v>0</v>
      </c>
      <c r="H107" s="3">
        <f t="shared" si="38"/>
        <v>0</v>
      </c>
      <c r="I107" s="3">
        <f t="shared" si="38"/>
        <v>0</v>
      </c>
      <c r="J107" s="3"/>
      <c r="K107" s="3"/>
      <c r="L107" s="3">
        <f t="shared" si="38"/>
        <v>0</v>
      </c>
      <c r="M107" s="65"/>
      <c r="N107" s="26" t="s">
        <v>192</v>
      </c>
    </row>
    <row r="108" spans="1:14" s="57" customFormat="1" x14ac:dyDescent="0.2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</row>
    <row r="109" spans="1:14" s="57" customFormat="1" x14ac:dyDescent="0.2">
      <c r="A109" s="32" t="s">
        <v>197</v>
      </c>
      <c r="C109" s="3">
        <f t="shared" ref="C109:H109" si="39">SUM(C354:C356)</f>
        <v>0</v>
      </c>
      <c r="D109" s="3">
        <f t="shared" si="39"/>
        <v>0</v>
      </c>
      <c r="E109" s="3">
        <f t="shared" si="39"/>
        <v>0</v>
      </c>
      <c r="F109" s="3">
        <f t="shared" si="39"/>
        <v>0</v>
      </c>
      <c r="G109" s="3">
        <f t="shared" si="39"/>
        <v>0</v>
      </c>
      <c r="H109" s="3">
        <f t="shared" si="39"/>
        <v>0</v>
      </c>
      <c r="I109" s="3">
        <f>I356</f>
        <v>0</v>
      </c>
      <c r="J109" s="3"/>
      <c r="K109" s="3"/>
      <c r="L109" s="3">
        <f>SUM(L354:L356)</f>
        <v>0</v>
      </c>
      <c r="M109" s="65"/>
      <c r="N109" s="26" t="s">
        <v>201</v>
      </c>
    </row>
    <row r="110" spans="1:14" s="57" customFormat="1" x14ac:dyDescent="0.2">
      <c r="A110" s="32" t="s">
        <v>198</v>
      </c>
      <c r="C110" s="3">
        <f t="shared" ref="C110:H110" si="40">SUM(C357:C359)</f>
        <v>0</v>
      </c>
      <c r="D110" s="3">
        <f t="shared" si="40"/>
        <v>0</v>
      </c>
      <c r="E110" s="3">
        <f t="shared" si="40"/>
        <v>0</v>
      </c>
      <c r="F110" s="3">
        <f t="shared" si="40"/>
        <v>0</v>
      </c>
      <c r="G110" s="3">
        <f t="shared" si="40"/>
        <v>0</v>
      </c>
      <c r="H110" s="3">
        <f t="shared" si="40"/>
        <v>0</v>
      </c>
      <c r="I110" s="3">
        <f>I359</f>
        <v>0</v>
      </c>
      <c r="J110" s="3"/>
      <c r="K110" s="3"/>
      <c r="L110" s="3">
        <f>SUM(L357:L359)</f>
        <v>0</v>
      </c>
      <c r="M110" s="65"/>
      <c r="N110" s="26" t="s">
        <v>202</v>
      </c>
    </row>
    <row r="111" spans="1:14" s="57" customFormat="1" x14ac:dyDescent="0.2">
      <c r="A111" s="32" t="s">
        <v>199</v>
      </c>
      <c r="C111" s="3">
        <f>SUM(C360:C362)</f>
        <v>0</v>
      </c>
      <c r="D111" s="3">
        <f t="shared" ref="D111:L111" si="41">SUM(D360:D362)</f>
        <v>0</v>
      </c>
      <c r="E111" s="3">
        <f t="shared" si="41"/>
        <v>0</v>
      </c>
      <c r="F111" s="3">
        <f t="shared" si="41"/>
        <v>0</v>
      </c>
      <c r="G111" s="3">
        <f t="shared" si="41"/>
        <v>0</v>
      </c>
      <c r="H111" s="3">
        <f t="shared" si="41"/>
        <v>0</v>
      </c>
      <c r="I111" s="3">
        <f>I362</f>
        <v>0</v>
      </c>
      <c r="J111" s="3"/>
      <c r="K111" s="3"/>
      <c r="L111" s="3">
        <f t="shared" si="41"/>
        <v>0</v>
      </c>
      <c r="M111" s="65"/>
      <c r="N111" s="26" t="s">
        <v>203</v>
      </c>
    </row>
    <row r="112" spans="1:14" s="57" customFormat="1" x14ac:dyDescent="0.2">
      <c r="A112" s="32" t="s">
        <v>200</v>
      </c>
      <c r="C112" s="3">
        <f t="shared" ref="C112:H112" si="42">SUM(C363:C365)</f>
        <v>0</v>
      </c>
      <c r="D112" s="3">
        <f t="shared" si="42"/>
        <v>0</v>
      </c>
      <c r="E112" s="3">
        <f t="shared" si="42"/>
        <v>0</v>
      </c>
      <c r="F112" s="3">
        <f t="shared" si="42"/>
        <v>0</v>
      </c>
      <c r="G112" s="3">
        <f t="shared" si="42"/>
        <v>0</v>
      </c>
      <c r="H112" s="3">
        <f t="shared" si="42"/>
        <v>0</v>
      </c>
      <c r="I112" s="3">
        <f>I365</f>
        <v>0</v>
      </c>
      <c r="J112" s="3"/>
      <c r="K112" s="3"/>
      <c r="L112" s="3">
        <f>SUM(L363:L365)</f>
        <v>0</v>
      </c>
      <c r="M112" s="65"/>
      <c r="N112" s="26" t="s">
        <v>204</v>
      </c>
    </row>
    <row r="113" spans="1:14" s="57" customFormat="1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</row>
    <row r="114" spans="1:14" s="57" customFormat="1" x14ac:dyDescent="0.2">
      <c r="A114" s="32" t="s">
        <v>205</v>
      </c>
      <c r="C114" s="3">
        <f t="shared" ref="C114:H114" si="43">SUM(C367:C369)</f>
        <v>0</v>
      </c>
      <c r="D114" s="3">
        <f t="shared" si="43"/>
        <v>0</v>
      </c>
      <c r="E114" s="3">
        <f t="shared" si="43"/>
        <v>0</v>
      </c>
      <c r="F114" s="3">
        <f t="shared" si="43"/>
        <v>0</v>
      </c>
      <c r="G114" s="3">
        <f t="shared" si="43"/>
        <v>0</v>
      </c>
      <c r="H114" s="3">
        <f t="shared" si="43"/>
        <v>0</v>
      </c>
      <c r="I114" s="3">
        <f>SUM(I369)</f>
        <v>0</v>
      </c>
      <c r="J114" s="3"/>
      <c r="L114" s="3">
        <f>SUM(L367:L369)</f>
        <v>0</v>
      </c>
      <c r="M114" s="65"/>
      <c r="N114" s="26" t="s">
        <v>209</v>
      </c>
    </row>
    <row r="115" spans="1:14" s="57" customFormat="1" x14ac:dyDescent="0.2">
      <c r="A115" s="32" t="s">
        <v>206</v>
      </c>
      <c r="C115" s="3">
        <f>SUM(C370:C372)</f>
        <v>0</v>
      </c>
      <c r="D115" s="3">
        <f t="shared" ref="D115:L115" si="44">SUM(D370:D372)</f>
        <v>0</v>
      </c>
      <c r="E115" s="3">
        <f t="shared" si="44"/>
        <v>0</v>
      </c>
      <c r="F115" s="3">
        <f t="shared" si="44"/>
        <v>0</v>
      </c>
      <c r="G115" s="3">
        <f t="shared" si="44"/>
        <v>0</v>
      </c>
      <c r="H115" s="3">
        <f t="shared" si="44"/>
        <v>0</v>
      </c>
      <c r="I115" s="3">
        <f>I372</f>
        <v>0</v>
      </c>
      <c r="J115" s="3"/>
      <c r="K115" s="3"/>
      <c r="L115" s="3">
        <f t="shared" si="44"/>
        <v>0</v>
      </c>
      <c r="M115" s="65"/>
      <c r="N115" s="26" t="s">
        <v>210</v>
      </c>
    </row>
    <row r="116" spans="1:14" s="57" customFormat="1" x14ac:dyDescent="0.2">
      <c r="A116" s="32" t="s">
        <v>207</v>
      </c>
      <c r="C116" s="3">
        <f t="shared" ref="C116:H116" si="45">SUM(C373:C375)</f>
        <v>0</v>
      </c>
      <c r="D116" s="3">
        <f t="shared" si="45"/>
        <v>0</v>
      </c>
      <c r="E116" s="3">
        <f t="shared" si="45"/>
        <v>0</v>
      </c>
      <c r="F116" s="3">
        <f t="shared" si="45"/>
        <v>0</v>
      </c>
      <c r="G116" s="3">
        <f t="shared" si="45"/>
        <v>0</v>
      </c>
      <c r="H116" s="3">
        <f t="shared" si="45"/>
        <v>0</v>
      </c>
      <c r="I116" s="3">
        <f>I375</f>
        <v>0</v>
      </c>
      <c r="J116" s="3"/>
      <c r="L116" s="3">
        <f>SUM(L373:L375)</f>
        <v>0</v>
      </c>
      <c r="M116" s="65"/>
      <c r="N116" s="26" t="s">
        <v>211</v>
      </c>
    </row>
    <row r="117" spans="1:14" s="57" customFormat="1" x14ac:dyDescent="0.2">
      <c r="A117" s="32" t="s">
        <v>208</v>
      </c>
      <c r="C117" s="3">
        <f t="shared" ref="C117:H117" si="46">SUM(C376:C378)</f>
        <v>0</v>
      </c>
      <c r="D117" s="3">
        <f t="shared" si="46"/>
        <v>0</v>
      </c>
      <c r="E117" s="3">
        <f t="shared" si="46"/>
        <v>0</v>
      </c>
      <c r="F117" s="3">
        <f t="shared" si="46"/>
        <v>0</v>
      </c>
      <c r="G117" s="3">
        <f t="shared" si="46"/>
        <v>0</v>
      </c>
      <c r="H117" s="3">
        <f t="shared" si="46"/>
        <v>0</v>
      </c>
      <c r="I117" s="3">
        <f>I378</f>
        <v>0</v>
      </c>
      <c r="J117" s="3"/>
      <c r="L117" s="3">
        <f>SUM(L376:L378)</f>
        <v>0</v>
      </c>
      <c r="M117" s="65"/>
      <c r="N117" s="26" t="s">
        <v>212</v>
      </c>
    </row>
    <row r="118" spans="1:14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L118" s="3"/>
      <c r="M118" s="65"/>
      <c r="N118" s="26"/>
    </row>
    <row r="119" spans="1:14" s="57" customFormat="1" x14ac:dyDescent="0.2">
      <c r="A119" s="32" t="str">
        <f>'Olieforbrug, TJ'!A119</f>
        <v>1. kvartal 2019</v>
      </c>
      <c r="C119" s="3">
        <f t="shared" ref="C119:H119" si="47">SUM(C380:C382)</f>
        <v>0</v>
      </c>
      <c r="D119" s="3">
        <f t="shared" si="47"/>
        <v>0</v>
      </c>
      <c r="E119" s="3">
        <f t="shared" si="47"/>
        <v>0</v>
      </c>
      <c r="F119" s="3">
        <f t="shared" si="47"/>
        <v>0</v>
      </c>
      <c r="G119" s="3">
        <f t="shared" si="47"/>
        <v>0</v>
      </c>
      <c r="H119" s="3">
        <f t="shared" si="47"/>
        <v>0</v>
      </c>
      <c r="I119" s="3">
        <f>SUM(I382)</f>
        <v>0</v>
      </c>
      <c r="J119" s="3"/>
      <c r="L119" s="3">
        <f>SUM(L380:L382)</f>
        <v>0</v>
      </c>
      <c r="M119" s="65"/>
      <c r="N119" s="26" t="str">
        <f>'Olieforbrug, TJ'!M119</f>
        <v>1. Quarter 2019</v>
      </c>
    </row>
    <row r="120" spans="1:14" s="57" customFormat="1" x14ac:dyDescent="0.2">
      <c r="A120" s="32" t="str">
        <f>'Olieforbrug, TJ'!A120</f>
        <v>2. kvartal 2019</v>
      </c>
      <c r="C120" s="3">
        <f t="shared" ref="C120:H120" si="48">SUM(C383:C385)</f>
        <v>0</v>
      </c>
      <c r="D120" s="3">
        <f t="shared" si="48"/>
        <v>0</v>
      </c>
      <c r="E120" s="3">
        <f t="shared" si="48"/>
        <v>0</v>
      </c>
      <c r="F120" s="3">
        <f t="shared" si="48"/>
        <v>0</v>
      </c>
      <c r="G120" s="3">
        <f t="shared" si="48"/>
        <v>0</v>
      </c>
      <c r="H120" s="3">
        <f t="shared" si="48"/>
        <v>0</v>
      </c>
      <c r="I120" s="3">
        <f>SUM(I385)</f>
        <v>0</v>
      </c>
      <c r="J120" s="3"/>
      <c r="L120" s="3">
        <f>SUM(L383:L385)</f>
        <v>0</v>
      </c>
      <c r="M120" s="65"/>
      <c r="N120" s="26" t="str">
        <f>'Olieforbrug, TJ'!M120</f>
        <v>2. Quarter 2019</v>
      </c>
    </row>
    <row r="121" spans="1:14" s="57" customFormat="1" x14ac:dyDescent="0.2">
      <c r="A121" s="32" t="str">
        <f>'Olieforbrug, TJ'!A121</f>
        <v>3. kvartal 2019</v>
      </c>
      <c r="C121" s="3">
        <f t="shared" ref="C121:H121" si="49">SUM(C386:C388)</f>
        <v>0</v>
      </c>
      <c r="D121" s="3">
        <f t="shared" si="49"/>
        <v>0</v>
      </c>
      <c r="E121" s="3">
        <f t="shared" si="49"/>
        <v>0</v>
      </c>
      <c r="F121" s="3">
        <f t="shared" si="49"/>
        <v>0</v>
      </c>
      <c r="G121" s="3">
        <f t="shared" si="49"/>
        <v>0</v>
      </c>
      <c r="H121" s="3">
        <f t="shared" si="49"/>
        <v>0</v>
      </c>
      <c r="I121" s="3">
        <f>SUM(I388)</f>
        <v>0</v>
      </c>
      <c r="J121" s="3"/>
      <c r="K121" s="3"/>
      <c r="L121" s="3">
        <f>SUM(L386:L388)</f>
        <v>0</v>
      </c>
      <c r="M121" s="65"/>
      <c r="N121" s="26" t="str">
        <f>'Olieforbrug, TJ'!M121</f>
        <v>3. Quarter 2019</v>
      </c>
    </row>
    <row r="122" spans="1:14" s="57" customFormat="1" x14ac:dyDescent="0.2">
      <c r="A122" s="32" t="str">
        <f>'Olieforbrug, TJ'!A122</f>
        <v>4. kvartal 2019</v>
      </c>
      <c r="C122" s="3">
        <f t="shared" ref="C122:H122" si="50">SUM(C389:C391)</f>
        <v>0</v>
      </c>
      <c r="D122" s="3">
        <f t="shared" si="50"/>
        <v>0</v>
      </c>
      <c r="E122" s="3">
        <f t="shared" si="50"/>
        <v>0</v>
      </c>
      <c r="F122" s="3">
        <f t="shared" si="50"/>
        <v>0</v>
      </c>
      <c r="G122" s="3">
        <f t="shared" si="50"/>
        <v>0</v>
      </c>
      <c r="H122" s="3">
        <f t="shared" si="50"/>
        <v>0</v>
      </c>
      <c r="I122" s="3">
        <f>SUM(I391)</f>
        <v>0</v>
      </c>
      <c r="J122" s="3"/>
      <c r="L122" s="3">
        <f>SUM(L389:L391)</f>
        <v>0</v>
      </c>
      <c r="M122" s="65"/>
      <c r="N122" s="26" t="str">
        <f>'Olieforbrug, TJ'!M122</f>
        <v>4. Quarter 2019</v>
      </c>
    </row>
    <row r="123" spans="1:14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L123" s="3"/>
      <c r="M123" s="65"/>
      <c r="N123" s="26"/>
    </row>
    <row r="124" spans="1:14" s="57" customFormat="1" x14ac:dyDescent="0.2">
      <c r="A124" s="32" t="str">
        <f>'Olieforbrug, TJ'!A124</f>
        <v>1. kvartal 2020</v>
      </c>
      <c r="C124" s="3">
        <f t="shared" ref="C124:H124" si="51">SUM(C393:C395)</f>
        <v>0</v>
      </c>
      <c r="D124" s="3">
        <f t="shared" si="51"/>
        <v>0</v>
      </c>
      <c r="E124" s="3">
        <f t="shared" si="51"/>
        <v>0</v>
      </c>
      <c r="F124" s="3">
        <f t="shared" si="51"/>
        <v>0</v>
      </c>
      <c r="G124" s="3">
        <f t="shared" si="51"/>
        <v>0</v>
      </c>
      <c r="H124" s="3">
        <f t="shared" si="51"/>
        <v>0</v>
      </c>
      <c r="I124" s="3">
        <f>SUM(I395)</f>
        <v>0</v>
      </c>
      <c r="J124" s="3"/>
      <c r="K124" s="3"/>
      <c r="L124" s="3">
        <f>SUM(L393:L395)</f>
        <v>0</v>
      </c>
      <c r="M124" s="65"/>
      <c r="N124" s="26" t="str">
        <f>'Olieforbrug, TJ'!M124</f>
        <v>1. Quarter 2020</v>
      </c>
    </row>
    <row r="125" spans="1:14" s="57" customFormat="1" x14ac:dyDescent="0.2">
      <c r="A125" s="32" t="str">
        <f>'Olieforbrug, TJ'!A125</f>
        <v>2. kvartal 2020</v>
      </c>
      <c r="C125" s="3">
        <f t="shared" ref="C125:H125" si="52">SUM(C396:C398)</f>
        <v>0</v>
      </c>
      <c r="D125" s="3">
        <f t="shared" si="52"/>
        <v>0</v>
      </c>
      <c r="E125" s="3">
        <f t="shared" si="52"/>
        <v>0</v>
      </c>
      <c r="F125" s="3">
        <f t="shared" si="52"/>
        <v>0</v>
      </c>
      <c r="G125" s="3">
        <f t="shared" si="52"/>
        <v>0</v>
      </c>
      <c r="H125" s="3">
        <f t="shared" si="52"/>
        <v>0</v>
      </c>
      <c r="I125" s="3">
        <f>SUM(I398)</f>
        <v>0</v>
      </c>
      <c r="J125" s="3"/>
      <c r="L125" s="3">
        <f>SUM(L396:L398)</f>
        <v>0</v>
      </c>
      <c r="M125" s="65"/>
      <c r="N125" s="26" t="str">
        <f>'Olieforbrug, TJ'!M125</f>
        <v>2. Quarter 2020</v>
      </c>
    </row>
    <row r="126" spans="1:14" s="57" customFormat="1" x14ac:dyDescent="0.2">
      <c r="A126" s="32" t="str">
        <f>'Olieforbrug, TJ'!A126</f>
        <v>3. kvartal 2020</v>
      </c>
      <c r="C126" s="3">
        <f t="shared" ref="C126:H126" si="53">SUM(C399:C401)</f>
        <v>0</v>
      </c>
      <c r="D126" s="3">
        <f t="shared" si="53"/>
        <v>0</v>
      </c>
      <c r="E126" s="3">
        <f t="shared" si="53"/>
        <v>0</v>
      </c>
      <c r="F126" s="3">
        <f t="shared" si="53"/>
        <v>0</v>
      </c>
      <c r="G126" s="3">
        <f t="shared" si="53"/>
        <v>0</v>
      </c>
      <c r="H126" s="3">
        <f t="shared" si="53"/>
        <v>0</v>
      </c>
      <c r="I126" s="3">
        <f>SUM(I401)</f>
        <v>0</v>
      </c>
      <c r="J126" s="3"/>
      <c r="K126" s="3"/>
      <c r="L126" s="3">
        <f>SUM(L399:L401)</f>
        <v>0</v>
      </c>
      <c r="M126" s="65"/>
      <c r="N126" s="26" t="str">
        <f>'Olieforbrug, TJ'!M126</f>
        <v>3. Quarter 2020</v>
      </c>
    </row>
    <row r="127" spans="1:14" s="57" customFormat="1" x14ac:dyDescent="0.2">
      <c r="A127" s="32" t="str">
        <f>'Olieforbrug, TJ'!A127</f>
        <v>4. kvartal 2020</v>
      </c>
      <c r="C127" s="3">
        <f t="shared" ref="C127:H127" si="54">SUM(C402:C404)</f>
        <v>0</v>
      </c>
      <c r="D127" s="3">
        <f t="shared" si="54"/>
        <v>0</v>
      </c>
      <c r="E127" s="3">
        <f t="shared" si="54"/>
        <v>0</v>
      </c>
      <c r="F127" s="3">
        <f t="shared" si="54"/>
        <v>0</v>
      </c>
      <c r="G127" s="3">
        <f t="shared" si="54"/>
        <v>0</v>
      </c>
      <c r="H127" s="3">
        <f t="shared" si="54"/>
        <v>0</v>
      </c>
      <c r="I127" s="3">
        <f>SUM(I404)</f>
        <v>0</v>
      </c>
      <c r="J127" s="3"/>
      <c r="L127" s="3">
        <f>SUM(L402:L404)</f>
        <v>0</v>
      </c>
      <c r="M127" s="65"/>
      <c r="N127" s="26" t="str">
        <f>'Olieforbrug, TJ'!M127</f>
        <v>4. Quarter 2020</v>
      </c>
    </row>
    <row r="128" spans="1:14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L128" s="3"/>
      <c r="M128" s="65"/>
      <c r="N128" s="26"/>
    </row>
    <row r="129" spans="1:14" s="57" customFormat="1" x14ac:dyDescent="0.2">
      <c r="A129" s="32" t="str">
        <f>'Olieforbrug, TJ'!A129</f>
        <v>1. kvartal 2021</v>
      </c>
      <c r="C129" s="3">
        <f t="shared" ref="C129:H129" si="55">SUM(C406:C408)</f>
        <v>0</v>
      </c>
      <c r="D129" s="3">
        <f t="shared" si="55"/>
        <v>0</v>
      </c>
      <c r="E129" s="3">
        <f t="shared" si="55"/>
        <v>0</v>
      </c>
      <c r="F129" s="3">
        <f t="shared" si="55"/>
        <v>0</v>
      </c>
      <c r="G129" s="3">
        <f t="shared" si="55"/>
        <v>0</v>
      </c>
      <c r="H129" s="3">
        <f t="shared" si="55"/>
        <v>0</v>
      </c>
      <c r="I129" s="3">
        <f>SUM(I408)</f>
        <v>0</v>
      </c>
      <c r="J129" s="3"/>
      <c r="L129" s="3">
        <f>SUM(L406:L408)</f>
        <v>0</v>
      </c>
      <c r="M129" s="65"/>
      <c r="N129" s="26" t="str">
        <f>'Olieforbrug, TJ'!M129</f>
        <v>1. Quarter 2021</v>
      </c>
    </row>
    <row r="130" spans="1:14" s="57" customFormat="1" x14ac:dyDescent="0.2">
      <c r="A130" s="32" t="str">
        <f>'Olieforbrug, TJ'!A130</f>
        <v>2. kvartal 2021</v>
      </c>
      <c r="C130" s="3">
        <f t="shared" ref="C130:H130" si="56">SUM(C409:C411)</f>
        <v>0</v>
      </c>
      <c r="D130" s="3">
        <f t="shared" si="56"/>
        <v>0</v>
      </c>
      <c r="E130" s="3">
        <f t="shared" si="56"/>
        <v>0</v>
      </c>
      <c r="F130" s="3">
        <f t="shared" si="56"/>
        <v>0</v>
      </c>
      <c r="G130" s="3">
        <f t="shared" si="56"/>
        <v>0</v>
      </c>
      <c r="H130" s="3">
        <f t="shared" si="56"/>
        <v>0</v>
      </c>
      <c r="I130" s="3">
        <f>SUM(I411)</f>
        <v>0</v>
      </c>
      <c r="J130" s="3"/>
      <c r="L130" s="3">
        <f>SUM(L409:L411)</f>
        <v>0</v>
      </c>
      <c r="M130" s="65"/>
      <c r="N130" s="26" t="str">
        <f>'Olieforbrug, TJ'!M130</f>
        <v>2. Quarter 2021</v>
      </c>
    </row>
    <row r="131" spans="1:14" s="57" customFormat="1" x14ac:dyDescent="0.2">
      <c r="A131" s="32" t="str">
        <f>'Olieforbrug, TJ'!A131</f>
        <v>3. kvartal 2021</v>
      </c>
      <c r="C131" s="3">
        <f t="shared" ref="C131:H131" si="57">SUM(C412:C414)</f>
        <v>0</v>
      </c>
      <c r="D131" s="3">
        <f t="shared" si="57"/>
        <v>0</v>
      </c>
      <c r="E131" s="3">
        <f t="shared" si="57"/>
        <v>0</v>
      </c>
      <c r="F131" s="3">
        <f t="shared" si="57"/>
        <v>0</v>
      </c>
      <c r="G131" s="3">
        <f t="shared" si="57"/>
        <v>0</v>
      </c>
      <c r="H131" s="3">
        <f t="shared" si="57"/>
        <v>0</v>
      </c>
      <c r="I131" s="3">
        <f>SUM(I414)</f>
        <v>0</v>
      </c>
      <c r="J131" s="3"/>
      <c r="L131" s="3">
        <f>SUM(L412:L414)</f>
        <v>0</v>
      </c>
      <c r="M131" s="65"/>
      <c r="N131" s="26" t="str">
        <f>'Olieforbrug, TJ'!M131</f>
        <v>3. Quarter 2021</v>
      </c>
    </row>
    <row r="132" spans="1:14" s="57" customFormat="1" x14ac:dyDescent="0.2">
      <c r="A132" s="32" t="str">
        <f>'Olieforbrug, TJ'!A132</f>
        <v>4. kvartal 2021</v>
      </c>
      <c r="C132" s="3">
        <f t="shared" ref="C132:H132" si="58">SUM(C415:C417)</f>
        <v>0</v>
      </c>
      <c r="D132" s="3">
        <f t="shared" si="58"/>
        <v>0</v>
      </c>
      <c r="E132" s="3">
        <f t="shared" si="58"/>
        <v>0</v>
      </c>
      <c r="F132" s="3">
        <f t="shared" si="58"/>
        <v>0</v>
      </c>
      <c r="G132" s="3">
        <f t="shared" si="58"/>
        <v>0</v>
      </c>
      <c r="H132" s="3">
        <f t="shared" si="58"/>
        <v>0</v>
      </c>
      <c r="I132" s="3">
        <f>SUM(I417)</f>
        <v>0</v>
      </c>
      <c r="J132" s="3"/>
      <c r="K132" s="3"/>
      <c r="L132" s="3">
        <f>SUM(L415:L417)</f>
        <v>0</v>
      </c>
      <c r="M132" s="65"/>
      <c r="N132" s="26" t="str">
        <f>'Olieforbrug, TJ'!M132</f>
        <v>4. Quarter 2021</v>
      </c>
    </row>
    <row r="133" spans="1:14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L133" s="3"/>
      <c r="M133" s="65"/>
      <c r="N133" s="26"/>
    </row>
    <row r="134" spans="1:14" s="57" customFormat="1" x14ac:dyDescent="0.2">
      <c r="A134" s="32" t="str">
        <f>'Olieforbrug, TJ'!A134</f>
        <v>1. kvartal 2022</v>
      </c>
      <c r="C134" s="3">
        <f>SUM(C419:C421)</f>
        <v>0</v>
      </c>
      <c r="D134" s="3">
        <f t="shared" ref="D134:H134" si="59">SUM(D419:D421)</f>
        <v>0</v>
      </c>
      <c r="E134" s="3">
        <f t="shared" si="59"/>
        <v>0</v>
      </c>
      <c r="F134" s="3">
        <f t="shared" si="59"/>
        <v>0</v>
      </c>
      <c r="G134" s="3">
        <f t="shared" si="59"/>
        <v>0</v>
      </c>
      <c r="H134" s="3">
        <f t="shared" si="59"/>
        <v>0</v>
      </c>
      <c r="I134" s="3">
        <f>SUM(I421)</f>
        <v>0</v>
      </c>
      <c r="J134" s="3"/>
      <c r="K134" s="3"/>
      <c r="L134" s="3">
        <f>SUM(L419:L421)</f>
        <v>0</v>
      </c>
      <c r="M134" s="65"/>
      <c r="N134" s="26" t="str">
        <f>'Olieforbrug, TJ'!M134</f>
        <v>1. Quarter 2022</v>
      </c>
    </row>
    <row r="135" spans="1:14" s="57" customFormat="1" x14ac:dyDescent="0.2">
      <c r="A135" s="32" t="str">
        <f>'Olieforbrug, TJ'!A135</f>
        <v>2. kvartal 2022</v>
      </c>
      <c r="C135" s="3">
        <f>SUM(C422:C424)</f>
        <v>0</v>
      </c>
      <c r="D135" s="3">
        <f t="shared" ref="D135:L135" si="60">SUM(D422:D424)</f>
        <v>0</v>
      </c>
      <c r="E135" s="3">
        <f t="shared" si="60"/>
        <v>0</v>
      </c>
      <c r="F135" s="3">
        <f t="shared" si="60"/>
        <v>0</v>
      </c>
      <c r="G135" s="3">
        <f t="shared" si="60"/>
        <v>0</v>
      </c>
      <c r="H135" s="3">
        <f t="shared" si="60"/>
        <v>0</v>
      </c>
      <c r="I135" s="3">
        <f>SUM(I424)</f>
        <v>0</v>
      </c>
      <c r="J135" s="3"/>
      <c r="K135" s="3"/>
      <c r="L135" s="3">
        <f t="shared" si="60"/>
        <v>0</v>
      </c>
      <c r="M135" s="65"/>
      <c r="N135" s="26" t="str">
        <f>'Olieforbrug, TJ'!M135</f>
        <v>2. Quarter 2022</v>
      </c>
    </row>
    <row r="136" spans="1:14" s="57" customFormat="1" x14ac:dyDescent="0.2">
      <c r="A136" s="32" t="str">
        <f>'Olieforbrug, TJ'!A136</f>
        <v>3. kvartal 2022</v>
      </c>
      <c r="C136" s="3">
        <f>SUM(C425:C427)</f>
        <v>0</v>
      </c>
      <c r="D136" s="3">
        <f t="shared" ref="D136:L136" si="61">SUM(D425:D427)</f>
        <v>0</v>
      </c>
      <c r="E136" s="3">
        <f t="shared" si="61"/>
        <v>0</v>
      </c>
      <c r="F136" s="3">
        <f t="shared" si="61"/>
        <v>0</v>
      </c>
      <c r="G136" s="3">
        <f t="shared" si="61"/>
        <v>0</v>
      </c>
      <c r="H136" s="3">
        <f t="shared" si="61"/>
        <v>0</v>
      </c>
      <c r="I136" s="3">
        <f>SUM(I427)</f>
        <v>0</v>
      </c>
      <c r="J136" s="3"/>
      <c r="K136" s="3"/>
      <c r="L136" s="3">
        <f t="shared" si="61"/>
        <v>0</v>
      </c>
      <c r="M136" s="65"/>
      <c r="N136" s="26" t="str">
        <f>'Olieforbrug, TJ'!M136</f>
        <v>3. Quarter 2022</v>
      </c>
    </row>
    <row r="137" spans="1:14" s="57" customFormat="1" x14ac:dyDescent="0.2">
      <c r="A137" s="32" t="str">
        <f>'Olieforbrug, TJ'!A137</f>
        <v>4. kvartal 2022</v>
      </c>
      <c r="C137" s="3">
        <f t="shared" ref="C137:H137" si="62">SUM(C428:C430)</f>
        <v>0</v>
      </c>
      <c r="D137" s="3">
        <f t="shared" si="62"/>
        <v>0</v>
      </c>
      <c r="E137" s="3">
        <f t="shared" si="62"/>
        <v>0</v>
      </c>
      <c r="F137" s="3">
        <f t="shared" si="62"/>
        <v>0</v>
      </c>
      <c r="G137" s="3">
        <f t="shared" si="62"/>
        <v>0</v>
      </c>
      <c r="H137" s="3">
        <f t="shared" si="62"/>
        <v>0</v>
      </c>
      <c r="I137" s="3">
        <f>SUM(I430)</f>
        <v>0</v>
      </c>
      <c r="J137" s="3"/>
      <c r="K137" s="3"/>
      <c r="L137" s="3">
        <f>SUM(L428:L430)</f>
        <v>0</v>
      </c>
      <c r="M137" s="65"/>
      <c r="N137" s="26" t="str">
        <f>'Olieforbrug, TJ'!M137</f>
        <v>4. Quarter 2022</v>
      </c>
    </row>
    <row r="138" spans="1:14" s="57" customFormat="1" x14ac:dyDescent="0.2">
      <c r="A138" s="3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65"/>
      <c r="N138" s="26"/>
    </row>
    <row r="139" spans="1:14" s="57" customFormat="1" x14ac:dyDescent="0.2">
      <c r="A139" s="32" t="str">
        <f>'Olieforbrug, TJ'!A139</f>
        <v>1. kvartal 2023</v>
      </c>
      <c r="C139" s="3">
        <f>SUM(C432:C434)</f>
        <v>0</v>
      </c>
      <c r="D139" s="3">
        <f t="shared" ref="D139:L139" si="63">SUM(D432:D434)</f>
        <v>0</v>
      </c>
      <c r="E139" s="3">
        <f t="shared" si="63"/>
        <v>0</v>
      </c>
      <c r="F139" s="3">
        <f t="shared" si="63"/>
        <v>0</v>
      </c>
      <c r="G139" s="3">
        <f t="shared" si="63"/>
        <v>0</v>
      </c>
      <c r="H139" s="3">
        <f t="shared" si="63"/>
        <v>0</v>
      </c>
      <c r="I139" s="3">
        <f>SUM(I434)</f>
        <v>0</v>
      </c>
      <c r="J139" s="3">
        <f t="shared" si="63"/>
        <v>0</v>
      </c>
      <c r="K139" s="3">
        <f t="shared" si="63"/>
        <v>0</v>
      </c>
      <c r="L139" s="3">
        <f t="shared" si="63"/>
        <v>0</v>
      </c>
      <c r="M139" s="65"/>
      <c r="N139" s="26" t="str">
        <f>'Olieforbrug, TJ'!M139</f>
        <v>1. Quarter 2023</v>
      </c>
    </row>
    <row r="140" spans="1:14" s="57" customFormat="1" x14ac:dyDescent="0.2">
      <c r="A140" s="32" t="str">
        <f>'Olieforbrug, TJ'!A140</f>
        <v>2. kvartal 2023</v>
      </c>
      <c r="C140" s="3">
        <f t="shared" ref="C140:H140" si="64">SUM(C435:C437)</f>
        <v>0</v>
      </c>
      <c r="D140" s="3">
        <f t="shared" si="64"/>
        <v>0</v>
      </c>
      <c r="E140" s="3">
        <f t="shared" si="64"/>
        <v>0</v>
      </c>
      <c r="F140" s="3">
        <f t="shared" si="64"/>
        <v>0</v>
      </c>
      <c r="G140" s="3">
        <f t="shared" si="64"/>
        <v>0</v>
      </c>
      <c r="H140" s="3">
        <f t="shared" si="64"/>
        <v>0</v>
      </c>
      <c r="I140" s="3">
        <f>SUM(I437)</f>
        <v>0</v>
      </c>
      <c r="J140" s="3"/>
      <c r="K140" s="3"/>
      <c r="L140" s="3">
        <f>SUM(L435:L437)</f>
        <v>0</v>
      </c>
      <c r="M140" s="65"/>
      <c r="N140" s="26" t="str">
        <f>'Olieforbrug, TJ'!M140</f>
        <v>2. Quarter 2023</v>
      </c>
    </row>
    <row r="141" spans="1:14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4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4" x14ac:dyDescent="0.2">
      <c r="A143" s="32"/>
      <c r="J143" s="3"/>
      <c r="K143" s="3"/>
      <c r="L143" s="3"/>
      <c r="M143" s="3"/>
      <c r="N143" s="26"/>
    </row>
    <row r="144" spans="1:14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3"/>
      <c r="K144" s="3"/>
      <c r="L144" s="25"/>
      <c r="N144" s="2"/>
    </row>
    <row r="145" spans="1:14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7"/>
      <c r="L145" s="34"/>
      <c r="N145" s="37">
        <v>2001</v>
      </c>
    </row>
    <row r="146" spans="1:14" x14ac:dyDescent="0.2">
      <c r="A146" s="33" t="s">
        <v>102</v>
      </c>
      <c r="C146" s="3">
        <v>309</v>
      </c>
      <c r="D146" s="3">
        <v>0</v>
      </c>
      <c r="E146" s="3">
        <v>0</v>
      </c>
      <c r="F146" s="3">
        <v>0</v>
      </c>
      <c r="G146" s="3">
        <v>-308</v>
      </c>
      <c r="H146" s="3">
        <v>0</v>
      </c>
      <c r="I146" s="3">
        <v>3080</v>
      </c>
      <c r="L146" s="16"/>
      <c r="N146" s="23" t="s">
        <v>115</v>
      </c>
    </row>
    <row r="147" spans="1:14" x14ac:dyDescent="0.2">
      <c r="A147" s="33" t="s">
        <v>103</v>
      </c>
      <c r="C147" s="3">
        <v>103</v>
      </c>
      <c r="D147" s="3">
        <v>0</v>
      </c>
      <c r="E147" s="3">
        <v>0</v>
      </c>
      <c r="F147" s="3">
        <v>0</v>
      </c>
      <c r="G147" s="3">
        <v>-103</v>
      </c>
      <c r="H147" s="3">
        <v>0</v>
      </c>
      <c r="I147" s="3">
        <v>3183</v>
      </c>
      <c r="L147" s="16"/>
      <c r="N147" s="23" t="s">
        <v>116</v>
      </c>
    </row>
    <row r="148" spans="1:14" x14ac:dyDescent="0.2">
      <c r="A148" s="33" t="s">
        <v>104</v>
      </c>
      <c r="C148" s="3">
        <v>252</v>
      </c>
      <c r="D148" s="3">
        <v>0</v>
      </c>
      <c r="E148" s="3">
        <v>0</v>
      </c>
      <c r="F148" s="3">
        <v>0</v>
      </c>
      <c r="G148" s="3">
        <v>-252</v>
      </c>
      <c r="H148" s="3">
        <v>0</v>
      </c>
      <c r="I148" s="3">
        <v>3435</v>
      </c>
      <c r="L148" s="16"/>
      <c r="N148" s="23" t="s">
        <v>117</v>
      </c>
    </row>
    <row r="149" spans="1:14" x14ac:dyDescent="0.2">
      <c r="A149" s="33" t="s">
        <v>105</v>
      </c>
      <c r="B149" s="15"/>
      <c r="C149" s="16">
        <v>2736</v>
      </c>
      <c r="D149" s="16">
        <v>0</v>
      </c>
      <c r="E149" s="16">
        <v>2603</v>
      </c>
      <c r="F149" s="16">
        <v>0</v>
      </c>
      <c r="G149" s="16">
        <v>-134</v>
      </c>
      <c r="H149" s="16">
        <v>0</v>
      </c>
      <c r="I149" s="16">
        <v>3569</v>
      </c>
      <c r="J149" s="15"/>
      <c r="K149" s="15"/>
      <c r="L149" s="16"/>
      <c r="N149" s="23" t="s">
        <v>118</v>
      </c>
    </row>
    <row r="150" spans="1:14" x14ac:dyDescent="0.2">
      <c r="A150" s="33" t="s">
        <v>106</v>
      </c>
      <c r="B150" s="15"/>
      <c r="C150" s="16">
        <v>3476</v>
      </c>
      <c r="D150" s="16">
        <v>0</v>
      </c>
      <c r="E150" s="16">
        <v>3663</v>
      </c>
      <c r="F150" s="16">
        <v>0</v>
      </c>
      <c r="G150" s="16">
        <v>188</v>
      </c>
      <c r="H150" s="16">
        <v>0</v>
      </c>
      <c r="I150" s="16">
        <v>3381</v>
      </c>
      <c r="J150" s="15"/>
      <c r="K150" s="15"/>
      <c r="L150" s="16"/>
      <c r="N150" s="23" t="s">
        <v>119</v>
      </c>
    </row>
    <row r="151" spans="1:14" x14ac:dyDescent="0.2">
      <c r="A151" s="33" t="s">
        <v>107</v>
      </c>
      <c r="B151" s="15"/>
      <c r="C151" s="16">
        <v>0</v>
      </c>
      <c r="D151" s="16">
        <v>0</v>
      </c>
      <c r="E151" s="16">
        <v>0</v>
      </c>
      <c r="F151" s="16">
        <v>0</v>
      </c>
      <c r="G151" s="16">
        <v>195</v>
      </c>
      <c r="H151" s="16">
        <v>0</v>
      </c>
      <c r="I151" s="16">
        <v>3186</v>
      </c>
      <c r="J151" s="15"/>
      <c r="K151" s="15"/>
      <c r="L151" s="16"/>
      <c r="N151" s="23" t="s">
        <v>120</v>
      </c>
    </row>
    <row r="152" spans="1:14" x14ac:dyDescent="0.2">
      <c r="A152" s="33" t="s">
        <v>108</v>
      </c>
      <c r="B152" s="15"/>
      <c r="C152" s="16">
        <v>-74</v>
      </c>
      <c r="D152" s="16">
        <v>0</v>
      </c>
      <c r="E152" s="16">
        <v>0</v>
      </c>
      <c r="F152" s="16">
        <v>0</v>
      </c>
      <c r="G152" s="16">
        <v>74</v>
      </c>
      <c r="H152" s="16">
        <v>0</v>
      </c>
      <c r="I152" s="16">
        <v>3112</v>
      </c>
      <c r="J152" s="15"/>
      <c r="K152" s="15"/>
      <c r="L152" s="16"/>
      <c r="N152" s="23" t="s">
        <v>121</v>
      </c>
    </row>
    <row r="153" spans="1:14" x14ac:dyDescent="0.2">
      <c r="A153" s="33" t="s">
        <v>109</v>
      </c>
      <c r="B153" s="15"/>
      <c r="C153" s="16">
        <v>0</v>
      </c>
      <c r="D153" s="16">
        <v>0</v>
      </c>
      <c r="E153" s="16">
        <v>0</v>
      </c>
      <c r="F153" s="16">
        <v>0</v>
      </c>
      <c r="G153" s="16">
        <v>296</v>
      </c>
      <c r="H153" s="16">
        <v>0</v>
      </c>
      <c r="I153" s="16">
        <v>2816</v>
      </c>
      <c r="J153" s="15"/>
      <c r="K153" s="15"/>
      <c r="L153" s="16"/>
      <c r="N153" s="23" t="s">
        <v>122</v>
      </c>
    </row>
    <row r="154" spans="1:14" x14ac:dyDescent="0.2">
      <c r="A154" s="33" t="s">
        <v>110</v>
      </c>
      <c r="B154" s="15"/>
      <c r="C154" s="16">
        <v>-2198</v>
      </c>
      <c r="D154" s="16">
        <v>0</v>
      </c>
      <c r="E154" s="16">
        <v>0</v>
      </c>
      <c r="F154" s="16">
        <v>0</v>
      </c>
      <c r="G154" s="16">
        <v>2198</v>
      </c>
      <c r="H154" s="16">
        <v>0</v>
      </c>
      <c r="I154" s="16">
        <v>618</v>
      </c>
      <c r="J154" s="15"/>
      <c r="K154" s="15"/>
      <c r="L154" s="16"/>
      <c r="N154" s="23" t="s">
        <v>123</v>
      </c>
    </row>
    <row r="155" spans="1:14" x14ac:dyDescent="0.2">
      <c r="A155" s="33" t="s">
        <v>111</v>
      </c>
      <c r="B155" s="15"/>
      <c r="C155" s="16">
        <v>251</v>
      </c>
      <c r="D155" s="16">
        <v>0</v>
      </c>
      <c r="E155" s="16">
        <v>0</v>
      </c>
      <c r="F155" s="16">
        <v>0</v>
      </c>
      <c r="G155" s="16">
        <v>-250</v>
      </c>
      <c r="H155" s="16">
        <v>0</v>
      </c>
      <c r="I155" s="16">
        <v>868</v>
      </c>
      <c r="J155" s="15"/>
      <c r="K155" s="15"/>
      <c r="L155" s="16"/>
      <c r="N155" s="23" t="s">
        <v>124</v>
      </c>
    </row>
    <row r="156" spans="1:14" x14ac:dyDescent="0.2">
      <c r="A156" s="33" t="s">
        <v>112</v>
      </c>
      <c r="B156" s="15"/>
      <c r="C156" s="16">
        <v>-36</v>
      </c>
      <c r="D156" s="16">
        <v>0</v>
      </c>
      <c r="E156" s="16">
        <v>0</v>
      </c>
      <c r="F156" s="16">
        <v>0</v>
      </c>
      <c r="G156" s="16">
        <v>36</v>
      </c>
      <c r="H156" s="16">
        <v>0</v>
      </c>
      <c r="I156" s="16">
        <v>832</v>
      </c>
      <c r="J156" s="15"/>
      <c r="K156" s="15"/>
      <c r="L156" s="16"/>
      <c r="N156" s="23" t="s">
        <v>125</v>
      </c>
    </row>
    <row r="157" spans="1:14" ht="13.5" thickBot="1" x14ac:dyDescent="0.25">
      <c r="A157" s="41" t="s">
        <v>113</v>
      </c>
      <c r="C157" s="42">
        <v>245</v>
      </c>
      <c r="D157" s="42">
        <v>0</v>
      </c>
      <c r="E157" s="42">
        <v>0</v>
      </c>
      <c r="F157" s="42">
        <v>0</v>
      </c>
      <c r="G157" s="42">
        <v>-245</v>
      </c>
      <c r="H157" s="42">
        <v>0</v>
      </c>
      <c r="I157" s="42">
        <v>1077</v>
      </c>
      <c r="J157" s="2"/>
      <c r="K157" s="2"/>
      <c r="L157" s="42"/>
      <c r="N157" s="43" t="s">
        <v>113</v>
      </c>
    </row>
    <row r="158" spans="1:14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M158" s="3"/>
      <c r="N158" s="37">
        <v>2002</v>
      </c>
    </row>
    <row r="159" spans="1:14" x14ac:dyDescent="0.2">
      <c r="A159" s="33" t="s">
        <v>102</v>
      </c>
      <c r="B159" s="15"/>
      <c r="C159" s="16">
        <v>803</v>
      </c>
      <c r="D159" s="16">
        <v>0</v>
      </c>
      <c r="E159" s="16">
        <v>0</v>
      </c>
      <c r="F159" s="16">
        <v>0</v>
      </c>
      <c r="G159" s="16">
        <v>-803</v>
      </c>
      <c r="H159" s="16">
        <v>0</v>
      </c>
      <c r="I159" s="16">
        <v>1880</v>
      </c>
      <c r="J159" s="15"/>
      <c r="K159" s="15"/>
      <c r="L159" s="16"/>
      <c r="N159" s="23" t="s">
        <v>115</v>
      </c>
    </row>
    <row r="160" spans="1:14" x14ac:dyDescent="0.2">
      <c r="A160" s="33" t="s">
        <v>103</v>
      </c>
      <c r="B160" s="15"/>
      <c r="C160" s="16">
        <v>-972</v>
      </c>
      <c r="D160" s="16">
        <v>0</v>
      </c>
      <c r="E160" s="16">
        <v>0</v>
      </c>
      <c r="F160" s="16">
        <v>0</v>
      </c>
      <c r="G160" s="16">
        <v>972</v>
      </c>
      <c r="H160" s="16">
        <v>0</v>
      </c>
      <c r="I160" s="16">
        <v>908</v>
      </c>
      <c r="J160" s="15"/>
      <c r="K160" s="15"/>
      <c r="L160" s="16"/>
      <c r="N160" s="23" t="s">
        <v>116</v>
      </c>
    </row>
    <row r="161" spans="1:14" x14ac:dyDescent="0.2">
      <c r="A161" s="33" t="s">
        <v>104</v>
      </c>
      <c r="B161" s="15"/>
      <c r="C161" s="16">
        <v>75</v>
      </c>
      <c r="D161" s="16">
        <v>0</v>
      </c>
      <c r="E161" s="16">
        <v>0</v>
      </c>
      <c r="F161" s="16">
        <v>0</v>
      </c>
      <c r="G161" s="16">
        <v>-75</v>
      </c>
      <c r="H161" s="16">
        <v>0</v>
      </c>
      <c r="I161" s="16">
        <v>983</v>
      </c>
      <c r="J161" s="15"/>
      <c r="K161" s="15"/>
      <c r="L161" s="16"/>
      <c r="N161" s="23" t="s">
        <v>117</v>
      </c>
    </row>
    <row r="162" spans="1:14" x14ac:dyDescent="0.2">
      <c r="A162" s="33" t="s">
        <v>105</v>
      </c>
      <c r="B162" s="15"/>
      <c r="C162" s="16">
        <v>-439</v>
      </c>
      <c r="D162" s="16">
        <v>0</v>
      </c>
      <c r="E162" s="16">
        <v>0</v>
      </c>
      <c r="F162" s="16">
        <v>0</v>
      </c>
      <c r="G162" s="16">
        <v>439</v>
      </c>
      <c r="H162" s="16">
        <v>0</v>
      </c>
      <c r="I162" s="16">
        <v>544</v>
      </c>
      <c r="J162" s="15"/>
      <c r="K162" s="15"/>
      <c r="L162" s="16"/>
      <c r="N162" s="23" t="s">
        <v>118</v>
      </c>
    </row>
    <row r="163" spans="1:14" x14ac:dyDescent="0.2">
      <c r="A163" s="33" t="s">
        <v>106</v>
      </c>
      <c r="B163" s="15"/>
      <c r="C163" s="16">
        <v>281</v>
      </c>
      <c r="D163" s="16">
        <v>0</v>
      </c>
      <c r="E163" s="16">
        <v>0</v>
      </c>
      <c r="F163" s="16">
        <v>0</v>
      </c>
      <c r="G163" s="16">
        <v>-282</v>
      </c>
      <c r="H163" s="16">
        <v>0</v>
      </c>
      <c r="I163" s="16">
        <v>826</v>
      </c>
      <c r="J163" s="15"/>
      <c r="K163" s="15"/>
      <c r="L163" s="16"/>
      <c r="N163" s="23" t="s">
        <v>119</v>
      </c>
    </row>
    <row r="164" spans="1:14" x14ac:dyDescent="0.2">
      <c r="A164" s="33" t="s">
        <v>107</v>
      </c>
      <c r="B164" s="15"/>
      <c r="C164" s="16">
        <v>248</v>
      </c>
      <c r="D164" s="16">
        <v>0</v>
      </c>
      <c r="E164" s="16">
        <v>0</v>
      </c>
      <c r="F164" s="16">
        <v>0</v>
      </c>
      <c r="G164" s="16">
        <v>-247</v>
      </c>
      <c r="H164" s="16">
        <v>0</v>
      </c>
      <c r="I164" s="16">
        <v>1073</v>
      </c>
      <c r="J164" s="15"/>
      <c r="K164" s="15"/>
      <c r="L164" s="16"/>
      <c r="N164" s="23" t="s">
        <v>120</v>
      </c>
    </row>
    <row r="165" spans="1:14" x14ac:dyDescent="0.2">
      <c r="A165" s="33" t="s">
        <v>108</v>
      </c>
      <c r="B165" s="15"/>
      <c r="C165" s="16">
        <v>-214</v>
      </c>
      <c r="D165" s="16">
        <v>0</v>
      </c>
      <c r="E165" s="16">
        <v>0</v>
      </c>
      <c r="F165" s="16">
        <v>0</v>
      </c>
      <c r="G165" s="16">
        <v>214</v>
      </c>
      <c r="H165" s="16">
        <v>0</v>
      </c>
      <c r="I165" s="16">
        <v>859</v>
      </c>
      <c r="J165" s="15"/>
      <c r="K165" s="15"/>
      <c r="L165" s="16"/>
      <c r="N165" s="23" t="s">
        <v>121</v>
      </c>
    </row>
    <row r="166" spans="1:14" x14ac:dyDescent="0.2">
      <c r="A166" s="33" t="s">
        <v>109</v>
      </c>
      <c r="B166" s="15"/>
      <c r="C166" s="16">
        <v>291</v>
      </c>
      <c r="D166" s="16">
        <v>0</v>
      </c>
      <c r="E166" s="16">
        <v>0</v>
      </c>
      <c r="F166" s="16">
        <v>0</v>
      </c>
      <c r="G166" s="16">
        <v>-291</v>
      </c>
      <c r="H166" s="16">
        <v>0</v>
      </c>
      <c r="I166" s="16">
        <v>1150</v>
      </c>
      <c r="J166" s="15"/>
      <c r="K166" s="15"/>
      <c r="L166" s="16"/>
      <c r="N166" s="23" t="s">
        <v>122</v>
      </c>
    </row>
    <row r="167" spans="1:14" x14ac:dyDescent="0.2">
      <c r="A167" s="33" t="s">
        <v>110</v>
      </c>
      <c r="B167" s="15"/>
      <c r="C167" s="16">
        <v>-893</v>
      </c>
      <c r="D167" s="16">
        <v>0</v>
      </c>
      <c r="E167" s="16">
        <v>0</v>
      </c>
      <c r="F167" s="16">
        <v>0</v>
      </c>
      <c r="G167" s="16">
        <v>893</v>
      </c>
      <c r="H167" s="16">
        <v>0</v>
      </c>
      <c r="I167" s="16">
        <v>257</v>
      </c>
      <c r="J167" s="15"/>
      <c r="K167" s="15"/>
      <c r="L167" s="16"/>
      <c r="N167" s="23" t="s">
        <v>123</v>
      </c>
    </row>
    <row r="168" spans="1:14" x14ac:dyDescent="0.2">
      <c r="A168" s="33" t="s">
        <v>111</v>
      </c>
      <c r="B168" s="15"/>
      <c r="C168" s="16">
        <v>575</v>
      </c>
      <c r="D168" s="16">
        <v>0</v>
      </c>
      <c r="E168" s="16">
        <v>0</v>
      </c>
      <c r="F168" s="16">
        <v>0</v>
      </c>
      <c r="G168" s="16">
        <v>-574</v>
      </c>
      <c r="H168" s="16">
        <v>0</v>
      </c>
      <c r="I168" s="16">
        <v>831</v>
      </c>
      <c r="J168" s="15"/>
      <c r="K168" s="15"/>
      <c r="L168" s="16"/>
      <c r="N168" s="23" t="s">
        <v>124</v>
      </c>
    </row>
    <row r="169" spans="1:14" x14ac:dyDescent="0.2">
      <c r="A169" s="33" t="s">
        <v>112</v>
      </c>
      <c r="B169" s="15"/>
      <c r="C169" s="16">
        <v>83</v>
      </c>
      <c r="D169" s="16">
        <v>0</v>
      </c>
      <c r="E169" s="16">
        <v>0</v>
      </c>
      <c r="F169" s="16">
        <v>0</v>
      </c>
      <c r="G169" s="16">
        <v>-84</v>
      </c>
      <c r="H169" s="16">
        <v>0</v>
      </c>
      <c r="I169" s="16">
        <v>915</v>
      </c>
      <c r="J169" s="15"/>
      <c r="K169" s="15"/>
      <c r="L169" s="16"/>
      <c r="N169" s="23" t="s">
        <v>125</v>
      </c>
    </row>
    <row r="170" spans="1:14" ht="13.5" thickBot="1" x14ac:dyDescent="0.25">
      <c r="A170" s="41" t="s">
        <v>113</v>
      </c>
      <c r="C170" s="42">
        <v>5</v>
      </c>
      <c r="D170" s="42">
        <v>0</v>
      </c>
      <c r="E170" s="42">
        <v>0</v>
      </c>
      <c r="F170" s="42">
        <v>0</v>
      </c>
      <c r="G170" s="42">
        <v>-5</v>
      </c>
      <c r="H170" s="42">
        <v>0</v>
      </c>
      <c r="I170" s="42">
        <v>920</v>
      </c>
      <c r="J170" s="2"/>
      <c r="K170" s="2"/>
      <c r="L170" s="42"/>
      <c r="N170" s="43" t="s">
        <v>113</v>
      </c>
    </row>
    <row r="171" spans="1:14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M171" s="3"/>
      <c r="N171" s="37">
        <v>2003</v>
      </c>
    </row>
    <row r="172" spans="1:14" x14ac:dyDescent="0.2">
      <c r="A172" s="33" t="s">
        <v>102</v>
      </c>
      <c r="B172" s="15"/>
      <c r="C172" s="16">
        <v>-222</v>
      </c>
      <c r="D172" s="16">
        <v>0</v>
      </c>
      <c r="E172" s="16">
        <v>0</v>
      </c>
      <c r="F172" s="16">
        <v>0</v>
      </c>
      <c r="G172" s="16">
        <v>222</v>
      </c>
      <c r="H172" s="16">
        <v>0</v>
      </c>
      <c r="I172" s="16">
        <v>698</v>
      </c>
      <c r="J172" s="15"/>
      <c r="K172" s="15"/>
      <c r="L172" s="16"/>
      <c r="N172" s="23" t="s">
        <v>115</v>
      </c>
    </row>
    <row r="173" spans="1:14" x14ac:dyDescent="0.2">
      <c r="A173" s="33" t="s">
        <v>103</v>
      </c>
      <c r="B173" s="15"/>
      <c r="C173" s="16">
        <v>345</v>
      </c>
      <c r="D173" s="16">
        <v>0</v>
      </c>
      <c r="E173" s="16">
        <v>0</v>
      </c>
      <c r="F173" s="16">
        <v>0</v>
      </c>
      <c r="G173" s="16">
        <v>-345</v>
      </c>
      <c r="H173" s="16">
        <v>0</v>
      </c>
      <c r="I173" s="16">
        <v>1043</v>
      </c>
      <c r="J173" s="15"/>
      <c r="K173" s="15"/>
      <c r="L173" s="16"/>
      <c r="N173" s="23" t="s">
        <v>116</v>
      </c>
    </row>
    <row r="174" spans="1:14" x14ac:dyDescent="0.2">
      <c r="A174" s="33" t="s">
        <v>104</v>
      </c>
      <c r="B174" s="15"/>
      <c r="C174" s="16">
        <v>-408</v>
      </c>
      <c r="D174" s="16">
        <v>0</v>
      </c>
      <c r="E174" s="16">
        <v>0</v>
      </c>
      <c r="F174" s="16">
        <v>0</v>
      </c>
      <c r="G174" s="16">
        <v>409</v>
      </c>
      <c r="H174" s="16">
        <v>0</v>
      </c>
      <c r="I174" s="16">
        <v>634</v>
      </c>
      <c r="J174" s="15"/>
      <c r="K174" s="15"/>
      <c r="L174" s="16"/>
      <c r="N174" s="23" t="s">
        <v>117</v>
      </c>
    </row>
    <row r="175" spans="1:14" x14ac:dyDescent="0.2">
      <c r="A175" s="33" t="s">
        <v>105</v>
      </c>
      <c r="B175" s="15"/>
      <c r="C175" s="16">
        <v>770</v>
      </c>
      <c r="D175" s="16">
        <v>0</v>
      </c>
      <c r="E175" s="16">
        <v>0</v>
      </c>
      <c r="F175" s="16">
        <v>0</v>
      </c>
      <c r="G175" s="16">
        <v>-771</v>
      </c>
      <c r="H175" s="16">
        <v>0</v>
      </c>
      <c r="I175" s="16">
        <v>1405</v>
      </c>
      <c r="J175" s="15"/>
      <c r="K175" s="15"/>
      <c r="L175" s="16"/>
      <c r="N175" s="23" t="s">
        <v>118</v>
      </c>
    </row>
    <row r="176" spans="1:14" x14ac:dyDescent="0.2">
      <c r="A176" s="33" t="s">
        <v>106</v>
      </c>
      <c r="B176" s="15"/>
      <c r="C176" s="16">
        <v>-74</v>
      </c>
      <c r="D176" s="16">
        <v>0</v>
      </c>
      <c r="E176" s="16">
        <v>0</v>
      </c>
      <c r="F176" s="16">
        <v>0</v>
      </c>
      <c r="G176" s="16">
        <v>74</v>
      </c>
      <c r="H176" s="16">
        <v>0</v>
      </c>
      <c r="I176" s="16">
        <v>1331</v>
      </c>
      <c r="J176" s="15"/>
      <c r="K176" s="15"/>
      <c r="L176" s="16"/>
      <c r="N176" s="23" t="s">
        <v>119</v>
      </c>
    </row>
    <row r="177" spans="1:14" x14ac:dyDescent="0.2">
      <c r="A177" s="33" t="s">
        <v>107</v>
      </c>
      <c r="B177" s="15"/>
      <c r="C177" s="16">
        <v>-700</v>
      </c>
      <c r="D177" s="16">
        <v>0</v>
      </c>
      <c r="E177" s="16">
        <v>0</v>
      </c>
      <c r="F177" s="16">
        <v>0</v>
      </c>
      <c r="G177" s="16">
        <v>700</v>
      </c>
      <c r="H177" s="16">
        <v>0</v>
      </c>
      <c r="I177" s="16">
        <v>631</v>
      </c>
      <c r="J177" s="15"/>
      <c r="K177" s="15"/>
      <c r="L177" s="16"/>
      <c r="N177" s="23" t="s">
        <v>120</v>
      </c>
    </row>
    <row r="178" spans="1:14" x14ac:dyDescent="0.2">
      <c r="A178" s="33" t="s">
        <v>108</v>
      </c>
      <c r="B178" s="15"/>
      <c r="C178" s="16">
        <v>1156</v>
      </c>
      <c r="D178" s="16">
        <v>0</v>
      </c>
      <c r="E178" s="16">
        <v>0</v>
      </c>
      <c r="F178" s="16">
        <v>0</v>
      </c>
      <c r="G178" s="16">
        <v>-1156</v>
      </c>
      <c r="H178" s="16">
        <v>0</v>
      </c>
      <c r="I178" s="16">
        <v>1787</v>
      </c>
      <c r="J178" s="15"/>
      <c r="K178" s="15"/>
      <c r="L178" s="16"/>
      <c r="N178" s="23" t="s">
        <v>121</v>
      </c>
    </row>
    <row r="179" spans="1:14" x14ac:dyDescent="0.2">
      <c r="A179" s="33" t="s">
        <v>109</v>
      </c>
      <c r="B179" s="15"/>
      <c r="C179" s="16">
        <v>-1137</v>
      </c>
      <c r="D179" s="16">
        <v>0</v>
      </c>
      <c r="E179" s="16">
        <v>0</v>
      </c>
      <c r="F179" s="16">
        <v>0</v>
      </c>
      <c r="G179" s="16">
        <v>1137</v>
      </c>
      <c r="H179" s="16">
        <v>0</v>
      </c>
      <c r="I179" s="16">
        <v>650</v>
      </c>
      <c r="J179" s="15"/>
      <c r="K179" s="15"/>
      <c r="L179" s="16"/>
      <c r="N179" s="23" t="s">
        <v>122</v>
      </c>
    </row>
    <row r="180" spans="1:14" x14ac:dyDescent="0.2">
      <c r="A180" s="33" t="s">
        <v>110</v>
      </c>
      <c r="B180" s="15"/>
      <c r="C180" s="16">
        <v>168</v>
      </c>
      <c r="D180" s="16">
        <v>0</v>
      </c>
      <c r="E180" s="16">
        <v>0</v>
      </c>
      <c r="F180" s="16">
        <v>0</v>
      </c>
      <c r="G180" s="16">
        <v>-168</v>
      </c>
      <c r="H180" s="16">
        <v>0</v>
      </c>
      <c r="I180" s="16">
        <v>818</v>
      </c>
      <c r="J180" s="15"/>
      <c r="K180" s="15"/>
      <c r="L180" s="16"/>
      <c r="N180" s="23" t="s">
        <v>123</v>
      </c>
    </row>
    <row r="181" spans="1:14" x14ac:dyDescent="0.2">
      <c r="A181" s="33" t="s">
        <v>111</v>
      </c>
      <c r="B181" s="15"/>
      <c r="C181" s="16">
        <v>96</v>
      </c>
      <c r="D181" s="16">
        <v>0</v>
      </c>
      <c r="E181" s="16">
        <v>0</v>
      </c>
      <c r="F181" s="16">
        <v>0</v>
      </c>
      <c r="G181" s="16">
        <v>-97</v>
      </c>
      <c r="H181" s="16">
        <v>0</v>
      </c>
      <c r="I181" s="16">
        <v>915</v>
      </c>
      <c r="J181" s="15"/>
      <c r="K181" s="15"/>
      <c r="L181" s="16"/>
      <c r="N181" s="23" t="s">
        <v>124</v>
      </c>
    </row>
    <row r="182" spans="1:14" x14ac:dyDescent="0.2">
      <c r="A182" s="33" t="s">
        <v>112</v>
      </c>
      <c r="B182" s="15"/>
      <c r="C182" s="16">
        <v>-196</v>
      </c>
      <c r="D182" s="16">
        <v>0</v>
      </c>
      <c r="E182" s="16">
        <v>0</v>
      </c>
      <c r="F182" s="16">
        <v>0</v>
      </c>
      <c r="G182" s="16">
        <v>196</v>
      </c>
      <c r="H182" s="16">
        <v>0</v>
      </c>
      <c r="I182" s="16">
        <v>719</v>
      </c>
      <c r="J182" s="15"/>
      <c r="K182" s="15"/>
      <c r="L182" s="16"/>
      <c r="N182" s="23" t="s">
        <v>125</v>
      </c>
    </row>
    <row r="183" spans="1:14" ht="13.5" thickBot="1" x14ac:dyDescent="0.25">
      <c r="A183" s="41" t="s">
        <v>113</v>
      </c>
      <c r="C183" s="42">
        <v>626</v>
      </c>
      <c r="D183" s="42">
        <v>0</v>
      </c>
      <c r="E183" s="42">
        <v>0</v>
      </c>
      <c r="F183" s="42">
        <v>0</v>
      </c>
      <c r="G183" s="42">
        <v>-626</v>
      </c>
      <c r="H183" s="42">
        <v>0</v>
      </c>
      <c r="I183" s="42">
        <v>1345</v>
      </c>
      <c r="J183" s="2"/>
      <c r="K183" s="2"/>
      <c r="L183" s="42"/>
      <c r="N183" s="43" t="s">
        <v>113</v>
      </c>
    </row>
    <row r="184" spans="1:14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M184" s="3"/>
      <c r="N184" s="37">
        <v>2004</v>
      </c>
    </row>
    <row r="185" spans="1:14" x14ac:dyDescent="0.2">
      <c r="A185" s="33" t="s">
        <v>102</v>
      </c>
      <c r="B185" s="15"/>
      <c r="C185" s="16">
        <v>443</v>
      </c>
      <c r="D185" s="16">
        <v>0</v>
      </c>
      <c r="E185" s="16">
        <v>0</v>
      </c>
      <c r="F185" s="16">
        <v>0</v>
      </c>
      <c r="G185" s="16">
        <v>-443</v>
      </c>
      <c r="H185" s="16">
        <v>0</v>
      </c>
      <c r="I185" s="16">
        <v>1788</v>
      </c>
      <c r="J185" s="15"/>
      <c r="K185" s="15"/>
      <c r="L185" s="16"/>
      <c r="N185" s="23" t="s">
        <v>115</v>
      </c>
    </row>
    <row r="186" spans="1:14" x14ac:dyDescent="0.2">
      <c r="A186" s="33" t="s">
        <v>103</v>
      </c>
      <c r="B186" s="15"/>
      <c r="C186" s="16">
        <v>1351</v>
      </c>
      <c r="D186" s="16">
        <v>0</v>
      </c>
      <c r="E186" s="16">
        <v>0</v>
      </c>
      <c r="F186" s="16">
        <v>0</v>
      </c>
      <c r="G186" s="16">
        <v>-1352</v>
      </c>
      <c r="H186" s="16">
        <v>0</v>
      </c>
      <c r="I186" s="16">
        <v>3140</v>
      </c>
      <c r="J186" s="15"/>
      <c r="K186" s="15"/>
      <c r="L186" s="16"/>
      <c r="N186" s="23" t="s">
        <v>116</v>
      </c>
    </row>
    <row r="187" spans="1:14" x14ac:dyDescent="0.2">
      <c r="A187" s="33" t="s">
        <v>104</v>
      </c>
      <c r="B187" s="15"/>
      <c r="C187" s="16">
        <v>3232</v>
      </c>
      <c r="D187" s="16">
        <v>0</v>
      </c>
      <c r="E187" s="16">
        <v>4537</v>
      </c>
      <c r="F187" s="16">
        <v>0</v>
      </c>
      <c r="G187" s="16">
        <v>1305</v>
      </c>
      <c r="H187" s="16">
        <v>0</v>
      </c>
      <c r="I187" s="16">
        <v>1835</v>
      </c>
      <c r="J187" s="15"/>
      <c r="K187" s="15"/>
      <c r="L187" s="16"/>
      <c r="N187" s="23" t="s">
        <v>117</v>
      </c>
    </row>
    <row r="188" spans="1:14" x14ac:dyDescent="0.2">
      <c r="A188" s="33" t="s">
        <v>105</v>
      </c>
      <c r="B188" s="15"/>
      <c r="C188" s="16">
        <v>698</v>
      </c>
      <c r="D188" s="16">
        <v>0</v>
      </c>
      <c r="E188" s="16">
        <v>0</v>
      </c>
      <c r="F188" s="16">
        <v>0</v>
      </c>
      <c r="G188" s="16">
        <v>-698</v>
      </c>
      <c r="H188" s="16">
        <v>0</v>
      </c>
      <c r="I188" s="16">
        <v>2533</v>
      </c>
      <c r="J188" s="15"/>
      <c r="K188" s="15"/>
      <c r="L188" s="16"/>
      <c r="N188" s="23" t="s">
        <v>118</v>
      </c>
    </row>
    <row r="189" spans="1:14" x14ac:dyDescent="0.2">
      <c r="A189" s="33" t="s">
        <v>106</v>
      </c>
      <c r="B189" s="15"/>
      <c r="C189" s="16">
        <v>933</v>
      </c>
      <c r="D189" s="16">
        <v>0</v>
      </c>
      <c r="E189" s="16">
        <v>0</v>
      </c>
      <c r="F189" s="16">
        <v>0</v>
      </c>
      <c r="G189" s="16">
        <v>-933</v>
      </c>
      <c r="H189" s="16">
        <v>0</v>
      </c>
      <c r="I189" s="16">
        <v>3466</v>
      </c>
      <c r="J189" s="15"/>
      <c r="K189" s="15"/>
      <c r="L189" s="16"/>
      <c r="N189" s="23" t="s">
        <v>119</v>
      </c>
    </row>
    <row r="190" spans="1:14" x14ac:dyDescent="0.2">
      <c r="A190" s="33" t="s">
        <v>107</v>
      </c>
      <c r="B190" s="15"/>
      <c r="C190" s="16">
        <v>-911</v>
      </c>
      <c r="D190" s="16">
        <v>0</v>
      </c>
      <c r="E190" s="16">
        <v>0</v>
      </c>
      <c r="F190" s="16">
        <v>0</v>
      </c>
      <c r="G190" s="16">
        <v>911</v>
      </c>
      <c r="H190" s="16">
        <v>0</v>
      </c>
      <c r="I190" s="16">
        <v>2555</v>
      </c>
      <c r="J190" s="15"/>
      <c r="K190" s="15"/>
      <c r="L190" s="16"/>
      <c r="N190" s="23" t="s">
        <v>120</v>
      </c>
    </row>
    <row r="191" spans="1:14" x14ac:dyDescent="0.2">
      <c r="A191" s="33" t="s">
        <v>108</v>
      </c>
      <c r="B191" s="15"/>
      <c r="C191" s="16">
        <v>-625</v>
      </c>
      <c r="D191" s="16">
        <v>0</v>
      </c>
      <c r="E191" s="16">
        <v>0</v>
      </c>
      <c r="F191" s="16">
        <v>0</v>
      </c>
      <c r="G191" s="16">
        <v>625</v>
      </c>
      <c r="H191" s="16">
        <v>0</v>
      </c>
      <c r="I191" s="16">
        <v>1930</v>
      </c>
      <c r="J191" s="15"/>
      <c r="K191" s="15"/>
      <c r="L191" s="16"/>
      <c r="N191" s="23" t="s">
        <v>121</v>
      </c>
    </row>
    <row r="192" spans="1:14" x14ac:dyDescent="0.2">
      <c r="A192" s="33" t="s">
        <v>109</v>
      </c>
      <c r="B192" s="15"/>
      <c r="C192" s="16">
        <v>-1314</v>
      </c>
      <c r="D192" s="16">
        <v>0</v>
      </c>
      <c r="E192" s="16">
        <v>0</v>
      </c>
      <c r="F192" s="16">
        <v>0</v>
      </c>
      <c r="G192" s="16">
        <v>1314</v>
      </c>
      <c r="H192" s="16">
        <v>0</v>
      </c>
      <c r="I192" s="16">
        <v>616</v>
      </c>
      <c r="J192" s="15"/>
      <c r="K192" s="15"/>
      <c r="L192" s="16"/>
      <c r="N192" s="23" t="s">
        <v>122</v>
      </c>
    </row>
    <row r="193" spans="1:14" x14ac:dyDescent="0.2">
      <c r="A193" s="33" t="s">
        <v>110</v>
      </c>
      <c r="B193" s="15"/>
      <c r="C193" s="16">
        <v>823</v>
      </c>
      <c r="D193" s="16">
        <v>0</v>
      </c>
      <c r="E193" s="16">
        <v>0</v>
      </c>
      <c r="F193" s="16">
        <v>0</v>
      </c>
      <c r="G193" s="16">
        <v>-823</v>
      </c>
      <c r="H193" s="16">
        <v>0</v>
      </c>
      <c r="I193" s="16">
        <v>1439</v>
      </c>
      <c r="J193" s="15"/>
      <c r="K193" s="15"/>
      <c r="L193" s="16"/>
      <c r="N193" s="23" t="s">
        <v>123</v>
      </c>
    </row>
    <row r="194" spans="1:14" x14ac:dyDescent="0.2">
      <c r="A194" s="33" t="s">
        <v>111</v>
      </c>
      <c r="B194" s="15"/>
      <c r="C194" s="16">
        <v>-289</v>
      </c>
      <c r="D194" s="16">
        <v>0</v>
      </c>
      <c r="E194" s="16">
        <v>0</v>
      </c>
      <c r="F194" s="16">
        <v>0</v>
      </c>
      <c r="G194" s="16">
        <v>288</v>
      </c>
      <c r="H194" s="16">
        <v>0</v>
      </c>
      <c r="I194" s="16">
        <v>1151</v>
      </c>
      <c r="J194" s="15"/>
      <c r="K194" s="15"/>
      <c r="L194" s="16"/>
      <c r="N194" s="23" t="s">
        <v>124</v>
      </c>
    </row>
    <row r="195" spans="1:14" x14ac:dyDescent="0.2">
      <c r="A195" s="33" t="s">
        <v>112</v>
      </c>
      <c r="B195" s="15"/>
      <c r="C195" s="16">
        <v>1112</v>
      </c>
      <c r="D195" s="16">
        <v>0</v>
      </c>
      <c r="E195" s="16">
        <v>0</v>
      </c>
      <c r="F195" s="16">
        <v>0</v>
      </c>
      <c r="G195" s="16">
        <v>-1111</v>
      </c>
      <c r="H195" s="16">
        <v>0</v>
      </c>
      <c r="I195" s="16">
        <v>2262</v>
      </c>
      <c r="J195" s="15"/>
      <c r="K195" s="15"/>
      <c r="L195" s="16"/>
      <c r="N195" s="23" t="s">
        <v>125</v>
      </c>
    </row>
    <row r="196" spans="1:14" ht="13.5" thickBot="1" x14ac:dyDescent="0.25">
      <c r="A196" s="41" t="s">
        <v>113</v>
      </c>
      <c r="C196" s="42">
        <v>814</v>
      </c>
      <c r="D196" s="42">
        <v>0</v>
      </c>
      <c r="E196" s="42">
        <v>0</v>
      </c>
      <c r="F196" s="42">
        <v>0</v>
      </c>
      <c r="G196" s="42">
        <v>-814</v>
      </c>
      <c r="H196" s="42">
        <v>0</v>
      </c>
      <c r="I196" s="42">
        <v>3076</v>
      </c>
      <c r="J196" s="2"/>
      <c r="K196" s="2"/>
      <c r="L196" s="42"/>
      <c r="N196" s="43" t="s">
        <v>113</v>
      </c>
    </row>
    <row r="197" spans="1:14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M197" s="3"/>
      <c r="N197" s="37">
        <v>2005</v>
      </c>
    </row>
    <row r="198" spans="1:14" x14ac:dyDescent="0.2">
      <c r="A198" s="33" t="s">
        <v>102</v>
      </c>
      <c r="B198" s="15"/>
      <c r="C198" s="16">
        <v>339</v>
      </c>
      <c r="D198" s="16">
        <v>0</v>
      </c>
      <c r="E198" s="16">
        <v>0</v>
      </c>
      <c r="F198" s="16">
        <v>0</v>
      </c>
      <c r="G198" s="16">
        <v>-340</v>
      </c>
      <c r="H198" s="16">
        <v>0</v>
      </c>
      <c r="I198" s="16">
        <v>3416</v>
      </c>
      <c r="J198" s="15"/>
      <c r="K198" s="15"/>
      <c r="L198" s="16">
        <v>0</v>
      </c>
      <c r="N198" s="23" t="s">
        <v>115</v>
      </c>
    </row>
    <row r="199" spans="1:14" x14ac:dyDescent="0.2">
      <c r="A199" s="33" t="s">
        <v>103</v>
      </c>
      <c r="B199" s="15"/>
      <c r="C199" s="16">
        <v>127</v>
      </c>
      <c r="D199" s="16">
        <v>0</v>
      </c>
      <c r="E199" s="16">
        <v>0</v>
      </c>
      <c r="F199" s="16">
        <v>0</v>
      </c>
      <c r="G199" s="16">
        <v>-127</v>
      </c>
      <c r="H199" s="16">
        <v>0</v>
      </c>
      <c r="I199" s="16">
        <v>3543</v>
      </c>
      <c r="J199" s="15"/>
      <c r="K199" s="15"/>
      <c r="L199" s="16">
        <v>0</v>
      </c>
      <c r="N199" s="23" t="s">
        <v>116</v>
      </c>
    </row>
    <row r="200" spans="1:14" x14ac:dyDescent="0.2">
      <c r="A200" s="33" t="s">
        <v>104</v>
      </c>
      <c r="B200" s="15"/>
      <c r="C200" s="16">
        <v>-372</v>
      </c>
      <c r="D200" s="16">
        <v>0</v>
      </c>
      <c r="E200" s="16">
        <v>0</v>
      </c>
      <c r="F200" s="16">
        <v>0</v>
      </c>
      <c r="G200" s="16">
        <v>372</v>
      </c>
      <c r="H200" s="16">
        <v>0</v>
      </c>
      <c r="I200" s="16">
        <v>3171</v>
      </c>
      <c r="J200" s="15"/>
      <c r="K200" s="15"/>
      <c r="L200" s="16">
        <v>0</v>
      </c>
      <c r="N200" s="23" t="s">
        <v>117</v>
      </c>
    </row>
    <row r="201" spans="1:14" x14ac:dyDescent="0.2">
      <c r="A201" s="33" t="s">
        <v>105</v>
      </c>
      <c r="B201" s="15"/>
      <c r="C201" s="16">
        <v>-2085</v>
      </c>
      <c r="D201" s="16">
        <v>0</v>
      </c>
      <c r="E201" s="16">
        <v>0</v>
      </c>
      <c r="F201" s="16">
        <v>0</v>
      </c>
      <c r="G201" s="16">
        <v>2085</v>
      </c>
      <c r="H201" s="16">
        <v>0</v>
      </c>
      <c r="I201" s="16">
        <v>1086</v>
      </c>
      <c r="J201" s="15"/>
      <c r="K201" s="15"/>
      <c r="L201" s="16">
        <v>0</v>
      </c>
      <c r="N201" s="23" t="s">
        <v>118</v>
      </c>
    </row>
    <row r="202" spans="1:14" x14ac:dyDescent="0.2">
      <c r="A202" s="33" t="s">
        <v>106</v>
      </c>
      <c r="B202" s="15"/>
      <c r="C202" s="16">
        <v>2630</v>
      </c>
      <c r="D202" s="16">
        <v>0</v>
      </c>
      <c r="E202" s="16">
        <v>0</v>
      </c>
      <c r="F202" s="16">
        <v>0</v>
      </c>
      <c r="G202" s="16">
        <v>-2630</v>
      </c>
      <c r="H202" s="16">
        <v>0</v>
      </c>
      <c r="I202" s="16">
        <v>3716</v>
      </c>
      <c r="J202" s="15"/>
      <c r="K202" s="15"/>
      <c r="L202" s="16">
        <v>0</v>
      </c>
      <c r="N202" s="23" t="s">
        <v>119</v>
      </c>
    </row>
    <row r="203" spans="1:14" x14ac:dyDescent="0.2">
      <c r="A203" s="33" t="s">
        <v>107</v>
      </c>
      <c r="B203" s="15"/>
      <c r="C203" s="16">
        <v>3854</v>
      </c>
      <c r="D203" s="16">
        <v>0</v>
      </c>
      <c r="E203" s="16">
        <v>0</v>
      </c>
      <c r="F203" s="16">
        <v>0</v>
      </c>
      <c r="G203" s="16">
        <v>-3854</v>
      </c>
      <c r="H203" s="16">
        <v>0</v>
      </c>
      <c r="I203" s="16">
        <v>7570</v>
      </c>
      <c r="J203" s="15"/>
      <c r="K203" s="15"/>
      <c r="L203" s="16">
        <v>0</v>
      </c>
      <c r="N203" s="23" t="s">
        <v>120</v>
      </c>
    </row>
    <row r="204" spans="1:14" x14ac:dyDescent="0.2">
      <c r="A204" s="33" t="s">
        <v>108</v>
      </c>
      <c r="B204" s="15"/>
      <c r="C204" s="16">
        <v>117</v>
      </c>
      <c r="D204" s="16">
        <v>0</v>
      </c>
      <c r="E204" s="16">
        <v>0</v>
      </c>
      <c r="F204" s="16">
        <v>0</v>
      </c>
      <c r="G204" s="16">
        <v>-117</v>
      </c>
      <c r="H204" s="16">
        <v>0</v>
      </c>
      <c r="I204" s="16">
        <v>7687</v>
      </c>
      <c r="J204" s="15"/>
      <c r="K204" s="15"/>
      <c r="L204" s="16">
        <v>0</v>
      </c>
      <c r="N204" s="23" t="s">
        <v>121</v>
      </c>
    </row>
    <row r="205" spans="1:14" x14ac:dyDescent="0.2">
      <c r="A205" s="33" t="s">
        <v>109</v>
      </c>
      <c r="B205" s="15"/>
      <c r="C205" s="16">
        <v>555</v>
      </c>
      <c r="D205" s="16">
        <v>0</v>
      </c>
      <c r="E205" s="16">
        <v>2846</v>
      </c>
      <c r="F205" s="16">
        <v>0</v>
      </c>
      <c r="G205" s="16">
        <v>2291</v>
      </c>
      <c r="H205" s="16">
        <v>0</v>
      </c>
      <c r="I205" s="16">
        <v>5396</v>
      </c>
      <c r="J205" s="15"/>
      <c r="K205" s="15"/>
      <c r="L205" s="16">
        <v>0</v>
      </c>
      <c r="N205" s="23" t="s">
        <v>122</v>
      </c>
    </row>
    <row r="206" spans="1:14" x14ac:dyDescent="0.2">
      <c r="A206" s="33" t="s">
        <v>110</v>
      </c>
      <c r="B206" s="15"/>
      <c r="C206" s="16">
        <v>-2338</v>
      </c>
      <c r="D206" s="16">
        <v>0</v>
      </c>
      <c r="E206" s="16">
        <v>0</v>
      </c>
      <c r="F206" s="16">
        <v>0</v>
      </c>
      <c r="G206" s="16">
        <v>2338</v>
      </c>
      <c r="H206" s="16">
        <v>0</v>
      </c>
      <c r="I206" s="16">
        <v>3058</v>
      </c>
      <c r="J206" s="15"/>
      <c r="K206" s="15"/>
      <c r="L206" s="16">
        <v>0</v>
      </c>
      <c r="N206" s="23" t="s">
        <v>123</v>
      </c>
    </row>
    <row r="207" spans="1:14" x14ac:dyDescent="0.2">
      <c r="A207" s="33" t="s">
        <v>111</v>
      </c>
      <c r="B207" s="15"/>
      <c r="C207" s="16">
        <v>0</v>
      </c>
      <c r="D207" s="16">
        <v>0</v>
      </c>
      <c r="E207" s="16">
        <v>0</v>
      </c>
      <c r="F207" s="16">
        <v>0</v>
      </c>
      <c r="G207" s="16">
        <v>897</v>
      </c>
      <c r="H207" s="16">
        <v>0</v>
      </c>
      <c r="I207" s="16">
        <v>2161</v>
      </c>
      <c r="J207" s="15"/>
      <c r="K207" s="15"/>
      <c r="L207" s="16">
        <v>0</v>
      </c>
      <c r="N207" s="23" t="s">
        <v>124</v>
      </c>
    </row>
    <row r="208" spans="1:14" x14ac:dyDescent="0.2">
      <c r="A208" s="33" t="s">
        <v>112</v>
      </c>
      <c r="B208" s="15"/>
      <c r="C208" s="16">
        <v>1603</v>
      </c>
      <c r="D208" s="16">
        <v>0</v>
      </c>
      <c r="E208" s="16">
        <v>0</v>
      </c>
      <c r="F208" s="16">
        <v>0</v>
      </c>
      <c r="G208" s="16">
        <v>-1603</v>
      </c>
      <c r="H208" s="16">
        <v>0</v>
      </c>
      <c r="I208" s="16">
        <v>3764</v>
      </c>
      <c r="J208" s="15"/>
      <c r="K208" s="15"/>
      <c r="L208" s="16">
        <v>0</v>
      </c>
      <c r="N208" s="23" t="s">
        <v>125</v>
      </c>
    </row>
    <row r="209" spans="1:14" ht="13.5" thickBot="1" x14ac:dyDescent="0.25">
      <c r="A209" s="41" t="s">
        <v>113</v>
      </c>
      <c r="C209" s="42">
        <v>-460</v>
      </c>
      <c r="D209" s="42">
        <v>0</v>
      </c>
      <c r="E209" s="42">
        <v>0</v>
      </c>
      <c r="F209" s="42">
        <v>0</v>
      </c>
      <c r="G209" s="42">
        <v>460</v>
      </c>
      <c r="H209" s="42">
        <v>0</v>
      </c>
      <c r="I209" s="42">
        <v>3304</v>
      </c>
      <c r="J209" s="2"/>
      <c r="K209" s="2"/>
      <c r="L209" s="42">
        <v>0</v>
      </c>
      <c r="N209" s="43" t="s">
        <v>113</v>
      </c>
    </row>
    <row r="210" spans="1:14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M210" s="3"/>
      <c r="N210" s="37">
        <v>2006</v>
      </c>
    </row>
    <row r="211" spans="1:14" x14ac:dyDescent="0.2">
      <c r="A211" s="33" t="s">
        <v>102</v>
      </c>
      <c r="B211" s="15"/>
      <c r="C211" s="16">
        <v>0</v>
      </c>
      <c r="D211" s="16">
        <v>0</v>
      </c>
      <c r="E211" s="16">
        <v>0</v>
      </c>
      <c r="F211" s="16">
        <v>0</v>
      </c>
      <c r="G211" s="16">
        <v>686</v>
      </c>
      <c r="H211" s="16">
        <v>0</v>
      </c>
      <c r="I211" s="16">
        <v>2618</v>
      </c>
      <c r="J211" s="15"/>
      <c r="K211" s="15"/>
      <c r="L211" s="16">
        <v>0</v>
      </c>
      <c r="N211" s="23" t="s">
        <v>115</v>
      </c>
    </row>
    <row r="212" spans="1:14" x14ac:dyDescent="0.2">
      <c r="A212" s="33" t="s">
        <v>103</v>
      </c>
      <c r="B212" s="15"/>
      <c r="C212" s="16">
        <v>12</v>
      </c>
      <c r="D212" s="16">
        <v>0</v>
      </c>
      <c r="E212" s="16">
        <v>0</v>
      </c>
      <c r="F212" s="16">
        <v>0</v>
      </c>
      <c r="G212" s="16">
        <v>-13</v>
      </c>
      <c r="H212" s="16">
        <v>0</v>
      </c>
      <c r="I212" s="16">
        <v>2631</v>
      </c>
      <c r="J212" s="15"/>
      <c r="K212" s="15"/>
      <c r="L212" s="16">
        <v>0</v>
      </c>
      <c r="N212" s="23" t="s">
        <v>116</v>
      </c>
    </row>
    <row r="213" spans="1:14" x14ac:dyDescent="0.2">
      <c r="A213" s="33" t="s">
        <v>104</v>
      </c>
      <c r="B213" s="15"/>
      <c r="C213" s="16">
        <v>844</v>
      </c>
      <c r="D213" s="16">
        <v>0</v>
      </c>
      <c r="E213" s="16">
        <v>0</v>
      </c>
      <c r="F213" s="16">
        <v>0</v>
      </c>
      <c r="G213" s="16">
        <v>-844</v>
      </c>
      <c r="H213" s="16">
        <v>0</v>
      </c>
      <c r="I213" s="16">
        <v>3475</v>
      </c>
      <c r="J213" s="15"/>
      <c r="K213" s="15"/>
      <c r="L213" s="16">
        <v>0</v>
      </c>
      <c r="N213" s="23" t="s">
        <v>117</v>
      </c>
    </row>
    <row r="214" spans="1:14" x14ac:dyDescent="0.2">
      <c r="A214" s="33" t="s">
        <v>105</v>
      </c>
      <c r="B214" s="15"/>
      <c r="C214" s="16">
        <v>-1108</v>
      </c>
      <c r="D214" s="16">
        <v>0</v>
      </c>
      <c r="E214" s="16">
        <v>0</v>
      </c>
      <c r="F214" s="16">
        <v>0</v>
      </c>
      <c r="G214" s="16">
        <v>1108</v>
      </c>
      <c r="H214" s="16">
        <v>0</v>
      </c>
      <c r="I214" s="16">
        <v>2367</v>
      </c>
      <c r="J214" s="15"/>
      <c r="K214" s="15"/>
      <c r="L214" s="16">
        <v>0</v>
      </c>
      <c r="N214" s="23" t="s">
        <v>118</v>
      </c>
    </row>
    <row r="215" spans="1:14" x14ac:dyDescent="0.2">
      <c r="A215" s="33" t="s">
        <v>106</v>
      </c>
      <c r="B215" s="15"/>
      <c r="C215" s="16">
        <v>1607</v>
      </c>
      <c r="D215" s="16">
        <v>0</v>
      </c>
      <c r="E215" s="16">
        <v>0</v>
      </c>
      <c r="F215" s="16">
        <v>0</v>
      </c>
      <c r="G215" s="16">
        <v>-1607</v>
      </c>
      <c r="H215" s="16">
        <v>0</v>
      </c>
      <c r="I215" s="16">
        <v>3974</v>
      </c>
      <c r="J215" s="15"/>
      <c r="K215" s="15"/>
      <c r="L215" s="16">
        <v>0</v>
      </c>
      <c r="N215" s="23" t="s">
        <v>119</v>
      </c>
    </row>
    <row r="216" spans="1:14" x14ac:dyDescent="0.2">
      <c r="A216" s="33" t="s">
        <v>107</v>
      </c>
      <c r="B216" s="15"/>
      <c r="C216" s="16">
        <v>0</v>
      </c>
      <c r="D216" s="16">
        <v>0</v>
      </c>
      <c r="E216" s="16">
        <v>0</v>
      </c>
      <c r="F216" s="16">
        <v>0</v>
      </c>
      <c r="G216" s="16">
        <v>-523</v>
      </c>
      <c r="H216" s="16">
        <v>0</v>
      </c>
      <c r="I216" s="16">
        <v>4497</v>
      </c>
      <c r="J216" s="15"/>
      <c r="K216" s="15"/>
      <c r="L216" s="16">
        <v>0</v>
      </c>
      <c r="N216" s="23" t="s">
        <v>120</v>
      </c>
    </row>
    <row r="217" spans="1:14" x14ac:dyDescent="0.2">
      <c r="A217" s="33" t="s">
        <v>108</v>
      </c>
      <c r="B217" s="15"/>
      <c r="C217" s="16">
        <v>2220</v>
      </c>
      <c r="D217" s="16">
        <v>0</v>
      </c>
      <c r="E217" s="16">
        <v>0</v>
      </c>
      <c r="F217" s="16">
        <v>0</v>
      </c>
      <c r="G217" s="16">
        <v>-2219</v>
      </c>
      <c r="H217" s="16">
        <v>0</v>
      </c>
      <c r="I217" s="16">
        <v>6716</v>
      </c>
      <c r="J217" s="15"/>
      <c r="K217" s="15"/>
      <c r="L217" s="16">
        <v>0</v>
      </c>
      <c r="N217" s="23" t="s">
        <v>121</v>
      </c>
    </row>
    <row r="218" spans="1:14" x14ac:dyDescent="0.2">
      <c r="A218" s="33" t="s">
        <v>109</v>
      </c>
      <c r="B218" s="15"/>
      <c r="C218" s="16">
        <v>1773</v>
      </c>
      <c r="D218" s="16">
        <v>0</v>
      </c>
      <c r="E218" s="16">
        <v>6701</v>
      </c>
      <c r="F218" s="16">
        <v>0</v>
      </c>
      <c r="G218" s="16">
        <v>4928</v>
      </c>
      <c r="H218" s="16">
        <v>0</v>
      </c>
      <c r="I218" s="16">
        <v>1788</v>
      </c>
      <c r="J218" s="15"/>
      <c r="K218" s="15"/>
      <c r="L218" s="16">
        <v>0</v>
      </c>
      <c r="N218" s="23" t="s">
        <v>122</v>
      </c>
    </row>
    <row r="219" spans="1:14" x14ac:dyDescent="0.2">
      <c r="A219" s="33" t="s">
        <v>110</v>
      </c>
      <c r="B219" s="15"/>
      <c r="C219" s="16">
        <v>1866</v>
      </c>
      <c r="D219" s="16">
        <v>0</v>
      </c>
      <c r="E219" s="16">
        <v>0</v>
      </c>
      <c r="F219" s="16">
        <v>0</v>
      </c>
      <c r="G219" s="16">
        <v>-1866</v>
      </c>
      <c r="H219" s="16">
        <v>0</v>
      </c>
      <c r="I219" s="16">
        <v>3654</v>
      </c>
      <c r="J219" s="15"/>
      <c r="K219" s="15"/>
      <c r="L219" s="16">
        <v>0</v>
      </c>
      <c r="N219" s="23" t="s">
        <v>123</v>
      </c>
    </row>
    <row r="220" spans="1:14" x14ac:dyDescent="0.2">
      <c r="A220" s="33" t="s">
        <v>111</v>
      </c>
      <c r="B220" s="15"/>
      <c r="C220" s="16">
        <v>1560</v>
      </c>
      <c r="D220" s="16">
        <v>0</v>
      </c>
      <c r="E220" s="16">
        <v>0</v>
      </c>
      <c r="F220" s="16">
        <v>0</v>
      </c>
      <c r="G220" s="16">
        <v>-1560</v>
      </c>
      <c r="H220" s="16">
        <v>0</v>
      </c>
      <c r="I220" s="16">
        <v>5214</v>
      </c>
      <c r="J220" s="15"/>
      <c r="K220" s="15"/>
      <c r="L220" s="16">
        <v>0</v>
      </c>
      <c r="N220" s="23" t="s">
        <v>124</v>
      </c>
    </row>
    <row r="221" spans="1:14" x14ac:dyDescent="0.2">
      <c r="A221" s="33" t="s">
        <v>112</v>
      </c>
      <c r="B221" s="15"/>
      <c r="C221" s="16">
        <v>3795</v>
      </c>
      <c r="D221" s="16">
        <v>0</v>
      </c>
      <c r="E221" s="16">
        <v>0</v>
      </c>
      <c r="F221" s="16">
        <v>0</v>
      </c>
      <c r="G221" s="16">
        <v>1139</v>
      </c>
      <c r="H221" s="16">
        <v>4933</v>
      </c>
      <c r="I221" s="16">
        <v>4075</v>
      </c>
      <c r="J221" s="15"/>
      <c r="K221" s="15"/>
      <c r="L221" s="16">
        <v>219.51849999999999</v>
      </c>
      <c r="N221" s="23" t="s">
        <v>125</v>
      </c>
    </row>
    <row r="222" spans="1:14" ht="13.5" thickBot="1" x14ac:dyDescent="0.25">
      <c r="A222" s="41" t="s">
        <v>113</v>
      </c>
      <c r="C222" s="42">
        <v>322</v>
      </c>
      <c r="D222" s="42">
        <v>0</v>
      </c>
      <c r="E222" s="42">
        <v>0</v>
      </c>
      <c r="F222" s="42">
        <v>0</v>
      </c>
      <c r="G222" s="42">
        <v>-322</v>
      </c>
      <c r="H222" s="42">
        <v>0</v>
      </c>
      <c r="I222" s="42">
        <v>4397</v>
      </c>
      <c r="J222" s="2"/>
      <c r="K222" s="2"/>
      <c r="L222" s="42">
        <v>0</v>
      </c>
      <c r="N222" s="43" t="s">
        <v>113</v>
      </c>
    </row>
    <row r="223" spans="1:14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M223" s="3"/>
      <c r="N223" s="37">
        <v>2007</v>
      </c>
    </row>
    <row r="224" spans="1:14" x14ac:dyDescent="0.2">
      <c r="A224" s="33" t="s">
        <v>102</v>
      </c>
      <c r="B224" s="15"/>
      <c r="C224" s="16">
        <v>3037</v>
      </c>
      <c r="D224" s="16">
        <v>0</v>
      </c>
      <c r="E224" s="16">
        <v>3907</v>
      </c>
      <c r="F224" s="16">
        <v>0</v>
      </c>
      <c r="G224" s="16">
        <v>869</v>
      </c>
      <c r="H224" s="16">
        <v>0</v>
      </c>
      <c r="I224" s="16">
        <v>3528</v>
      </c>
      <c r="J224" s="15"/>
      <c r="K224" s="15"/>
      <c r="L224" s="16">
        <v>0</v>
      </c>
      <c r="N224" s="23" t="s">
        <v>115</v>
      </c>
    </row>
    <row r="225" spans="1:14" x14ac:dyDescent="0.2">
      <c r="A225" s="33" t="s">
        <v>103</v>
      </c>
      <c r="B225" s="15"/>
      <c r="C225" s="16">
        <v>1502</v>
      </c>
      <c r="D225" s="16">
        <v>0</v>
      </c>
      <c r="E225" s="16">
        <v>0</v>
      </c>
      <c r="F225" s="16">
        <v>0</v>
      </c>
      <c r="G225" s="16">
        <v>-1502</v>
      </c>
      <c r="H225" s="16">
        <v>0</v>
      </c>
      <c r="I225" s="16">
        <v>5030</v>
      </c>
      <c r="J225" s="15"/>
      <c r="K225" s="15"/>
      <c r="L225" s="16">
        <v>0</v>
      </c>
      <c r="N225" s="23" t="s">
        <v>116</v>
      </c>
    </row>
    <row r="226" spans="1:14" x14ac:dyDescent="0.2">
      <c r="A226" s="33" t="s">
        <v>104</v>
      </c>
      <c r="B226" s="15"/>
      <c r="C226" s="16">
        <v>4477</v>
      </c>
      <c r="D226" s="16">
        <v>0</v>
      </c>
      <c r="E226" s="16">
        <v>4951</v>
      </c>
      <c r="F226" s="16">
        <v>0</v>
      </c>
      <c r="G226" s="16">
        <v>475</v>
      </c>
      <c r="H226" s="16">
        <v>0</v>
      </c>
      <c r="I226" s="16">
        <v>4555</v>
      </c>
      <c r="J226" s="15"/>
      <c r="K226" s="15"/>
      <c r="L226" s="16">
        <v>0</v>
      </c>
      <c r="N226" s="23" t="s">
        <v>117</v>
      </c>
    </row>
    <row r="227" spans="1:14" x14ac:dyDescent="0.2">
      <c r="A227" s="33" t="s">
        <v>105</v>
      </c>
      <c r="B227" s="15"/>
      <c r="C227" s="16">
        <v>3697</v>
      </c>
      <c r="D227" s="16">
        <v>0</v>
      </c>
      <c r="E227" s="16">
        <v>4353</v>
      </c>
      <c r="F227" s="16">
        <v>0</v>
      </c>
      <c r="G227" s="16">
        <v>656</v>
      </c>
      <c r="H227" s="16">
        <v>0</v>
      </c>
      <c r="I227" s="16">
        <v>3899</v>
      </c>
      <c r="J227" s="15"/>
      <c r="K227" s="15"/>
      <c r="L227" s="16">
        <v>0</v>
      </c>
      <c r="N227" s="23" t="s">
        <v>118</v>
      </c>
    </row>
    <row r="228" spans="1:14" x14ac:dyDescent="0.2">
      <c r="A228" s="33" t="s">
        <v>106</v>
      </c>
      <c r="B228" s="15"/>
      <c r="C228" s="16">
        <v>2080</v>
      </c>
      <c r="D228" s="16">
        <v>0</v>
      </c>
      <c r="E228" s="16">
        <v>0</v>
      </c>
      <c r="F228" s="16">
        <v>0</v>
      </c>
      <c r="G228" s="16">
        <v>-2080</v>
      </c>
      <c r="H228" s="16">
        <v>0</v>
      </c>
      <c r="I228" s="16">
        <v>5979</v>
      </c>
      <c r="J228" s="15"/>
      <c r="K228" s="15"/>
      <c r="L228" s="16">
        <v>0</v>
      </c>
      <c r="N228" s="23" t="s">
        <v>119</v>
      </c>
    </row>
    <row r="229" spans="1:14" x14ac:dyDescent="0.2">
      <c r="A229" s="33" t="s">
        <v>107</v>
      </c>
      <c r="B229" s="15"/>
      <c r="C229" s="16">
        <v>4929</v>
      </c>
      <c r="D229" s="16">
        <v>0</v>
      </c>
      <c r="E229" s="16">
        <v>2851</v>
      </c>
      <c r="F229" s="16">
        <v>0</v>
      </c>
      <c r="G229" s="16">
        <v>-2078</v>
      </c>
      <c r="H229" s="16">
        <v>0</v>
      </c>
      <c r="I229" s="16">
        <v>8057</v>
      </c>
      <c r="J229" s="15"/>
      <c r="K229" s="15"/>
      <c r="L229" s="16">
        <v>0</v>
      </c>
      <c r="N229" s="23" t="s">
        <v>120</v>
      </c>
    </row>
    <row r="230" spans="1:14" x14ac:dyDescent="0.2">
      <c r="A230" s="33" t="s">
        <v>108</v>
      </c>
      <c r="B230" s="15"/>
      <c r="C230" s="16">
        <v>1459</v>
      </c>
      <c r="D230" s="16">
        <v>0</v>
      </c>
      <c r="E230" s="16">
        <v>4730</v>
      </c>
      <c r="F230" s="16">
        <v>0</v>
      </c>
      <c r="G230" s="16">
        <v>3271</v>
      </c>
      <c r="H230" s="16">
        <v>0</v>
      </c>
      <c r="I230" s="16">
        <v>4786</v>
      </c>
      <c r="J230" s="15"/>
      <c r="K230" s="15"/>
      <c r="L230" s="16">
        <v>0</v>
      </c>
      <c r="N230" s="23" t="s">
        <v>121</v>
      </c>
    </row>
    <row r="231" spans="1:14" x14ac:dyDescent="0.2">
      <c r="A231" s="33" t="s">
        <v>109</v>
      </c>
      <c r="B231" s="15"/>
      <c r="C231" s="16">
        <v>9266</v>
      </c>
      <c r="D231" s="16">
        <v>0</v>
      </c>
      <c r="E231" s="16">
        <v>0</v>
      </c>
      <c r="F231" s="16">
        <v>0</v>
      </c>
      <c r="G231" s="16">
        <v>-9327</v>
      </c>
      <c r="H231" s="16">
        <v>0</v>
      </c>
      <c r="I231" s="16">
        <v>14113</v>
      </c>
      <c r="J231" s="15"/>
      <c r="K231" s="15"/>
      <c r="L231" s="16">
        <v>0</v>
      </c>
      <c r="N231" s="23" t="s">
        <v>122</v>
      </c>
    </row>
    <row r="232" spans="1:14" x14ac:dyDescent="0.2">
      <c r="A232" s="33" t="s">
        <v>110</v>
      </c>
      <c r="B232" s="15"/>
      <c r="C232" s="16">
        <v>-1000</v>
      </c>
      <c r="D232" s="16">
        <v>0</v>
      </c>
      <c r="E232" s="16">
        <v>4369</v>
      </c>
      <c r="F232" s="16">
        <v>0</v>
      </c>
      <c r="G232" s="16">
        <v>5368</v>
      </c>
      <c r="H232" s="16">
        <v>0</v>
      </c>
      <c r="I232" s="16">
        <v>8745</v>
      </c>
      <c r="J232" s="15"/>
      <c r="K232" s="15"/>
      <c r="L232" s="16">
        <v>0</v>
      </c>
      <c r="N232" s="23" t="s">
        <v>123</v>
      </c>
    </row>
    <row r="233" spans="1:14" x14ac:dyDescent="0.2">
      <c r="A233" s="33" t="s">
        <v>111</v>
      </c>
      <c r="B233" s="15"/>
      <c r="C233" s="16">
        <v>1063</v>
      </c>
      <c r="D233" s="16">
        <v>0</v>
      </c>
      <c r="E233" s="16">
        <v>3922</v>
      </c>
      <c r="F233" s="16">
        <v>0</v>
      </c>
      <c r="G233" s="16">
        <v>2863</v>
      </c>
      <c r="H233" s="16">
        <v>0</v>
      </c>
      <c r="I233" s="16">
        <v>5882</v>
      </c>
      <c r="J233" s="15"/>
      <c r="K233" s="15"/>
      <c r="L233" s="16">
        <v>0</v>
      </c>
      <c r="N233" s="23" t="s">
        <v>124</v>
      </c>
    </row>
    <row r="234" spans="1:14" x14ac:dyDescent="0.2">
      <c r="A234" s="33" t="s">
        <v>112</v>
      </c>
      <c r="B234" s="15"/>
      <c r="C234" s="16">
        <v>6651</v>
      </c>
      <c r="D234" s="16">
        <v>0</v>
      </c>
      <c r="E234" s="16">
        <v>4366</v>
      </c>
      <c r="F234" s="16">
        <v>0</v>
      </c>
      <c r="G234" s="16">
        <v>-2287</v>
      </c>
      <c r="H234" s="16">
        <v>0</v>
      </c>
      <c r="I234" s="16">
        <v>8169</v>
      </c>
      <c r="J234" s="15"/>
      <c r="K234" s="15"/>
      <c r="L234" s="16">
        <v>0</v>
      </c>
      <c r="N234" s="23" t="s">
        <v>125</v>
      </c>
    </row>
    <row r="235" spans="1:14" ht="13.5" thickBot="1" x14ac:dyDescent="0.25">
      <c r="A235" s="41" t="s">
        <v>113</v>
      </c>
      <c r="C235" s="42">
        <v>3074</v>
      </c>
      <c r="D235" s="42">
        <v>0</v>
      </c>
      <c r="E235" s="42">
        <v>9049</v>
      </c>
      <c r="F235" s="42">
        <v>0</v>
      </c>
      <c r="G235" s="42">
        <v>5975</v>
      </c>
      <c r="H235" s="42">
        <v>0</v>
      </c>
      <c r="I235" s="42">
        <v>2194</v>
      </c>
      <c r="J235" s="2"/>
      <c r="K235" s="2"/>
      <c r="L235" s="42">
        <v>0</v>
      </c>
      <c r="N235" s="43" t="s">
        <v>113</v>
      </c>
    </row>
    <row r="236" spans="1:14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M236" s="3"/>
      <c r="N236" s="37">
        <v>2008</v>
      </c>
    </row>
    <row r="237" spans="1:14" x14ac:dyDescent="0.2">
      <c r="A237" s="33" t="s">
        <v>102</v>
      </c>
      <c r="B237" s="15"/>
      <c r="C237" s="16">
        <v>4226</v>
      </c>
      <c r="D237" s="16">
        <v>0</v>
      </c>
      <c r="E237" s="16">
        <v>5058</v>
      </c>
      <c r="F237" s="16">
        <v>0</v>
      </c>
      <c r="G237" s="16">
        <v>832</v>
      </c>
      <c r="H237" s="16">
        <v>0</v>
      </c>
      <c r="I237" s="16">
        <v>1362</v>
      </c>
      <c r="J237" s="15"/>
      <c r="K237" s="15"/>
      <c r="L237" s="16">
        <v>0</v>
      </c>
      <c r="N237" s="23" t="s">
        <v>115</v>
      </c>
    </row>
    <row r="238" spans="1:14" x14ac:dyDescent="0.2">
      <c r="A238" s="33" t="s">
        <v>103</v>
      </c>
      <c r="B238" s="15"/>
      <c r="C238" s="16">
        <v>569</v>
      </c>
      <c r="D238" s="16">
        <v>0</v>
      </c>
      <c r="E238" s="16">
        <v>0</v>
      </c>
      <c r="F238" s="16">
        <v>0</v>
      </c>
      <c r="G238" s="16">
        <v>-509</v>
      </c>
      <c r="H238" s="16">
        <v>0</v>
      </c>
      <c r="I238" s="16">
        <v>1871</v>
      </c>
      <c r="J238" s="15"/>
      <c r="K238" s="15"/>
      <c r="L238" s="16">
        <v>0</v>
      </c>
      <c r="N238" s="23" t="s">
        <v>116</v>
      </c>
    </row>
    <row r="239" spans="1:14" x14ac:dyDescent="0.2">
      <c r="A239" s="33" t="s">
        <v>104</v>
      </c>
      <c r="B239" s="15"/>
      <c r="C239" s="16">
        <v>16564</v>
      </c>
      <c r="D239" s="16">
        <v>0</v>
      </c>
      <c r="E239" s="16">
        <v>0</v>
      </c>
      <c r="F239" s="16">
        <v>0</v>
      </c>
      <c r="G239" s="16">
        <v>-16564</v>
      </c>
      <c r="H239" s="16">
        <v>0</v>
      </c>
      <c r="I239" s="16">
        <v>18435</v>
      </c>
      <c r="J239" s="15"/>
      <c r="K239" s="15"/>
      <c r="L239" s="16">
        <v>0</v>
      </c>
      <c r="N239" s="23" t="s">
        <v>117</v>
      </c>
    </row>
    <row r="240" spans="1:14" x14ac:dyDescent="0.2">
      <c r="A240" s="33" t="s">
        <v>105</v>
      </c>
      <c r="B240" s="15"/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18435</v>
      </c>
      <c r="J240" s="15"/>
      <c r="K240" s="15"/>
      <c r="L240" s="16">
        <v>0</v>
      </c>
      <c r="N240" s="23" t="s">
        <v>118</v>
      </c>
    </row>
    <row r="241" spans="1:15" x14ac:dyDescent="0.2">
      <c r="A241" s="33" t="s">
        <v>106</v>
      </c>
      <c r="B241" s="15"/>
      <c r="C241" s="16">
        <v>6336</v>
      </c>
      <c r="D241" s="16">
        <v>0</v>
      </c>
      <c r="E241" s="16">
        <v>0</v>
      </c>
      <c r="F241" s="16">
        <v>0</v>
      </c>
      <c r="G241" s="16">
        <v>-6336</v>
      </c>
      <c r="H241" s="16">
        <v>0</v>
      </c>
      <c r="I241" s="16">
        <v>24771</v>
      </c>
      <c r="J241" s="15"/>
      <c r="K241" s="15"/>
      <c r="L241" s="16">
        <v>0</v>
      </c>
      <c r="N241" s="23" t="s">
        <v>119</v>
      </c>
    </row>
    <row r="242" spans="1:15" x14ac:dyDescent="0.2">
      <c r="A242" s="33" t="s">
        <v>107</v>
      </c>
      <c r="B242" s="15"/>
      <c r="C242" s="16">
        <v>-1198</v>
      </c>
      <c r="D242" s="16">
        <v>0</v>
      </c>
      <c r="E242" s="16">
        <v>0</v>
      </c>
      <c r="F242" s="16">
        <v>0</v>
      </c>
      <c r="G242" s="16">
        <v>1198</v>
      </c>
      <c r="H242" s="16">
        <v>0</v>
      </c>
      <c r="I242" s="16">
        <v>23573</v>
      </c>
      <c r="J242" s="15"/>
      <c r="K242" s="15"/>
      <c r="L242" s="16">
        <v>0</v>
      </c>
      <c r="N242" s="23" t="s">
        <v>120</v>
      </c>
    </row>
    <row r="243" spans="1:15" x14ac:dyDescent="0.2">
      <c r="A243" s="33" t="s">
        <v>108</v>
      </c>
      <c r="B243" s="15"/>
      <c r="C243" s="16">
        <v>-7</v>
      </c>
      <c r="D243" s="16">
        <v>0</v>
      </c>
      <c r="E243" s="16">
        <v>0</v>
      </c>
      <c r="F243" s="16">
        <v>0</v>
      </c>
      <c r="G243" s="16">
        <v>7</v>
      </c>
      <c r="H243" s="16">
        <v>0</v>
      </c>
      <c r="I243" s="16">
        <v>23566</v>
      </c>
      <c r="J243" s="15"/>
      <c r="K243" s="15"/>
      <c r="L243" s="16">
        <v>0</v>
      </c>
      <c r="N243" s="23" t="s">
        <v>121</v>
      </c>
    </row>
    <row r="244" spans="1:15" x14ac:dyDescent="0.2">
      <c r="A244" s="33" t="s">
        <v>109</v>
      </c>
      <c r="B244" s="15"/>
      <c r="C244" s="16">
        <v>1665</v>
      </c>
      <c r="D244" s="16">
        <v>0</v>
      </c>
      <c r="E244" s="16">
        <v>0</v>
      </c>
      <c r="F244" s="16">
        <v>0</v>
      </c>
      <c r="G244" s="16">
        <v>-1665</v>
      </c>
      <c r="H244" s="16">
        <v>0</v>
      </c>
      <c r="I244" s="16">
        <v>25231</v>
      </c>
      <c r="J244" s="15"/>
      <c r="K244" s="15"/>
      <c r="L244" s="16">
        <v>0</v>
      </c>
      <c r="N244" s="23" t="s">
        <v>122</v>
      </c>
    </row>
    <row r="245" spans="1:15" x14ac:dyDescent="0.2">
      <c r="A245" s="33" t="s">
        <v>110</v>
      </c>
      <c r="B245" s="15"/>
      <c r="C245" s="16">
        <v>-3364</v>
      </c>
      <c r="D245" s="16">
        <v>0</v>
      </c>
      <c r="E245" s="16">
        <v>0</v>
      </c>
      <c r="F245" s="16">
        <v>0</v>
      </c>
      <c r="G245" s="16">
        <v>24123</v>
      </c>
      <c r="H245" s="16">
        <v>0</v>
      </c>
      <c r="I245" s="16">
        <v>1108</v>
      </c>
      <c r="J245" s="15"/>
      <c r="K245" s="15"/>
      <c r="L245" s="16">
        <v>0</v>
      </c>
      <c r="N245" s="23" t="s">
        <v>123</v>
      </c>
    </row>
    <row r="246" spans="1:15" x14ac:dyDescent="0.2">
      <c r="A246" s="33" t="s">
        <v>111</v>
      </c>
      <c r="B246" s="15"/>
      <c r="C246" s="16">
        <v>2104</v>
      </c>
      <c r="D246" s="16">
        <v>0</v>
      </c>
      <c r="E246" s="16">
        <v>0</v>
      </c>
      <c r="F246" s="16">
        <v>0</v>
      </c>
      <c r="G246" s="16">
        <v>-2101</v>
      </c>
      <c r="H246" s="16">
        <v>0</v>
      </c>
      <c r="I246" s="16">
        <v>3209</v>
      </c>
      <c r="J246" s="15"/>
      <c r="K246" s="15"/>
      <c r="L246" s="16">
        <v>0</v>
      </c>
      <c r="N246" s="23" t="s">
        <v>124</v>
      </c>
    </row>
    <row r="247" spans="1:15" x14ac:dyDescent="0.2">
      <c r="A247" s="33" t="s">
        <v>112</v>
      </c>
      <c r="B247" s="15"/>
      <c r="C247" s="16">
        <v>-2403</v>
      </c>
      <c r="D247" s="16">
        <v>0</v>
      </c>
      <c r="E247" s="16">
        <v>0</v>
      </c>
      <c r="F247" s="16">
        <v>0</v>
      </c>
      <c r="G247" s="16">
        <v>2403</v>
      </c>
      <c r="H247" s="16">
        <v>0</v>
      </c>
      <c r="I247" s="16">
        <v>806</v>
      </c>
      <c r="J247" s="15"/>
      <c r="K247" s="15"/>
      <c r="L247" s="16">
        <v>0</v>
      </c>
      <c r="N247" s="23" t="s">
        <v>125</v>
      </c>
    </row>
    <row r="248" spans="1:15" ht="13.5" thickBot="1" x14ac:dyDescent="0.25">
      <c r="A248" s="41" t="s">
        <v>113</v>
      </c>
      <c r="C248" s="42">
        <v>2819</v>
      </c>
      <c r="D248" s="42">
        <v>0</v>
      </c>
      <c r="E248" s="42">
        <v>0</v>
      </c>
      <c r="F248" s="42">
        <v>0</v>
      </c>
      <c r="G248" s="42">
        <v>-2768</v>
      </c>
      <c r="H248" s="42">
        <v>0</v>
      </c>
      <c r="I248" s="42">
        <v>3574</v>
      </c>
      <c r="J248" s="2"/>
      <c r="K248" s="2"/>
      <c r="L248" s="42">
        <v>0</v>
      </c>
      <c r="N248" s="43" t="s">
        <v>113</v>
      </c>
    </row>
    <row r="249" spans="1:15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M249" s="3"/>
      <c r="N249" s="37">
        <v>2009</v>
      </c>
    </row>
    <row r="250" spans="1:15" x14ac:dyDescent="0.2">
      <c r="A250" s="33" t="s">
        <v>102</v>
      </c>
      <c r="B250" s="16"/>
      <c r="C250" s="16">
        <v>-1244</v>
      </c>
      <c r="D250" s="16">
        <v>0</v>
      </c>
      <c r="E250" s="16">
        <v>0</v>
      </c>
      <c r="F250" s="16">
        <v>0</v>
      </c>
      <c r="G250" s="16">
        <v>1244</v>
      </c>
      <c r="H250" s="16">
        <v>0</v>
      </c>
      <c r="I250" s="16">
        <v>2330</v>
      </c>
      <c r="J250" s="15"/>
      <c r="K250" s="15"/>
      <c r="L250" s="16">
        <v>0</v>
      </c>
      <c r="N250" s="23" t="s">
        <v>115</v>
      </c>
      <c r="O250" s="10"/>
    </row>
    <row r="251" spans="1:15" x14ac:dyDescent="0.2">
      <c r="A251" s="33" t="s">
        <v>103</v>
      </c>
      <c r="B251" s="15"/>
      <c r="C251" s="16">
        <v>2607</v>
      </c>
      <c r="D251" s="16">
        <v>0</v>
      </c>
      <c r="E251" s="16">
        <v>2676</v>
      </c>
      <c r="F251" s="16">
        <v>0</v>
      </c>
      <c r="G251" s="16">
        <v>69</v>
      </c>
      <c r="H251" s="16">
        <v>0</v>
      </c>
      <c r="I251" s="16">
        <v>2261</v>
      </c>
      <c r="J251" s="15"/>
      <c r="K251" s="15"/>
      <c r="L251" s="16">
        <v>0</v>
      </c>
      <c r="N251" s="23" t="s">
        <v>116</v>
      </c>
      <c r="O251" s="10"/>
    </row>
    <row r="252" spans="1:15" x14ac:dyDescent="0.2">
      <c r="A252" s="33" t="s">
        <v>104</v>
      </c>
      <c r="B252" s="15"/>
      <c r="C252" s="16">
        <v>-1462</v>
      </c>
      <c r="D252" s="16">
        <v>0</v>
      </c>
      <c r="E252" s="16">
        <v>0</v>
      </c>
      <c r="F252" s="16">
        <v>0</v>
      </c>
      <c r="G252" s="16">
        <v>1462</v>
      </c>
      <c r="H252" s="16">
        <v>0</v>
      </c>
      <c r="I252" s="16">
        <v>799</v>
      </c>
      <c r="J252" s="15"/>
      <c r="K252" s="15"/>
      <c r="L252" s="16">
        <v>0</v>
      </c>
      <c r="N252" s="23" t="s">
        <v>117</v>
      </c>
      <c r="O252" s="10"/>
    </row>
    <row r="253" spans="1:15" x14ac:dyDescent="0.2">
      <c r="A253" s="33" t="s">
        <v>105</v>
      </c>
      <c r="B253" s="15"/>
      <c r="C253" s="16">
        <v>2010</v>
      </c>
      <c r="D253" s="16">
        <v>0</v>
      </c>
      <c r="E253" s="16">
        <v>0</v>
      </c>
      <c r="F253" s="16">
        <v>0</v>
      </c>
      <c r="G253" s="16">
        <v>-2010</v>
      </c>
      <c r="H253" s="16">
        <v>0</v>
      </c>
      <c r="I253" s="16">
        <v>2809</v>
      </c>
      <c r="J253" s="15"/>
      <c r="K253" s="15"/>
      <c r="L253" s="16">
        <v>0</v>
      </c>
      <c r="N253" s="23" t="s">
        <v>118</v>
      </c>
      <c r="O253" s="10"/>
    </row>
    <row r="254" spans="1:15" x14ac:dyDescent="0.2">
      <c r="A254" s="33" t="s">
        <v>106</v>
      </c>
      <c r="B254" s="15"/>
      <c r="C254" s="16">
        <v>1317</v>
      </c>
      <c r="D254" s="16">
        <v>0</v>
      </c>
      <c r="E254" s="16">
        <v>0</v>
      </c>
      <c r="F254" s="16">
        <v>0</v>
      </c>
      <c r="G254" s="16">
        <v>-1317</v>
      </c>
      <c r="H254" s="16">
        <v>0</v>
      </c>
      <c r="I254" s="16">
        <v>4126</v>
      </c>
      <c r="J254" s="15"/>
      <c r="K254" s="15"/>
      <c r="L254" s="16">
        <v>0</v>
      </c>
      <c r="N254" s="23" t="s">
        <v>119</v>
      </c>
      <c r="O254" s="10"/>
    </row>
    <row r="255" spans="1:15" x14ac:dyDescent="0.2">
      <c r="A255" s="33" t="s">
        <v>107</v>
      </c>
      <c r="B255" s="15"/>
      <c r="C255" s="16">
        <v>1896</v>
      </c>
      <c r="D255" s="16">
        <v>0</v>
      </c>
      <c r="E255" s="16">
        <v>4876</v>
      </c>
      <c r="F255" s="16">
        <v>0</v>
      </c>
      <c r="G255" s="16">
        <v>2980</v>
      </c>
      <c r="H255" s="16">
        <v>0</v>
      </c>
      <c r="I255" s="16">
        <v>1146</v>
      </c>
      <c r="J255" s="15"/>
      <c r="K255" s="15"/>
      <c r="L255" s="16">
        <v>0</v>
      </c>
      <c r="N255" s="23" t="s">
        <v>120</v>
      </c>
      <c r="O255" s="10"/>
    </row>
    <row r="256" spans="1:15" x14ac:dyDescent="0.2">
      <c r="A256" s="33" t="s">
        <v>108</v>
      </c>
      <c r="B256" s="15"/>
      <c r="C256" s="16">
        <v>653</v>
      </c>
      <c r="D256" s="16">
        <v>0</v>
      </c>
      <c r="E256" s="16">
        <v>0</v>
      </c>
      <c r="F256" s="16">
        <v>0</v>
      </c>
      <c r="G256" s="16">
        <v>-653</v>
      </c>
      <c r="H256" s="16">
        <v>0</v>
      </c>
      <c r="I256" s="16">
        <v>1799</v>
      </c>
      <c r="J256" s="15"/>
      <c r="K256" s="15"/>
      <c r="L256" s="16">
        <v>0</v>
      </c>
      <c r="N256" s="23" t="s">
        <v>121</v>
      </c>
      <c r="O256" s="10"/>
    </row>
    <row r="257" spans="1:15" x14ac:dyDescent="0.2">
      <c r="A257" s="33" t="s">
        <v>109</v>
      </c>
      <c r="B257" s="15"/>
      <c r="C257" s="16">
        <v>-625</v>
      </c>
      <c r="D257" s="16">
        <v>0</v>
      </c>
      <c r="E257" s="16">
        <v>0</v>
      </c>
      <c r="F257" s="16">
        <v>0</v>
      </c>
      <c r="G257" s="16">
        <v>625</v>
      </c>
      <c r="H257" s="16">
        <v>0</v>
      </c>
      <c r="I257" s="16">
        <v>1174</v>
      </c>
      <c r="J257" s="15"/>
      <c r="K257" s="15"/>
      <c r="L257" s="16">
        <v>0</v>
      </c>
      <c r="N257" s="23" t="s">
        <v>122</v>
      </c>
      <c r="O257" s="10"/>
    </row>
    <row r="258" spans="1:15" x14ac:dyDescent="0.2">
      <c r="A258" s="33" t="s">
        <v>110</v>
      </c>
      <c r="B258" s="15"/>
      <c r="C258" s="16">
        <v>1846</v>
      </c>
      <c r="D258" s="16">
        <v>0</v>
      </c>
      <c r="E258" s="16">
        <v>0</v>
      </c>
      <c r="F258" s="16">
        <v>0</v>
      </c>
      <c r="G258" s="16">
        <v>-1846</v>
      </c>
      <c r="H258" s="16">
        <v>0</v>
      </c>
      <c r="I258" s="16">
        <v>3020</v>
      </c>
      <c r="J258" s="15"/>
      <c r="K258" s="15"/>
      <c r="L258" s="16">
        <v>0</v>
      </c>
      <c r="N258" s="23" t="s">
        <v>123</v>
      </c>
      <c r="O258" s="10"/>
    </row>
    <row r="259" spans="1:15" x14ac:dyDescent="0.2">
      <c r="A259" s="33" t="s">
        <v>111</v>
      </c>
      <c r="B259" s="15"/>
      <c r="C259" s="16">
        <v>-2679</v>
      </c>
      <c r="D259" s="16">
        <v>0</v>
      </c>
      <c r="E259" s="16">
        <v>0</v>
      </c>
      <c r="F259" s="16">
        <v>0</v>
      </c>
      <c r="G259" s="16">
        <v>2679</v>
      </c>
      <c r="H259" s="16">
        <v>0</v>
      </c>
      <c r="I259" s="16">
        <v>341</v>
      </c>
      <c r="J259" s="15"/>
      <c r="K259" s="15"/>
      <c r="L259" s="16">
        <v>0</v>
      </c>
      <c r="N259" s="23" t="s">
        <v>124</v>
      </c>
      <c r="O259" s="10"/>
    </row>
    <row r="260" spans="1:15" x14ac:dyDescent="0.2">
      <c r="A260" s="33" t="s">
        <v>112</v>
      </c>
      <c r="B260" s="15"/>
      <c r="C260" s="16">
        <v>1850</v>
      </c>
      <c r="D260" s="16">
        <v>0</v>
      </c>
      <c r="E260" s="16">
        <v>0</v>
      </c>
      <c r="F260" s="16">
        <v>0</v>
      </c>
      <c r="G260" s="16">
        <v>-1850</v>
      </c>
      <c r="H260" s="16">
        <v>0</v>
      </c>
      <c r="I260" s="16">
        <v>2191</v>
      </c>
      <c r="J260" s="15"/>
      <c r="K260" s="15"/>
      <c r="L260" s="16">
        <v>0</v>
      </c>
      <c r="N260" s="23" t="s">
        <v>125</v>
      </c>
      <c r="O260" s="10"/>
    </row>
    <row r="261" spans="1:15" ht="13.5" thickBot="1" x14ac:dyDescent="0.25">
      <c r="A261" s="41" t="s">
        <v>113</v>
      </c>
      <c r="C261" s="42">
        <v>5657</v>
      </c>
      <c r="D261" s="42">
        <v>0</v>
      </c>
      <c r="E261" s="42">
        <v>3177</v>
      </c>
      <c r="F261" s="42">
        <v>0</v>
      </c>
      <c r="G261" s="42">
        <v>-2480</v>
      </c>
      <c r="H261" s="42">
        <v>0</v>
      </c>
      <c r="I261" s="42">
        <v>4671</v>
      </c>
      <c r="J261" s="2"/>
      <c r="K261" s="2"/>
      <c r="L261" s="42">
        <v>0</v>
      </c>
      <c r="N261" s="43" t="s">
        <v>113</v>
      </c>
    </row>
    <row r="262" spans="1:15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M262" s="3"/>
      <c r="N262" s="37">
        <v>2010</v>
      </c>
    </row>
    <row r="263" spans="1:15" x14ac:dyDescent="0.2">
      <c r="A263" s="33" t="s">
        <v>102</v>
      </c>
      <c r="B263" s="15"/>
      <c r="C263" s="16">
        <v>1610</v>
      </c>
      <c r="D263" s="16">
        <v>0</v>
      </c>
      <c r="E263" s="16">
        <v>5018</v>
      </c>
      <c r="F263" s="16">
        <v>0</v>
      </c>
      <c r="G263" s="16">
        <v>3408</v>
      </c>
      <c r="H263" s="16">
        <v>0</v>
      </c>
      <c r="I263" s="16">
        <v>1263</v>
      </c>
      <c r="J263" s="15"/>
      <c r="K263" s="15"/>
      <c r="L263" s="16">
        <v>0</v>
      </c>
      <c r="N263" s="23" t="s">
        <v>115</v>
      </c>
      <c r="O263" s="10"/>
    </row>
    <row r="264" spans="1:15" x14ac:dyDescent="0.2">
      <c r="A264" s="33" t="s">
        <v>103</v>
      </c>
      <c r="B264" s="15"/>
      <c r="C264" s="16">
        <v>2588</v>
      </c>
      <c r="D264" s="16">
        <v>0</v>
      </c>
      <c r="E264" s="16">
        <v>0</v>
      </c>
      <c r="F264" s="16">
        <v>0</v>
      </c>
      <c r="G264" s="16">
        <v>-2588</v>
      </c>
      <c r="H264" s="16">
        <v>0</v>
      </c>
      <c r="I264" s="16">
        <v>3851</v>
      </c>
      <c r="J264" s="15"/>
      <c r="K264" s="15"/>
      <c r="L264" s="16">
        <v>0</v>
      </c>
      <c r="N264" s="23" t="s">
        <v>116</v>
      </c>
      <c r="O264" s="10"/>
    </row>
    <row r="265" spans="1:15" x14ac:dyDescent="0.2">
      <c r="A265" s="33" t="s">
        <v>104</v>
      </c>
      <c r="B265" s="15"/>
      <c r="C265" s="16">
        <v>1769</v>
      </c>
      <c r="D265" s="16">
        <v>0</v>
      </c>
      <c r="E265" s="16">
        <v>3045</v>
      </c>
      <c r="F265" s="16">
        <v>0</v>
      </c>
      <c r="G265" s="16">
        <v>1276</v>
      </c>
      <c r="H265" s="16">
        <v>0</v>
      </c>
      <c r="I265" s="16">
        <v>2575</v>
      </c>
      <c r="J265" s="15"/>
      <c r="K265" s="15"/>
      <c r="L265" s="16">
        <v>0</v>
      </c>
      <c r="N265" s="23" t="s">
        <v>117</v>
      </c>
      <c r="O265" s="10"/>
    </row>
    <row r="266" spans="1:15" x14ac:dyDescent="0.2">
      <c r="A266" s="33" t="s">
        <v>105</v>
      </c>
      <c r="B266" s="15"/>
      <c r="C266" s="16">
        <v>5277</v>
      </c>
      <c r="D266" s="16">
        <v>0</v>
      </c>
      <c r="E266" s="16">
        <v>4329</v>
      </c>
      <c r="F266" s="16">
        <v>0</v>
      </c>
      <c r="G266" s="16">
        <v>-948</v>
      </c>
      <c r="H266" s="16">
        <v>0</v>
      </c>
      <c r="I266" s="16">
        <v>3523</v>
      </c>
      <c r="J266" s="15"/>
      <c r="K266" s="15"/>
      <c r="L266" s="16">
        <v>0</v>
      </c>
      <c r="N266" s="23" t="s">
        <v>118</v>
      </c>
      <c r="O266" s="10"/>
    </row>
    <row r="267" spans="1:15" x14ac:dyDescent="0.2">
      <c r="A267" s="33" t="s">
        <v>106</v>
      </c>
      <c r="B267" s="15"/>
      <c r="C267" s="16">
        <v>1166</v>
      </c>
      <c r="D267" s="16">
        <v>0</v>
      </c>
      <c r="E267" s="16">
        <v>0</v>
      </c>
      <c r="F267" s="16">
        <v>0</v>
      </c>
      <c r="G267" s="16">
        <v>-1166</v>
      </c>
      <c r="H267" s="16">
        <v>0</v>
      </c>
      <c r="I267" s="16">
        <v>4689</v>
      </c>
      <c r="J267" s="15"/>
      <c r="K267" s="15"/>
      <c r="L267" s="16">
        <v>0</v>
      </c>
      <c r="N267" s="23" t="s">
        <v>119</v>
      </c>
      <c r="O267" s="10"/>
    </row>
    <row r="268" spans="1:15" x14ac:dyDescent="0.2">
      <c r="A268" s="33" t="s">
        <v>107</v>
      </c>
      <c r="B268" s="15"/>
      <c r="C268" s="16">
        <v>2893</v>
      </c>
      <c r="D268" s="16">
        <v>0</v>
      </c>
      <c r="E268" s="16">
        <v>5364</v>
      </c>
      <c r="F268" s="16">
        <v>0</v>
      </c>
      <c r="G268" s="16">
        <v>2471</v>
      </c>
      <c r="H268" s="16">
        <v>0</v>
      </c>
      <c r="I268" s="16">
        <v>2218</v>
      </c>
      <c r="J268" s="15"/>
      <c r="K268" s="15"/>
      <c r="L268" s="16">
        <v>0</v>
      </c>
      <c r="N268" s="23" t="s">
        <v>120</v>
      </c>
      <c r="O268" s="10"/>
    </row>
    <row r="269" spans="1:15" x14ac:dyDescent="0.2">
      <c r="A269" s="33" t="s">
        <v>129</v>
      </c>
      <c r="B269" s="15"/>
      <c r="C269" s="16">
        <v>215</v>
      </c>
      <c r="D269" s="16">
        <v>0</v>
      </c>
      <c r="E269" s="16">
        <v>741</v>
      </c>
      <c r="F269" s="16">
        <v>0</v>
      </c>
      <c r="G269" s="16">
        <v>527</v>
      </c>
      <c r="H269" s="16">
        <v>0</v>
      </c>
      <c r="I269" s="16">
        <v>1691</v>
      </c>
      <c r="J269" s="15"/>
      <c r="K269" s="15"/>
      <c r="L269" s="16">
        <v>0</v>
      </c>
      <c r="N269" s="23" t="s">
        <v>121</v>
      </c>
    </row>
    <row r="270" spans="1:15" x14ac:dyDescent="0.2">
      <c r="A270" s="33" t="s">
        <v>122</v>
      </c>
      <c r="C270" s="16">
        <v>-868</v>
      </c>
      <c r="D270" s="16">
        <v>0</v>
      </c>
      <c r="E270" s="16">
        <v>0</v>
      </c>
      <c r="F270" s="16">
        <v>0</v>
      </c>
      <c r="G270" s="16">
        <v>868</v>
      </c>
      <c r="H270" s="16">
        <v>0</v>
      </c>
      <c r="I270" s="16">
        <v>823</v>
      </c>
      <c r="J270" s="15"/>
      <c r="K270" s="15"/>
      <c r="L270" s="16">
        <v>0</v>
      </c>
      <c r="N270" s="23" t="s">
        <v>122</v>
      </c>
    </row>
    <row r="271" spans="1:15" x14ac:dyDescent="0.2">
      <c r="A271" s="33" t="s">
        <v>123</v>
      </c>
      <c r="C271" s="16">
        <v>194</v>
      </c>
      <c r="D271" s="16">
        <v>0</v>
      </c>
      <c r="E271" s="16">
        <v>0</v>
      </c>
      <c r="F271" s="16">
        <v>0</v>
      </c>
      <c r="G271" s="16">
        <v>-194</v>
      </c>
      <c r="H271" s="16">
        <v>0</v>
      </c>
      <c r="I271" s="16">
        <v>1017</v>
      </c>
      <c r="J271" s="15"/>
      <c r="K271" s="15"/>
      <c r="L271" s="16">
        <v>0</v>
      </c>
      <c r="N271" s="23" t="s">
        <v>123</v>
      </c>
    </row>
    <row r="272" spans="1:15" x14ac:dyDescent="0.2">
      <c r="A272" s="33" t="s">
        <v>131</v>
      </c>
      <c r="C272" s="3">
        <v>8964</v>
      </c>
      <c r="D272" s="3">
        <v>0</v>
      </c>
      <c r="E272" s="3">
        <v>5138</v>
      </c>
      <c r="F272" s="3">
        <v>0</v>
      </c>
      <c r="G272" s="3">
        <v>-3826</v>
      </c>
      <c r="H272" s="16">
        <v>0</v>
      </c>
      <c r="I272" s="16">
        <v>4843</v>
      </c>
      <c r="J272" s="15"/>
      <c r="K272" s="15"/>
      <c r="L272" s="16">
        <v>0</v>
      </c>
      <c r="N272" s="23" t="s">
        <v>124</v>
      </c>
    </row>
    <row r="273" spans="1:14" x14ac:dyDescent="0.2">
      <c r="A273" s="33" t="s">
        <v>125</v>
      </c>
      <c r="C273" s="3">
        <v>8796</v>
      </c>
      <c r="D273" s="3">
        <v>0</v>
      </c>
      <c r="E273" s="3">
        <v>10093</v>
      </c>
      <c r="F273" s="3">
        <v>0</v>
      </c>
      <c r="G273" s="3">
        <v>1297</v>
      </c>
      <c r="H273" s="16">
        <v>0</v>
      </c>
      <c r="I273" s="16">
        <v>3546</v>
      </c>
      <c r="J273" s="15"/>
      <c r="K273" s="15"/>
      <c r="L273" s="16">
        <v>0</v>
      </c>
      <c r="N273" s="23" t="s">
        <v>125</v>
      </c>
    </row>
    <row r="274" spans="1:14" ht="13.5" thickBot="1" x14ac:dyDescent="0.25">
      <c r="A274" s="41" t="s">
        <v>113</v>
      </c>
      <c r="C274" s="42">
        <v>7904</v>
      </c>
      <c r="D274" s="42">
        <v>0</v>
      </c>
      <c r="E274" s="42">
        <v>4938</v>
      </c>
      <c r="F274" s="42">
        <v>0</v>
      </c>
      <c r="G274" s="42">
        <v>-2965</v>
      </c>
      <c r="H274" s="42">
        <v>0</v>
      </c>
      <c r="I274" s="42">
        <v>6511</v>
      </c>
      <c r="J274" s="2"/>
      <c r="K274" s="2"/>
      <c r="L274" s="42">
        <v>0</v>
      </c>
      <c r="N274" s="43" t="s">
        <v>113</v>
      </c>
    </row>
    <row r="275" spans="1:14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M275" s="3"/>
      <c r="N275" s="37">
        <v>2011</v>
      </c>
    </row>
    <row r="276" spans="1:14" x14ac:dyDescent="0.2">
      <c r="A276" s="33" t="s">
        <v>102</v>
      </c>
      <c r="C276" s="3">
        <v>0</v>
      </c>
      <c r="D276" s="3">
        <v>0</v>
      </c>
      <c r="E276" s="3">
        <v>0</v>
      </c>
      <c r="F276" s="3">
        <v>0</v>
      </c>
      <c r="G276" s="3">
        <v>6511</v>
      </c>
      <c r="H276" s="16">
        <v>0</v>
      </c>
      <c r="I276" s="16">
        <v>0</v>
      </c>
      <c r="J276" s="15"/>
      <c r="K276" s="15"/>
      <c r="L276" s="16">
        <v>0</v>
      </c>
      <c r="N276" s="23" t="s">
        <v>115</v>
      </c>
    </row>
    <row r="277" spans="1:14" x14ac:dyDescent="0.2">
      <c r="A277" s="33" t="s">
        <v>103</v>
      </c>
      <c r="C277" s="3">
        <v>0</v>
      </c>
      <c r="D277" s="3">
        <v>0</v>
      </c>
      <c r="E277" s="3">
        <v>0</v>
      </c>
      <c r="F277" s="3">
        <v>0</v>
      </c>
      <c r="G277" s="3">
        <v>0</v>
      </c>
      <c r="H277" s="16">
        <v>0</v>
      </c>
      <c r="I277" s="16">
        <v>0</v>
      </c>
      <c r="J277" s="15"/>
      <c r="K277" s="15"/>
      <c r="L277" s="16">
        <v>0</v>
      </c>
      <c r="N277" s="23" t="s">
        <v>116</v>
      </c>
    </row>
    <row r="278" spans="1:14" x14ac:dyDescent="0.2">
      <c r="A278" s="33" t="s">
        <v>104</v>
      </c>
      <c r="C278" s="3">
        <v>0</v>
      </c>
      <c r="D278" s="3">
        <v>0</v>
      </c>
      <c r="E278" s="3">
        <v>0</v>
      </c>
      <c r="F278" s="3">
        <v>0</v>
      </c>
      <c r="G278" s="3">
        <v>0</v>
      </c>
      <c r="H278" s="16">
        <v>0</v>
      </c>
      <c r="I278" s="16">
        <v>0</v>
      </c>
      <c r="J278" s="15"/>
      <c r="K278" s="15"/>
      <c r="L278" s="16">
        <v>0</v>
      </c>
      <c r="N278" s="23" t="s">
        <v>117</v>
      </c>
    </row>
    <row r="279" spans="1:14" x14ac:dyDescent="0.2">
      <c r="A279" s="33" t="s">
        <v>105</v>
      </c>
      <c r="C279" s="3">
        <v>0</v>
      </c>
      <c r="D279" s="3">
        <v>0</v>
      </c>
      <c r="E279" s="3">
        <v>0</v>
      </c>
      <c r="F279" s="3">
        <v>0</v>
      </c>
      <c r="G279" s="3">
        <v>0</v>
      </c>
      <c r="H279" s="16">
        <v>0</v>
      </c>
      <c r="I279" s="16">
        <v>0</v>
      </c>
      <c r="J279" s="15"/>
      <c r="K279" s="15"/>
      <c r="L279" s="16">
        <v>0</v>
      </c>
      <c r="N279" s="23" t="s">
        <v>118</v>
      </c>
    </row>
    <row r="280" spans="1:14" x14ac:dyDescent="0.2">
      <c r="A280" s="33" t="s">
        <v>137</v>
      </c>
      <c r="C280" s="3">
        <v>0</v>
      </c>
      <c r="D280" s="3">
        <v>0</v>
      </c>
      <c r="E280" s="3">
        <v>0</v>
      </c>
      <c r="F280" s="3">
        <v>0</v>
      </c>
      <c r="G280" s="3">
        <v>0</v>
      </c>
      <c r="H280" s="16">
        <v>0</v>
      </c>
      <c r="I280" s="16">
        <v>0</v>
      </c>
      <c r="J280" s="15"/>
      <c r="K280" s="15"/>
      <c r="L280" s="16">
        <v>0</v>
      </c>
      <c r="N280" s="23" t="s">
        <v>119</v>
      </c>
    </row>
    <row r="281" spans="1:14" x14ac:dyDescent="0.2">
      <c r="A281" s="33" t="s">
        <v>138</v>
      </c>
      <c r="C281" s="3">
        <v>0</v>
      </c>
      <c r="D281" s="3">
        <v>0</v>
      </c>
      <c r="E281" s="3">
        <v>0</v>
      </c>
      <c r="F281" s="3">
        <v>0</v>
      </c>
      <c r="G281" s="3">
        <v>0</v>
      </c>
      <c r="H281" s="16">
        <v>0</v>
      </c>
      <c r="I281" s="16">
        <v>0</v>
      </c>
      <c r="J281" s="15"/>
      <c r="K281" s="15"/>
      <c r="L281" s="16">
        <v>0</v>
      </c>
      <c r="N281" s="23" t="s">
        <v>120</v>
      </c>
    </row>
    <row r="282" spans="1:14" x14ac:dyDescent="0.2">
      <c r="A282" s="33" t="s">
        <v>129</v>
      </c>
      <c r="C282" s="3">
        <v>0</v>
      </c>
      <c r="D282" s="3">
        <v>0</v>
      </c>
      <c r="E282" s="3">
        <v>0</v>
      </c>
      <c r="F282" s="3">
        <v>0</v>
      </c>
      <c r="G282" s="3">
        <v>0</v>
      </c>
      <c r="H282" s="16">
        <v>0</v>
      </c>
      <c r="I282" s="16">
        <v>0</v>
      </c>
      <c r="J282" s="15"/>
      <c r="K282" s="15"/>
      <c r="L282" s="16">
        <v>0</v>
      </c>
      <c r="N282" s="23" t="s">
        <v>121</v>
      </c>
    </row>
    <row r="283" spans="1:14" x14ac:dyDescent="0.2">
      <c r="A283" s="33" t="s">
        <v>122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  <c r="H283" s="16">
        <v>0</v>
      </c>
      <c r="I283" s="16">
        <v>0</v>
      </c>
      <c r="J283" s="15"/>
      <c r="K283" s="15"/>
      <c r="L283" s="16">
        <v>0</v>
      </c>
      <c r="N283" s="23" t="s">
        <v>122</v>
      </c>
    </row>
    <row r="284" spans="1:14" x14ac:dyDescent="0.2">
      <c r="A284" s="33" t="s">
        <v>123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  <c r="H284" s="16">
        <v>0</v>
      </c>
      <c r="I284" s="16">
        <v>0</v>
      </c>
      <c r="J284" s="15"/>
      <c r="K284" s="15"/>
      <c r="L284" s="16">
        <v>0</v>
      </c>
      <c r="N284" s="23" t="s">
        <v>123</v>
      </c>
    </row>
    <row r="285" spans="1:14" x14ac:dyDescent="0.2">
      <c r="A285" s="33" t="s">
        <v>131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  <c r="H285" s="16">
        <v>0</v>
      </c>
      <c r="I285" s="16">
        <v>0</v>
      </c>
      <c r="J285" s="15"/>
      <c r="K285" s="15"/>
      <c r="L285" s="16">
        <v>0</v>
      </c>
      <c r="N285" s="23" t="s">
        <v>124</v>
      </c>
    </row>
    <row r="286" spans="1:14" x14ac:dyDescent="0.2">
      <c r="A286" s="33" t="s">
        <v>125</v>
      </c>
      <c r="C286" s="3">
        <v>0</v>
      </c>
      <c r="D286" s="3">
        <v>0</v>
      </c>
      <c r="E286" s="3">
        <v>0</v>
      </c>
      <c r="F286" s="3">
        <v>0</v>
      </c>
      <c r="G286" s="3">
        <v>0</v>
      </c>
      <c r="H286" s="16">
        <v>0</v>
      </c>
      <c r="I286" s="16">
        <v>0</v>
      </c>
      <c r="J286" s="15"/>
      <c r="K286" s="15"/>
      <c r="L286" s="16">
        <v>0</v>
      </c>
      <c r="N286" s="23" t="s">
        <v>125</v>
      </c>
    </row>
    <row r="287" spans="1:14" ht="13.5" thickBot="1" x14ac:dyDescent="0.25">
      <c r="A287" s="41" t="s">
        <v>113</v>
      </c>
      <c r="C287" s="42">
        <v>0</v>
      </c>
      <c r="D287" s="42">
        <v>0</v>
      </c>
      <c r="E287" s="42">
        <v>0</v>
      </c>
      <c r="F287" s="42">
        <v>0</v>
      </c>
      <c r="G287" s="42">
        <v>0</v>
      </c>
      <c r="H287" s="42">
        <v>0</v>
      </c>
      <c r="I287" s="42">
        <v>0</v>
      </c>
      <c r="J287" s="2"/>
      <c r="K287" s="2"/>
      <c r="L287" s="42">
        <v>0</v>
      </c>
      <c r="N287" s="43" t="s">
        <v>113</v>
      </c>
    </row>
    <row r="288" spans="1:14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M288" s="3"/>
      <c r="N288" s="37">
        <v>2012</v>
      </c>
    </row>
    <row r="289" spans="1:14" x14ac:dyDescent="0.2">
      <c r="A289" s="33" t="s">
        <v>153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  <c r="H289" s="16">
        <v>0</v>
      </c>
      <c r="I289" s="16">
        <v>0</v>
      </c>
      <c r="J289" s="15"/>
      <c r="K289" s="15"/>
      <c r="L289" s="16">
        <v>0</v>
      </c>
      <c r="N289" s="23" t="s">
        <v>115</v>
      </c>
    </row>
    <row r="290" spans="1:14" x14ac:dyDescent="0.2">
      <c r="A290" s="33" t="s">
        <v>154</v>
      </c>
      <c r="C290" s="3">
        <v>0</v>
      </c>
      <c r="D290" s="3">
        <v>0</v>
      </c>
      <c r="E290" s="3">
        <v>0</v>
      </c>
      <c r="F290" s="3">
        <v>0</v>
      </c>
      <c r="G290" s="3">
        <v>0</v>
      </c>
      <c r="H290" s="16">
        <v>0</v>
      </c>
      <c r="I290" s="16">
        <v>0</v>
      </c>
      <c r="J290" s="15"/>
      <c r="K290" s="15"/>
      <c r="L290" s="16">
        <v>0</v>
      </c>
      <c r="N290" s="23" t="s">
        <v>116</v>
      </c>
    </row>
    <row r="291" spans="1:14" x14ac:dyDescent="0.2">
      <c r="A291" s="33" t="s">
        <v>155</v>
      </c>
      <c r="C291" s="3">
        <v>0</v>
      </c>
      <c r="D291" s="3">
        <v>0</v>
      </c>
      <c r="E291" s="3">
        <v>0</v>
      </c>
      <c r="F291" s="3">
        <v>0</v>
      </c>
      <c r="G291" s="3">
        <v>0</v>
      </c>
      <c r="H291" s="16">
        <v>0</v>
      </c>
      <c r="I291" s="16">
        <v>0</v>
      </c>
      <c r="J291" s="15"/>
      <c r="K291" s="15"/>
      <c r="L291" s="16">
        <v>0</v>
      </c>
      <c r="N291" s="23" t="s">
        <v>117</v>
      </c>
    </row>
    <row r="292" spans="1:14" x14ac:dyDescent="0.2">
      <c r="A292" s="33" t="s">
        <v>118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  <c r="H292" s="16">
        <v>0</v>
      </c>
      <c r="I292" s="16">
        <v>0</v>
      </c>
      <c r="J292" s="15"/>
      <c r="K292" s="15"/>
      <c r="L292" s="16">
        <v>0</v>
      </c>
      <c r="N292" s="23" t="s">
        <v>118</v>
      </c>
    </row>
    <row r="293" spans="1:14" x14ac:dyDescent="0.2">
      <c r="A293" s="33" t="s">
        <v>137</v>
      </c>
      <c r="C293" s="3">
        <v>0</v>
      </c>
      <c r="D293" s="3">
        <v>0</v>
      </c>
      <c r="E293" s="3">
        <v>0</v>
      </c>
      <c r="F293" s="3">
        <v>0</v>
      </c>
      <c r="G293" s="3">
        <v>0</v>
      </c>
      <c r="H293" s="16">
        <v>0</v>
      </c>
      <c r="I293" s="16">
        <v>0</v>
      </c>
      <c r="J293" s="15"/>
      <c r="K293" s="15"/>
      <c r="L293" s="16">
        <v>0</v>
      </c>
      <c r="N293" s="23" t="s">
        <v>119</v>
      </c>
    </row>
    <row r="294" spans="1:14" x14ac:dyDescent="0.2">
      <c r="A294" s="33" t="s">
        <v>138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  <c r="H294" s="16">
        <v>0</v>
      </c>
      <c r="I294" s="16">
        <v>0</v>
      </c>
      <c r="J294" s="15"/>
      <c r="K294" s="15"/>
      <c r="L294" s="16">
        <v>0</v>
      </c>
      <c r="N294" s="23" t="s">
        <v>120</v>
      </c>
    </row>
    <row r="295" spans="1:14" x14ac:dyDescent="0.2">
      <c r="A295" s="33" t="s">
        <v>129</v>
      </c>
      <c r="C295" s="3">
        <v>0</v>
      </c>
      <c r="D295" s="3">
        <v>0</v>
      </c>
      <c r="E295" s="3">
        <v>0</v>
      </c>
      <c r="F295" s="3">
        <v>0</v>
      </c>
      <c r="G295" s="3">
        <v>0</v>
      </c>
      <c r="H295" s="16">
        <v>0</v>
      </c>
      <c r="I295" s="16">
        <v>0</v>
      </c>
      <c r="J295" s="15"/>
      <c r="K295" s="15"/>
      <c r="L295" s="16">
        <v>0</v>
      </c>
      <c r="N295" s="23" t="s">
        <v>121</v>
      </c>
    </row>
    <row r="296" spans="1:14" x14ac:dyDescent="0.2">
      <c r="A296" s="33" t="s">
        <v>122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  <c r="H296" s="16">
        <v>0</v>
      </c>
      <c r="I296" s="16">
        <v>0</v>
      </c>
      <c r="J296" s="15"/>
      <c r="K296" s="15"/>
      <c r="L296" s="16">
        <v>0</v>
      </c>
      <c r="N296" s="23" t="s">
        <v>122</v>
      </c>
    </row>
    <row r="297" spans="1:14" x14ac:dyDescent="0.2">
      <c r="A297" s="33" t="s">
        <v>123</v>
      </c>
      <c r="C297" s="3">
        <v>0</v>
      </c>
      <c r="D297" s="3">
        <v>0</v>
      </c>
      <c r="E297" s="3">
        <v>0</v>
      </c>
      <c r="F297" s="3">
        <v>0</v>
      </c>
      <c r="G297" s="3">
        <v>0</v>
      </c>
      <c r="H297" s="16">
        <v>0</v>
      </c>
      <c r="I297" s="16">
        <v>0</v>
      </c>
      <c r="J297" s="15"/>
      <c r="K297" s="15"/>
      <c r="L297" s="16">
        <v>0</v>
      </c>
      <c r="N297" s="23" t="s">
        <v>123</v>
      </c>
    </row>
    <row r="298" spans="1:14" x14ac:dyDescent="0.2">
      <c r="A298" s="33" t="s">
        <v>131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16">
        <v>0</v>
      </c>
      <c r="I298" s="16">
        <v>0</v>
      </c>
      <c r="J298" s="15"/>
      <c r="K298" s="15"/>
      <c r="L298" s="16">
        <v>0</v>
      </c>
      <c r="N298" s="23" t="s">
        <v>124</v>
      </c>
    </row>
    <row r="299" spans="1:14" x14ac:dyDescent="0.2">
      <c r="A299" s="33" t="s">
        <v>125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16">
        <v>0</v>
      </c>
      <c r="I299" s="16">
        <v>0</v>
      </c>
      <c r="J299" s="15"/>
      <c r="K299" s="15"/>
      <c r="L299" s="16">
        <v>0</v>
      </c>
      <c r="N299" s="23" t="s">
        <v>125</v>
      </c>
    </row>
    <row r="300" spans="1:14" ht="13.5" thickBot="1" x14ac:dyDescent="0.25">
      <c r="A300" s="41" t="s">
        <v>113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2"/>
      <c r="K300" s="2"/>
      <c r="L300" s="42">
        <v>0</v>
      </c>
      <c r="N300" s="43" t="s">
        <v>113</v>
      </c>
    </row>
    <row r="301" spans="1:14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M301" s="3"/>
      <c r="N301" s="37">
        <v>2013</v>
      </c>
    </row>
    <row r="302" spans="1:14" x14ac:dyDescent="0.2">
      <c r="A302" s="33" t="s">
        <v>153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16">
        <v>0</v>
      </c>
      <c r="I302" s="16">
        <v>0</v>
      </c>
      <c r="J302" s="15"/>
      <c r="K302" s="15"/>
      <c r="L302" s="16">
        <v>0</v>
      </c>
      <c r="N302" s="23" t="s">
        <v>115</v>
      </c>
    </row>
    <row r="303" spans="1:14" x14ac:dyDescent="0.2">
      <c r="A303" s="33" t="s">
        <v>154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  <c r="H303" s="16">
        <v>0</v>
      </c>
      <c r="I303" s="16">
        <v>0</v>
      </c>
      <c r="J303" s="15"/>
      <c r="K303" s="15"/>
      <c r="L303" s="16">
        <v>0</v>
      </c>
      <c r="N303" s="23" t="s">
        <v>116</v>
      </c>
    </row>
    <row r="304" spans="1:14" x14ac:dyDescent="0.2">
      <c r="A304" s="33" t="s">
        <v>155</v>
      </c>
      <c r="C304" s="3">
        <v>0</v>
      </c>
      <c r="D304" s="3">
        <v>0</v>
      </c>
      <c r="E304" s="3">
        <v>0</v>
      </c>
      <c r="F304" s="3">
        <v>0</v>
      </c>
      <c r="G304" s="3">
        <v>0</v>
      </c>
      <c r="H304" s="16">
        <v>0</v>
      </c>
      <c r="I304" s="16">
        <v>0</v>
      </c>
      <c r="J304" s="15"/>
      <c r="K304" s="15"/>
      <c r="L304" s="16">
        <v>0</v>
      </c>
      <c r="N304" s="23" t="s">
        <v>117</v>
      </c>
    </row>
    <row r="305" spans="1:14" x14ac:dyDescent="0.2">
      <c r="A305" s="33" t="s">
        <v>118</v>
      </c>
      <c r="C305" s="3">
        <v>0</v>
      </c>
      <c r="D305" s="3">
        <v>0</v>
      </c>
      <c r="E305" s="3">
        <v>0</v>
      </c>
      <c r="F305" s="3">
        <v>0</v>
      </c>
      <c r="G305" s="3">
        <v>0</v>
      </c>
      <c r="H305" s="16">
        <v>0</v>
      </c>
      <c r="I305" s="16">
        <v>0</v>
      </c>
      <c r="J305" s="15"/>
      <c r="K305" s="15"/>
      <c r="L305" s="16">
        <v>0</v>
      </c>
      <c r="N305" s="23" t="s">
        <v>118</v>
      </c>
    </row>
    <row r="306" spans="1:14" x14ac:dyDescent="0.2">
      <c r="A306" s="33" t="s">
        <v>137</v>
      </c>
      <c r="C306" s="3">
        <v>0</v>
      </c>
      <c r="D306" s="3">
        <v>0</v>
      </c>
      <c r="E306" s="3">
        <v>0</v>
      </c>
      <c r="F306" s="3">
        <v>0</v>
      </c>
      <c r="G306" s="3">
        <v>0</v>
      </c>
      <c r="H306" s="16">
        <v>0</v>
      </c>
      <c r="I306" s="16">
        <v>0</v>
      </c>
      <c r="J306" s="15"/>
      <c r="K306" s="15"/>
      <c r="L306" s="16">
        <v>0</v>
      </c>
      <c r="N306" s="23" t="s">
        <v>119</v>
      </c>
    </row>
    <row r="307" spans="1:14" x14ac:dyDescent="0.2">
      <c r="A307" s="33" t="s">
        <v>138</v>
      </c>
      <c r="C307" s="3">
        <v>0</v>
      </c>
      <c r="D307" s="3">
        <v>0</v>
      </c>
      <c r="E307" s="3">
        <v>0</v>
      </c>
      <c r="F307" s="3">
        <v>0</v>
      </c>
      <c r="G307" s="3">
        <v>0</v>
      </c>
      <c r="H307" s="16">
        <v>0</v>
      </c>
      <c r="I307" s="16">
        <v>0</v>
      </c>
      <c r="J307" s="15"/>
      <c r="K307" s="15"/>
      <c r="L307" s="16">
        <v>0</v>
      </c>
      <c r="N307" s="23" t="s">
        <v>120</v>
      </c>
    </row>
    <row r="308" spans="1:14" x14ac:dyDescent="0.2">
      <c r="A308" s="33" t="s">
        <v>129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16">
        <v>0</v>
      </c>
      <c r="I308" s="16">
        <v>0</v>
      </c>
      <c r="J308" s="15"/>
      <c r="K308" s="15"/>
      <c r="L308" s="16">
        <v>0</v>
      </c>
      <c r="N308" s="23" t="s">
        <v>121</v>
      </c>
    </row>
    <row r="309" spans="1:14" x14ac:dyDescent="0.2">
      <c r="A309" s="33" t="s">
        <v>122</v>
      </c>
      <c r="C309" s="3">
        <v>0</v>
      </c>
      <c r="D309" s="3">
        <v>0</v>
      </c>
      <c r="E309" s="3">
        <v>0</v>
      </c>
      <c r="F309" s="3">
        <v>0</v>
      </c>
      <c r="G309" s="3">
        <v>0</v>
      </c>
      <c r="H309" s="16">
        <v>0</v>
      </c>
      <c r="I309" s="16">
        <v>0</v>
      </c>
      <c r="J309" s="15"/>
      <c r="K309" s="15"/>
      <c r="L309" s="16">
        <v>0</v>
      </c>
      <c r="N309" s="23" t="s">
        <v>122</v>
      </c>
    </row>
    <row r="310" spans="1:14" x14ac:dyDescent="0.2">
      <c r="A310" s="33" t="s">
        <v>123</v>
      </c>
      <c r="C310" s="3">
        <v>0</v>
      </c>
      <c r="D310" s="3">
        <v>0</v>
      </c>
      <c r="E310" s="3">
        <v>0</v>
      </c>
      <c r="F310" s="3">
        <v>0</v>
      </c>
      <c r="G310" s="3">
        <v>0</v>
      </c>
      <c r="H310" s="16">
        <v>0</v>
      </c>
      <c r="I310" s="16">
        <v>0</v>
      </c>
      <c r="J310" s="15"/>
      <c r="K310" s="15"/>
      <c r="L310" s="16">
        <v>0</v>
      </c>
      <c r="N310" s="23" t="s">
        <v>123</v>
      </c>
    </row>
    <row r="311" spans="1:14" x14ac:dyDescent="0.2">
      <c r="A311" s="33" t="s">
        <v>131</v>
      </c>
      <c r="C311" s="3">
        <v>0</v>
      </c>
      <c r="D311" s="3">
        <v>0</v>
      </c>
      <c r="E311" s="3">
        <v>0</v>
      </c>
      <c r="F311" s="3">
        <v>0</v>
      </c>
      <c r="G311" s="3">
        <v>0</v>
      </c>
      <c r="H311" s="16">
        <v>0</v>
      </c>
      <c r="I311" s="16">
        <v>0</v>
      </c>
      <c r="J311" s="15"/>
      <c r="K311" s="15"/>
      <c r="L311" s="16">
        <v>0</v>
      </c>
      <c r="N311" s="23" t="s">
        <v>124</v>
      </c>
    </row>
    <row r="312" spans="1:14" x14ac:dyDescent="0.2">
      <c r="A312" s="33" t="s">
        <v>125</v>
      </c>
      <c r="C312" s="3">
        <v>0</v>
      </c>
      <c r="D312" s="3">
        <v>0</v>
      </c>
      <c r="E312" s="3">
        <v>0</v>
      </c>
      <c r="F312" s="3">
        <v>0</v>
      </c>
      <c r="G312" s="3">
        <v>0</v>
      </c>
      <c r="H312" s="16">
        <v>0</v>
      </c>
      <c r="I312" s="16">
        <v>0</v>
      </c>
      <c r="J312" s="15"/>
      <c r="K312" s="15"/>
      <c r="L312" s="16">
        <v>0</v>
      </c>
      <c r="N312" s="23" t="s">
        <v>125</v>
      </c>
    </row>
    <row r="313" spans="1:14" ht="13.5" thickBot="1" x14ac:dyDescent="0.25">
      <c r="A313" s="41" t="s">
        <v>113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2"/>
      <c r="K313" s="2"/>
      <c r="L313" s="42">
        <v>0</v>
      </c>
      <c r="N313" s="43" t="s">
        <v>113</v>
      </c>
    </row>
    <row r="314" spans="1:14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M314" s="3"/>
      <c r="N314" s="37">
        <f>'Olieforbrug, TJ'!M314</f>
        <v>2014</v>
      </c>
    </row>
    <row r="315" spans="1:14" x14ac:dyDescent="0.2">
      <c r="A315" s="33" t="s">
        <v>153</v>
      </c>
      <c r="C315" s="3">
        <v>0</v>
      </c>
      <c r="D315" s="3">
        <v>0</v>
      </c>
      <c r="E315" s="3">
        <v>0</v>
      </c>
      <c r="F315" s="3">
        <v>0</v>
      </c>
      <c r="G315" s="3">
        <v>0</v>
      </c>
      <c r="H315" s="16">
        <v>0</v>
      </c>
      <c r="I315" s="16">
        <v>0</v>
      </c>
      <c r="J315" s="15"/>
      <c r="K315" s="15"/>
      <c r="L315" s="16">
        <v>0</v>
      </c>
      <c r="N315" s="23" t="s">
        <v>115</v>
      </c>
    </row>
    <row r="316" spans="1:14" x14ac:dyDescent="0.2">
      <c r="A316" s="33" t="s">
        <v>154</v>
      </c>
      <c r="C316" s="3">
        <v>0</v>
      </c>
      <c r="D316" s="3">
        <v>0</v>
      </c>
      <c r="E316" s="3">
        <v>0</v>
      </c>
      <c r="F316" s="3">
        <v>0</v>
      </c>
      <c r="G316" s="3">
        <v>0</v>
      </c>
      <c r="H316" s="16">
        <v>0</v>
      </c>
      <c r="I316" s="16">
        <v>0</v>
      </c>
      <c r="J316" s="15"/>
      <c r="K316" s="15"/>
      <c r="L316" s="16">
        <v>0</v>
      </c>
      <c r="N316" s="23" t="s">
        <v>116</v>
      </c>
    </row>
    <row r="317" spans="1:14" x14ac:dyDescent="0.2">
      <c r="A317" s="33" t="s">
        <v>155</v>
      </c>
      <c r="C317" s="3">
        <v>0</v>
      </c>
      <c r="D317" s="3">
        <v>0</v>
      </c>
      <c r="E317" s="3">
        <v>0</v>
      </c>
      <c r="F317" s="3">
        <v>0</v>
      </c>
      <c r="G317" s="3">
        <v>0</v>
      </c>
      <c r="H317" s="16">
        <v>0</v>
      </c>
      <c r="I317" s="16">
        <v>0</v>
      </c>
      <c r="J317" s="15"/>
      <c r="K317" s="15"/>
      <c r="L317" s="16">
        <v>0</v>
      </c>
      <c r="N317" s="23" t="s">
        <v>117</v>
      </c>
    </row>
    <row r="318" spans="1:14" x14ac:dyDescent="0.2">
      <c r="A318" s="33" t="s">
        <v>118</v>
      </c>
      <c r="C318" s="3">
        <v>0</v>
      </c>
      <c r="D318" s="3">
        <v>0</v>
      </c>
      <c r="E318" s="3">
        <v>0</v>
      </c>
      <c r="F318" s="3">
        <v>0</v>
      </c>
      <c r="G318" s="3">
        <v>0</v>
      </c>
      <c r="H318" s="16">
        <v>0</v>
      </c>
      <c r="I318" s="16">
        <v>0</v>
      </c>
      <c r="J318" s="15"/>
      <c r="K318" s="15"/>
      <c r="L318" s="16">
        <v>0</v>
      </c>
      <c r="N318" s="23" t="s">
        <v>118</v>
      </c>
    </row>
    <row r="319" spans="1:14" x14ac:dyDescent="0.2">
      <c r="A319" s="33" t="s">
        <v>137</v>
      </c>
      <c r="C319" s="3">
        <v>0</v>
      </c>
      <c r="D319" s="3">
        <v>0</v>
      </c>
      <c r="E319" s="3">
        <v>0</v>
      </c>
      <c r="F319" s="3">
        <v>0</v>
      </c>
      <c r="G319" s="3">
        <v>0</v>
      </c>
      <c r="H319" s="16">
        <v>0</v>
      </c>
      <c r="I319" s="16">
        <v>0</v>
      </c>
      <c r="J319" s="15"/>
      <c r="K319" s="15"/>
      <c r="L319" s="16">
        <v>0</v>
      </c>
      <c r="N319" s="23" t="s">
        <v>119</v>
      </c>
    </row>
    <row r="320" spans="1:14" x14ac:dyDescent="0.2">
      <c r="A320" s="33" t="s">
        <v>138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16">
        <v>0</v>
      </c>
      <c r="I320" s="16">
        <v>0</v>
      </c>
      <c r="J320" s="15"/>
      <c r="K320" s="15"/>
      <c r="L320" s="16">
        <v>0</v>
      </c>
      <c r="N320" s="23" t="s">
        <v>120</v>
      </c>
    </row>
    <row r="321" spans="1:14" x14ac:dyDescent="0.2">
      <c r="A321" s="33" t="s">
        <v>129</v>
      </c>
      <c r="C321" s="3">
        <v>0</v>
      </c>
      <c r="D321" s="3">
        <v>0</v>
      </c>
      <c r="E321" s="3">
        <v>0</v>
      </c>
      <c r="F321" s="3">
        <v>0</v>
      </c>
      <c r="G321" s="3">
        <v>0</v>
      </c>
      <c r="H321" s="16">
        <v>0</v>
      </c>
      <c r="I321" s="16">
        <v>0</v>
      </c>
      <c r="J321" s="15"/>
      <c r="K321" s="15"/>
      <c r="L321" s="16">
        <v>0</v>
      </c>
      <c r="N321" s="23" t="s">
        <v>121</v>
      </c>
    </row>
    <row r="322" spans="1:14" x14ac:dyDescent="0.2">
      <c r="A322" s="33" t="s">
        <v>122</v>
      </c>
      <c r="C322" s="3">
        <v>0</v>
      </c>
      <c r="D322" s="3">
        <v>0</v>
      </c>
      <c r="E322" s="3">
        <v>0</v>
      </c>
      <c r="F322" s="3">
        <v>0</v>
      </c>
      <c r="G322" s="3">
        <v>0</v>
      </c>
      <c r="H322" s="16">
        <v>0</v>
      </c>
      <c r="I322" s="16">
        <v>0</v>
      </c>
      <c r="J322" s="15"/>
      <c r="K322" s="15"/>
      <c r="L322" s="16">
        <v>0</v>
      </c>
      <c r="N322" s="23" t="s">
        <v>122</v>
      </c>
    </row>
    <row r="323" spans="1:14" x14ac:dyDescent="0.2">
      <c r="A323" s="33" t="s">
        <v>123</v>
      </c>
      <c r="C323" s="3">
        <v>0</v>
      </c>
      <c r="D323" s="3">
        <v>0</v>
      </c>
      <c r="E323" s="3">
        <v>0</v>
      </c>
      <c r="F323" s="3">
        <v>0</v>
      </c>
      <c r="G323" s="3">
        <v>0</v>
      </c>
      <c r="H323" s="16">
        <v>0</v>
      </c>
      <c r="I323" s="16">
        <v>0</v>
      </c>
      <c r="J323" s="15"/>
      <c r="K323" s="15"/>
      <c r="L323" s="16">
        <v>0</v>
      </c>
      <c r="N323" s="23" t="s">
        <v>123</v>
      </c>
    </row>
    <row r="324" spans="1:14" x14ac:dyDescent="0.2">
      <c r="A324" s="33" t="s">
        <v>131</v>
      </c>
      <c r="C324" s="3">
        <v>0</v>
      </c>
      <c r="D324" s="3">
        <v>0</v>
      </c>
      <c r="E324" s="3">
        <v>0</v>
      </c>
      <c r="F324" s="3">
        <v>0</v>
      </c>
      <c r="G324" s="3">
        <v>0</v>
      </c>
      <c r="H324" s="16">
        <v>0</v>
      </c>
      <c r="I324" s="16">
        <v>0</v>
      </c>
      <c r="J324" s="15"/>
      <c r="K324" s="15"/>
      <c r="L324" s="16">
        <v>0</v>
      </c>
      <c r="N324" s="23" t="s">
        <v>124</v>
      </c>
    </row>
    <row r="325" spans="1:14" x14ac:dyDescent="0.2">
      <c r="A325" s="33" t="s">
        <v>125</v>
      </c>
      <c r="C325" s="3">
        <v>0</v>
      </c>
      <c r="D325" s="3">
        <v>0</v>
      </c>
      <c r="E325" s="3">
        <v>0</v>
      </c>
      <c r="F325" s="3">
        <v>0</v>
      </c>
      <c r="G325" s="3">
        <v>0</v>
      </c>
      <c r="H325" s="16">
        <v>0</v>
      </c>
      <c r="I325" s="16">
        <v>0</v>
      </c>
      <c r="J325" s="15"/>
      <c r="K325" s="15"/>
      <c r="L325" s="16">
        <v>0</v>
      </c>
      <c r="N325" s="23" t="s">
        <v>125</v>
      </c>
    </row>
    <row r="326" spans="1:14" ht="13.5" thickBot="1" x14ac:dyDescent="0.25">
      <c r="A326" s="41" t="s">
        <v>113</v>
      </c>
      <c r="C326" s="42">
        <v>0</v>
      </c>
      <c r="D326" s="42">
        <v>0</v>
      </c>
      <c r="E326" s="42">
        <v>0</v>
      </c>
      <c r="F326" s="42">
        <v>0</v>
      </c>
      <c r="G326" s="42">
        <v>0</v>
      </c>
      <c r="H326" s="42">
        <v>0</v>
      </c>
      <c r="I326" s="42">
        <v>0</v>
      </c>
      <c r="J326" s="2"/>
      <c r="K326" s="2"/>
      <c r="L326" s="42">
        <v>0</v>
      </c>
      <c r="N326" s="43" t="s">
        <v>113</v>
      </c>
    </row>
    <row r="327" spans="1:14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M327" s="3"/>
      <c r="N327" s="37">
        <f>'Olieforbrug, TJ'!M327</f>
        <v>2015</v>
      </c>
    </row>
    <row r="328" spans="1:14" x14ac:dyDescent="0.2">
      <c r="A328" s="33" t="str">
        <f>'Olieforbrug, TJ'!A328</f>
        <v>Januar</v>
      </c>
      <c r="C328" s="3">
        <v>0</v>
      </c>
      <c r="D328" s="3">
        <v>0</v>
      </c>
      <c r="E328" s="3">
        <v>0</v>
      </c>
      <c r="F328" s="3">
        <v>0</v>
      </c>
      <c r="G328" s="3">
        <f>I326-I328</f>
        <v>0</v>
      </c>
      <c r="H328" s="16">
        <v>0</v>
      </c>
      <c r="I328" s="16">
        <v>0</v>
      </c>
      <c r="J328" s="15"/>
      <c r="K328" s="15"/>
      <c r="L328" s="16">
        <f t="shared" ref="L328:L339" si="65">H328*44.5/1000</f>
        <v>0</v>
      </c>
      <c r="N328" s="23" t="str">
        <f>'Olieforbrug, TJ'!M328</f>
        <v>January</v>
      </c>
    </row>
    <row r="329" spans="1:14" x14ac:dyDescent="0.2">
      <c r="A329" s="33" t="str">
        <f>'Olieforbrug, TJ'!A329</f>
        <v>Februar</v>
      </c>
      <c r="C329" s="3">
        <v>0</v>
      </c>
      <c r="D329" s="3">
        <v>0</v>
      </c>
      <c r="E329" s="3">
        <v>0</v>
      </c>
      <c r="F329" s="3">
        <v>0</v>
      </c>
      <c r="G329" s="3">
        <f t="shared" ref="G329:G339" si="66">I328-I329</f>
        <v>0</v>
      </c>
      <c r="H329" s="16">
        <v>0</v>
      </c>
      <c r="I329" s="16">
        <v>0</v>
      </c>
      <c r="J329" s="15"/>
      <c r="K329" s="15"/>
      <c r="L329" s="16">
        <f t="shared" si="65"/>
        <v>0</v>
      </c>
      <c r="N329" s="23" t="str">
        <f>'Olieforbrug, TJ'!M329</f>
        <v>February</v>
      </c>
    </row>
    <row r="330" spans="1:14" x14ac:dyDescent="0.2">
      <c r="A330" s="33" t="str">
        <f>'Olieforbrug, TJ'!A330</f>
        <v>Marts</v>
      </c>
      <c r="C330" s="3">
        <v>0</v>
      </c>
      <c r="D330" s="3">
        <v>0</v>
      </c>
      <c r="E330" s="3">
        <v>0</v>
      </c>
      <c r="F330" s="3">
        <v>0</v>
      </c>
      <c r="G330" s="3">
        <f t="shared" si="66"/>
        <v>0</v>
      </c>
      <c r="H330" s="16">
        <v>0</v>
      </c>
      <c r="I330" s="16">
        <v>0</v>
      </c>
      <c r="J330" s="15"/>
      <c r="K330" s="15"/>
      <c r="L330" s="16">
        <f t="shared" si="65"/>
        <v>0</v>
      </c>
      <c r="N330" s="23" t="str">
        <f>'Olieforbrug, TJ'!M330</f>
        <v>March</v>
      </c>
    </row>
    <row r="331" spans="1:14" x14ac:dyDescent="0.2">
      <c r="A331" s="33" t="str">
        <f>'Olieforbrug, TJ'!A331</f>
        <v>April</v>
      </c>
      <c r="C331" s="3">
        <v>0</v>
      </c>
      <c r="D331" s="3">
        <v>0</v>
      </c>
      <c r="E331" s="3">
        <v>0</v>
      </c>
      <c r="F331" s="3">
        <v>0</v>
      </c>
      <c r="G331" s="3">
        <f t="shared" si="66"/>
        <v>0</v>
      </c>
      <c r="H331" s="16">
        <v>0</v>
      </c>
      <c r="I331" s="16">
        <v>0</v>
      </c>
      <c r="L331" s="16">
        <f t="shared" si="65"/>
        <v>0</v>
      </c>
      <c r="N331" s="23" t="str">
        <f>'Olieforbrug, TJ'!M331</f>
        <v>April</v>
      </c>
    </row>
    <row r="332" spans="1:14" x14ac:dyDescent="0.2">
      <c r="A332" s="33" t="str">
        <f>'Olieforbrug, TJ'!A332</f>
        <v>Maj</v>
      </c>
      <c r="C332" s="3">
        <v>0</v>
      </c>
      <c r="D332" s="3">
        <v>0</v>
      </c>
      <c r="E332" s="3">
        <v>0</v>
      </c>
      <c r="F332" s="3">
        <v>0</v>
      </c>
      <c r="G332" s="3">
        <f t="shared" si="66"/>
        <v>0</v>
      </c>
      <c r="H332" s="16">
        <v>0</v>
      </c>
      <c r="I332" s="16">
        <v>0</v>
      </c>
      <c r="L332" s="16">
        <f t="shared" si="65"/>
        <v>0</v>
      </c>
      <c r="N332" s="23" t="str">
        <f>'Olieforbrug, TJ'!M332</f>
        <v>May</v>
      </c>
    </row>
    <row r="333" spans="1:14" x14ac:dyDescent="0.2">
      <c r="A333" s="33" t="str">
        <f>'Olieforbrug, TJ'!A333</f>
        <v>Juni</v>
      </c>
      <c r="C333" s="3">
        <v>0</v>
      </c>
      <c r="D333" s="3">
        <v>0</v>
      </c>
      <c r="E333" s="3">
        <v>0</v>
      </c>
      <c r="F333" s="3">
        <v>0</v>
      </c>
      <c r="G333" s="3">
        <f t="shared" si="66"/>
        <v>0</v>
      </c>
      <c r="H333" s="16">
        <v>0</v>
      </c>
      <c r="I333" s="16">
        <v>0</v>
      </c>
      <c r="L333" s="16">
        <f t="shared" si="65"/>
        <v>0</v>
      </c>
      <c r="N333" s="23" t="str">
        <f>'Olieforbrug, TJ'!M333</f>
        <v>June</v>
      </c>
    </row>
    <row r="334" spans="1:14" x14ac:dyDescent="0.2">
      <c r="A334" s="33" t="str">
        <f>'Olieforbrug, TJ'!A334</f>
        <v>Juli</v>
      </c>
      <c r="C334" s="3">
        <v>0</v>
      </c>
      <c r="D334" s="3">
        <v>0</v>
      </c>
      <c r="E334" s="3">
        <v>0</v>
      </c>
      <c r="F334" s="3">
        <v>0</v>
      </c>
      <c r="G334" s="3">
        <f t="shared" si="66"/>
        <v>0</v>
      </c>
      <c r="H334" s="16">
        <v>0</v>
      </c>
      <c r="I334" s="16">
        <v>0</v>
      </c>
      <c r="L334" s="16">
        <f t="shared" si="65"/>
        <v>0</v>
      </c>
      <c r="N334" s="23" t="str">
        <f>'Olieforbrug, TJ'!M334</f>
        <v>July</v>
      </c>
    </row>
    <row r="335" spans="1:14" x14ac:dyDescent="0.2">
      <c r="A335" s="33" t="str">
        <f>'Olieforbrug, TJ'!A335</f>
        <v>August</v>
      </c>
      <c r="C335" s="3">
        <v>0</v>
      </c>
      <c r="D335" s="3">
        <v>0</v>
      </c>
      <c r="E335" s="3">
        <v>0</v>
      </c>
      <c r="F335" s="3">
        <v>0</v>
      </c>
      <c r="G335" s="3">
        <f t="shared" si="66"/>
        <v>0</v>
      </c>
      <c r="H335" s="16">
        <v>0</v>
      </c>
      <c r="I335" s="16">
        <v>0</v>
      </c>
      <c r="L335" s="16">
        <f t="shared" si="65"/>
        <v>0</v>
      </c>
      <c r="N335" s="23" t="str">
        <f>'Olieforbrug, TJ'!M335</f>
        <v>August</v>
      </c>
    </row>
    <row r="336" spans="1:14" x14ac:dyDescent="0.2">
      <c r="A336" s="33" t="str">
        <f>'Olieforbrug, TJ'!A336</f>
        <v>September</v>
      </c>
      <c r="C336" s="3">
        <v>0</v>
      </c>
      <c r="D336" s="3">
        <v>0</v>
      </c>
      <c r="E336" s="3">
        <v>0</v>
      </c>
      <c r="F336" s="3">
        <v>0</v>
      </c>
      <c r="G336" s="3">
        <f t="shared" si="66"/>
        <v>0</v>
      </c>
      <c r="H336" s="16">
        <v>0</v>
      </c>
      <c r="I336" s="16">
        <v>0</v>
      </c>
      <c r="L336" s="16">
        <f t="shared" si="65"/>
        <v>0</v>
      </c>
      <c r="N336" s="23" t="str">
        <f>'Olieforbrug, TJ'!M336</f>
        <v>September</v>
      </c>
    </row>
    <row r="337" spans="1:14" x14ac:dyDescent="0.2">
      <c r="A337" s="33" t="str">
        <f>'Olieforbrug, TJ'!A337</f>
        <v>Oktober</v>
      </c>
      <c r="C337" s="3">
        <v>0</v>
      </c>
      <c r="D337" s="3">
        <v>0</v>
      </c>
      <c r="E337" s="3">
        <v>0</v>
      </c>
      <c r="F337" s="3">
        <v>0</v>
      </c>
      <c r="G337" s="3">
        <f t="shared" si="66"/>
        <v>0</v>
      </c>
      <c r="H337" s="16">
        <v>0</v>
      </c>
      <c r="I337" s="16">
        <v>0</v>
      </c>
      <c r="L337" s="16">
        <f t="shared" si="65"/>
        <v>0</v>
      </c>
      <c r="N337" s="23" t="str">
        <f>'Olieforbrug, TJ'!M337</f>
        <v>October</v>
      </c>
    </row>
    <row r="338" spans="1:14" x14ac:dyDescent="0.2">
      <c r="A338" s="33" t="str">
        <f>'Olieforbrug, TJ'!A338</f>
        <v>November</v>
      </c>
      <c r="C338" s="3">
        <v>0</v>
      </c>
      <c r="D338" s="3">
        <v>0</v>
      </c>
      <c r="E338" s="3">
        <v>0</v>
      </c>
      <c r="F338" s="3">
        <v>0</v>
      </c>
      <c r="G338" s="3">
        <f t="shared" si="66"/>
        <v>0</v>
      </c>
      <c r="H338" s="16">
        <v>0</v>
      </c>
      <c r="I338" s="16">
        <v>0</v>
      </c>
      <c r="L338" s="16">
        <f t="shared" si="65"/>
        <v>0</v>
      </c>
      <c r="N338" s="23" t="str">
        <f>'Olieforbrug, TJ'!M338</f>
        <v>November</v>
      </c>
    </row>
    <row r="339" spans="1:14" ht="13.5" thickBot="1" x14ac:dyDescent="0.25">
      <c r="A339" s="41" t="str">
        <f>'Olieforbrug, TJ'!A339</f>
        <v>December</v>
      </c>
      <c r="C339" s="42">
        <v>0</v>
      </c>
      <c r="D339" s="42">
        <v>0</v>
      </c>
      <c r="E339" s="42">
        <v>0</v>
      </c>
      <c r="F339" s="42">
        <v>0</v>
      </c>
      <c r="G339" s="42">
        <f t="shared" si="66"/>
        <v>0</v>
      </c>
      <c r="H339" s="42">
        <v>0</v>
      </c>
      <c r="I339" s="42">
        <v>0</v>
      </c>
      <c r="J339" s="2"/>
      <c r="K339" s="2"/>
      <c r="L339" s="42">
        <f t="shared" si="65"/>
        <v>0</v>
      </c>
      <c r="N339" s="43" t="str">
        <f>'Olieforbrug, TJ'!M339</f>
        <v>December</v>
      </c>
    </row>
    <row r="340" spans="1:14" x14ac:dyDescent="0.2">
      <c r="A340" s="37">
        <v>2016</v>
      </c>
      <c r="B340" s="15"/>
      <c r="C340" s="16"/>
      <c r="D340" s="16"/>
      <c r="E340" s="16"/>
      <c r="F340" s="16"/>
      <c r="G340" s="16"/>
      <c r="H340" s="16"/>
      <c r="I340" s="16"/>
      <c r="M340" s="3"/>
      <c r="N340" s="37">
        <v>2016</v>
      </c>
    </row>
    <row r="341" spans="1:14" x14ac:dyDescent="0.2">
      <c r="A341" s="33" t="str">
        <f>'Olieforbrug, TJ'!A341</f>
        <v>Januar</v>
      </c>
      <c r="C341" s="3">
        <v>0</v>
      </c>
      <c r="D341" s="3">
        <v>0</v>
      </c>
      <c r="E341" s="3">
        <v>0</v>
      </c>
      <c r="F341" s="3">
        <v>0</v>
      </c>
      <c r="G341" s="3">
        <v>0</v>
      </c>
      <c r="H341" s="16">
        <v>0</v>
      </c>
      <c r="I341" s="16">
        <v>0</v>
      </c>
      <c r="J341" s="15"/>
      <c r="K341" s="15"/>
      <c r="L341" s="16">
        <v>0</v>
      </c>
      <c r="N341" s="23" t="str">
        <f>'Olieforbrug, TJ'!M341</f>
        <v>January</v>
      </c>
    </row>
    <row r="342" spans="1:14" x14ac:dyDescent="0.2">
      <c r="A342" s="33" t="str">
        <f>'Olieforbrug, TJ'!A342</f>
        <v>Februar</v>
      </c>
      <c r="C342" s="3">
        <v>0</v>
      </c>
      <c r="D342" s="3">
        <v>0</v>
      </c>
      <c r="E342" s="3">
        <v>0</v>
      </c>
      <c r="F342" s="3">
        <v>0</v>
      </c>
      <c r="G342" s="3">
        <v>0</v>
      </c>
      <c r="H342" s="16">
        <v>0</v>
      </c>
      <c r="I342" s="16">
        <v>0</v>
      </c>
      <c r="J342" s="15"/>
      <c r="K342" s="15"/>
      <c r="L342" s="16">
        <v>0</v>
      </c>
      <c r="N342" s="23" t="str">
        <f>'Olieforbrug, TJ'!M342</f>
        <v>February</v>
      </c>
    </row>
    <row r="343" spans="1:14" x14ac:dyDescent="0.2">
      <c r="A343" s="33" t="str">
        <f>'Olieforbrug, TJ'!A343</f>
        <v>Marts</v>
      </c>
      <c r="C343" s="3">
        <v>0</v>
      </c>
      <c r="D343" s="3">
        <v>0</v>
      </c>
      <c r="E343" s="3">
        <v>0</v>
      </c>
      <c r="F343" s="3">
        <v>0</v>
      </c>
      <c r="G343" s="3">
        <v>0</v>
      </c>
      <c r="H343" s="16">
        <v>0</v>
      </c>
      <c r="I343" s="16">
        <v>0</v>
      </c>
      <c r="J343" s="15"/>
      <c r="K343" s="15"/>
      <c r="L343" s="16">
        <v>0</v>
      </c>
      <c r="N343" s="23" t="str">
        <f>'Olieforbrug, TJ'!M343</f>
        <v>March</v>
      </c>
    </row>
    <row r="344" spans="1:14" x14ac:dyDescent="0.2">
      <c r="A344" s="33" t="str">
        <f>'Olieforbrug, TJ'!A344</f>
        <v>April</v>
      </c>
      <c r="C344" s="3">
        <v>0</v>
      </c>
      <c r="D344" s="3">
        <v>0</v>
      </c>
      <c r="E344" s="3">
        <v>0</v>
      </c>
      <c r="F344" s="3">
        <v>0</v>
      </c>
      <c r="G344" s="3">
        <v>0</v>
      </c>
      <c r="H344" s="16">
        <v>0</v>
      </c>
      <c r="I344" s="16">
        <v>0</v>
      </c>
      <c r="L344" s="16">
        <v>0</v>
      </c>
      <c r="N344" s="23" t="str">
        <f>'Olieforbrug, TJ'!M344</f>
        <v>April</v>
      </c>
    </row>
    <row r="345" spans="1:14" x14ac:dyDescent="0.2">
      <c r="A345" s="33" t="str">
        <f>'Olieforbrug, TJ'!A345</f>
        <v>Maj</v>
      </c>
      <c r="C345" s="3">
        <v>0</v>
      </c>
      <c r="D345" s="3">
        <v>0</v>
      </c>
      <c r="E345" s="3">
        <v>0</v>
      </c>
      <c r="F345" s="3">
        <v>0</v>
      </c>
      <c r="G345" s="3">
        <v>0</v>
      </c>
      <c r="H345" s="16">
        <v>0</v>
      </c>
      <c r="I345" s="16">
        <v>0</v>
      </c>
      <c r="L345" s="16">
        <v>0</v>
      </c>
      <c r="N345" s="23" t="str">
        <f>'Olieforbrug, TJ'!M345</f>
        <v>May</v>
      </c>
    </row>
    <row r="346" spans="1:14" x14ac:dyDescent="0.2">
      <c r="A346" s="33" t="str">
        <f>'Olieforbrug, TJ'!A346</f>
        <v>Juni</v>
      </c>
      <c r="C346" s="3">
        <v>0</v>
      </c>
      <c r="D346" s="3">
        <v>0</v>
      </c>
      <c r="E346" s="3">
        <v>0</v>
      </c>
      <c r="F346" s="3">
        <v>0</v>
      </c>
      <c r="G346" s="3">
        <v>0</v>
      </c>
      <c r="H346" s="16">
        <v>0</v>
      </c>
      <c r="I346" s="16">
        <v>0</v>
      </c>
      <c r="L346" s="16">
        <v>0</v>
      </c>
      <c r="N346" s="23" t="str">
        <f>'Olieforbrug, TJ'!M346</f>
        <v>June</v>
      </c>
    </row>
    <row r="347" spans="1:14" x14ac:dyDescent="0.2">
      <c r="A347" s="33" t="str">
        <f>'Olieforbrug, TJ'!A347</f>
        <v>Juli</v>
      </c>
      <c r="C347" s="3">
        <v>0</v>
      </c>
      <c r="D347" s="3">
        <v>0</v>
      </c>
      <c r="E347" s="3">
        <v>0</v>
      </c>
      <c r="F347" s="3">
        <v>0</v>
      </c>
      <c r="G347" s="3">
        <v>0</v>
      </c>
      <c r="H347" s="16">
        <v>0</v>
      </c>
      <c r="I347" s="16">
        <v>0</v>
      </c>
      <c r="L347" s="16">
        <v>0</v>
      </c>
      <c r="N347" s="23" t="str">
        <f>'Olieforbrug, TJ'!M347</f>
        <v>July</v>
      </c>
    </row>
    <row r="348" spans="1:14" x14ac:dyDescent="0.2">
      <c r="A348" s="33" t="str">
        <f>'Olieforbrug, TJ'!A348</f>
        <v>August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  <c r="H348" s="16">
        <v>0</v>
      </c>
      <c r="I348" s="16">
        <v>0</v>
      </c>
      <c r="L348" s="16">
        <v>0</v>
      </c>
      <c r="N348" s="23" t="str">
        <f>'Olieforbrug, TJ'!M348</f>
        <v>August</v>
      </c>
    </row>
    <row r="349" spans="1:14" x14ac:dyDescent="0.2">
      <c r="A349" s="33" t="str">
        <f>'Olieforbrug, TJ'!A349</f>
        <v>September</v>
      </c>
      <c r="C349" s="3">
        <v>0</v>
      </c>
      <c r="D349" s="3">
        <v>0</v>
      </c>
      <c r="E349" s="3">
        <v>0</v>
      </c>
      <c r="F349" s="3">
        <v>0</v>
      </c>
      <c r="G349" s="3">
        <v>0</v>
      </c>
      <c r="H349" s="16">
        <v>0</v>
      </c>
      <c r="I349" s="16">
        <v>0</v>
      </c>
      <c r="L349" s="16">
        <v>0</v>
      </c>
      <c r="N349" s="23" t="str">
        <f>'Olieforbrug, TJ'!M349</f>
        <v>September</v>
      </c>
    </row>
    <row r="350" spans="1:14" x14ac:dyDescent="0.2">
      <c r="A350" s="33" t="str">
        <f>'Olieforbrug, TJ'!A350</f>
        <v>Oktober</v>
      </c>
      <c r="C350" s="3">
        <v>0</v>
      </c>
      <c r="D350" s="3">
        <v>0</v>
      </c>
      <c r="E350" s="3">
        <v>0</v>
      </c>
      <c r="F350" s="3">
        <v>0</v>
      </c>
      <c r="G350" s="3">
        <v>0</v>
      </c>
      <c r="H350" s="16">
        <v>0</v>
      </c>
      <c r="I350" s="16">
        <v>0</v>
      </c>
      <c r="L350" s="16">
        <v>0</v>
      </c>
      <c r="N350" s="23" t="str">
        <f>'Olieforbrug, TJ'!M350</f>
        <v>October</v>
      </c>
    </row>
    <row r="351" spans="1:14" x14ac:dyDescent="0.2">
      <c r="A351" s="33" t="str">
        <f>'Olieforbrug, TJ'!A351</f>
        <v>November</v>
      </c>
      <c r="C351" s="3">
        <v>0</v>
      </c>
      <c r="D351" s="3">
        <v>0</v>
      </c>
      <c r="E351" s="3">
        <v>0</v>
      </c>
      <c r="F351" s="3">
        <v>0</v>
      </c>
      <c r="G351" s="3">
        <v>0</v>
      </c>
      <c r="H351" s="16">
        <v>0</v>
      </c>
      <c r="I351" s="16">
        <v>0</v>
      </c>
      <c r="L351" s="16">
        <v>0</v>
      </c>
      <c r="N351" s="23" t="str">
        <f>'Olieforbrug, TJ'!M351</f>
        <v>November</v>
      </c>
    </row>
    <row r="352" spans="1:14" ht="13.5" thickBot="1" x14ac:dyDescent="0.25">
      <c r="A352" s="41" t="str">
        <f>'Olieforbrug, TJ'!A352</f>
        <v>December</v>
      </c>
      <c r="C352" s="42">
        <v>0</v>
      </c>
      <c r="D352" s="42">
        <v>0</v>
      </c>
      <c r="E352" s="42">
        <v>0</v>
      </c>
      <c r="F352" s="42">
        <v>0</v>
      </c>
      <c r="G352" s="42">
        <v>0</v>
      </c>
      <c r="H352" s="42">
        <v>0</v>
      </c>
      <c r="I352" s="42">
        <v>0</v>
      </c>
      <c r="J352" s="2"/>
      <c r="K352" s="2"/>
      <c r="L352" s="42">
        <v>0</v>
      </c>
      <c r="N352" s="43" t="str">
        <f>'Olieforbrug, TJ'!M352</f>
        <v>December</v>
      </c>
    </row>
    <row r="353" spans="1:14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5"/>
      <c r="K353" s="15"/>
      <c r="L353" s="16"/>
      <c r="M353" s="3"/>
      <c r="N353" s="37">
        <v>2017</v>
      </c>
    </row>
    <row r="354" spans="1:14" x14ac:dyDescent="0.2">
      <c r="A354" s="23" t="str">
        <f>'Olieforbrug, TJ'!A354</f>
        <v>Januar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/>
      <c r="K354" s="16"/>
      <c r="L354" s="16">
        <v>0</v>
      </c>
      <c r="N354" s="23" t="str">
        <f>'Olieforbrug, TJ'!M354</f>
        <v>January</v>
      </c>
    </row>
    <row r="355" spans="1:14" x14ac:dyDescent="0.2">
      <c r="A355" s="23" t="str">
        <f>'Olieforbrug, TJ'!A355</f>
        <v>Februar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/>
      <c r="K355" s="16"/>
      <c r="L355" s="16">
        <v>0</v>
      </c>
      <c r="N355" s="23" t="str">
        <f>'Olieforbrug, TJ'!M355</f>
        <v>February</v>
      </c>
    </row>
    <row r="356" spans="1:14" x14ac:dyDescent="0.2">
      <c r="A356" s="23" t="str">
        <f>'Olieforbrug, TJ'!A356</f>
        <v>Marts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/>
      <c r="K356" s="16"/>
      <c r="L356" s="16">
        <v>0</v>
      </c>
      <c r="N356" s="23" t="str">
        <f>'Olieforbrug, TJ'!M356</f>
        <v>March</v>
      </c>
    </row>
    <row r="357" spans="1:14" x14ac:dyDescent="0.2">
      <c r="A357" s="23" t="str">
        <f>'Olieforbrug, TJ'!A357</f>
        <v>April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/>
      <c r="K357" s="16"/>
      <c r="L357" s="16">
        <v>0</v>
      </c>
      <c r="N357" s="23" t="str">
        <f>'Olieforbrug, TJ'!M357</f>
        <v>April</v>
      </c>
    </row>
    <row r="358" spans="1:14" x14ac:dyDescent="0.2">
      <c r="A358" s="23" t="str">
        <f>'Olieforbrug, TJ'!A358</f>
        <v>Maj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/>
      <c r="K358" s="16"/>
      <c r="L358" s="16">
        <v>0</v>
      </c>
      <c r="N358" s="23" t="str">
        <f>'Olieforbrug, TJ'!M358</f>
        <v>May</v>
      </c>
    </row>
    <row r="359" spans="1:14" x14ac:dyDescent="0.2">
      <c r="A359" s="23" t="str">
        <f>'Olieforbrug, TJ'!A359</f>
        <v>Juni</v>
      </c>
      <c r="C359" s="16">
        <v>0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/>
      <c r="K359" s="16"/>
      <c r="L359" s="16">
        <v>0</v>
      </c>
      <c r="N359" s="23" t="str">
        <f>'Olieforbrug, TJ'!M359</f>
        <v>June</v>
      </c>
    </row>
    <row r="360" spans="1:14" x14ac:dyDescent="0.2">
      <c r="A360" s="23" t="str">
        <f>'Olieforbrug, TJ'!A360</f>
        <v>Juli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/>
      <c r="K360" s="16"/>
      <c r="L360" s="16">
        <v>0</v>
      </c>
      <c r="N360" s="23" t="str">
        <f>'Olieforbrug, TJ'!M360</f>
        <v>July</v>
      </c>
    </row>
    <row r="361" spans="1:14" x14ac:dyDescent="0.2">
      <c r="A361" s="23" t="str">
        <f>'Olieforbrug, TJ'!A361</f>
        <v>August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/>
      <c r="K361" s="16"/>
      <c r="L361" s="16">
        <v>0</v>
      </c>
      <c r="N361" s="23" t="str">
        <f>'Olieforbrug, TJ'!M361</f>
        <v>August</v>
      </c>
    </row>
    <row r="362" spans="1:14" x14ac:dyDescent="0.2">
      <c r="A362" s="23" t="str">
        <f>'Olieforbrug, TJ'!A362</f>
        <v>September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/>
      <c r="K362" s="16"/>
      <c r="L362" s="16">
        <v>0</v>
      </c>
      <c r="N362" s="23" t="str">
        <f>'Olieforbrug, TJ'!M362</f>
        <v>September</v>
      </c>
    </row>
    <row r="363" spans="1:14" x14ac:dyDescent="0.2">
      <c r="A363" s="23" t="str">
        <f>'Olieforbrug, TJ'!A363</f>
        <v>Oktober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/>
      <c r="K363" s="16"/>
      <c r="L363" s="16">
        <v>0</v>
      </c>
      <c r="N363" s="23" t="str">
        <f>'Olieforbrug, TJ'!M363</f>
        <v>October</v>
      </c>
    </row>
    <row r="364" spans="1:14" x14ac:dyDescent="0.2">
      <c r="A364" s="23" t="str">
        <f>'Olieforbrug, TJ'!A364</f>
        <v>November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/>
      <c r="K364" s="16"/>
      <c r="L364" s="16">
        <v>0</v>
      </c>
      <c r="N364" s="23" t="str">
        <f>'Olieforbrug, TJ'!M364</f>
        <v>November</v>
      </c>
    </row>
    <row r="365" spans="1:14" ht="13.5" thickBot="1" x14ac:dyDescent="0.25">
      <c r="A365" s="41" t="str">
        <f>'Olieforbrug, TJ'!A365</f>
        <v>December</v>
      </c>
      <c r="C365" s="42">
        <v>0</v>
      </c>
      <c r="D365" s="42">
        <v>0</v>
      </c>
      <c r="E365" s="42">
        <v>0</v>
      </c>
      <c r="F365" s="42">
        <v>0</v>
      </c>
      <c r="G365" s="42">
        <v>0</v>
      </c>
      <c r="H365" s="42">
        <v>0</v>
      </c>
      <c r="I365" s="42">
        <v>0</v>
      </c>
      <c r="J365" s="2"/>
      <c r="K365" s="2"/>
      <c r="L365" s="42">
        <v>0</v>
      </c>
      <c r="N365" s="43" t="str">
        <f>'Olieforbrug, TJ'!M365</f>
        <v>December</v>
      </c>
    </row>
    <row r="366" spans="1:14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5"/>
      <c r="K366" s="15"/>
      <c r="L366" s="16"/>
      <c r="M366" s="3"/>
      <c r="N366" s="37">
        <v>2018</v>
      </c>
    </row>
    <row r="367" spans="1:14" x14ac:dyDescent="0.2">
      <c r="A367" s="23" t="str">
        <f>'Olieforbrug, TJ'!A367</f>
        <v>Januar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/>
      <c r="K367" s="16"/>
      <c r="L367" s="16">
        <v>0</v>
      </c>
      <c r="N367" s="23" t="str">
        <f>'Olieforbrug, TJ'!M367</f>
        <v>January</v>
      </c>
    </row>
    <row r="368" spans="1:14" x14ac:dyDescent="0.2">
      <c r="A368" s="23" t="str">
        <f>'Olieforbrug, TJ'!A368</f>
        <v>Februar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/>
      <c r="K368" s="16"/>
      <c r="L368" s="16">
        <v>0</v>
      </c>
      <c r="N368" s="23" t="str">
        <f>'Olieforbrug, TJ'!M368</f>
        <v>February</v>
      </c>
    </row>
    <row r="369" spans="1:14" x14ac:dyDescent="0.2">
      <c r="A369" s="23" t="str">
        <f>'Olieforbrug, TJ'!A369</f>
        <v>Marts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/>
      <c r="K369" s="16"/>
      <c r="L369" s="16">
        <v>0</v>
      </c>
      <c r="N369" s="23" t="str">
        <f>'Olieforbrug, TJ'!M369</f>
        <v>March</v>
      </c>
    </row>
    <row r="370" spans="1:14" x14ac:dyDescent="0.2">
      <c r="A370" s="23" t="str">
        <f>'Olieforbrug, TJ'!A370</f>
        <v>April</v>
      </c>
      <c r="C370" s="16">
        <v>0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/>
      <c r="K370" s="16"/>
      <c r="L370" s="16">
        <v>0</v>
      </c>
      <c r="N370" s="23" t="str">
        <f>'Olieforbrug, TJ'!M370</f>
        <v>April</v>
      </c>
    </row>
    <row r="371" spans="1:14" x14ac:dyDescent="0.2">
      <c r="A371" s="23" t="str">
        <f>'Olieforbrug, TJ'!A371</f>
        <v>Maj</v>
      </c>
      <c r="C371" s="16">
        <v>0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/>
      <c r="K371" s="16"/>
      <c r="L371" s="16">
        <v>0</v>
      </c>
      <c r="N371" s="23" t="str">
        <f>'Olieforbrug, TJ'!M371</f>
        <v>May</v>
      </c>
    </row>
    <row r="372" spans="1:14" x14ac:dyDescent="0.2">
      <c r="A372" s="23" t="str">
        <f>'Olieforbrug, TJ'!A372</f>
        <v>Juni</v>
      </c>
      <c r="C372" s="16">
        <v>0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/>
      <c r="K372" s="16"/>
      <c r="L372" s="16">
        <v>0</v>
      </c>
      <c r="N372" s="23" t="str">
        <f>'Olieforbrug, TJ'!M372</f>
        <v>June</v>
      </c>
    </row>
    <row r="373" spans="1:14" x14ac:dyDescent="0.2">
      <c r="A373" s="23" t="str">
        <f>'Olieforbrug, TJ'!A373</f>
        <v>Juli</v>
      </c>
      <c r="C373" s="16">
        <v>0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/>
      <c r="K373" s="16"/>
      <c r="L373" s="16">
        <v>0</v>
      </c>
      <c r="N373" s="23" t="str">
        <f>'Olieforbrug, TJ'!M373</f>
        <v>July</v>
      </c>
    </row>
    <row r="374" spans="1:14" x14ac:dyDescent="0.2">
      <c r="A374" s="23" t="str">
        <f>'Olieforbrug, TJ'!A374</f>
        <v>August</v>
      </c>
      <c r="C374" s="16">
        <v>0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/>
      <c r="K374" s="16"/>
      <c r="L374" s="16">
        <v>0</v>
      </c>
      <c r="N374" s="23" t="str">
        <f>'Olieforbrug, TJ'!M374</f>
        <v>August</v>
      </c>
    </row>
    <row r="375" spans="1:14" x14ac:dyDescent="0.2">
      <c r="A375" s="23" t="str">
        <f>'Olieforbrug, TJ'!A375</f>
        <v>September</v>
      </c>
      <c r="C375" s="16">
        <v>0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/>
      <c r="K375" s="16"/>
      <c r="L375" s="16">
        <v>0</v>
      </c>
      <c r="N375" s="23" t="str">
        <f>'Olieforbrug, TJ'!M375</f>
        <v>September</v>
      </c>
    </row>
    <row r="376" spans="1:14" x14ac:dyDescent="0.2">
      <c r="A376" s="23" t="str">
        <f>'Olieforbrug, TJ'!A376</f>
        <v>Oktober</v>
      </c>
      <c r="C376" s="16">
        <v>0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/>
      <c r="K376" s="16"/>
      <c r="L376" s="16">
        <v>0</v>
      </c>
      <c r="N376" s="23" t="str">
        <f>'Olieforbrug, TJ'!M376</f>
        <v>October</v>
      </c>
    </row>
    <row r="377" spans="1:14" x14ac:dyDescent="0.2">
      <c r="A377" s="23" t="str">
        <f>'Olieforbrug, TJ'!A377</f>
        <v>November</v>
      </c>
      <c r="C377" s="16">
        <v>0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/>
      <c r="K377" s="16"/>
      <c r="L377" s="16">
        <v>0</v>
      </c>
      <c r="N377" s="23" t="str">
        <f>'Olieforbrug, TJ'!M377</f>
        <v>November</v>
      </c>
    </row>
    <row r="378" spans="1:14" ht="13.5" thickBot="1" x14ac:dyDescent="0.25">
      <c r="A378" s="41" t="str">
        <f>'Olieforbrug, TJ'!A378</f>
        <v>December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2"/>
      <c r="K378" s="2"/>
      <c r="L378" s="42">
        <v>0</v>
      </c>
      <c r="N378" s="43" t="str">
        <f>'Olieforbrug, TJ'!M378</f>
        <v>December</v>
      </c>
    </row>
    <row r="379" spans="1:14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5"/>
      <c r="K379" s="15"/>
      <c r="L379" s="16"/>
      <c r="M379" s="3"/>
      <c r="N379" s="37">
        <v>2019</v>
      </c>
    </row>
    <row r="380" spans="1:14" x14ac:dyDescent="0.2">
      <c r="A380" s="23" t="str">
        <f>'Olieforbrug, TJ'!A380</f>
        <v>Januar</v>
      </c>
      <c r="C380" s="16">
        <v>0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/>
      <c r="K380" s="16"/>
      <c r="L380" s="16">
        <v>0</v>
      </c>
      <c r="N380" s="23" t="str">
        <f>'Olieforbrug, TJ'!M380</f>
        <v>January</v>
      </c>
    </row>
    <row r="381" spans="1:14" x14ac:dyDescent="0.2">
      <c r="A381" s="23" t="str">
        <f>'Olieforbrug, TJ'!A381</f>
        <v>Februar</v>
      </c>
      <c r="C381" s="16">
        <v>0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/>
      <c r="K381" s="16"/>
      <c r="L381" s="16">
        <v>0</v>
      </c>
      <c r="N381" s="23" t="str">
        <f>'Olieforbrug, TJ'!M381</f>
        <v>February</v>
      </c>
    </row>
    <row r="382" spans="1:14" x14ac:dyDescent="0.2">
      <c r="A382" s="23" t="str">
        <f>'Olieforbrug, TJ'!A382</f>
        <v>Marts</v>
      </c>
      <c r="C382" s="16">
        <v>0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/>
      <c r="K382" s="16"/>
      <c r="L382" s="16">
        <v>0</v>
      </c>
      <c r="N382" s="23" t="str">
        <f>'Olieforbrug, TJ'!M382</f>
        <v>March</v>
      </c>
    </row>
    <row r="383" spans="1:14" x14ac:dyDescent="0.2">
      <c r="A383" s="23" t="str">
        <f>'Olieforbrug, TJ'!A383</f>
        <v>April</v>
      </c>
      <c r="C383" s="16">
        <v>0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/>
      <c r="K383" s="16"/>
      <c r="L383" s="16">
        <v>0</v>
      </c>
      <c r="N383" s="23" t="str">
        <f>'Olieforbrug, TJ'!M383</f>
        <v>April</v>
      </c>
    </row>
    <row r="384" spans="1:14" x14ac:dyDescent="0.2">
      <c r="A384" s="23" t="str">
        <f>'Olieforbrug, TJ'!A384</f>
        <v>Maj</v>
      </c>
      <c r="C384" s="16">
        <v>0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/>
      <c r="K384" s="16"/>
      <c r="L384" s="16">
        <v>0</v>
      </c>
      <c r="N384" s="23" t="str">
        <f>'Olieforbrug, TJ'!M384</f>
        <v>May</v>
      </c>
    </row>
    <row r="385" spans="1:14" ht="15" customHeight="1" x14ac:dyDescent="0.2">
      <c r="A385" s="23" t="str">
        <f>'Olieforbrug, TJ'!A385</f>
        <v>Juni</v>
      </c>
      <c r="C385" s="16">
        <v>0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/>
      <c r="K385" s="16"/>
      <c r="L385" s="16">
        <v>0</v>
      </c>
      <c r="N385" s="23" t="str">
        <f>'Olieforbrug, TJ'!M385</f>
        <v>June</v>
      </c>
    </row>
    <row r="386" spans="1:14" ht="15" customHeight="1" x14ac:dyDescent="0.2">
      <c r="A386" s="23" t="str">
        <f>'Olieforbrug, TJ'!A386</f>
        <v>Juli</v>
      </c>
      <c r="C386" s="16">
        <v>0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/>
      <c r="K386" s="16"/>
      <c r="L386" s="16">
        <v>0</v>
      </c>
      <c r="N386" s="23" t="str">
        <f>'Olieforbrug, TJ'!M386</f>
        <v>July</v>
      </c>
    </row>
    <row r="387" spans="1:14" ht="15" customHeight="1" x14ac:dyDescent="0.2">
      <c r="A387" s="23" t="str">
        <f>'Olieforbrug, TJ'!A387</f>
        <v>August</v>
      </c>
      <c r="C387" s="16">
        <v>0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/>
      <c r="K387" s="16"/>
      <c r="L387" s="16">
        <v>0</v>
      </c>
      <c r="N387" s="23" t="str">
        <f>'Olieforbrug, TJ'!M387</f>
        <v>August</v>
      </c>
    </row>
    <row r="388" spans="1:14" ht="15" customHeight="1" x14ac:dyDescent="0.2">
      <c r="A388" s="23" t="str">
        <f>'Olieforbrug, TJ'!A388</f>
        <v>September</v>
      </c>
      <c r="C388" s="16">
        <v>0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/>
      <c r="K388" s="16"/>
      <c r="L388" s="16">
        <v>0</v>
      </c>
      <c r="N388" s="23" t="str">
        <f>'Olieforbrug, TJ'!M388</f>
        <v>September</v>
      </c>
    </row>
    <row r="389" spans="1:14" ht="15" customHeight="1" x14ac:dyDescent="0.2">
      <c r="A389" s="23" t="str">
        <f>'Olieforbrug, TJ'!A389</f>
        <v>Oktober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/>
      <c r="K389" s="16"/>
      <c r="L389" s="16">
        <v>0</v>
      </c>
      <c r="N389" s="23" t="str">
        <f>'Olieforbrug, TJ'!M389</f>
        <v>October</v>
      </c>
    </row>
    <row r="390" spans="1:14" ht="15" customHeight="1" x14ac:dyDescent="0.2">
      <c r="A390" s="23" t="str">
        <f>'Olieforbrug, TJ'!A390</f>
        <v>November</v>
      </c>
      <c r="C390" s="16">
        <v>0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/>
      <c r="K390" s="16"/>
      <c r="L390" s="16">
        <v>0</v>
      </c>
      <c r="N390" s="23" t="str">
        <f>'Olieforbrug, TJ'!M390</f>
        <v>November</v>
      </c>
    </row>
    <row r="391" spans="1:14" ht="13.5" thickBot="1" x14ac:dyDescent="0.25">
      <c r="A391" s="41" t="str">
        <f>'Olieforbrug, TJ'!A391</f>
        <v>December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2"/>
      <c r="K391" s="2"/>
      <c r="L391" s="42">
        <v>0</v>
      </c>
      <c r="N391" s="43" t="str">
        <f>'Olieforbrug, TJ'!M391</f>
        <v>December</v>
      </c>
    </row>
    <row r="392" spans="1:14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J392" s="15"/>
      <c r="K392" s="15"/>
      <c r="L392" s="16"/>
      <c r="M392" s="3"/>
      <c r="N392" s="37">
        <v>2020</v>
      </c>
    </row>
    <row r="393" spans="1:14" x14ac:dyDescent="0.2">
      <c r="A393" s="23" t="str">
        <f>'Olieforbrug, TJ'!A393</f>
        <v>Januar</v>
      </c>
      <c r="C393" s="16">
        <v>0</v>
      </c>
      <c r="D393" s="16">
        <v>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/>
      <c r="K393" s="16"/>
      <c r="L393" s="16">
        <v>0</v>
      </c>
      <c r="N393" s="23" t="str">
        <f>'Olieforbrug, TJ'!M393</f>
        <v>January</v>
      </c>
    </row>
    <row r="394" spans="1:14" x14ac:dyDescent="0.2">
      <c r="A394" s="23" t="str">
        <f>'Olieforbrug, TJ'!A394</f>
        <v>Februar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/>
      <c r="K394" s="16"/>
      <c r="L394" s="16">
        <v>0</v>
      </c>
      <c r="N394" s="23" t="str">
        <f>'Olieforbrug, TJ'!M394</f>
        <v>February</v>
      </c>
    </row>
    <row r="395" spans="1:14" x14ac:dyDescent="0.2">
      <c r="A395" s="23" t="str">
        <f>'Olieforbrug, TJ'!A395</f>
        <v>Marts</v>
      </c>
      <c r="C395" s="16">
        <v>0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/>
      <c r="K395" s="16"/>
      <c r="L395" s="16">
        <v>0</v>
      </c>
      <c r="N395" s="23" t="str">
        <f>'Olieforbrug, TJ'!M395</f>
        <v>March</v>
      </c>
    </row>
    <row r="396" spans="1:14" x14ac:dyDescent="0.2">
      <c r="A396" s="23" t="str">
        <f>'Olieforbrug, TJ'!A396</f>
        <v>April</v>
      </c>
      <c r="C396" s="16">
        <v>0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/>
      <c r="K396" s="16"/>
      <c r="L396" s="16">
        <v>0</v>
      </c>
      <c r="N396" s="23" t="str">
        <f>'Olieforbrug, TJ'!M396</f>
        <v>April</v>
      </c>
    </row>
    <row r="397" spans="1:14" x14ac:dyDescent="0.2">
      <c r="A397" s="23" t="str">
        <f>'Olieforbrug, TJ'!A397</f>
        <v>Maj</v>
      </c>
      <c r="C397" s="16">
        <v>0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/>
      <c r="K397" s="16"/>
      <c r="L397" s="16">
        <v>0</v>
      </c>
      <c r="N397" s="23" t="str">
        <f>'Olieforbrug, TJ'!M397</f>
        <v>May</v>
      </c>
    </row>
    <row r="398" spans="1:14" x14ac:dyDescent="0.2">
      <c r="A398" s="23" t="str">
        <f>'Olieforbrug, TJ'!A398</f>
        <v>Juni</v>
      </c>
      <c r="C398" s="16">
        <v>0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/>
      <c r="K398" s="16"/>
      <c r="L398" s="16">
        <v>0</v>
      </c>
      <c r="N398" s="23" t="str">
        <f>'Olieforbrug, TJ'!M398</f>
        <v>June</v>
      </c>
    </row>
    <row r="399" spans="1:14" x14ac:dyDescent="0.2">
      <c r="A399" s="23" t="str">
        <f>'Olieforbrug, TJ'!A399</f>
        <v>Juli</v>
      </c>
      <c r="C399" s="16">
        <v>0</v>
      </c>
      <c r="D399" s="16">
        <v>0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/>
      <c r="K399" s="16"/>
      <c r="L399" s="16">
        <v>0</v>
      </c>
      <c r="N399" s="23" t="str">
        <f>'Olieforbrug, TJ'!M399</f>
        <v>July</v>
      </c>
    </row>
    <row r="400" spans="1:14" x14ac:dyDescent="0.2">
      <c r="A400" s="23" t="str">
        <f>'Olieforbrug, TJ'!A400</f>
        <v>August</v>
      </c>
      <c r="C400" s="16">
        <v>0</v>
      </c>
      <c r="D400" s="16">
        <v>0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/>
      <c r="K400" s="16"/>
      <c r="L400" s="16">
        <v>0</v>
      </c>
      <c r="N400" s="23" t="str">
        <f>'Olieforbrug, TJ'!M400</f>
        <v>August</v>
      </c>
    </row>
    <row r="401" spans="1:14" x14ac:dyDescent="0.2">
      <c r="A401" s="23" t="str">
        <f>'Olieforbrug, TJ'!A401</f>
        <v>September</v>
      </c>
      <c r="C401" s="16">
        <v>0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/>
      <c r="K401" s="16"/>
      <c r="L401" s="16">
        <v>0</v>
      </c>
      <c r="N401" s="23" t="str">
        <f>'Olieforbrug, TJ'!M401</f>
        <v>September</v>
      </c>
    </row>
    <row r="402" spans="1:14" x14ac:dyDescent="0.2">
      <c r="A402" s="23" t="str">
        <f>'Olieforbrug, TJ'!A402</f>
        <v>Oktober</v>
      </c>
      <c r="C402" s="16">
        <v>0</v>
      </c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/>
      <c r="K402" s="16"/>
      <c r="L402" s="16">
        <v>0</v>
      </c>
      <c r="N402" s="23" t="str">
        <f>'Olieforbrug, TJ'!M402</f>
        <v>October</v>
      </c>
    </row>
    <row r="403" spans="1:14" x14ac:dyDescent="0.2">
      <c r="A403" s="23" t="str">
        <f>'Olieforbrug, TJ'!A403</f>
        <v>November</v>
      </c>
      <c r="C403" s="16">
        <v>0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/>
      <c r="K403" s="16"/>
      <c r="L403" s="16">
        <v>0</v>
      </c>
      <c r="N403" s="23" t="str">
        <f>'Olieforbrug, TJ'!M403</f>
        <v>November</v>
      </c>
    </row>
    <row r="404" spans="1:14" ht="13.5" thickBot="1" x14ac:dyDescent="0.25">
      <c r="A404" s="41" t="str">
        <f>'Olieforbrug, TJ'!A404</f>
        <v>December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2"/>
      <c r="K404" s="2"/>
      <c r="L404" s="42">
        <v>0</v>
      </c>
      <c r="N404" s="43" t="str">
        <f>'Olieforbrug, TJ'!M404</f>
        <v>December</v>
      </c>
    </row>
    <row r="405" spans="1:14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5"/>
      <c r="K405" s="15"/>
      <c r="L405" s="16"/>
      <c r="M405" s="3"/>
      <c r="N405" s="37">
        <f>'Olieforbrug, TJ'!M405</f>
        <v>2021</v>
      </c>
    </row>
    <row r="406" spans="1:14" x14ac:dyDescent="0.2">
      <c r="A406" s="23" t="str">
        <f>'Olieforbrug, TJ'!A406</f>
        <v>Januar</v>
      </c>
      <c r="C406" s="16">
        <v>0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/>
      <c r="K406" s="16"/>
      <c r="L406" s="16">
        <v>0</v>
      </c>
      <c r="N406" s="23" t="str">
        <f>'Olieforbrug, TJ'!M406</f>
        <v>January</v>
      </c>
    </row>
    <row r="407" spans="1:14" x14ac:dyDescent="0.2">
      <c r="A407" s="23" t="str">
        <f>'Olieforbrug, TJ'!A407</f>
        <v>Februar</v>
      </c>
      <c r="C407" s="16">
        <v>0</v>
      </c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/>
      <c r="K407" s="16"/>
      <c r="L407" s="16">
        <v>0</v>
      </c>
      <c r="N407" s="23" t="str">
        <f>'Olieforbrug, TJ'!M407</f>
        <v>February</v>
      </c>
    </row>
    <row r="408" spans="1:14" x14ac:dyDescent="0.2">
      <c r="A408" s="23" t="str">
        <f>'Olieforbrug, TJ'!A408</f>
        <v>Marts</v>
      </c>
      <c r="C408" s="16">
        <v>0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/>
      <c r="K408" s="16"/>
      <c r="L408" s="16">
        <v>0</v>
      </c>
      <c r="N408" s="23" t="str">
        <f>'Olieforbrug, TJ'!M408</f>
        <v>March</v>
      </c>
    </row>
    <row r="409" spans="1:14" x14ac:dyDescent="0.2">
      <c r="A409" s="23" t="str">
        <f>'Olieforbrug, TJ'!A409</f>
        <v>April</v>
      </c>
      <c r="C409" s="16">
        <v>0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/>
      <c r="K409" s="16"/>
      <c r="L409" s="16">
        <v>0</v>
      </c>
      <c r="N409" s="23" t="str">
        <f>'Olieforbrug, TJ'!M409</f>
        <v>April</v>
      </c>
    </row>
    <row r="410" spans="1:14" x14ac:dyDescent="0.2">
      <c r="A410" s="23" t="str">
        <f>'Olieforbrug, TJ'!A410</f>
        <v>Maj</v>
      </c>
      <c r="C410" s="16">
        <v>0</v>
      </c>
      <c r="D410" s="16">
        <v>0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/>
      <c r="K410" s="16"/>
      <c r="L410" s="16">
        <v>0</v>
      </c>
      <c r="N410" s="23" t="str">
        <f>'Olieforbrug, TJ'!M410</f>
        <v>May</v>
      </c>
    </row>
    <row r="411" spans="1:14" x14ac:dyDescent="0.2">
      <c r="A411" s="23" t="str">
        <f>'Olieforbrug, TJ'!A411</f>
        <v>Juni</v>
      </c>
      <c r="C411" s="16">
        <v>0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/>
      <c r="K411" s="16"/>
      <c r="L411" s="16">
        <v>0</v>
      </c>
      <c r="N411" s="23" t="str">
        <f>'Olieforbrug, TJ'!M411</f>
        <v>June</v>
      </c>
    </row>
    <row r="412" spans="1:14" x14ac:dyDescent="0.2">
      <c r="A412" s="23" t="str">
        <f>'Olieforbrug, TJ'!A412</f>
        <v>Juli</v>
      </c>
      <c r="C412" s="16">
        <v>0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/>
      <c r="K412" s="16"/>
      <c r="L412" s="16">
        <v>0</v>
      </c>
      <c r="N412" s="23" t="str">
        <f>'Olieforbrug, TJ'!M412</f>
        <v>July</v>
      </c>
    </row>
    <row r="413" spans="1:14" x14ac:dyDescent="0.2">
      <c r="A413" s="23" t="str">
        <f>'Olieforbrug, TJ'!A413</f>
        <v>August</v>
      </c>
      <c r="C413" s="16">
        <v>0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/>
      <c r="K413" s="16"/>
      <c r="L413" s="16">
        <v>0</v>
      </c>
      <c r="N413" s="23" t="str">
        <f>'Olieforbrug, TJ'!M413</f>
        <v>August</v>
      </c>
    </row>
    <row r="414" spans="1:14" ht="12" customHeight="1" x14ac:dyDescent="0.2">
      <c r="A414" s="23" t="str">
        <f>'Olieforbrug, TJ'!A414</f>
        <v>September</v>
      </c>
      <c r="C414" s="16">
        <v>0</v>
      </c>
      <c r="D414" s="16">
        <v>0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/>
      <c r="K414" s="16"/>
      <c r="L414" s="16">
        <v>0</v>
      </c>
      <c r="N414" s="23" t="str">
        <f>'Olieforbrug, TJ'!M414</f>
        <v>September</v>
      </c>
    </row>
    <row r="415" spans="1:14" x14ac:dyDescent="0.2">
      <c r="A415" s="23" t="str">
        <f>'Olieforbrug, TJ'!A415</f>
        <v>Oktober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/>
      <c r="K415" s="16"/>
      <c r="L415" s="16">
        <v>0</v>
      </c>
      <c r="N415" s="23" t="str">
        <f>'Olieforbrug, TJ'!M415</f>
        <v>October</v>
      </c>
    </row>
    <row r="416" spans="1:14" x14ac:dyDescent="0.2">
      <c r="A416" s="23" t="str">
        <f>'Olieforbrug, TJ'!A416</f>
        <v>November</v>
      </c>
      <c r="C416" s="16">
        <v>0</v>
      </c>
      <c r="D416" s="16">
        <v>0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/>
      <c r="K416" s="16"/>
      <c r="L416" s="16">
        <v>0</v>
      </c>
      <c r="N416" s="23" t="str">
        <f>'Olieforbrug, TJ'!M416</f>
        <v>November</v>
      </c>
    </row>
    <row r="417" spans="1:14" ht="13.5" thickBot="1" x14ac:dyDescent="0.25">
      <c r="A417" s="43" t="str">
        <f>'Olieforbrug, TJ'!A417</f>
        <v>December</v>
      </c>
      <c r="C417" s="42">
        <v>0</v>
      </c>
      <c r="D417" s="42">
        <v>0</v>
      </c>
      <c r="E417" s="42">
        <v>0</v>
      </c>
      <c r="F417" s="42">
        <v>0</v>
      </c>
      <c r="G417" s="42">
        <v>0</v>
      </c>
      <c r="H417" s="42">
        <v>0</v>
      </c>
      <c r="I417" s="42">
        <v>0</v>
      </c>
      <c r="J417" s="42"/>
      <c r="K417" s="42"/>
      <c r="L417" s="42">
        <v>0</v>
      </c>
      <c r="N417" s="43" t="str">
        <f>'Olieforbrug, TJ'!M417</f>
        <v>December</v>
      </c>
    </row>
    <row r="418" spans="1:14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5"/>
      <c r="K418" s="15"/>
      <c r="L418" s="16"/>
      <c r="M418" s="3"/>
      <c r="N418" s="37">
        <f>'Olieforbrug, TJ'!M418</f>
        <v>2022</v>
      </c>
    </row>
    <row r="419" spans="1:14" x14ac:dyDescent="0.2">
      <c r="A419" s="23" t="str">
        <f>'Olieforbrug, TJ'!A419</f>
        <v>Januar</v>
      </c>
      <c r="C419" s="16">
        <v>0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/>
      <c r="K419" s="16"/>
      <c r="L419" s="16">
        <v>0</v>
      </c>
      <c r="N419" s="23" t="str">
        <f>'Olieforbrug, TJ'!M419</f>
        <v>January</v>
      </c>
    </row>
    <row r="420" spans="1:14" x14ac:dyDescent="0.2">
      <c r="A420" s="23" t="str">
        <f>'Olieforbrug, TJ'!A420</f>
        <v>Februar</v>
      </c>
      <c r="C420" s="16">
        <v>0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/>
      <c r="K420" s="16"/>
      <c r="L420" s="16">
        <v>0</v>
      </c>
      <c r="N420" s="23" t="str">
        <f>'Olieforbrug, TJ'!M420</f>
        <v>February</v>
      </c>
    </row>
    <row r="421" spans="1:14" x14ac:dyDescent="0.2">
      <c r="A421" s="23" t="str">
        <f>'Olieforbrug, TJ'!A421</f>
        <v>Marts</v>
      </c>
      <c r="C421" s="16">
        <v>0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/>
      <c r="K421" s="16"/>
      <c r="L421" s="16">
        <v>0</v>
      </c>
      <c r="N421" s="23" t="str">
        <f>'Olieforbrug, TJ'!M421</f>
        <v>March</v>
      </c>
    </row>
    <row r="422" spans="1:14" x14ac:dyDescent="0.2">
      <c r="A422" s="23" t="str">
        <f>'Olieforbrug, TJ'!A422</f>
        <v>April</v>
      </c>
      <c r="C422" s="16">
        <v>0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/>
      <c r="K422" s="16"/>
      <c r="L422" s="16">
        <v>0</v>
      </c>
      <c r="N422" s="23" t="str">
        <f>'Olieforbrug, TJ'!M422</f>
        <v>April</v>
      </c>
    </row>
    <row r="423" spans="1:14" x14ac:dyDescent="0.2">
      <c r="A423" s="23" t="str">
        <f>'Olieforbrug, TJ'!A423</f>
        <v>Maj</v>
      </c>
      <c r="C423" s="16">
        <v>0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/>
      <c r="K423" s="16"/>
      <c r="L423" s="16">
        <v>0</v>
      </c>
      <c r="N423" s="23" t="str">
        <f>'Olieforbrug, TJ'!M423</f>
        <v>May</v>
      </c>
    </row>
    <row r="424" spans="1:14" x14ac:dyDescent="0.2">
      <c r="A424" s="23" t="str">
        <f>'Olieforbrug, TJ'!A424</f>
        <v>Juni</v>
      </c>
      <c r="C424" s="16">
        <v>0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/>
      <c r="K424" s="16"/>
      <c r="L424" s="16">
        <v>0</v>
      </c>
      <c r="N424" s="23" t="str">
        <f>'Olieforbrug, TJ'!M424</f>
        <v>June</v>
      </c>
    </row>
    <row r="425" spans="1:14" x14ac:dyDescent="0.2">
      <c r="A425" s="23" t="str">
        <f>'Olieforbrug, TJ'!A425</f>
        <v>Juli</v>
      </c>
      <c r="C425" s="16">
        <v>0</v>
      </c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/>
      <c r="K425" s="16"/>
      <c r="L425" s="16">
        <v>0</v>
      </c>
      <c r="N425" s="23" t="str">
        <f>'Olieforbrug, TJ'!M425</f>
        <v>July</v>
      </c>
    </row>
    <row r="426" spans="1:14" x14ac:dyDescent="0.2">
      <c r="A426" s="23" t="str">
        <f>'Olieforbrug, TJ'!A426</f>
        <v>August</v>
      </c>
      <c r="C426" s="16">
        <v>0</v>
      </c>
      <c r="D426" s="16">
        <v>0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/>
      <c r="K426" s="16"/>
      <c r="L426" s="16">
        <v>0</v>
      </c>
      <c r="N426" s="23" t="str">
        <f>'Olieforbrug, TJ'!M426</f>
        <v>August</v>
      </c>
    </row>
    <row r="427" spans="1:14" x14ac:dyDescent="0.2">
      <c r="A427" s="23" t="str">
        <f>'Olieforbrug, TJ'!A427</f>
        <v>September</v>
      </c>
      <c r="C427" s="16">
        <v>0</v>
      </c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/>
      <c r="K427" s="16"/>
      <c r="L427" s="16">
        <v>0</v>
      </c>
      <c r="N427" s="23" t="str">
        <f>'Olieforbrug, TJ'!M427</f>
        <v>September</v>
      </c>
    </row>
    <row r="428" spans="1:14" x14ac:dyDescent="0.2">
      <c r="A428" s="23" t="str">
        <f>'Olieforbrug, TJ'!A428</f>
        <v>Oktober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/>
      <c r="K428" s="16"/>
      <c r="L428" s="16">
        <v>0</v>
      </c>
      <c r="N428" s="23" t="str">
        <f>'Olieforbrug, TJ'!M428</f>
        <v>October</v>
      </c>
    </row>
    <row r="429" spans="1:14" x14ac:dyDescent="0.2">
      <c r="A429" s="23" t="str">
        <f>'Olieforbrug, TJ'!A429</f>
        <v>November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/>
      <c r="K429" s="16"/>
      <c r="L429" s="16">
        <v>0</v>
      </c>
      <c r="N429" s="23" t="str">
        <f>'Olieforbrug, TJ'!M429</f>
        <v>November</v>
      </c>
    </row>
    <row r="430" spans="1:14" ht="13.5" thickBot="1" x14ac:dyDescent="0.25">
      <c r="A430" s="43" t="str">
        <f>'Olieforbrug, TJ'!A430</f>
        <v>December</v>
      </c>
      <c r="B430" s="15"/>
      <c r="C430" s="42">
        <v>0</v>
      </c>
      <c r="D430" s="42">
        <v>0</v>
      </c>
      <c r="E430" s="42">
        <v>0</v>
      </c>
      <c r="F430" s="42">
        <v>0</v>
      </c>
      <c r="G430" s="42">
        <v>0</v>
      </c>
      <c r="H430" s="42">
        <v>0</v>
      </c>
      <c r="I430" s="42">
        <v>0</v>
      </c>
      <c r="J430" s="42"/>
      <c r="K430" s="42"/>
      <c r="L430" s="42">
        <v>0</v>
      </c>
      <c r="M430" s="15"/>
      <c r="N430" s="43" t="str">
        <f>'Olieforbrug, TJ'!M430</f>
        <v>December</v>
      </c>
    </row>
    <row r="431" spans="1:14" x14ac:dyDescent="0.2">
      <c r="A431" s="22">
        <f>'Olieforbrug, TJ'!A431</f>
        <v>2023</v>
      </c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N431" s="22">
        <f>'Olieforbrug, TJ'!M431</f>
        <v>2023</v>
      </c>
    </row>
    <row r="432" spans="1:14" x14ac:dyDescent="0.2">
      <c r="A432" s="23" t="str">
        <f>'Olieforbrug, TJ'!A432</f>
        <v>Januar</v>
      </c>
      <c r="C432" s="16">
        <v>0</v>
      </c>
      <c r="D432" s="16">
        <v>0</v>
      </c>
      <c r="E432" s="16">
        <v>0</v>
      </c>
      <c r="F432" s="16">
        <v>0</v>
      </c>
      <c r="G432" s="69">
        <f>I430-I432</f>
        <v>0</v>
      </c>
      <c r="H432" s="16">
        <v>0</v>
      </c>
      <c r="I432" s="16">
        <v>0</v>
      </c>
      <c r="J432" s="16"/>
      <c r="K432" s="16"/>
      <c r="L432" s="16">
        <v>0</v>
      </c>
      <c r="N432" s="23" t="str">
        <f>'Olieforbrug, TJ'!M432</f>
        <v>January</v>
      </c>
    </row>
    <row r="433" spans="1:14" x14ac:dyDescent="0.2">
      <c r="A433" s="23" t="str">
        <f>'Olieforbrug, TJ'!A433</f>
        <v>Februar</v>
      </c>
      <c r="C433" s="16">
        <v>0</v>
      </c>
      <c r="D433" s="16">
        <v>0</v>
      </c>
      <c r="E433" s="16">
        <v>0</v>
      </c>
      <c r="F433" s="16">
        <v>0</v>
      </c>
      <c r="G433" s="69">
        <f t="shared" ref="G433:G438" si="67">I432-I433</f>
        <v>0</v>
      </c>
      <c r="H433" s="16">
        <v>0</v>
      </c>
      <c r="I433" s="16">
        <v>0</v>
      </c>
      <c r="J433" s="16"/>
      <c r="K433" s="16"/>
      <c r="L433" s="16">
        <v>0</v>
      </c>
      <c r="N433" s="23" t="str">
        <f>'Olieforbrug, TJ'!M433</f>
        <v>February</v>
      </c>
    </row>
    <row r="434" spans="1:14" x14ac:dyDescent="0.2">
      <c r="A434" s="23" t="str">
        <f>'Olieforbrug, TJ'!A434</f>
        <v>Marts</v>
      </c>
      <c r="C434" s="16">
        <v>0</v>
      </c>
      <c r="D434" s="16">
        <v>0</v>
      </c>
      <c r="E434" s="16">
        <v>0</v>
      </c>
      <c r="F434" s="16">
        <v>0</v>
      </c>
      <c r="G434" s="69">
        <f t="shared" si="67"/>
        <v>0</v>
      </c>
      <c r="H434" s="16">
        <v>0</v>
      </c>
      <c r="I434" s="16">
        <v>0</v>
      </c>
      <c r="J434" s="16"/>
      <c r="K434" s="16"/>
      <c r="L434" s="16">
        <v>0</v>
      </c>
      <c r="N434" s="23" t="str">
        <f>'Olieforbrug, TJ'!M434</f>
        <v>March</v>
      </c>
    </row>
    <row r="435" spans="1:14" x14ac:dyDescent="0.2">
      <c r="A435" s="23" t="str">
        <f>'Olieforbrug, TJ'!A435</f>
        <v>April</v>
      </c>
      <c r="C435" s="16">
        <v>0</v>
      </c>
      <c r="D435" s="16">
        <v>0</v>
      </c>
      <c r="E435" s="16">
        <v>0</v>
      </c>
      <c r="F435" s="16">
        <v>0</v>
      </c>
      <c r="G435" s="69">
        <f t="shared" si="67"/>
        <v>0</v>
      </c>
      <c r="H435" s="16">
        <v>0</v>
      </c>
      <c r="I435" s="16">
        <v>0</v>
      </c>
      <c r="J435" s="16"/>
      <c r="K435" s="16"/>
      <c r="L435" s="16">
        <v>0</v>
      </c>
      <c r="N435" s="23" t="str">
        <f>'Olieforbrug, TJ'!M435</f>
        <v>April</v>
      </c>
    </row>
    <row r="436" spans="1:14" x14ac:dyDescent="0.2">
      <c r="A436" s="23" t="str">
        <f>'Olieforbrug, TJ'!A436</f>
        <v>Maj</v>
      </c>
      <c r="C436" s="16">
        <v>0</v>
      </c>
      <c r="D436" s="16">
        <v>0</v>
      </c>
      <c r="E436" s="16">
        <v>0</v>
      </c>
      <c r="F436" s="16">
        <v>0</v>
      </c>
      <c r="G436" s="69">
        <f t="shared" si="67"/>
        <v>0</v>
      </c>
      <c r="H436" s="16">
        <v>0</v>
      </c>
      <c r="I436" s="16">
        <v>0</v>
      </c>
      <c r="J436" s="16"/>
      <c r="K436" s="16"/>
      <c r="L436" s="16">
        <v>0</v>
      </c>
      <c r="N436" s="23" t="str">
        <f>'Olieforbrug, TJ'!M436</f>
        <v>May</v>
      </c>
    </row>
    <row r="437" spans="1:14" x14ac:dyDescent="0.2">
      <c r="A437" s="23" t="str">
        <f>'Olieforbrug, TJ'!A437</f>
        <v>Juni</v>
      </c>
      <c r="C437" s="16">
        <v>0</v>
      </c>
      <c r="D437" s="16">
        <v>0</v>
      </c>
      <c r="E437" s="16">
        <v>0</v>
      </c>
      <c r="F437" s="16">
        <v>0</v>
      </c>
      <c r="G437" s="69">
        <f t="shared" si="67"/>
        <v>0</v>
      </c>
      <c r="H437" s="16">
        <v>0</v>
      </c>
      <c r="I437" s="16">
        <v>0</v>
      </c>
      <c r="J437" s="16"/>
      <c r="K437" s="16"/>
      <c r="L437" s="16">
        <v>0</v>
      </c>
      <c r="N437" s="23" t="str">
        <f>'Olieforbrug, TJ'!M437</f>
        <v>June</v>
      </c>
    </row>
    <row r="438" spans="1:14" x14ac:dyDescent="0.2">
      <c r="A438" s="23" t="str">
        <f>'Olieforbrug, TJ'!A438</f>
        <v>Juli</v>
      </c>
      <c r="C438" s="16">
        <v>0</v>
      </c>
      <c r="D438" s="16">
        <v>0</v>
      </c>
      <c r="E438" s="16">
        <v>0</v>
      </c>
      <c r="F438" s="16">
        <v>0</v>
      </c>
      <c r="G438" s="69">
        <f t="shared" si="67"/>
        <v>0</v>
      </c>
      <c r="H438" s="16">
        <v>0</v>
      </c>
      <c r="I438" s="16">
        <v>0</v>
      </c>
      <c r="J438" s="16"/>
      <c r="K438" s="16"/>
      <c r="L438" s="16">
        <v>0</v>
      </c>
      <c r="N438" s="23" t="str">
        <f>'Olieforbrug, TJ'!M438</f>
        <v>July</v>
      </c>
    </row>
  </sheetData>
  <phoneticPr fontId="2" type="noConversion"/>
  <pageMargins left="0.75" right="0.75" top="1" bottom="1" header="0.5" footer="0.5"/>
  <pageSetup paperSize="9" orientation="portrait" r:id="rId1"/>
  <headerFooter alignWithMargins="0"/>
  <ignoredErrors>
    <ignoredError sqref="C48:H48 C94:L102 C104:L110 C47:K47 C111:L111 C112:L112 C114:L114 C115:H115 J115:L115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indexed="42"/>
  </sheetPr>
  <dimension ref="A1:P440"/>
  <sheetViews>
    <sheetView zoomScale="82" zoomScaleNormal="82" workbookViewId="0">
      <pane xSplit="2" ySplit="5" topLeftCell="C397" activePane="bottomRight" state="frozen"/>
      <selection pane="topRight" activeCell="C1" sqref="C1"/>
      <selection pane="bottomLeft" activeCell="A6" sqref="A6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5" customWidth="1"/>
    <col min="11" max="11" width="3.42578125" customWidth="1"/>
    <col min="12" max="12" width="17.85546875" bestFit="1" customWidth="1"/>
    <col min="14" max="14" width="20.7109375" customWidth="1"/>
    <col min="15" max="15" width="9.7109375" customWidth="1"/>
  </cols>
  <sheetData>
    <row r="1" spans="1:16" x14ac:dyDescent="0.2">
      <c r="A1" s="1" t="s">
        <v>15</v>
      </c>
      <c r="B1" s="1"/>
      <c r="C1"/>
      <c r="D1"/>
      <c r="E1"/>
      <c r="F1"/>
      <c r="G1"/>
      <c r="H1"/>
      <c r="I1"/>
      <c r="M1" s="4"/>
      <c r="N1" s="27" t="s">
        <v>75</v>
      </c>
      <c r="O1" s="27"/>
    </row>
    <row r="2" spans="1:16" x14ac:dyDescent="0.2">
      <c r="A2" s="1" t="s">
        <v>31</v>
      </c>
      <c r="B2" s="1"/>
      <c r="C2"/>
      <c r="D2"/>
      <c r="E2"/>
      <c r="F2"/>
      <c r="G2"/>
      <c r="H2"/>
      <c r="I2"/>
      <c r="N2" s="27" t="s">
        <v>66</v>
      </c>
      <c r="O2" s="27"/>
    </row>
    <row r="4" spans="1:16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J4" s="23"/>
      <c r="K4" s="23"/>
      <c r="L4" s="31" t="s">
        <v>30</v>
      </c>
      <c r="N4" s="5"/>
    </row>
    <row r="5" spans="1:16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J5" s="23"/>
      <c r="K5" s="23"/>
      <c r="L5" s="31" t="s">
        <v>68</v>
      </c>
      <c r="N5" s="18"/>
    </row>
    <row r="6" spans="1:16" x14ac:dyDescent="0.2">
      <c r="A6" s="21"/>
      <c r="C6" s="10"/>
      <c r="D6" s="10"/>
      <c r="E6" s="10"/>
      <c r="F6" s="10"/>
      <c r="G6" s="10"/>
      <c r="H6" s="10"/>
      <c r="I6" s="10"/>
    </row>
    <row r="7" spans="1:16" x14ac:dyDescent="0.2">
      <c r="A7" s="22">
        <v>2005</v>
      </c>
      <c r="C7" s="3">
        <v>145396</v>
      </c>
      <c r="D7" s="3">
        <v>5880</v>
      </c>
      <c r="E7" s="3">
        <v>86569</v>
      </c>
      <c r="F7" s="3">
        <v>0</v>
      </c>
      <c r="G7" s="3">
        <v>-1855</v>
      </c>
      <c r="H7" s="3">
        <v>70610</v>
      </c>
      <c r="I7" s="3">
        <v>6439</v>
      </c>
      <c r="J7" s="3"/>
      <c r="K7" s="3"/>
      <c r="L7" s="3">
        <v>3259.8820000000001</v>
      </c>
      <c r="N7" s="22">
        <v>2005</v>
      </c>
    </row>
    <row r="8" spans="1:16" x14ac:dyDescent="0.2">
      <c r="A8" s="22">
        <v>2006</v>
      </c>
      <c r="C8" s="3">
        <v>166310</v>
      </c>
      <c r="D8" s="3">
        <v>4202</v>
      </c>
      <c r="E8" s="3">
        <v>101608</v>
      </c>
      <c r="F8" s="3">
        <v>0</v>
      </c>
      <c r="G8" s="3">
        <v>-612</v>
      </c>
      <c r="H8" s="3">
        <v>71655</v>
      </c>
      <c r="I8" s="3">
        <v>7051</v>
      </c>
      <c r="J8" s="3"/>
      <c r="K8" s="3"/>
      <c r="L8" s="3">
        <v>3296.13</v>
      </c>
      <c r="N8" s="22">
        <v>2006</v>
      </c>
    </row>
    <row r="9" spans="1:16" x14ac:dyDescent="0.2">
      <c r="A9" s="22">
        <v>2007</v>
      </c>
      <c r="C9" s="3">
        <v>159209</v>
      </c>
      <c r="D9" s="3">
        <v>6060</v>
      </c>
      <c r="E9" s="3">
        <v>102965</v>
      </c>
      <c r="F9" s="3">
        <v>0</v>
      </c>
      <c r="G9" s="3">
        <v>-641</v>
      </c>
      <c r="H9" s="3">
        <v>64347</v>
      </c>
      <c r="I9" s="3">
        <v>7692</v>
      </c>
      <c r="J9" s="3"/>
      <c r="K9" s="3"/>
      <c r="L9" s="3">
        <v>2959.962</v>
      </c>
      <c r="N9" s="22">
        <v>2007</v>
      </c>
    </row>
    <row r="10" spans="1:16" x14ac:dyDescent="0.2">
      <c r="A10" s="22">
        <v>2008</v>
      </c>
      <c r="C10" s="3">
        <v>114205</v>
      </c>
      <c r="D10" s="3">
        <v>14238</v>
      </c>
      <c r="E10" s="3">
        <v>68921</v>
      </c>
      <c r="F10" s="3">
        <v>0</v>
      </c>
      <c r="G10" s="3">
        <v>-181</v>
      </c>
      <c r="H10" s="3">
        <v>59053</v>
      </c>
      <c r="I10" s="3">
        <v>7873</v>
      </c>
      <c r="J10" s="3"/>
      <c r="K10" s="3"/>
      <c r="L10" s="3">
        <v>2716.4380000000001</v>
      </c>
      <c r="N10" s="22">
        <v>2008</v>
      </c>
    </row>
    <row r="11" spans="1:16" x14ac:dyDescent="0.2">
      <c r="A11" s="22">
        <v>2009</v>
      </c>
      <c r="C11" s="3">
        <v>140015</v>
      </c>
      <c r="D11" s="3">
        <v>4542</v>
      </c>
      <c r="E11" s="3">
        <v>97134</v>
      </c>
      <c r="F11" s="3">
        <v>0</v>
      </c>
      <c r="G11" s="3">
        <v>2876</v>
      </c>
      <c r="H11" s="3">
        <v>50895</v>
      </c>
      <c r="I11" s="3">
        <v>4997</v>
      </c>
      <c r="J11" s="3"/>
      <c r="K11" s="3"/>
      <c r="L11" s="3">
        <v>2341.17</v>
      </c>
      <c r="N11" s="22">
        <v>2009</v>
      </c>
    </row>
    <row r="12" spans="1:16" x14ac:dyDescent="0.2">
      <c r="A12" s="22">
        <v>2010</v>
      </c>
      <c r="C12" s="3">
        <v>151679</v>
      </c>
      <c r="D12" s="3">
        <v>7267</v>
      </c>
      <c r="E12" s="3">
        <v>109303</v>
      </c>
      <c r="F12" s="3">
        <v>0</v>
      </c>
      <c r="G12" s="3">
        <v>742</v>
      </c>
      <c r="H12" s="3">
        <v>52365</v>
      </c>
      <c r="I12" s="3">
        <v>4255</v>
      </c>
      <c r="J12" s="3"/>
      <c r="K12" s="3"/>
      <c r="L12" s="3">
        <v>2408.79</v>
      </c>
      <c r="N12" s="22">
        <v>2010</v>
      </c>
    </row>
    <row r="13" spans="1:16" x14ac:dyDescent="0.2">
      <c r="A13" s="22">
        <v>2011</v>
      </c>
      <c r="C13" s="3">
        <v>131802</v>
      </c>
      <c r="D13" s="3">
        <v>7760</v>
      </c>
      <c r="E13" s="3">
        <v>93041</v>
      </c>
      <c r="F13" s="3">
        <v>0</v>
      </c>
      <c r="G13" s="3">
        <v>283</v>
      </c>
      <c r="H13" s="3">
        <v>50272</v>
      </c>
      <c r="I13" s="3">
        <v>3972</v>
      </c>
      <c r="J13" s="3"/>
      <c r="K13" s="3"/>
      <c r="L13" s="3">
        <v>2312.5120000000002</v>
      </c>
      <c r="N13" s="22">
        <v>2011</v>
      </c>
    </row>
    <row r="14" spans="1:16" x14ac:dyDescent="0.2">
      <c r="A14" s="22">
        <v>2012</v>
      </c>
      <c r="C14" s="3">
        <v>161861</v>
      </c>
      <c r="D14" s="3">
        <v>4135</v>
      </c>
      <c r="E14" s="3">
        <v>119082</v>
      </c>
      <c r="F14" s="3">
        <v>0</v>
      </c>
      <c r="G14" s="3">
        <v>-678</v>
      </c>
      <c r="H14" s="3">
        <v>53695</v>
      </c>
      <c r="I14" s="3">
        <v>4650</v>
      </c>
      <c r="J14" s="3"/>
      <c r="K14" s="3"/>
      <c r="L14" s="3">
        <v>2469.9700000000003</v>
      </c>
      <c r="N14" s="22">
        <v>2012</v>
      </c>
      <c r="P14" s="3"/>
    </row>
    <row r="15" spans="1:16" ht="12.75" customHeight="1" x14ac:dyDescent="0.2">
      <c r="A15" s="22">
        <v>2013</v>
      </c>
      <c r="C15" s="3">
        <v>103476</v>
      </c>
      <c r="D15" s="3">
        <v>18209</v>
      </c>
      <c r="E15" s="3">
        <v>73891</v>
      </c>
      <c r="F15" s="3">
        <v>0</v>
      </c>
      <c r="G15" s="3">
        <v>-3275</v>
      </c>
      <c r="H15" s="3">
        <v>47319</v>
      </c>
      <c r="I15" s="3">
        <v>7925</v>
      </c>
      <c r="J15" s="3"/>
      <c r="K15" s="22"/>
      <c r="L15" s="3">
        <v>2176.674</v>
      </c>
      <c r="M15" s="3"/>
      <c r="N15" s="22">
        <v>2013</v>
      </c>
      <c r="P15" s="3"/>
    </row>
    <row r="16" spans="1:16" ht="12.75" customHeight="1" x14ac:dyDescent="0.2">
      <c r="A16" s="22">
        <v>2014</v>
      </c>
      <c r="C16" s="3">
        <f t="shared" ref="C16:H16" si="0">SUM(C94:C97)</f>
        <v>118364</v>
      </c>
      <c r="D16" s="3">
        <f t="shared" si="0"/>
        <v>17940</v>
      </c>
      <c r="E16" s="3">
        <f t="shared" si="0"/>
        <v>97704</v>
      </c>
      <c r="F16" s="3">
        <f t="shared" si="0"/>
        <v>0</v>
      </c>
      <c r="G16" s="3">
        <f t="shared" si="0"/>
        <v>3693</v>
      </c>
      <c r="H16" s="3">
        <f t="shared" si="0"/>
        <v>46743</v>
      </c>
      <c r="I16" s="3">
        <f>I97</f>
        <v>4232</v>
      </c>
      <c r="J16" s="3"/>
      <c r="K16" s="22"/>
      <c r="L16" s="3">
        <f>SUM(L94:L97)</f>
        <v>2150.1779999999999</v>
      </c>
      <c r="M16" s="3"/>
      <c r="N16" s="22">
        <v>2014</v>
      </c>
      <c r="P16" s="3"/>
    </row>
    <row r="17" spans="1:16" x14ac:dyDescent="0.2">
      <c r="A17" s="22">
        <v>2015</v>
      </c>
      <c r="C17" s="3">
        <f t="shared" ref="C17:H17" si="1">SUM(C99:C102)</f>
        <v>116121</v>
      </c>
      <c r="D17" s="3">
        <f t="shared" si="1"/>
        <v>25248</v>
      </c>
      <c r="E17" s="3">
        <f t="shared" si="1"/>
        <v>95226</v>
      </c>
      <c r="F17" s="3">
        <f t="shared" si="1"/>
        <v>0</v>
      </c>
      <c r="G17" s="3">
        <f t="shared" si="1"/>
        <v>-1299</v>
      </c>
      <c r="H17" s="3">
        <f t="shared" si="1"/>
        <v>51187</v>
      </c>
      <c r="I17" s="3">
        <f>I102</f>
        <v>5531</v>
      </c>
      <c r="J17" s="3"/>
      <c r="K17" s="3"/>
      <c r="L17" s="3">
        <f>SUM(L99:L102)</f>
        <v>2354.6019999999999</v>
      </c>
      <c r="M17" s="3"/>
      <c r="N17" s="22">
        <v>2015</v>
      </c>
      <c r="P17" s="3"/>
    </row>
    <row r="18" spans="1:16" x14ac:dyDescent="0.2">
      <c r="A18" s="22">
        <v>2016</v>
      </c>
      <c r="C18" s="3">
        <f>SUM(C104:C107)</f>
        <v>94204</v>
      </c>
      <c r="D18" s="3">
        <f t="shared" ref="D18:L18" si="2">SUM(D104:D107)</f>
        <v>31509</v>
      </c>
      <c r="E18" s="3">
        <f t="shared" si="2"/>
        <v>78059</v>
      </c>
      <c r="F18" s="3">
        <f t="shared" si="2"/>
        <v>0</v>
      </c>
      <c r="G18" s="3">
        <f t="shared" si="2"/>
        <v>2312</v>
      </c>
      <c r="H18" s="3">
        <f t="shared" si="2"/>
        <v>53416</v>
      </c>
      <c r="I18" s="3">
        <f>I107</f>
        <v>3219</v>
      </c>
      <c r="J18" s="3"/>
      <c r="K18" s="3"/>
      <c r="L18" s="3">
        <f t="shared" si="2"/>
        <v>2457.136</v>
      </c>
      <c r="M18" s="3"/>
      <c r="N18" s="22">
        <v>2016</v>
      </c>
      <c r="P18" s="3"/>
    </row>
    <row r="19" spans="1:16" x14ac:dyDescent="0.2">
      <c r="A19" s="22">
        <v>2017</v>
      </c>
      <c r="C19" s="3">
        <f t="shared" ref="C19:H19" si="3">SUM(C109:C112)</f>
        <v>105527</v>
      </c>
      <c r="D19" s="3">
        <f t="shared" si="3"/>
        <v>34801</v>
      </c>
      <c r="E19" s="3">
        <f t="shared" si="3"/>
        <v>84916</v>
      </c>
      <c r="F19" s="3">
        <f t="shared" si="3"/>
        <v>0</v>
      </c>
      <c r="G19" s="3">
        <f t="shared" si="3"/>
        <v>-3555</v>
      </c>
      <c r="H19" s="3">
        <f t="shared" si="3"/>
        <v>57857</v>
      </c>
      <c r="I19" s="3">
        <f>I112</f>
        <v>6774</v>
      </c>
      <c r="J19" s="3"/>
      <c r="K19" s="65"/>
      <c r="L19" s="3">
        <f>SUM(L109:L112)</f>
        <v>2661.422</v>
      </c>
      <c r="M19" s="57"/>
      <c r="N19" s="22">
        <v>2017</v>
      </c>
    </row>
    <row r="20" spans="1:16" x14ac:dyDescent="0.2">
      <c r="A20" s="22">
        <v>2018</v>
      </c>
      <c r="C20" s="3">
        <f t="shared" ref="C20:H20" si="4">SUM(C114:C117)</f>
        <v>118162</v>
      </c>
      <c r="D20" s="3">
        <f t="shared" si="4"/>
        <v>18698</v>
      </c>
      <c r="E20" s="3">
        <f t="shared" si="4"/>
        <v>84667</v>
      </c>
      <c r="F20" s="3">
        <f t="shared" si="4"/>
        <v>0</v>
      </c>
      <c r="G20" s="3">
        <f t="shared" si="4"/>
        <v>-46</v>
      </c>
      <c r="H20" s="3">
        <f t="shared" si="4"/>
        <v>55734</v>
      </c>
      <c r="I20" s="3">
        <f>I117</f>
        <v>6820</v>
      </c>
      <c r="J20" s="3"/>
      <c r="L20" s="3">
        <f>SUM(L114:L117)</f>
        <v>2563.7640000000001</v>
      </c>
      <c r="M20" s="57"/>
      <c r="N20" s="22">
        <v>2018</v>
      </c>
    </row>
    <row r="21" spans="1:16" x14ac:dyDescent="0.2">
      <c r="A21" s="22">
        <v>2019</v>
      </c>
      <c r="C21" s="3">
        <f t="shared" ref="C21:H21" si="5">SUM(C119:C122)</f>
        <v>122245</v>
      </c>
      <c r="D21" s="3">
        <f t="shared" si="5"/>
        <v>16040</v>
      </c>
      <c r="E21" s="3">
        <f t="shared" si="5"/>
        <v>83814</v>
      </c>
      <c r="F21" s="3">
        <f t="shared" si="5"/>
        <v>0</v>
      </c>
      <c r="G21" s="3">
        <f t="shared" si="5"/>
        <v>1425</v>
      </c>
      <c r="H21" s="3">
        <f t="shared" si="5"/>
        <v>59354</v>
      </c>
      <c r="I21" s="3">
        <f>SUM(I122)</f>
        <v>5395</v>
      </c>
      <c r="J21" s="3"/>
      <c r="L21" s="3">
        <f>SUM(L119:L122)</f>
        <v>2730.2839999999997</v>
      </c>
      <c r="M21" s="57"/>
      <c r="N21" s="22">
        <v>2019</v>
      </c>
    </row>
    <row r="22" spans="1:16" x14ac:dyDescent="0.2">
      <c r="A22" s="22">
        <v>2020</v>
      </c>
      <c r="C22" s="3">
        <f t="shared" ref="C22:H22" si="6">SUM(C124:C127)</f>
        <v>111874</v>
      </c>
      <c r="D22" s="3">
        <f t="shared" si="6"/>
        <v>12171</v>
      </c>
      <c r="E22" s="3">
        <f t="shared" si="6"/>
        <v>66070</v>
      </c>
      <c r="F22" s="3">
        <f t="shared" si="6"/>
        <v>0</v>
      </c>
      <c r="G22" s="3">
        <f t="shared" si="6"/>
        <v>-2605</v>
      </c>
      <c r="H22" s="3">
        <f t="shared" si="6"/>
        <v>58948</v>
      </c>
      <c r="I22" s="3">
        <f>SUM(I127)</f>
        <v>8000</v>
      </c>
      <c r="J22" s="3"/>
      <c r="L22" s="3">
        <f>SUM(L124:L127)</f>
        <v>2711.6080000000002</v>
      </c>
      <c r="M22" s="57"/>
      <c r="N22" s="22">
        <v>2020</v>
      </c>
    </row>
    <row r="23" spans="1:16" x14ac:dyDescent="0.2">
      <c r="A23" s="22">
        <v>2021</v>
      </c>
      <c r="C23" s="3">
        <f>SUM(C129:C132)</f>
        <v>86913</v>
      </c>
      <c r="D23" s="3">
        <f t="shared" ref="D23:L23" si="7">SUM(D129:D132)</f>
        <v>21687</v>
      </c>
      <c r="E23" s="3">
        <f t="shared" si="7"/>
        <v>50631</v>
      </c>
      <c r="F23" s="3">
        <f t="shared" si="7"/>
        <v>0</v>
      </c>
      <c r="G23" s="3">
        <f t="shared" si="7"/>
        <v>3038</v>
      </c>
      <c r="H23" s="3">
        <f t="shared" si="7"/>
        <v>64488</v>
      </c>
      <c r="I23" s="3">
        <f>SUM(I132)</f>
        <v>4962</v>
      </c>
      <c r="J23" s="3"/>
      <c r="L23" s="3">
        <f t="shared" si="7"/>
        <v>2966.4480000000003</v>
      </c>
      <c r="M23" s="57"/>
      <c r="N23" s="22">
        <v>2021</v>
      </c>
    </row>
    <row r="24" spans="1:16" x14ac:dyDescent="0.2">
      <c r="A24" s="22">
        <v>2022</v>
      </c>
      <c r="C24" s="3">
        <f>SUM(C134:C137)</f>
        <v>74132</v>
      </c>
      <c r="D24" s="3">
        <f t="shared" ref="D24:L24" si="8">SUM(D134:D137)</f>
        <v>38653</v>
      </c>
      <c r="E24" s="3">
        <f t="shared" si="8"/>
        <v>48253</v>
      </c>
      <c r="F24" s="3">
        <f t="shared" si="8"/>
        <v>0</v>
      </c>
      <c r="G24" s="3">
        <f t="shared" si="8"/>
        <v>-210</v>
      </c>
      <c r="H24" s="3">
        <f t="shared" si="8"/>
        <v>77621</v>
      </c>
      <c r="I24" s="3">
        <f>SUM(I137)</f>
        <v>5172</v>
      </c>
      <c r="J24" s="3"/>
      <c r="K24" s="3"/>
      <c r="L24" s="3">
        <f t="shared" si="8"/>
        <v>3570.5659999999998</v>
      </c>
      <c r="M24" s="57"/>
      <c r="N24" s="22">
        <v>2022</v>
      </c>
      <c r="O24" s="3"/>
    </row>
    <row r="25" spans="1:16" x14ac:dyDescent="0.2">
      <c r="A25" s="22">
        <v>2023</v>
      </c>
      <c r="J25" s="3"/>
      <c r="K25" s="3"/>
      <c r="L25" s="3"/>
      <c r="M25" s="57"/>
      <c r="N25" s="22">
        <v>2023</v>
      </c>
    </row>
    <row r="26" spans="1:16" ht="12.75" customHeight="1" x14ac:dyDescent="0.2">
      <c r="A26" s="23"/>
      <c r="J26" s="3"/>
      <c r="L26" s="3"/>
      <c r="M26" s="3"/>
    </row>
    <row r="27" spans="1:16" ht="12.75" customHeight="1" x14ac:dyDescent="0.2">
      <c r="A27" s="22" t="str">
        <f>'Olieforbrug, TJ'!A27</f>
        <v>Januar - July</v>
      </c>
      <c r="J27" s="3"/>
      <c r="L27" s="3"/>
      <c r="M27" s="3"/>
      <c r="N27" s="22" t="str">
        <f>'Olieforbrug, TJ'!M27</f>
        <v>January - July</v>
      </c>
    </row>
    <row r="28" spans="1:16" x14ac:dyDescent="0.2">
      <c r="A28" s="22">
        <f>'Olieforbrug, TJ'!A28</f>
        <v>2005</v>
      </c>
      <c r="C28" s="3">
        <f>SUM(C198:C204)</f>
        <v>104043</v>
      </c>
      <c r="D28" s="3">
        <f t="shared" ref="D28:L28" si="9">SUM(D198:D204)</f>
        <v>4066</v>
      </c>
      <c r="E28" s="3">
        <f t="shared" si="9"/>
        <v>69666</v>
      </c>
      <c r="F28" s="3">
        <f t="shared" si="9"/>
        <v>0</v>
      </c>
      <c r="G28" s="3">
        <f t="shared" si="9"/>
        <v>-1797</v>
      </c>
      <c r="H28" s="3">
        <f t="shared" si="9"/>
        <v>41112</v>
      </c>
      <c r="I28" s="3">
        <f>SUM(I204)</f>
        <v>6381</v>
      </c>
      <c r="J28" s="3"/>
      <c r="K28" s="3"/>
      <c r="L28" s="3">
        <f t="shared" si="9"/>
        <v>1891.1519999999998</v>
      </c>
      <c r="M28" s="3"/>
      <c r="N28" s="22">
        <f>'Olieforbrug, TJ'!M28</f>
        <v>2005</v>
      </c>
      <c r="P28" s="3"/>
    </row>
    <row r="29" spans="1:16" x14ac:dyDescent="0.2">
      <c r="A29" s="22">
        <f>'Olieforbrug, TJ'!A29</f>
        <v>2006</v>
      </c>
      <c r="C29" s="3">
        <f>SUM(C211:C217)</f>
        <v>99591</v>
      </c>
      <c r="D29" s="3">
        <f t="shared" ref="D29:L29" si="10">SUM(D211:D217)</f>
        <v>3427</v>
      </c>
      <c r="E29" s="3">
        <f t="shared" si="10"/>
        <v>61709</v>
      </c>
      <c r="F29" s="3">
        <f t="shared" si="10"/>
        <v>0</v>
      </c>
      <c r="G29" s="3">
        <f t="shared" si="10"/>
        <v>-2186</v>
      </c>
      <c r="H29" s="3">
        <f t="shared" si="10"/>
        <v>38344</v>
      </c>
      <c r="I29" s="3">
        <f>SUM(I217)</f>
        <v>8625</v>
      </c>
      <c r="J29" s="3"/>
      <c r="K29" s="3"/>
      <c r="L29" s="3">
        <f t="shared" si="10"/>
        <v>1763.8240000000001</v>
      </c>
      <c r="M29" s="3"/>
      <c r="N29" s="22">
        <f>'Olieforbrug, TJ'!M29</f>
        <v>2006</v>
      </c>
      <c r="P29" s="3"/>
    </row>
    <row r="30" spans="1:16" x14ac:dyDescent="0.2">
      <c r="A30" s="22">
        <f>'Olieforbrug, TJ'!A30</f>
        <v>2007</v>
      </c>
      <c r="C30" s="3">
        <f>SUM(C224:C230)</f>
        <v>113132</v>
      </c>
      <c r="D30" s="3">
        <f t="shared" ref="D30:L30" si="11">SUM(D224:D230)</f>
        <v>3251</v>
      </c>
      <c r="E30" s="3">
        <f t="shared" si="11"/>
        <v>81529</v>
      </c>
      <c r="F30" s="3">
        <f t="shared" si="11"/>
        <v>0</v>
      </c>
      <c r="G30" s="3">
        <f t="shared" si="11"/>
        <v>501</v>
      </c>
      <c r="H30" s="3">
        <f t="shared" si="11"/>
        <v>36601</v>
      </c>
      <c r="I30" s="3">
        <f>SUM(I230)</f>
        <v>6550</v>
      </c>
      <c r="J30" s="3"/>
      <c r="K30" s="3"/>
      <c r="L30" s="3">
        <f t="shared" si="11"/>
        <v>1683.6459999999997</v>
      </c>
      <c r="M30" s="3"/>
      <c r="N30" s="22">
        <f>'Olieforbrug, TJ'!M30</f>
        <v>2007</v>
      </c>
      <c r="P30" s="3"/>
    </row>
    <row r="31" spans="1:16" x14ac:dyDescent="0.2">
      <c r="A31" s="22">
        <f>'Olieforbrug, TJ'!A31</f>
        <v>2008</v>
      </c>
      <c r="C31" s="3">
        <f>SUM(C237:C243)</f>
        <v>69093</v>
      </c>
      <c r="D31" s="3">
        <f t="shared" ref="D31:L31" si="12">SUM(D237:D243)</f>
        <v>13763</v>
      </c>
      <c r="E31" s="3">
        <f t="shared" si="12"/>
        <v>50918</v>
      </c>
      <c r="F31" s="3">
        <f t="shared" si="12"/>
        <v>0</v>
      </c>
      <c r="G31" s="3">
        <f t="shared" si="12"/>
        <v>4044</v>
      </c>
      <c r="H31" s="3">
        <f t="shared" si="12"/>
        <v>34303</v>
      </c>
      <c r="I31" s="3">
        <f>SUM(I243)</f>
        <v>3648</v>
      </c>
      <c r="J31" s="3"/>
      <c r="K31" s="3"/>
      <c r="L31" s="3">
        <f t="shared" si="12"/>
        <v>1577.9379999999999</v>
      </c>
      <c r="M31" s="3"/>
      <c r="N31" s="22">
        <f>'Olieforbrug, TJ'!M31</f>
        <v>2008</v>
      </c>
      <c r="P31" s="3"/>
    </row>
    <row r="32" spans="1:16" x14ac:dyDescent="0.2">
      <c r="A32" s="22">
        <f>'Olieforbrug, TJ'!A32</f>
        <v>2009</v>
      </c>
      <c r="C32" s="3">
        <f>SUM(C250:C256)</f>
        <v>97723</v>
      </c>
      <c r="D32" s="3">
        <f t="shared" ref="D32:L32" si="13">SUM(D250:D256)</f>
        <v>656</v>
      </c>
      <c r="E32" s="3">
        <f t="shared" si="13"/>
        <v>69532</v>
      </c>
      <c r="F32" s="3">
        <f t="shared" si="13"/>
        <v>0</v>
      </c>
      <c r="G32" s="3">
        <f t="shared" si="13"/>
        <v>398</v>
      </c>
      <c r="H32" s="3">
        <f t="shared" si="13"/>
        <v>29514</v>
      </c>
      <c r="I32" s="3">
        <f>SUM(I256)</f>
        <v>7475</v>
      </c>
      <c r="J32" s="3"/>
      <c r="K32" s="3"/>
      <c r="L32" s="3">
        <f t="shared" si="13"/>
        <v>1357.644</v>
      </c>
      <c r="M32" s="3"/>
      <c r="N32" s="22">
        <f>'Olieforbrug, TJ'!M32</f>
        <v>2009</v>
      </c>
      <c r="P32" s="3"/>
    </row>
    <row r="33" spans="1:16" x14ac:dyDescent="0.2">
      <c r="A33" s="22">
        <f>'Olieforbrug, TJ'!A33</f>
        <v>2010</v>
      </c>
      <c r="C33" s="3">
        <f>SUM(C263:C269)</f>
        <v>118104</v>
      </c>
      <c r="D33" s="3">
        <f t="shared" ref="D33:L33" si="14">SUM(D263:D269)</f>
        <v>2657</v>
      </c>
      <c r="E33" s="3">
        <f t="shared" si="14"/>
        <v>93570</v>
      </c>
      <c r="F33" s="3">
        <f t="shared" si="14"/>
        <v>0</v>
      </c>
      <c r="G33" s="3">
        <f t="shared" si="14"/>
        <v>54</v>
      </c>
      <c r="H33" s="3">
        <f t="shared" si="14"/>
        <v>29307</v>
      </c>
      <c r="I33" s="3">
        <f>SUM(I269)</f>
        <v>4943</v>
      </c>
      <c r="J33" s="3"/>
      <c r="K33" s="3"/>
      <c r="L33" s="3">
        <f t="shared" si="14"/>
        <v>1348.1219999999998</v>
      </c>
      <c r="M33" s="3"/>
      <c r="N33" s="22">
        <f>'Olieforbrug, TJ'!M33</f>
        <v>2010</v>
      </c>
      <c r="P33" s="3"/>
    </row>
    <row r="34" spans="1:16" x14ac:dyDescent="0.2">
      <c r="A34" s="22">
        <f>'Olieforbrug, TJ'!A34</f>
        <v>2011</v>
      </c>
      <c r="C34" s="3">
        <f>SUM(C276:C282)</f>
        <v>84704</v>
      </c>
      <c r="D34" s="3">
        <f t="shared" ref="D34:L34" si="15">SUM(D276:D282)</f>
        <v>4246</v>
      </c>
      <c r="E34" s="3">
        <f t="shared" si="15"/>
        <v>62555</v>
      </c>
      <c r="F34" s="3">
        <f t="shared" si="15"/>
        <v>0</v>
      </c>
      <c r="G34" s="3">
        <f t="shared" si="15"/>
        <v>-1283</v>
      </c>
      <c r="H34" s="3">
        <f t="shared" si="15"/>
        <v>27560</v>
      </c>
      <c r="I34" s="3">
        <f>SUM(I282)</f>
        <v>5538</v>
      </c>
      <c r="J34" s="3"/>
      <c r="K34" s="3"/>
      <c r="L34" s="3">
        <f t="shared" si="15"/>
        <v>1267.76</v>
      </c>
      <c r="M34" s="3"/>
      <c r="N34" s="22">
        <f>'Olieforbrug, TJ'!M34</f>
        <v>2011</v>
      </c>
      <c r="P34" s="3"/>
    </row>
    <row r="35" spans="1:16" x14ac:dyDescent="0.2">
      <c r="A35" s="22">
        <f>'Olieforbrug, TJ'!A35</f>
        <v>2012</v>
      </c>
      <c r="C35" s="3">
        <f>SUM(C289:C295)</f>
        <v>106284</v>
      </c>
      <c r="D35" s="3">
        <f t="shared" ref="D35:L35" si="16">SUM(D289:D295)</f>
        <v>2457</v>
      </c>
      <c r="E35" s="3">
        <f t="shared" si="16"/>
        <v>80788</v>
      </c>
      <c r="F35" s="3">
        <f t="shared" si="16"/>
        <v>0</v>
      </c>
      <c r="G35" s="3">
        <f t="shared" si="16"/>
        <v>-1664</v>
      </c>
      <c r="H35" s="3">
        <f t="shared" si="16"/>
        <v>32224</v>
      </c>
      <c r="I35" s="3">
        <f>SUM(I295)</f>
        <v>5636</v>
      </c>
      <c r="J35" s="3"/>
      <c r="K35" s="3"/>
      <c r="L35" s="3">
        <f t="shared" si="16"/>
        <v>1482.3039999999999</v>
      </c>
      <c r="M35" s="3"/>
      <c r="N35" s="22">
        <f>'Olieforbrug, TJ'!M35</f>
        <v>2012</v>
      </c>
      <c r="P35" s="3"/>
    </row>
    <row r="36" spans="1:16" x14ac:dyDescent="0.2">
      <c r="A36" s="22">
        <f>'Olieforbrug, TJ'!A36</f>
        <v>2013</v>
      </c>
      <c r="C36" s="3">
        <f>SUM(C302:C308)</f>
        <v>78739</v>
      </c>
      <c r="D36" s="3">
        <f t="shared" ref="D36:L36" si="17">SUM(D302:D308)</f>
        <v>6544</v>
      </c>
      <c r="E36" s="3">
        <f t="shared" si="17"/>
        <v>59427</v>
      </c>
      <c r="F36" s="3">
        <f t="shared" si="17"/>
        <v>0</v>
      </c>
      <c r="G36" s="3">
        <f t="shared" si="17"/>
        <v>-294</v>
      </c>
      <c r="H36" s="3">
        <f t="shared" si="17"/>
        <v>27396</v>
      </c>
      <c r="I36" s="3">
        <f>SUM(I308)</f>
        <v>4944</v>
      </c>
      <c r="J36" s="3"/>
      <c r="K36" s="3"/>
      <c r="L36" s="3">
        <f t="shared" si="17"/>
        <v>1260.2160000000001</v>
      </c>
      <c r="M36" s="3"/>
      <c r="N36" s="22">
        <f>'Olieforbrug, TJ'!M36</f>
        <v>2013</v>
      </c>
      <c r="P36" s="3"/>
    </row>
    <row r="37" spans="1:16" x14ac:dyDescent="0.2">
      <c r="A37" s="22">
        <f>'Olieforbrug, TJ'!A37</f>
        <v>2014</v>
      </c>
      <c r="C37" s="3">
        <f>SUM(C315:C321)</f>
        <v>75419</v>
      </c>
      <c r="D37" s="3">
        <f t="shared" ref="D37:L37" si="18">SUM(D315:D321)</f>
        <v>11377</v>
      </c>
      <c r="E37" s="3">
        <f t="shared" si="18"/>
        <v>65319</v>
      </c>
      <c r="F37" s="3">
        <f t="shared" si="18"/>
        <v>0</v>
      </c>
      <c r="G37" s="3">
        <f t="shared" si="18"/>
        <v>2518</v>
      </c>
      <c r="H37" s="3">
        <f t="shared" si="18"/>
        <v>27439</v>
      </c>
      <c r="I37" s="3">
        <f>SUM(I321)</f>
        <v>5407</v>
      </c>
      <c r="J37" s="3"/>
      <c r="K37" s="3"/>
      <c r="L37" s="3">
        <f t="shared" si="18"/>
        <v>1262.194</v>
      </c>
      <c r="M37" s="3"/>
      <c r="N37" s="22">
        <f>'Olieforbrug, TJ'!M37</f>
        <v>2014</v>
      </c>
      <c r="P37" s="3"/>
    </row>
    <row r="38" spans="1:16" x14ac:dyDescent="0.2">
      <c r="A38" s="22">
        <f>'Olieforbrug, TJ'!A38</f>
        <v>2015</v>
      </c>
      <c r="C38" s="3">
        <f>SUM(C328:C334)</f>
        <v>90151</v>
      </c>
      <c r="D38" s="3">
        <f t="shared" ref="D38:L38" si="19">SUM(D328:D334)</f>
        <v>8835</v>
      </c>
      <c r="E38" s="3">
        <f t="shared" si="19"/>
        <v>73796</v>
      </c>
      <c r="F38" s="3">
        <f t="shared" si="19"/>
        <v>0</v>
      </c>
      <c r="G38" s="3">
        <f t="shared" si="19"/>
        <v>-49</v>
      </c>
      <c r="H38" s="3">
        <f t="shared" si="19"/>
        <v>29211</v>
      </c>
      <c r="I38" s="3">
        <f>SUM(I334)</f>
        <v>4281</v>
      </c>
      <c r="J38" s="3"/>
      <c r="K38" s="3"/>
      <c r="L38" s="3">
        <f t="shared" si="19"/>
        <v>1343.7060000000001</v>
      </c>
      <c r="M38" s="3"/>
      <c r="N38" s="22">
        <f>'Olieforbrug, TJ'!M38</f>
        <v>2015</v>
      </c>
      <c r="P38" s="3"/>
    </row>
    <row r="39" spans="1:16" x14ac:dyDescent="0.2">
      <c r="A39" s="22">
        <f>'Olieforbrug, TJ'!A39</f>
        <v>2016</v>
      </c>
      <c r="C39" s="3">
        <f>SUM(C341:C347)</f>
        <v>64954</v>
      </c>
      <c r="D39" s="3">
        <f t="shared" ref="D39:L39" si="20">SUM(D341:D347)</f>
        <v>15360</v>
      </c>
      <c r="E39" s="3">
        <f t="shared" si="20"/>
        <v>50303</v>
      </c>
      <c r="F39" s="3">
        <f t="shared" si="20"/>
        <v>0</v>
      </c>
      <c r="G39" s="3">
        <f t="shared" si="20"/>
        <v>-2201</v>
      </c>
      <c r="H39" s="3">
        <f t="shared" si="20"/>
        <v>30144</v>
      </c>
      <c r="I39" s="3">
        <f>SUM(I347)</f>
        <v>7732</v>
      </c>
      <c r="J39" s="3"/>
      <c r="K39" s="3"/>
      <c r="L39" s="3">
        <f t="shared" si="20"/>
        <v>1386.624</v>
      </c>
      <c r="M39" s="3"/>
      <c r="N39" s="22">
        <f>'Olieforbrug, TJ'!M39</f>
        <v>2016</v>
      </c>
      <c r="P39" s="3"/>
    </row>
    <row r="40" spans="1:16" x14ac:dyDescent="0.2">
      <c r="A40" s="22">
        <f>'Olieforbrug, TJ'!A40</f>
        <v>2017</v>
      </c>
      <c r="C40" s="3">
        <f>SUM(C354:C360)</f>
        <v>76667</v>
      </c>
      <c r="D40" s="3">
        <f t="shared" ref="D40:L40" si="21">SUM(D354:D360)</f>
        <v>20450</v>
      </c>
      <c r="E40" s="3">
        <f t="shared" si="21"/>
        <v>62015</v>
      </c>
      <c r="F40" s="3">
        <f t="shared" si="21"/>
        <v>0</v>
      </c>
      <c r="G40" s="3">
        <f t="shared" si="21"/>
        <v>-4915</v>
      </c>
      <c r="H40" s="3">
        <f t="shared" si="21"/>
        <v>32535</v>
      </c>
      <c r="I40" s="3">
        <f>SUM(I360)</f>
        <v>8134</v>
      </c>
      <c r="J40" s="3"/>
      <c r="K40" s="3"/>
      <c r="L40" s="3">
        <f t="shared" si="21"/>
        <v>1496.61</v>
      </c>
      <c r="M40" s="3"/>
      <c r="N40" s="22">
        <f>'Olieforbrug, TJ'!M40</f>
        <v>2017</v>
      </c>
      <c r="P40" s="3"/>
    </row>
    <row r="41" spans="1:16" x14ac:dyDescent="0.2">
      <c r="A41" s="22">
        <f>'Olieforbrug, TJ'!A41</f>
        <v>2018</v>
      </c>
      <c r="C41" s="3">
        <f>SUM(C367:C373)</f>
        <v>80647</v>
      </c>
      <c r="D41" s="3">
        <f t="shared" ref="D41:L41" si="22">SUM(D367:D373)</f>
        <v>11928</v>
      </c>
      <c r="E41" s="3">
        <f t="shared" si="22"/>
        <v>61109</v>
      </c>
      <c r="F41" s="3">
        <f t="shared" si="22"/>
        <v>0</v>
      </c>
      <c r="G41" s="3">
        <f t="shared" si="22"/>
        <v>-745</v>
      </c>
      <c r="H41" s="3">
        <f t="shared" si="22"/>
        <v>33117</v>
      </c>
      <c r="I41" s="3">
        <f>SUM(I373)</f>
        <v>7519</v>
      </c>
      <c r="J41" s="3"/>
      <c r="K41" s="3"/>
      <c r="L41" s="3">
        <f t="shared" si="22"/>
        <v>1523.3819999999998</v>
      </c>
      <c r="M41" s="3"/>
      <c r="N41" s="22">
        <f>'Olieforbrug, TJ'!M41</f>
        <v>2018</v>
      </c>
      <c r="P41" s="3"/>
    </row>
    <row r="42" spans="1:16" x14ac:dyDescent="0.2">
      <c r="A42" s="22">
        <f>'Olieforbrug, TJ'!A42</f>
        <v>2019</v>
      </c>
      <c r="C42" s="3">
        <f>SUM(C380:C386)</f>
        <v>84581</v>
      </c>
      <c r="D42" s="3">
        <f t="shared" ref="D42:L42" si="23">SUM(D380:D386)</f>
        <v>8926</v>
      </c>
      <c r="E42" s="3">
        <f t="shared" si="23"/>
        <v>59846</v>
      </c>
      <c r="F42" s="3">
        <f t="shared" si="23"/>
        <v>0</v>
      </c>
      <c r="G42" s="3">
        <f t="shared" si="23"/>
        <v>59</v>
      </c>
      <c r="H42" s="3">
        <f t="shared" si="23"/>
        <v>34794</v>
      </c>
      <c r="I42" s="3">
        <f>SUM(I386)</f>
        <v>6761</v>
      </c>
      <c r="J42" s="3"/>
      <c r="K42" s="3"/>
      <c r="L42" s="3">
        <f t="shared" si="23"/>
        <v>1600.5240000000001</v>
      </c>
      <c r="M42" s="3"/>
      <c r="N42" s="22">
        <f>'Olieforbrug, TJ'!M42</f>
        <v>2019</v>
      </c>
      <c r="P42" s="3"/>
    </row>
    <row r="43" spans="1:16" x14ac:dyDescent="0.2">
      <c r="A43" s="22">
        <f>'Olieforbrug, TJ'!A43</f>
        <v>2020</v>
      </c>
      <c r="C43" s="3">
        <f>SUM(C393:C399)</f>
        <v>83708</v>
      </c>
      <c r="D43" s="3">
        <f t="shared" ref="D43:L43" si="24">SUM(D393:D399)</f>
        <v>3504</v>
      </c>
      <c r="E43" s="3">
        <f t="shared" si="24"/>
        <v>53342</v>
      </c>
      <c r="F43" s="3">
        <f t="shared" si="24"/>
        <v>0</v>
      </c>
      <c r="G43" s="3">
        <f t="shared" si="24"/>
        <v>-476</v>
      </c>
      <c r="H43" s="3">
        <f t="shared" si="24"/>
        <v>34936</v>
      </c>
      <c r="I43" s="3">
        <f>SUM(I399)</f>
        <v>5871</v>
      </c>
      <c r="J43" s="3"/>
      <c r="K43" s="3"/>
      <c r="L43" s="3">
        <f t="shared" si="24"/>
        <v>1607.0559999999998</v>
      </c>
      <c r="M43" s="3"/>
      <c r="N43" s="22">
        <f>'Olieforbrug, TJ'!M43</f>
        <v>2020</v>
      </c>
      <c r="P43" s="3"/>
    </row>
    <row r="44" spans="1:16" x14ac:dyDescent="0.2">
      <c r="A44" s="22">
        <f>'Olieforbrug, TJ'!A44</f>
        <v>2021</v>
      </c>
      <c r="C44" s="3">
        <f>SUM(C406:C412)</f>
        <v>66079</v>
      </c>
      <c r="D44" s="3">
        <f t="shared" ref="D44:L44" si="25">SUM(D406:D412)</f>
        <v>13590</v>
      </c>
      <c r="E44" s="3">
        <f t="shared" si="25"/>
        <v>44702</v>
      </c>
      <c r="F44" s="3">
        <f t="shared" si="25"/>
        <v>0</v>
      </c>
      <c r="G44" s="3">
        <f t="shared" si="25"/>
        <v>2251</v>
      </c>
      <c r="H44" s="3">
        <f t="shared" si="25"/>
        <v>38591</v>
      </c>
      <c r="I44" s="3">
        <f>SUM(I412)</f>
        <v>5749</v>
      </c>
      <c r="J44" s="3"/>
      <c r="K44" s="3"/>
      <c r="L44" s="3">
        <f t="shared" si="25"/>
        <v>1775.1859999999999</v>
      </c>
      <c r="M44" s="3"/>
      <c r="N44" s="22">
        <f>'Olieforbrug, TJ'!M44</f>
        <v>2021</v>
      </c>
      <c r="P44" s="3"/>
    </row>
    <row r="45" spans="1:16" x14ac:dyDescent="0.2">
      <c r="A45" s="22">
        <f>'Olieforbrug, TJ'!A45</f>
        <v>2022</v>
      </c>
      <c r="C45" s="3">
        <f>SUM(C419:C425)</f>
        <v>53787</v>
      </c>
      <c r="D45" s="3">
        <f t="shared" ref="D45:L45" si="26">SUM(D419:D425)</f>
        <v>16427</v>
      </c>
      <c r="E45" s="3">
        <f t="shared" si="26"/>
        <v>34507</v>
      </c>
      <c r="F45" s="3">
        <f t="shared" si="26"/>
        <v>0</v>
      </c>
      <c r="G45" s="3">
        <f t="shared" si="26"/>
        <v>-1472</v>
      </c>
      <c r="H45" s="3">
        <f t="shared" si="26"/>
        <v>39838</v>
      </c>
      <c r="I45" s="3">
        <f>SUM(I425)</f>
        <v>6434</v>
      </c>
      <c r="J45" s="3"/>
      <c r="K45" s="3"/>
      <c r="L45" s="3">
        <f t="shared" si="26"/>
        <v>1832.548</v>
      </c>
      <c r="M45" s="3"/>
      <c r="N45" s="22">
        <f>'Olieforbrug, TJ'!M45</f>
        <v>2022</v>
      </c>
      <c r="P45" s="3"/>
    </row>
    <row r="46" spans="1:16" x14ac:dyDescent="0.2">
      <c r="A46" s="22">
        <f>'Olieforbrug, TJ'!A46</f>
        <v>2023</v>
      </c>
      <c r="C46" s="3">
        <f>SUM(C432:C438)</f>
        <v>44759</v>
      </c>
      <c r="D46" s="3">
        <f t="shared" ref="D46:L46" si="27">SUM(D432:D438)</f>
        <v>39496</v>
      </c>
      <c r="E46" s="3">
        <f t="shared" si="27"/>
        <v>34728</v>
      </c>
      <c r="F46" s="3">
        <f t="shared" si="27"/>
        <v>0</v>
      </c>
      <c r="G46" s="3">
        <f t="shared" si="27"/>
        <v>-2789</v>
      </c>
      <c r="H46" s="3">
        <f t="shared" si="27"/>
        <v>53465</v>
      </c>
      <c r="I46" s="3">
        <f>SUM(I438)</f>
        <v>7961</v>
      </c>
      <c r="J46" s="3"/>
      <c r="K46" s="3"/>
      <c r="L46" s="3">
        <f t="shared" si="27"/>
        <v>2459.39</v>
      </c>
      <c r="M46" s="3"/>
      <c r="N46" s="22">
        <f>'Olieforbrug, TJ'!M46</f>
        <v>2023</v>
      </c>
      <c r="P46" s="3"/>
    </row>
    <row r="47" spans="1:16" x14ac:dyDescent="0.2">
      <c r="A47" s="22"/>
      <c r="J47" s="3"/>
      <c r="K47" s="3"/>
      <c r="L47" s="3"/>
      <c r="M47" s="3"/>
      <c r="N47" s="22"/>
    </row>
    <row r="48" spans="1:16" ht="13.5" thickBot="1" x14ac:dyDescent="0.25">
      <c r="A48" s="2"/>
      <c r="C48" s="25"/>
      <c r="D48" s="25"/>
      <c r="E48" s="25"/>
      <c r="F48" s="25"/>
      <c r="G48" s="25"/>
      <c r="H48" s="25"/>
      <c r="I48" s="25"/>
      <c r="L48" s="25"/>
      <c r="N48" s="2"/>
    </row>
    <row r="49" spans="1:14" x14ac:dyDescent="0.2">
      <c r="A49" s="23" t="s">
        <v>40</v>
      </c>
      <c r="C49" s="3">
        <v>36823</v>
      </c>
      <c r="D49" s="3">
        <v>0</v>
      </c>
      <c r="E49" s="3">
        <v>17485</v>
      </c>
      <c r="F49" s="3">
        <v>0</v>
      </c>
      <c r="G49" s="3">
        <v>-2813</v>
      </c>
      <c r="H49" s="3">
        <v>16774</v>
      </c>
      <c r="I49" s="3">
        <v>7397</v>
      </c>
      <c r="L49" s="3">
        <v>771.60399999999993</v>
      </c>
      <c r="N49" s="26" t="s">
        <v>61</v>
      </c>
    </row>
    <row r="50" spans="1:14" x14ac:dyDescent="0.2">
      <c r="A50" s="23" t="s">
        <v>41</v>
      </c>
      <c r="C50" s="3">
        <v>47569</v>
      </c>
      <c r="D50" s="3">
        <v>4066</v>
      </c>
      <c r="E50" s="3">
        <v>37595</v>
      </c>
      <c r="F50" s="3">
        <v>0</v>
      </c>
      <c r="G50" s="3">
        <v>1349</v>
      </c>
      <c r="H50" s="3">
        <v>19218</v>
      </c>
      <c r="I50" s="3">
        <v>6048</v>
      </c>
      <c r="L50" s="3">
        <v>884.02800000000002</v>
      </c>
      <c r="N50" s="26" t="s">
        <v>62</v>
      </c>
    </row>
    <row r="51" spans="1:14" x14ac:dyDescent="0.2">
      <c r="A51" s="23" t="s">
        <v>42</v>
      </c>
      <c r="C51" s="3">
        <v>40805</v>
      </c>
      <c r="D51" s="3">
        <v>0</v>
      </c>
      <c r="E51" s="3">
        <v>25411</v>
      </c>
      <c r="F51" s="3">
        <v>0</v>
      </c>
      <c r="G51" s="3">
        <v>-617</v>
      </c>
      <c r="H51" s="3">
        <v>17386</v>
      </c>
      <c r="I51" s="3">
        <v>6665</v>
      </c>
      <c r="L51" s="3">
        <v>811.57800000000009</v>
      </c>
      <c r="N51" s="26" t="s">
        <v>63</v>
      </c>
    </row>
    <row r="52" spans="1:14" x14ac:dyDescent="0.2">
      <c r="A52" s="23" t="s">
        <v>43</v>
      </c>
      <c r="C52" s="3">
        <v>20199</v>
      </c>
      <c r="D52" s="3">
        <v>1814</v>
      </c>
      <c r="E52" s="3">
        <v>6078</v>
      </c>
      <c r="F52" s="3">
        <v>0</v>
      </c>
      <c r="G52" s="3">
        <v>226</v>
      </c>
      <c r="H52" s="3">
        <v>17232</v>
      </c>
      <c r="I52" s="3">
        <v>6439</v>
      </c>
      <c r="L52" s="3">
        <v>792.67200000000003</v>
      </c>
      <c r="N52" s="26" t="s">
        <v>64</v>
      </c>
    </row>
    <row r="53" spans="1:14" x14ac:dyDescent="0.2">
      <c r="A53" s="23"/>
      <c r="L53" s="3"/>
    </row>
    <row r="54" spans="1:14" x14ac:dyDescent="0.2">
      <c r="A54" s="23" t="s">
        <v>44</v>
      </c>
      <c r="C54" s="3">
        <v>33316</v>
      </c>
      <c r="D54" s="3">
        <v>666</v>
      </c>
      <c r="E54" s="3">
        <v>15677</v>
      </c>
      <c r="F54" s="3">
        <v>0</v>
      </c>
      <c r="G54" s="3">
        <v>-105</v>
      </c>
      <c r="H54" s="3">
        <v>17464</v>
      </c>
      <c r="I54" s="3">
        <v>6544</v>
      </c>
      <c r="L54" s="3">
        <v>803.34400000000005</v>
      </c>
      <c r="N54" s="26" t="s">
        <v>81</v>
      </c>
    </row>
    <row r="55" spans="1:14" x14ac:dyDescent="0.2">
      <c r="A55" s="23" t="s">
        <v>45</v>
      </c>
      <c r="C55" s="3">
        <v>47802</v>
      </c>
      <c r="D55" s="3">
        <v>2761</v>
      </c>
      <c r="E55" s="3">
        <v>34508</v>
      </c>
      <c r="F55" s="3">
        <v>0</v>
      </c>
      <c r="G55" s="3">
        <v>1000</v>
      </c>
      <c r="H55" s="3">
        <v>17264</v>
      </c>
      <c r="I55" s="3">
        <v>5544</v>
      </c>
      <c r="L55" s="3">
        <v>794.14400000000001</v>
      </c>
      <c r="N55" s="26" t="s">
        <v>82</v>
      </c>
    </row>
    <row r="56" spans="1:14" x14ac:dyDescent="0.2">
      <c r="A56" s="23" t="s">
        <v>46</v>
      </c>
      <c r="C56" s="3">
        <v>45666</v>
      </c>
      <c r="D56" s="3">
        <v>775</v>
      </c>
      <c r="E56" s="3">
        <v>28196</v>
      </c>
      <c r="F56" s="3">
        <v>0</v>
      </c>
      <c r="G56" s="3">
        <v>920</v>
      </c>
      <c r="H56" s="3">
        <v>19189</v>
      </c>
      <c r="I56" s="3">
        <v>4624</v>
      </c>
      <c r="L56" s="3">
        <v>882.69399999999996</v>
      </c>
      <c r="N56" s="26" t="s">
        <v>83</v>
      </c>
    </row>
    <row r="57" spans="1:14" x14ac:dyDescent="0.2">
      <c r="A57" s="23" t="s">
        <v>47</v>
      </c>
      <c r="C57" s="3">
        <v>39526</v>
      </c>
      <c r="D57" s="3">
        <v>0</v>
      </c>
      <c r="E57" s="3">
        <v>23227</v>
      </c>
      <c r="F57" s="3">
        <v>0</v>
      </c>
      <c r="G57" s="3">
        <v>-2427</v>
      </c>
      <c r="H57" s="3">
        <v>17738</v>
      </c>
      <c r="I57" s="3">
        <v>7051</v>
      </c>
      <c r="L57" s="3">
        <v>815.94800000000009</v>
      </c>
      <c r="N57" s="26" t="s">
        <v>84</v>
      </c>
    </row>
    <row r="58" spans="1:14" x14ac:dyDescent="0.2">
      <c r="A58" s="23"/>
      <c r="L58" s="3"/>
    </row>
    <row r="59" spans="1:14" x14ac:dyDescent="0.2">
      <c r="A59" s="23" t="s">
        <v>48</v>
      </c>
      <c r="C59" s="3">
        <v>43376</v>
      </c>
      <c r="D59" s="3">
        <v>0</v>
      </c>
      <c r="E59" s="3">
        <v>29709</v>
      </c>
      <c r="F59" s="3">
        <v>0</v>
      </c>
      <c r="G59" s="3">
        <v>871</v>
      </c>
      <c r="H59" s="3">
        <v>14782</v>
      </c>
      <c r="I59" s="3">
        <v>6180</v>
      </c>
      <c r="L59" s="3">
        <v>679.97199999999998</v>
      </c>
      <c r="N59" s="26" t="s">
        <v>85</v>
      </c>
    </row>
    <row r="60" spans="1:14" x14ac:dyDescent="0.2">
      <c r="A60" s="23" t="s">
        <v>49</v>
      </c>
      <c r="C60" s="3">
        <v>52772</v>
      </c>
      <c r="D60" s="3">
        <v>2535</v>
      </c>
      <c r="E60" s="3">
        <v>39192</v>
      </c>
      <c r="F60" s="3">
        <v>0</v>
      </c>
      <c r="G60" s="3">
        <v>-113</v>
      </c>
      <c r="H60" s="3">
        <v>16798</v>
      </c>
      <c r="I60" s="3">
        <v>6293</v>
      </c>
      <c r="L60" s="3">
        <v>772.70799999999997</v>
      </c>
      <c r="N60" s="26" t="s">
        <v>86</v>
      </c>
    </row>
    <row r="61" spans="1:14" x14ac:dyDescent="0.2">
      <c r="A61" s="23" t="s">
        <v>50</v>
      </c>
      <c r="C61" s="3">
        <v>38813</v>
      </c>
      <c r="D61" s="3">
        <v>1726</v>
      </c>
      <c r="E61" s="3">
        <v>25091</v>
      </c>
      <c r="F61" s="3">
        <v>0</v>
      </c>
      <c r="G61" s="3">
        <v>459</v>
      </c>
      <c r="H61" s="3">
        <v>16239</v>
      </c>
      <c r="I61" s="3">
        <v>5834</v>
      </c>
      <c r="L61" s="3">
        <v>746.99399999999991</v>
      </c>
      <c r="N61" s="26" t="s">
        <v>87</v>
      </c>
    </row>
    <row r="62" spans="1:14" x14ac:dyDescent="0.2">
      <c r="A62" s="23" t="s">
        <v>51</v>
      </c>
      <c r="C62" s="3">
        <v>24248</v>
      </c>
      <c r="D62" s="3">
        <v>1799</v>
      </c>
      <c r="E62" s="3">
        <v>8973</v>
      </c>
      <c r="F62" s="3">
        <v>0</v>
      </c>
      <c r="G62" s="3">
        <v>-1858</v>
      </c>
      <c r="H62" s="3">
        <v>16528</v>
      </c>
      <c r="I62" s="3">
        <v>7692</v>
      </c>
      <c r="L62" s="3">
        <v>760.28800000000001</v>
      </c>
      <c r="N62" s="26" t="s">
        <v>88</v>
      </c>
    </row>
    <row r="63" spans="1:14" x14ac:dyDescent="0.2">
      <c r="A63" s="23"/>
      <c r="L63" s="3"/>
    </row>
    <row r="64" spans="1:14" x14ac:dyDescent="0.2">
      <c r="A64" s="23" t="s">
        <v>52</v>
      </c>
      <c r="C64" s="3">
        <v>17626</v>
      </c>
      <c r="D64" s="3">
        <v>7026</v>
      </c>
      <c r="E64" s="3">
        <v>11056</v>
      </c>
      <c r="F64" s="3">
        <v>0</v>
      </c>
      <c r="G64" s="3">
        <v>799</v>
      </c>
      <c r="H64" s="3">
        <v>14792</v>
      </c>
      <c r="I64" s="3">
        <v>6893</v>
      </c>
      <c r="L64" s="3">
        <v>680.43200000000002</v>
      </c>
      <c r="N64" s="26" t="s">
        <v>89</v>
      </c>
    </row>
    <row r="65" spans="1:14" x14ac:dyDescent="0.2">
      <c r="A65" s="23" t="s">
        <v>53</v>
      </c>
      <c r="C65" s="3">
        <v>35676</v>
      </c>
      <c r="D65" s="3">
        <v>6479</v>
      </c>
      <c r="E65" s="3">
        <v>26400</v>
      </c>
      <c r="F65" s="3">
        <v>0</v>
      </c>
      <c r="G65" s="3">
        <v>306</v>
      </c>
      <c r="H65" s="3">
        <v>14892</v>
      </c>
      <c r="I65" s="3">
        <v>6587</v>
      </c>
      <c r="L65" s="3">
        <v>685.03200000000004</v>
      </c>
      <c r="N65" s="26" t="s">
        <v>90</v>
      </c>
    </row>
    <row r="66" spans="1:14" x14ac:dyDescent="0.2">
      <c r="A66" s="23" t="s">
        <v>54</v>
      </c>
      <c r="C66" s="3">
        <v>35749</v>
      </c>
      <c r="D66" s="3">
        <v>733</v>
      </c>
      <c r="E66" s="3">
        <v>23581</v>
      </c>
      <c r="F66" s="3">
        <v>0</v>
      </c>
      <c r="G66" s="3">
        <v>2961</v>
      </c>
      <c r="H66" s="3">
        <v>15574</v>
      </c>
      <c r="I66" s="3">
        <v>3626</v>
      </c>
      <c r="L66" s="3">
        <v>716.404</v>
      </c>
      <c r="N66" s="26" t="s">
        <v>91</v>
      </c>
    </row>
    <row r="67" spans="1:14" x14ac:dyDescent="0.2">
      <c r="A67" s="23" t="s">
        <v>55</v>
      </c>
      <c r="C67" s="3">
        <v>25154</v>
      </c>
      <c r="D67" s="3">
        <v>0</v>
      </c>
      <c r="E67" s="3">
        <v>7884</v>
      </c>
      <c r="F67" s="3">
        <v>0</v>
      </c>
      <c r="G67" s="3">
        <v>-4247</v>
      </c>
      <c r="H67" s="3">
        <v>13795</v>
      </c>
      <c r="I67" s="3">
        <v>7873</v>
      </c>
      <c r="L67" s="3">
        <v>634.57000000000005</v>
      </c>
      <c r="N67" s="26" t="s">
        <v>92</v>
      </c>
    </row>
    <row r="68" spans="1:14" x14ac:dyDescent="0.2">
      <c r="A68" s="23"/>
      <c r="L68" s="3"/>
    </row>
    <row r="69" spans="1:14" x14ac:dyDescent="0.2">
      <c r="A69" s="23" t="s">
        <v>56</v>
      </c>
      <c r="C69" s="3">
        <v>37487</v>
      </c>
      <c r="D69" s="3">
        <v>0</v>
      </c>
      <c r="E69" s="3">
        <v>25337</v>
      </c>
      <c r="F69" s="3">
        <v>0</v>
      </c>
      <c r="G69" s="3">
        <v>-93</v>
      </c>
      <c r="H69" s="3">
        <v>12352</v>
      </c>
      <c r="I69" s="3">
        <v>7966</v>
      </c>
      <c r="L69" s="3">
        <v>568.19200000000001</v>
      </c>
      <c r="N69" s="26" t="s">
        <v>93</v>
      </c>
    </row>
    <row r="70" spans="1:14" x14ac:dyDescent="0.2">
      <c r="A70" s="23" t="s">
        <v>57</v>
      </c>
      <c r="C70" s="3">
        <v>42054</v>
      </c>
      <c r="D70" s="3">
        <v>656</v>
      </c>
      <c r="E70" s="3">
        <v>32249</v>
      </c>
      <c r="F70" s="3">
        <v>0</v>
      </c>
      <c r="G70" s="3">
        <v>2682</v>
      </c>
      <c r="H70" s="3">
        <v>13311</v>
      </c>
      <c r="I70" s="3">
        <v>5284</v>
      </c>
      <c r="L70" s="3">
        <v>612.30600000000004</v>
      </c>
      <c r="N70" s="26" t="s">
        <v>94</v>
      </c>
    </row>
    <row r="71" spans="1:14" x14ac:dyDescent="0.2">
      <c r="A71" s="23" t="s">
        <v>58</v>
      </c>
      <c r="C71" s="3">
        <v>32695</v>
      </c>
      <c r="D71" s="3">
        <v>2478</v>
      </c>
      <c r="E71" s="3">
        <v>22363</v>
      </c>
      <c r="F71" s="3">
        <v>0</v>
      </c>
      <c r="G71" s="3">
        <v>184</v>
      </c>
      <c r="H71" s="3">
        <v>13109</v>
      </c>
      <c r="I71" s="3">
        <v>5100</v>
      </c>
      <c r="L71" s="3">
        <v>603.01400000000001</v>
      </c>
      <c r="N71" s="26" t="s">
        <v>95</v>
      </c>
    </row>
    <row r="72" spans="1:14" x14ac:dyDescent="0.2">
      <c r="A72" s="23" t="s">
        <v>96</v>
      </c>
      <c r="C72" s="3">
        <v>27779</v>
      </c>
      <c r="D72" s="3">
        <v>1408</v>
      </c>
      <c r="E72" s="3">
        <v>17185</v>
      </c>
      <c r="F72" s="3">
        <v>0</v>
      </c>
      <c r="G72" s="3">
        <v>103</v>
      </c>
      <c r="H72" s="3">
        <v>12123</v>
      </c>
      <c r="I72" s="3">
        <v>4997</v>
      </c>
      <c r="L72" s="3">
        <v>557.65800000000002</v>
      </c>
      <c r="N72" s="26" t="s">
        <v>97</v>
      </c>
    </row>
    <row r="73" spans="1:14" x14ac:dyDescent="0.2">
      <c r="A73" s="23"/>
      <c r="L73" s="3"/>
      <c r="N73" s="26"/>
    </row>
    <row r="74" spans="1:14" x14ac:dyDescent="0.2">
      <c r="A74" s="32" t="s">
        <v>98</v>
      </c>
      <c r="C74" s="3">
        <v>39457</v>
      </c>
      <c r="D74" s="3">
        <v>1775</v>
      </c>
      <c r="E74" s="3">
        <v>30028</v>
      </c>
      <c r="F74" s="3">
        <v>0</v>
      </c>
      <c r="G74" s="3">
        <v>498</v>
      </c>
      <c r="H74" s="3">
        <v>13202</v>
      </c>
      <c r="I74" s="3">
        <v>4499</v>
      </c>
      <c r="L74" s="3">
        <v>607.29199999999992</v>
      </c>
      <c r="N74" s="26" t="s">
        <v>99</v>
      </c>
    </row>
    <row r="75" spans="1:14" x14ac:dyDescent="0.2">
      <c r="A75" s="32" t="s">
        <v>114</v>
      </c>
      <c r="C75" s="3">
        <v>58881</v>
      </c>
      <c r="D75" s="3">
        <v>882</v>
      </c>
      <c r="E75" s="3">
        <v>46386</v>
      </c>
      <c r="F75" s="3">
        <v>0</v>
      </c>
      <c r="G75" s="3">
        <v>-1146</v>
      </c>
      <c r="H75" s="3">
        <v>12639</v>
      </c>
      <c r="I75" s="3">
        <v>5645</v>
      </c>
      <c r="J75" s="3"/>
      <c r="K75" s="3"/>
      <c r="L75" s="3">
        <v>581.39400000000001</v>
      </c>
      <c r="N75" s="26" t="s">
        <v>126</v>
      </c>
    </row>
    <row r="76" spans="1:14" ht="12.75" customHeight="1" x14ac:dyDescent="0.2">
      <c r="A76" s="32" t="s">
        <v>127</v>
      </c>
      <c r="C76" s="3">
        <v>36707</v>
      </c>
      <c r="D76" s="3">
        <v>3810</v>
      </c>
      <c r="E76" s="3">
        <v>26050</v>
      </c>
      <c r="F76" s="3">
        <v>0</v>
      </c>
      <c r="G76" s="3">
        <v>-1563</v>
      </c>
      <c r="H76" s="3">
        <v>13414</v>
      </c>
      <c r="I76" s="3">
        <v>7208</v>
      </c>
      <c r="J76" s="3"/>
      <c r="K76" s="3"/>
      <c r="L76" s="3">
        <v>617.04399999999998</v>
      </c>
      <c r="N76" s="26" t="s">
        <v>128</v>
      </c>
    </row>
    <row r="77" spans="1:14" ht="12.75" customHeight="1" x14ac:dyDescent="0.2">
      <c r="A77" s="32" t="s">
        <v>132</v>
      </c>
      <c r="C77" s="3">
        <v>16634</v>
      </c>
      <c r="D77" s="3">
        <v>800</v>
      </c>
      <c r="E77" s="3">
        <v>6839</v>
      </c>
      <c r="F77" s="3">
        <v>0</v>
      </c>
      <c r="G77" s="3">
        <v>2953</v>
      </c>
      <c r="H77" s="3">
        <v>13110</v>
      </c>
      <c r="I77" s="3">
        <v>4255</v>
      </c>
      <c r="J77" s="3"/>
      <c r="K77" s="3"/>
      <c r="L77" s="3">
        <v>603.06000000000006</v>
      </c>
      <c r="N77" s="26" t="s">
        <v>133</v>
      </c>
    </row>
    <row r="78" spans="1:14" ht="12.75" customHeight="1" x14ac:dyDescent="0.2">
      <c r="A78" s="32"/>
      <c r="J78" s="3"/>
      <c r="K78" s="3"/>
      <c r="L78" s="3"/>
      <c r="N78" s="26"/>
    </row>
    <row r="79" spans="1:14" ht="12.75" customHeight="1" x14ac:dyDescent="0.2">
      <c r="A79" s="32" t="s">
        <v>134</v>
      </c>
      <c r="C79" s="3">
        <v>24889</v>
      </c>
      <c r="D79" s="3">
        <v>3118</v>
      </c>
      <c r="E79" s="3">
        <v>14680</v>
      </c>
      <c r="F79" s="3">
        <v>0</v>
      </c>
      <c r="G79" s="3">
        <v>-1949</v>
      </c>
      <c r="H79" s="3">
        <v>11711</v>
      </c>
      <c r="I79" s="3">
        <v>6204</v>
      </c>
      <c r="J79" s="3"/>
      <c r="K79" s="3"/>
      <c r="L79" s="3">
        <v>538.70600000000002</v>
      </c>
      <c r="N79" s="26" t="s">
        <v>135</v>
      </c>
    </row>
    <row r="80" spans="1:14" ht="12.75" customHeight="1" x14ac:dyDescent="0.2">
      <c r="A80" s="32" t="s">
        <v>139</v>
      </c>
      <c r="C80" s="3">
        <v>43350</v>
      </c>
      <c r="D80" s="3">
        <v>1128</v>
      </c>
      <c r="E80" s="3">
        <v>35285</v>
      </c>
      <c r="F80" s="3">
        <v>0</v>
      </c>
      <c r="G80" s="3">
        <v>1158</v>
      </c>
      <c r="H80" s="3">
        <v>12335</v>
      </c>
      <c r="I80" s="3">
        <v>5046</v>
      </c>
      <c r="J80" s="3"/>
      <c r="K80" s="3"/>
      <c r="L80" s="3">
        <v>567.41</v>
      </c>
      <c r="N80" s="26" t="s">
        <v>140</v>
      </c>
    </row>
    <row r="81" spans="1:14" ht="12.75" customHeight="1" x14ac:dyDescent="0.2">
      <c r="A81" s="32" t="s">
        <v>141</v>
      </c>
      <c r="C81" s="3">
        <v>40934</v>
      </c>
      <c r="D81" s="3">
        <v>564</v>
      </c>
      <c r="E81" s="3">
        <v>28385</v>
      </c>
      <c r="F81" s="3">
        <v>0</v>
      </c>
      <c r="G81" s="3">
        <v>92</v>
      </c>
      <c r="H81" s="3">
        <v>13433</v>
      </c>
      <c r="I81" s="3">
        <v>4954</v>
      </c>
      <c r="J81" s="3"/>
      <c r="K81" s="3"/>
      <c r="L81" s="3">
        <v>617.91800000000001</v>
      </c>
      <c r="N81" s="26" t="s">
        <v>142</v>
      </c>
    </row>
    <row r="82" spans="1:14" ht="12.75" customHeight="1" x14ac:dyDescent="0.2">
      <c r="A82" s="32" t="s">
        <v>151</v>
      </c>
      <c r="C82" s="3">
        <v>22629</v>
      </c>
      <c r="D82" s="3">
        <v>2950</v>
      </c>
      <c r="E82" s="3">
        <v>14691</v>
      </c>
      <c r="F82" s="3">
        <v>0</v>
      </c>
      <c r="G82" s="3">
        <v>982</v>
      </c>
      <c r="H82" s="3">
        <v>12793</v>
      </c>
      <c r="I82" s="3">
        <v>3972</v>
      </c>
      <c r="J82" s="3"/>
      <c r="K82" s="3"/>
      <c r="L82" s="3">
        <v>588.47799999999995</v>
      </c>
      <c r="N82" s="26" t="s">
        <v>152</v>
      </c>
    </row>
    <row r="83" spans="1:14" ht="12.75" customHeight="1" x14ac:dyDescent="0.2">
      <c r="A83" s="32"/>
      <c r="J83" s="3"/>
      <c r="K83" s="3"/>
      <c r="L83" s="3"/>
      <c r="N83" s="26"/>
    </row>
    <row r="84" spans="1:14" ht="12.75" customHeight="1" x14ac:dyDescent="0.2">
      <c r="A84" s="32" t="s">
        <v>156</v>
      </c>
      <c r="C84" s="3">
        <v>42028</v>
      </c>
      <c r="D84" s="3">
        <v>0</v>
      </c>
      <c r="E84" s="3">
        <v>29623</v>
      </c>
      <c r="F84" s="3">
        <v>0</v>
      </c>
      <c r="G84" s="3">
        <v>-1122</v>
      </c>
      <c r="H84" s="3">
        <v>14136</v>
      </c>
      <c r="I84" s="3">
        <v>5094</v>
      </c>
      <c r="J84" s="3"/>
      <c r="K84" s="3"/>
      <c r="L84" s="3">
        <v>650.25599999999997</v>
      </c>
      <c r="N84" s="26" t="s">
        <v>157</v>
      </c>
    </row>
    <row r="85" spans="1:14" ht="12.75" customHeight="1" x14ac:dyDescent="0.2">
      <c r="A85" s="32" t="s">
        <v>159</v>
      </c>
      <c r="C85" s="3">
        <v>45617</v>
      </c>
      <c r="D85" s="3">
        <v>2457</v>
      </c>
      <c r="E85" s="3">
        <v>35110</v>
      </c>
      <c r="F85" s="3">
        <v>0</v>
      </c>
      <c r="G85" s="3">
        <v>-1609</v>
      </c>
      <c r="H85" s="3">
        <v>14228</v>
      </c>
      <c r="I85" s="3">
        <v>6703</v>
      </c>
      <c r="J85" s="3"/>
      <c r="K85" s="3"/>
      <c r="L85" s="3">
        <v>654.48800000000006</v>
      </c>
      <c r="N85" s="26" t="s">
        <v>160</v>
      </c>
    </row>
    <row r="86" spans="1:14" ht="12.75" customHeight="1" x14ac:dyDescent="0.2">
      <c r="A86" s="32" t="s">
        <v>161</v>
      </c>
      <c r="C86" s="3">
        <v>44164</v>
      </c>
      <c r="D86" s="3">
        <v>0</v>
      </c>
      <c r="E86" s="3">
        <v>33028</v>
      </c>
      <c r="F86" s="3">
        <v>0</v>
      </c>
      <c r="G86" s="3">
        <v>852</v>
      </c>
      <c r="H86" s="3">
        <v>13848</v>
      </c>
      <c r="I86" s="3">
        <v>5851</v>
      </c>
      <c r="J86" s="3"/>
      <c r="K86" s="3"/>
      <c r="L86" s="3">
        <v>637.00800000000004</v>
      </c>
      <c r="N86" s="26"/>
    </row>
    <row r="87" spans="1:14" ht="12.75" customHeight="1" x14ac:dyDescent="0.2">
      <c r="A87" s="32" t="s">
        <v>163</v>
      </c>
      <c r="C87" s="3">
        <v>30052</v>
      </c>
      <c r="D87" s="3">
        <v>1678</v>
      </c>
      <c r="E87" s="3">
        <v>21321</v>
      </c>
      <c r="F87" s="3">
        <v>0</v>
      </c>
      <c r="G87" s="3">
        <v>1201</v>
      </c>
      <c r="H87" s="3">
        <v>11483</v>
      </c>
      <c r="I87" s="3">
        <v>4650</v>
      </c>
      <c r="J87" s="3"/>
      <c r="K87" s="3"/>
      <c r="L87" s="3">
        <v>528.21800000000007</v>
      </c>
      <c r="N87" s="26"/>
    </row>
    <row r="88" spans="1:14" ht="12.75" customHeight="1" x14ac:dyDescent="0.2">
      <c r="A88" s="32"/>
      <c r="J88" s="3"/>
      <c r="K88" s="3"/>
      <c r="L88" s="3"/>
      <c r="N88" s="26"/>
    </row>
    <row r="89" spans="1:14" x14ac:dyDescent="0.2">
      <c r="A89" s="32" t="s">
        <v>165</v>
      </c>
      <c r="C89" s="3">
        <v>19528</v>
      </c>
      <c r="D89" s="3">
        <v>3231</v>
      </c>
      <c r="E89" s="3">
        <v>11505</v>
      </c>
      <c r="F89" s="3">
        <v>0</v>
      </c>
      <c r="G89" s="3">
        <v>-1528</v>
      </c>
      <c r="H89" s="3">
        <v>11008</v>
      </c>
      <c r="I89" s="3">
        <v>6178</v>
      </c>
      <c r="J89" s="3"/>
      <c r="K89" s="3"/>
      <c r="L89" s="3">
        <v>506.36800000000005</v>
      </c>
      <c r="M89" s="3"/>
      <c r="N89" s="26" t="s">
        <v>166</v>
      </c>
    </row>
    <row r="90" spans="1:14" x14ac:dyDescent="0.2">
      <c r="A90" s="32" t="s">
        <v>167</v>
      </c>
      <c r="C90" s="3">
        <v>46107</v>
      </c>
      <c r="D90" s="3">
        <v>1746</v>
      </c>
      <c r="E90" s="3">
        <v>35520</v>
      </c>
      <c r="F90" s="3">
        <v>0</v>
      </c>
      <c r="G90" s="3">
        <v>-338</v>
      </c>
      <c r="H90" s="3">
        <v>12294</v>
      </c>
      <c r="I90" s="3">
        <v>6516</v>
      </c>
      <c r="J90" s="3"/>
      <c r="K90" s="3"/>
      <c r="L90" s="3">
        <v>565.524</v>
      </c>
      <c r="M90" s="3"/>
      <c r="N90" s="26" t="s">
        <v>168</v>
      </c>
    </row>
    <row r="91" spans="1:14" x14ac:dyDescent="0.2">
      <c r="A91" s="32" t="s">
        <v>169</v>
      </c>
      <c r="C91" s="3">
        <v>22619</v>
      </c>
      <c r="D91" s="3">
        <v>5819</v>
      </c>
      <c r="E91" s="3">
        <v>18282</v>
      </c>
      <c r="F91" s="3">
        <v>0</v>
      </c>
      <c r="G91" s="3">
        <v>1424</v>
      </c>
      <c r="H91" s="3">
        <v>12536</v>
      </c>
      <c r="I91" s="3">
        <v>5092</v>
      </c>
      <c r="J91" s="3"/>
      <c r="K91" s="3"/>
      <c r="L91" s="3">
        <v>576.65600000000006</v>
      </c>
      <c r="M91" s="3"/>
      <c r="N91" s="26" t="s">
        <v>170</v>
      </c>
    </row>
    <row r="92" spans="1:14" x14ac:dyDescent="0.2">
      <c r="A92" s="32" t="s">
        <v>171</v>
      </c>
      <c r="C92" s="3">
        <v>15222</v>
      </c>
      <c r="D92" s="3">
        <v>7413</v>
      </c>
      <c r="E92" s="3">
        <v>8584</v>
      </c>
      <c r="F92" s="3">
        <v>0</v>
      </c>
      <c r="G92" s="3">
        <v>-2833</v>
      </c>
      <c r="H92" s="3">
        <v>11481</v>
      </c>
      <c r="I92" s="3">
        <v>7925</v>
      </c>
      <c r="J92" s="3"/>
      <c r="L92" s="3">
        <v>528.12599999999998</v>
      </c>
      <c r="M92" s="3"/>
      <c r="N92" s="26" t="s">
        <v>172</v>
      </c>
    </row>
    <row r="93" spans="1:14" x14ac:dyDescent="0.2">
      <c r="A93" s="32"/>
      <c r="J93" s="3"/>
      <c r="K93" s="3"/>
      <c r="L93" s="3"/>
      <c r="M93" s="26"/>
    </row>
    <row r="94" spans="1:14" x14ac:dyDescent="0.2">
      <c r="A94" s="32" t="s">
        <v>173</v>
      </c>
      <c r="C94" s="3">
        <f t="shared" ref="C94:H94" si="28">SUM(C315:C317)</f>
        <v>13505</v>
      </c>
      <c r="D94" s="3">
        <f t="shared" si="28"/>
        <v>4381</v>
      </c>
      <c r="E94" s="3">
        <f t="shared" si="28"/>
        <v>12676</v>
      </c>
      <c r="F94" s="3">
        <f t="shared" si="28"/>
        <v>0</v>
      </c>
      <c r="G94" s="3">
        <f t="shared" si="28"/>
        <v>2262</v>
      </c>
      <c r="H94" s="3">
        <f t="shared" si="28"/>
        <v>10444</v>
      </c>
      <c r="I94" s="3">
        <f>I317</f>
        <v>5663</v>
      </c>
      <c r="J94" s="3"/>
      <c r="K94" s="3"/>
      <c r="L94" s="3">
        <f>SUM(L315:L317)</f>
        <v>480.42399999999998</v>
      </c>
      <c r="N94" s="26" t="s">
        <v>174</v>
      </c>
    </row>
    <row r="95" spans="1:14" x14ac:dyDescent="0.2">
      <c r="A95" s="32" t="s">
        <v>175</v>
      </c>
      <c r="C95" s="3">
        <f t="shared" ref="C95:H95" si="29">SUM(C318:C320)</f>
        <v>45756</v>
      </c>
      <c r="D95" s="3">
        <f t="shared" si="29"/>
        <v>5333</v>
      </c>
      <c r="E95" s="3">
        <f t="shared" si="29"/>
        <v>37552</v>
      </c>
      <c r="F95" s="3">
        <f t="shared" si="29"/>
        <v>0</v>
      </c>
      <c r="G95" s="3">
        <f t="shared" si="29"/>
        <v>-799</v>
      </c>
      <c r="H95" s="3">
        <f t="shared" si="29"/>
        <v>13090</v>
      </c>
      <c r="I95" s="3">
        <f>I320</f>
        <v>6462</v>
      </c>
      <c r="J95" s="3"/>
      <c r="L95" s="3">
        <f>SUM(L318:L320)</f>
        <v>602.14</v>
      </c>
      <c r="M95" s="3"/>
      <c r="N95" s="26" t="s">
        <v>176</v>
      </c>
    </row>
    <row r="96" spans="1:14" x14ac:dyDescent="0.2">
      <c r="A96" s="32" t="s">
        <v>177</v>
      </c>
      <c r="C96" s="3">
        <f t="shared" ref="C96:H96" si="30">SUM(C321:C323)</f>
        <v>36159</v>
      </c>
      <c r="D96" s="3">
        <f t="shared" si="30"/>
        <v>3536</v>
      </c>
      <c r="E96" s="3">
        <f t="shared" si="30"/>
        <v>28579</v>
      </c>
      <c r="F96" s="3">
        <f t="shared" si="30"/>
        <v>0</v>
      </c>
      <c r="G96" s="3">
        <f t="shared" si="30"/>
        <v>753</v>
      </c>
      <c r="H96" s="3">
        <f t="shared" si="30"/>
        <v>12222</v>
      </c>
      <c r="I96" s="3">
        <f>I323</f>
        <v>5709</v>
      </c>
      <c r="J96" s="3"/>
      <c r="L96" s="3">
        <f>SUM(L321:L323)</f>
        <v>562.21199999999999</v>
      </c>
      <c r="M96" s="3"/>
      <c r="N96" s="26" t="s">
        <v>178</v>
      </c>
    </row>
    <row r="97" spans="1:14" x14ac:dyDescent="0.2">
      <c r="A97" s="32" t="s">
        <v>179</v>
      </c>
      <c r="C97" s="3">
        <f t="shared" ref="C97:H97" si="31">SUM(C324:C326)</f>
        <v>22944</v>
      </c>
      <c r="D97" s="3">
        <f t="shared" si="31"/>
        <v>4690</v>
      </c>
      <c r="E97" s="3">
        <f t="shared" si="31"/>
        <v>18897</v>
      </c>
      <c r="F97" s="3">
        <f t="shared" si="31"/>
        <v>0</v>
      </c>
      <c r="G97" s="3">
        <f t="shared" si="31"/>
        <v>1477</v>
      </c>
      <c r="H97" s="3">
        <f t="shared" si="31"/>
        <v>10987</v>
      </c>
      <c r="I97" s="3">
        <f>I326</f>
        <v>4232</v>
      </c>
      <c r="J97" s="3"/>
      <c r="L97" s="3">
        <f>SUM(L324:L326)</f>
        <v>505.40199999999993</v>
      </c>
      <c r="M97" s="3"/>
      <c r="N97" s="26" t="s">
        <v>180</v>
      </c>
    </row>
    <row r="98" spans="1:14" x14ac:dyDescent="0.2">
      <c r="A98" s="32"/>
      <c r="J98" s="3"/>
      <c r="L98" s="3"/>
      <c r="M98" s="3"/>
      <c r="N98" s="26"/>
    </row>
    <row r="99" spans="1:14" s="57" customFormat="1" x14ac:dyDescent="0.2">
      <c r="A99" s="32" t="s">
        <v>181</v>
      </c>
      <c r="C99" s="3">
        <f t="shared" ref="C99:H99" si="32">SUM(C328:C330)</f>
        <v>28754</v>
      </c>
      <c r="D99" s="3">
        <f t="shared" si="32"/>
        <v>3519</v>
      </c>
      <c r="E99" s="3">
        <f t="shared" si="32"/>
        <v>20473</v>
      </c>
      <c r="F99" s="3">
        <f t="shared" si="32"/>
        <v>0</v>
      </c>
      <c r="G99" s="3">
        <f t="shared" si="32"/>
        <v>-2427</v>
      </c>
      <c r="H99" s="3">
        <f t="shared" si="32"/>
        <v>11188</v>
      </c>
      <c r="I99" s="3">
        <f>I330</f>
        <v>6659</v>
      </c>
      <c r="J99" s="65"/>
      <c r="L99" s="3">
        <f>SUM(L328:L330)</f>
        <v>514.64800000000002</v>
      </c>
      <c r="M99" s="65"/>
      <c r="N99" s="26" t="s">
        <v>185</v>
      </c>
    </row>
    <row r="100" spans="1:14" s="57" customFormat="1" x14ac:dyDescent="0.2">
      <c r="A100" s="32" t="s">
        <v>182</v>
      </c>
      <c r="C100" s="3">
        <f t="shared" ref="C100:H100" si="33">SUM(C331:C333)</f>
        <v>46871</v>
      </c>
      <c r="D100" s="3">
        <f t="shared" si="33"/>
        <v>3626</v>
      </c>
      <c r="E100" s="3">
        <f t="shared" si="33"/>
        <v>39940</v>
      </c>
      <c r="F100" s="3">
        <f t="shared" si="33"/>
        <v>0</v>
      </c>
      <c r="G100" s="3">
        <f t="shared" si="33"/>
        <v>1060</v>
      </c>
      <c r="H100" s="3">
        <f t="shared" si="33"/>
        <v>13738</v>
      </c>
      <c r="I100" s="3">
        <f>I333</f>
        <v>5599</v>
      </c>
      <c r="J100" s="65"/>
      <c r="L100" s="3">
        <f>SUM(L331:L333)</f>
        <v>631.94799999999998</v>
      </c>
      <c r="M100" s="65"/>
      <c r="N100" s="26" t="s">
        <v>186</v>
      </c>
    </row>
    <row r="101" spans="1:14" s="57" customFormat="1" x14ac:dyDescent="0.2">
      <c r="A101" s="32" t="s">
        <v>183</v>
      </c>
      <c r="C101" s="3">
        <f t="shared" ref="C101:H101" si="34">SUM(C334:C336)</f>
        <v>24848</v>
      </c>
      <c r="D101" s="3">
        <f t="shared" si="34"/>
        <v>10881</v>
      </c>
      <c r="E101" s="3">
        <f t="shared" si="34"/>
        <v>24087</v>
      </c>
      <c r="F101" s="3">
        <f t="shared" si="34"/>
        <v>0</v>
      </c>
      <c r="G101" s="3">
        <f t="shared" si="34"/>
        <v>1026</v>
      </c>
      <c r="H101" s="3">
        <f t="shared" si="34"/>
        <v>14446</v>
      </c>
      <c r="I101" s="3">
        <f>I336</f>
        <v>4573</v>
      </c>
      <c r="J101" s="65"/>
      <c r="L101" s="3">
        <f>SUM(L334:L336)</f>
        <v>664.51599999999996</v>
      </c>
      <c r="M101" s="65"/>
      <c r="N101" s="26" t="s">
        <v>187</v>
      </c>
    </row>
    <row r="102" spans="1:14" s="57" customFormat="1" x14ac:dyDescent="0.2">
      <c r="A102" s="32" t="s">
        <v>184</v>
      </c>
      <c r="C102" s="3">
        <f t="shared" ref="C102:H102" si="35">SUM(C337:C339)</f>
        <v>15648</v>
      </c>
      <c r="D102" s="3">
        <f t="shared" si="35"/>
        <v>7222</v>
      </c>
      <c r="E102" s="3">
        <f t="shared" si="35"/>
        <v>10726</v>
      </c>
      <c r="F102" s="3">
        <f t="shared" si="35"/>
        <v>0</v>
      </c>
      <c r="G102" s="3">
        <f t="shared" si="35"/>
        <v>-958</v>
      </c>
      <c r="H102" s="3">
        <f t="shared" si="35"/>
        <v>11815</v>
      </c>
      <c r="I102" s="3">
        <f>I339</f>
        <v>5531</v>
      </c>
      <c r="J102" s="65"/>
      <c r="L102" s="3">
        <f>SUM(L337:L339)</f>
        <v>543.49</v>
      </c>
      <c r="M102" s="65"/>
      <c r="N102" s="26" t="s">
        <v>188</v>
      </c>
    </row>
    <row r="103" spans="1:14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</row>
    <row r="104" spans="1:14" s="57" customFormat="1" x14ac:dyDescent="0.2">
      <c r="A104" s="32" t="s">
        <v>193</v>
      </c>
      <c r="C104" s="3">
        <f>SUM(C341:C343)</f>
        <v>26689</v>
      </c>
      <c r="D104" s="3">
        <f t="shared" ref="D104:L104" si="36">SUM(D341:D343)</f>
        <v>2724</v>
      </c>
      <c r="E104" s="3">
        <f t="shared" si="36"/>
        <v>17642</v>
      </c>
      <c r="F104" s="3">
        <f t="shared" si="36"/>
        <v>0</v>
      </c>
      <c r="G104" s="3">
        <f t="shared" si="36"/>
        <v>-339</v>
      </c>
      <c r="H104" s="3">
        <f t="shared" si="36"/>
        <v>11681</v>
      </c>
      <c r="I104" s="3">
        <f>I343</f>
        <v>5870</v>
      </c>
      <c r="J104" s="3"/>
      <c r="K104" s="3"/>
      <c r="L104" s="3">
        <f t="shared" si="36"/>
        <v>537.32600000000002</v>
      </c>
      <c r="M104" s="65"/>
      <c r="N104" s="26" t="s">
        <v>189</v>
      </c>
    </row>
    <row r="105" spans="1:14" s="57" customFormat="1" x14ac:dyDescent="0.2">
      <c r="A105" s="32" t="s">
        <v>194</v>
      </c>
      <c r="C105" s="3">
        <f t="shared" ref="C105:H105" si="37">SUM(C344:C346)</f>
        <v>25351</v>
      </c>
      <c r="D105" s="3">
        <f t="shared" si="37"/>
        <v>8314</v>
      </c>
      <c r="E105" s="3">
        <f t="shared" si="37"/>
        <v>21602</v>
      </c>
      <c r="F105" s="3">
        <f t="shared" si="37"/>
        <v>0</v>
      </c>
      <c r="G105" s="3">
        <f t="shared" si="37"/>
        <v>1069</v>
      </c>
      <c r="H105" s="3">
        <f t="shared" si="37"/>
        <v>14481</v>
      </c>
      <c r="I105" s="3">
        <f>I346</f>
        <v>4801</v>
      </c>
      <c r="J105" s="3"/>
      <c r="K105" s="3"/>
      <c r="L105" s="3">
        <f>SUM(L344:L346)</f>
        <v>666.12599999999998</v>
      </c>
      <c r="M105" s="65"/>
      <c r="N105" s="26" t="s">
        <v>190</v>
      </c>
    </row>
    <row r="106" spans="1:14" s="57" customFormat="1" x14ac:dyDescent="0.2">
      <c r="A106" s="32" t="s">
        <v>195</v>
      </c>
      <c r="C106" s="3">
        <f>SUM(C347:C349)</f>
        <v>29432</v>
      </c>
      <c r="D106" s="3">
        <f t="shared" ref="D106:L106" si="38">SUM(D347:D349)</f>
        <v>10517</v>
      </c>
      <c r="E106" s="3">
        <f t="shared" si="38"/>
        <v>26443</v>
      </c>
      <c r="F106" s="3">
        <f t="shared" si="38"/>
        <v>0</v>
      </c>
      <c r="G106" s="3">
        <f t="shared" si="38"/>
        <v>-968</v>
      </c>
      <c r="H106" s="3">
        <f t="shared" si="38"/>
        <v>14120</v>
      </c>
      <c r="I106" s="3">
        <f>I349</f>
        <v>5769</v>
      </c>
      <c r="J106" s="3"/>
      <c r="K106" s="3"/>
      <c r="L106" s="3">
        <f t="shared" si="38"/>
        <v>649.52</v>
      </c>
      <c r="M106" s="65"/>
      <c r="N106" s="26" t="s">
        <v>191</v>
      </c>
    </row>
    <row r="107" spans="1:14" s="57" customFormat="1" x14ac:dyDescent="0.2">
      <c r="A107" s="32" t="s">
        <v>196</v>
      </c>
      <c r="C107" s="3">
        <f>SUM(C350:C352)</f>
        <v>12732</v>
      </c>
      <c r="D107" s="3">
        <f t="shared" ref="D107:L107" si="39">SUM(D350:D352)</f>
        <v>9954</v>
      </c>
      <c r="E107" s="3">
        <f t="shared" si="39"/>
        <v>12372</v>
      </c>
      <c r="F107" s="3">
        <f t="shared" si="39"/>
        <v>0</v>
      </c>
      <c r="G107" s="3">
        <f t="shared" si="39"/>
        <v>2550</v>
      </c>
      <c r="H107" s="3">
        <f t="shared" si="39"/>
        <v>13134</v>
      </c>
      <c r="I107" s="3">
        <f>I352</f>
        <v>3219</v>
      </c>
      <c r="J107" s="3"/>
      <c r="K107" s="3"/>
      <c r="L107" s="3">
        <f t="shared" si="39"/>
        <v>604.16399999999999</v>
      </c>
      <c r="M107" s="65"/>
      <c r="N107" s="26" t="s">
        <v>192</v>
      </c>
    </row>
    <row r="108" spans="1:14" s="57" customFormat="1" x14ac:dyDescent="0.2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</row>
    <row r="109" spans="1:14" s="57" customFormat="1" x14ac:dyDescent="0.2">
      <c r="A109" s="32" t="s">
        <v>197</v>
      </c>
      <c r="C109" s="3">
        <f t="shared" ref="C109:H109" si="40">SUM(C354:C356)</f>
        <v>21620</v>
      </c>
      <c r="D109" s="3">
        <f t="shared" si="40"/>
        <v>7909</v>
      </c>
      <c r="E109" s="3">
        <f t="shared" si="40"/>
        <v>13966</v>
      </c>
      <c r="F109" s="3">
        <f t="shared" si="40"/>
        <v>0</v>
      </c>
      <c r="G109" s="3">
        <f t="shared" si="40"/>
        <v>-3832</v>
      </c>
      <c r="H109" s="3">
        <f t="shared" si="40"/>
        <v>12585</v>
      </c>
      <c r="I109" s="3">
        <f>I356</f>
        <v>7051</v>
      </c>
      <c r="J109" s="3"/>
      <c r="K109" s="3"/>
      <c r="L109" s="3">
        <f>SUM(L354:L356)</f>
        <v>578.91</v>
      </c>
      <c r="M109" s="65"/>
      <c r="N109" s="26" t="s">
        <v>201</v>
      </c>
    </row>
    <row r="110" spans="1:14" s="57" customFormat="1" x14ac:dyDescent="0.2">
      <c r="A110" s="32" t="s">
        <v>198</v>
      </c>
      <c r="C110" s="3">
        <f t="shared" ref="C110:H110" si="41">SUM(C357:C359)</f>
        <v>44329</v>
      </c>
      <c r="D110" s="3">
        <f t="shared" si="41"/>
        <v>7181</v>
      </c>
      <c r="E110" s="3">
        <f t="shared" si="41"/>
        <v>39415</v>
      </c>
      <c r="F110" s="3">
        <f t="shared" si="41"/>
        <v>0</v>
      </c>
      <c r="G110" s="3">
        <f t="shared" si="41"/>
        <v>2470</v>
      </c>
      <c r="H110" s="3">
        <f t="shared" si="41"/>
        <v>15350</v>
      </c>
      <c r="I110" s="3">
        <f>I359</f>
        <v>4581</v>
      </c>
      <c r="J110" s="3"/>
      <c r="K110" s="3"/>
      <c r="L110" s="3">
        <f>SUM(L357:L359)</f>
        <v>706.1</v>
      </c>
      <c r="M110" s="65"/>
      <c r="N110" s="26" t="s">
        <v>202</v>
      </c>
    </row>
    <row r="111" spans="1:14" s="57" customFormat="1" x14ac:dyDescent="0.2">
      <c r="A111" s="32" t="s">
        <v>199</v>
      </c>
      <c r="C111" s="3">
        <f>SUM(C360:C362)</f>
        <v>19523</v>
      </c>
      <c r="D111" s="3">
        <f t="shared" ref="D111:L111" si="42">SUM(D360:D362)</f>
        <v>14282</v>
      </c>
      <c r="E111" s="3">
        <f t="shared" si="42"/>
        <v>19232</v>
      </c>
      <c r="F111" s="3">
        <f t="shared" si="42"/>
        <v>0</v>
      </c>
      <c r="G111" s="3">
        <f t="shared" si="42"/>
        <v>-925</v>
      </c>
      <c r="H111" s="3">
        <f t="shared" si="42"/>
        <v>16169</v>
      </c>
      <c r="I111" s="3">
        <f>I362</f>
        <v>5506</v>
      </c>
      <c r="J111" s="3"/>
      <c r="K111" s="3"/>
      <c r="L111" s="3">
        <f t="shared" si="42"/>
        <v>743.774</v>
      </c>
      <c r="M111" s="65"/>
      <c r="N111" s="26" t="s">
        <v>203</v>
      </c>
    </row>
    <row r="112" spans="1:14" s="57" customFormat="1" x14ac:dyDescent="0.2">
      <c r="A112" s="32" t="s">
        <v>200</v>
      </c>
      <c r="C112" s="3">
        <f t="shared" ref="C112:H112" si="43">SUM(C363:C365)</f>
        <v>20055</v>
      </c>
      <c r="D112" s="3">
        <f t="shared" si="43"/>
        <v>5429</v>
      </c>
      <c r="E112" s="3">
        <f t="shared" si="43"/>
        <v>12303</v>
      </c>
      <c r="F112" s="3">
        <f t="shared" si="43"/>
        <v>0</v>
      </c>
      <c r="G112" s="3">
        <f t="shared" si="43"/>
        <v>-1268</v>
      </c>
      <c r="H112" s="3">
        <f t="shared" si="43"/>
        <v>13753</v>
      </c>
      <c r="I112" s="3">
        <f>I365</f>
        <v>6774</v>
      </c>
      <c r="J112" s="3"/>
      <c r="K112" s="3"/>
      <c r="L112" s="3">
        <f>SUM(L363:L365)</f>
        <v>632.63800000000003</v>
      </c>
      <c r="M112" s="65"/>
      <c r="N112" s="26" t="s">
        <v>204</v>
      </c>
    </row>
    <row r="113" spans="1:14" s="57" customFormat="1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</row>
    <row r="114" spans="1:14" s="57" customFormat="1" x14ac:dyDescent="0.2">
      <c r="A114" s="32" t="s">
        <v>205</v>
      </c>
      <c r="C114" s="3">
        <f t="shared" ref="C114:H114" si="44">SUM(C367:C369)</f>
        <v>31019</v>
      </c>
      <c r="D114" s="3">
        <f t="shared" si="44"/>
        <v>5237</v>
      </c>
      <c r="E114" s="3">
        <f t="shared" si="44"/>
        <v>22147</v>
      </c>
      <c r="F114" s="3">
        <f t="shared" si="44"/>
        <v>0</v>
      </c>
      <c r="G114" s="3">
        <f t="shared" si="44"/>
        <v>-436</v>
      </c>
      <c r="H114" s="3">
        <f t="shared" si="44"/>
        <v>13833</v>
      </c>
      <c r="I114" s="3">
        <f>SUM(I369)</f>
        <v>7210</v>
      </c>
      <c r="J114" s="3"/>
      <c r="L114" s="3">
        <f>SUM(L367:L369)</f>
        <v>636.31799999999998</v>
      </c>
      <c r="M114" s="65"/>
      <c r="N114" s="26" t="s">
        <v>209</v>
      </c>
    </row>
    <row r="115" spans="1:14" s="57" customFormat="1" x14ac:dyDescent="0.2">
      <c r="A115" s="32" t="s">
        <v>206</v>
      </c>
      <c r="C115" s="3">
        <f>SUM(C370:C372)</f>
        <v>34714</v>
      </c>
      <c r="D115" s="3">
        <f t="shared" ref="D115:L115" si="45">SUM(D370:D372)</f>
        <v>4907</v>
      </c>
      <c r="E115" s="3">
        <f t="shared" si="45"/>
        <v>26344</v>
      </c>
      <c r="F115" s="3">
        <f t="shared" si="45"/>
        <v>0</v>
      </c>
      <c r="G115" s="3">
        <f t="shared" si="45"/>
        <v>-578</v>
      </c>
      <c r="H115" s="3">
        <f t="shared" si="45"/>
        <v>14609</v>
      </c>
      <c r="I115" s="3">
        <f>I372</f>
        <v>7788</v>
      </c>
      <c r="J115" s="3"/>
      <c r="K115" s="3"/>
      <c r="L115" s="3">
        <f t="shared" si="45"/>
        <v>672.01400000000001</v>
      </c>
      <c r="M115" s="65"/>
      <c r="N115" s="26" t="s">
        <v>210</v>
      </c>
    </row>
    <row r="116" spans="1:14" s="57" customFormat="1" x14ac:dyDescent="0.2">
      <c r="A116" s="32" t="s">
        <v>207</v>
      </c>
      <c r="C116" s="3">
        <f t="shared" ref="C116:H116" si="46">SUM(C373:C375)</f>
        <v>31796</v>
      </c>
      <c r="D116" s="3">
        <f t="shared" si="46"/>
        <v>3406</v>
      </c>
      <c r="E116" s="3">
        <f t="shared" si="46"/>
        <v>25476</v>
      </c>
      <c r="F116" s="3">
        <f t="shared" si="46"/>
        <v>0</v>
      </c>
      <c r="G116" s="3">
        <f t="shared" si="46"/>
        <v>3200</v>
      </c>
      <c r="H116" s="3">
        <f t="shared" si="46"/>
        <v>13406</v>
      </c>
      <c r="I116" s="3">
        <f>I375</f>
        <v>4588</v>
      </c>
      <c r="J116" s="3"/>
      <c r="L116" s="3">
        <f>SUM(L373:L375)</f>
        <v>616.67600000000004</v>
      </c>
      <c r="M116" s="65"/>
      <c r="N116" s="26" t="s">
        <v>211</v>
      </c>
    </row>
    <row r="117" spans="1:14" s="57" customFormat="1" x14ac:dyDescent="0.2">
      <c r="A117" s="32" t="s">
        <v>208</v>
      </c>
      <c r="C117" s="3">
        <f t="shared" ref="C117:H117" si="47">SUM(C376:C378)</f>
        <v>20633</v>
      </c>
      <c r="D117" s="3">
        <f t="shared" si="47"/>
        <v>5148</v>
      </c>
      <c r="E117" s="3">
        <f t="shared" si="47"/>
        <v>10700</v>
      </c>
      <c r="F117" s="3">
        <f t="shared" si="47"/>
        <v>0</v>
      </c>
      <c r="G117" s="3">
        <f t="shared" si="47"/>
        <v>-2232</v>
      </c>
      <c r="H117" s="3">
        <f t="shared" si="47"/>
        <v>13886</v>
      </c>
      <c r="I117" s="3">
        <f>I378</f>
        <v>6820</v>
      </c>
      <c r="J117" s="3"/>
      <c r="L117" s="3">
        <f>SUM(L376:L378)</f>
        <v>638.75600000000009</v>
      </c>
      <c r="M117" s="65"/>
      <c r="N117" s="26" t="s">
        <v>212</v>
      </c>
    </row>
    <row r="118" spans="1:14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L118" s="3"/>
      <c r="M118" s="65"/>
      <c r="N118" s="26"/>
    </row>
    <row r="119" spans="1:14" s="57" customFormat="1" x14ac:dyDescent="0.2">
      <c r="A119" s="32" t="str">
        <f>'Olieforbrug, TJ'!A119</f>
        <v>1. kvartal 2019</v>
      </c>
      <c r="C119" s="3">
        <f t="shared" ref="C119:H119" si="48">SUM(C380:C382)</f>
        <v>26424</v>
      </c>
      <c r="D119" s="3">
        <f t="shared" si="48"/>
        <v>3567</v>
      </c>
      <c r="E119" s="3">
        <f t="shared" si="48"/>
        <v>16276</v>
      </c>
      <c r="F119" s="3">
        <f t="shared" si="48"/>
        <v>0</v>
      </c>
      <c r="G119" s="3">
        <f t="shared" si="48"/>
        <v>-748</v>
      </c>
      <c r="H119" s="3">
        <f t="shared" si="48"/>
        <v>13583</v>
      </c>
      <c r="I119" s="3">
        <f>SUM(I382)</f>
        <v>7568</v>
      </c>
      <c r="J119" s="3"/>
      <c r="L119" s="3">
        <f>SUM(L380:L382)</f>
        <v>624.81799999999998</v>
      </c>
      <c r="M119" s="65"/>
      <c r="N119" s="26" t="str">
        <f>'Olieforbrug, TJ'!M119</f>
        <v>1. Quarter 2019</v>
      </c>
    </row>
    <row r="120" spans="1:14" s="57" customFormat="1" x14ac:dyDescent="0.2">
      <c r="A120" s="32" t="str">
        <f>'Olieforbrug, TJ'!A120</f>
        <v>2. kvartal 2019</v>
      </c>
      <c r="C120" s="3">
        <f t="shared" ref="C120:H120" si="49">SUM(C383:C385)</f>
        <v>42151</v>
      </c>
      <c r="D120" s="3">
        <f t="shared" si="49"/>
        <v>3570</v>
      </c>
      <c r="E120" s="3">
        <f t="shared" si="49"/>
        <v>32648</v>
      </c>
      <c r="F120" s="3">
        <f t="shared" si="49"/>
        <v>0</v>
      </c>
      <c r="G120" s="3">
        <f t="shared" si="49"/>
        <v>2362</v>
      </c>
      <c r="H120" s="3">
        <f t="shared" si="49"/>
        <v>15811</v>
      </c>
      <c r="I120" s="3">
        <f>SUM(I385)</f>
        <v>5206</v>
      </c>
      <c r="J120" s="3"/>
      <c r="L120" s="3">
        <f>SUM(L383:L385)</f>
        <v>727.30599999999993</v>
      </c>
      <c r="M120" s="65"/>
      <c r="N120" s="26" t="str">
        <f>'Olieforbrug, TJ'!M120</f>
        <v>2. Quarter 2019</v>
      </c>
    </row>
    <row r="121" spans="1:14" s="57" customFormat="1" x14ac:dyDescent="0.2">
      <c r="A121" s="32" t="str">
        <f>'Olieforbrug, TJ'!A121</f>
        <v>3. kvartal 2019</v>
      </c>
      <c r="C121" s="3">
        <f t="shared" ref="C121:H121" si="50">SUM(C386:C388)</f>
        <v>33292</v>
      </c>
      <c r="D121" s="3">
        <f t="shared" si="50"/>
        <v>5280</v>
      </c>
      <c r="E121" s="3">
        <f t="shared" si="50"/>
        <v>25662</v>
      </c>
      <c r="F121" s="3">
        <f t="shared" si="50"/>
        <v>0</v>
      </c>
      <c r="G121" s="3">
        <f t="shared" si="50"/>
        <v>1507</v>
      </c>
      <c r="H121" s="3">
        <f t="shared" si="50"/>
        <v>15910</v>
      </c>
      <c r="I121" s="3">
        <f>SUM(I388)</f>
        <v>3699</v>
      </c>
      <c r="J121" s="3"/>
      <c r="K121" s="3"/>
      <c r="L121" s="3">
        <f>SUM(L386:L388)</f>
        <v>731.8599999999999</v>
      </c>
      <c r="M121" s="65"/>
      <c r="N121" s="26" t="str">
        <f>'Olieforbrug, TJ'!M121</f>
        <v>3. Quarter 2019</v>
      </c>
    </row>
    <row r="122" spans="1:14" s="57" customFormat="1" x14ac:dyDescent="0.2">
      <c r="A122" s="32" t="str">
        <f>'Olieforbrug, TJ'!A122</f>
        <v>4. kvartal 2019</v>
      </c>
      <c r="C122" s="3">
        <f t="shared" ref="C122:H122" si="51">SUM(C389:C391)</f>
        <v>20378</v>
      </c>
      <c r="D122" s="3">
        <f t="shared" si="51"/>
        <v>3623</v>
      </c>
      <c r="E122" s="3">
        <f t="shared" si="51"/>
        <v>9228</v>
      </c>
      <c r="F122" s="3">
        <f t="shared" si="51"/>
        <v>0</v>
      </c>
      <c r="G122" s="3">
        <f t="shared" si="51"/>
        <v>-1696</v>
      </c>
      <c r="H122" s="3">
        <f t="shared" si="51"/>
        <v>14050</v>
      </c>
      <c r="I122" s="3">
        <f>SUM(I391)</f>
        <v>5395</v>
      </c>
      <c r="J122" s="3"/>
      <c r="L122" s="3">
        <f>SUM(L389:L391)</f>
        <v>646.29999999999995</v>
      </c>
      <c r="M122" s="65"/>
      <c r="N122" s="26" t="str">
        <f>'Olieforbrug, TJ'!M122</f>
        <v>4. Quarter 2019</v>
      </c>
    </row>
    <row r="123" spans="1:14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L123" s="3"/>
      <c r="M123" s="65"/>
      <c r="N123" s="26"/>
    </row>
    <row r="124" spans="1:14" s="57" customFormat="1" x14ac:dyDescent="0.2">
      <c r="A124" s="32" t="str">
        <f>'Olieforbrug, TJ'!A124</f>
        <v>1. kvartal 2020</v>
      </c>
      <c r="C124" s="3">
        <f t="shared" ref="C124:H124" si="52">SUM(C393:C395)</f>
        <v>24948</v>
      </c>
      <c r="D124" s="3">
        <f t="shared" si="52"/>
        <v>1743</v>
      </c>
      <c r="E124" s="3">
        <f t="shared" si="52"/>
        <v>12949</v>
      </c>
      <c r="F124" s="3">
        <f t="shared" si="52"/>
        <v>0</v>
      </c>
      <c r="G124" s="3">
        <f t="shared" si="52"/>
        <v>-730</v>
      </c>
      <c r="H124" s="3">
        <f t="shared" si="52"/>
        <v>13216</v>
      </c>
      <c r="I124" s="3">
        <f>SUM(I395)</f>
        <v>6125</v>
      </c>
      <c r="J124" s="3"/>
      <c r="K124" s="3"/>
      <c r="L124" s="3">
        <f>SUM(L393:L395)</f>
        <v>607.93599999999992</v>
      </c>
      <c r="M124" s="65"/>
      <c r="N124" s="26" t="str">
        <f>'Olieforbrug, TJ'!M124</f>
        <v>1. Quarter 2020</v>
      </c>
    </row>
    <row r="125" spans="1:14" s="57" customFormat="1" x14ac:dyDescent="0.2">
      <c r="A125" s="32" t="str">
        <f>'Olieforbrug, TJ'!A125</f>
        <v>2. kvartal 2020</v>
      </c>
      <c r="C125" s="3">
        <f t="shared" ref="C125:H125" si="53">SUM(C396:C398)</f>
        <v>42895</v>
      </c>
      <c r="D125" s="3">
        <f t="shared" si="53"/>
        <v>1761</v>
      </c>
      <c r="E125" s="3">
        <f t="shared" si="53"/>
        <v>30329</v>
      </c>
      <c r="F125" s="3">
        <f t="shared" si="53"/>
        <v>0</v>
      </c>
      <c r="G125" s="3">
        <f t="shared" si="53"/>
        <v>917</v>
      </c>
      <c r="H125" s="3">
        <f t="shared" si="53"/>
        <v>16490</v>
      </c>
      <c r="I125" s="3">
        <f>SUM(I398)</f>
        <v>5208</v>
      </c>
      <c r="J125" s="3"/>
      <c r="L125" s="3">
        <f>SUM(L396:L398)</f>
        <v>758.54000000000008</v>
      </c>
      <c r="M125" s="65"/>
      <c r="N125" s="26" t="str">
        <f>'Olieforbrug, TJ'!M125</f>
        <v>2. Quarter 2020</v>
      </c>
    </row>
    <row r="126" spans="1:14" s="57" customFormat="1" x14ac:dyDescent="0.2">
      <c r="A126" s="32" t="str">
        <f>'Olieforbrug, TJ'!A126</f>
        <v>3. kvartal 2020</v>
      </c>
      <c r="C126" s="3">
        <f t="shared" ref="C126:H126" si="54">SUM(C399:C401)</f>
        <v>33012</v>
      </c>
      <c r="D126" s="3">
        <f t="shared" si="54"/>
        <v>3571</v>
      </c>
      <c r="E126" s="3">
        <f t="shared" si="54"/>
        <v>22648</v>
      </c>
      <c r="F126" s="3">
        <f t="shared" si="54"/>
        <v>0</v>
      </c>
      <c r="G126" s="3">
        <f t="shared" si="54"/>
        <v>634</v>
      </c>
      <c r="H126" s="3">
        <f t="shared" si="54"/>
        <v>15166</v>
      </c>
      <c r="I126" s="3">
        <f>SUM(I401)</f>
        <v>4574</v>
      </c>
      <c r="J126" s="3"/>
      <c r="K126" s="3"/>
      <c r="L126" s="3">
        <f>SUM(L399:L401)</f>
        <v>697.63600000000008</v>
      </c>
      <c r="M126" s="65"/>
      <c r="N126" s="26" t="str">
        <f>'Olieforbrug, TJ'!M126</f>
        <v>3. Quarter 2020</v>
      </c>
    </row>
    <row r="127" spans="1:14" s="57" customFormat="1" x14ac:dyDescent="0.2">
      <c r="A127" s="32" t="str">
        <f>'Olieforbrug, TJ'!A127</f>
        <v>4. kvartal 2020</v>
      </c>
      <c r="C127" s="3">
        <f t="shared" ref="C127:H127" si="55">SUM(C402:C404)</f>
        <v>11019</v>
      </c>
      <c r="D127" s="3">
        <f t="shared" si="55"/>
        <v>5096</v>
      </c>
      <c r="E127" s="3">
        <f t="shared" si="55"/>
        <v>144</v>
      </c>
      <c r="F127" s="3">
        <f t="shared" si="55"/>
        <v>0</v>
      </c>
      <c r="G127" s="3">
        <f t="shared" si="55"/>
        <v>-3426</v>
      </c>
      <c r="H127" s="3">
        <f t="shared" si="55"/>
        <v>14076</v>
      </c>
      <c r="I127" s="3">
        <f>SUM(I404)</f>
        <v>8000</v>
      </c>
      <c r="J127" s="3"/>
      <c r="L127" s="3">
        <f>SUM(L402:L404)</f>
        <v>647.49599999999998</v>
      </c>
      <c r="M127" s="65"/>
      <c r="N127" s="26" t="str">
        <f>'Olieforbrug, TJ'!M127</f>
        <v>4. Quarter 2020</v>
      </c>
    </row>
    <row r="128" spans="1:14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L128" s="3"/>
      <c r="M128" s="65"/>
      <c r="N128" s="26"/>
    </row>
    <row r="129" spans="1:14" s="57" customFormat="1" x14ac:dyDescent="0.2">
      <c r="A129" s="32" t="str">
        <f>'Olieforbrug, TJ'!A129</f>
        <v>1. kvartal 2021</v>
      </c>
      <c r="C129" s="3">
        <f t="shared" ref="C129:H129" si="56">SUM(C406:C408)</f>
        <v>19429</v>
      </c>
      <c r="D129" s="3">
        <f t="shared" si="56"/>
        <v>5102</v>
      </c>
      <c r="E129" s="3">
        <f t="shared" si="56"/>
        <v>12614</v>
      </c>
      <c r="F129" s="3">
        <f t="shared" si="56"/>
        <v>0</v>
      </c>
      <c r="G129" s="3">
        <f t="shared" si="56"/>
        <v>2678</v>
      </c>
      <c r="H129" s="3">
        <f t="shared" si="56"/>
        <v>15477</v>
      </c>
      <c r="I129" s="3">
        <f>SUM(I408)</f>
        <v>5322</v>
      </c>
      <c r="J129" s="3"/>
      <c r="L129" s="3">
        <f>SUM(L406:L408)</f>
        <v>711.94200000000001</v>
      </c>
      <c r="M129" s="65"/>
      <c r="N129" s="26" t="str">
        <f>'Olieforbrug, TJ'!M129</f>
        <v>1. Quarter 2021</v>
      </c>
    </row>
    <row r="130" spans="1:14" s="57" customFormat="1" x14ac:dyDescent="0.2">
      <c r="A130" s="32" t="str">
        <f>'Olieforbrug, TJ'!A130</f>
        <v>2. kvartal 2021</v>
      </c>
      <c r="C130" s="3">
        <f t="shared" ref="C130:H130" si="57">SUM(C409:C411)</f>
        <v>34492</v>
      </c>
      <c r="D130" s="3">
        <f t="shared" si="57"/>
        <v>6694</v>
      </c>
      <c r="E130" s="3">
        <f t="shared" si="57"/>
        <v>24521</v>
      </c>
      <c r="F130" s="3">
        <f t="shared" si="57"/>
        <v>0</v>
      </c>
      <c r="G130" s="3">
        <f t="shared" si="57"/>
        <v>506</v>
      </c>
      <c r="H130" s="3">
        <f t="shared" si="57"/>
        <v>17768</v>
      </c>
      <c r="I130" s="3">
        <f>SUM(I411)</f>
        <v>4816</v>
      </c>
      <c r="J130" s="3"/>
      <c r="L130" s="3">
        <f>SUM(L409:L411)</f>
        <v>817.32799999999997</v>
      </c>
      <c r="M130" s="65"/>
      <c r="N130" s="26" t="str">
        <f>'Olieforbrug, TJ'!M130</f>
        <v>2. Quarter 2021</v>
      </c>
    </row>
    <row r="131" spans="1:14" s="57" customFormat="1" x14ac:dyDescent="0.2">
      <c r="A131" s="32" t="str">
        <f>'Olieforbrug, TJ'!A131</f>
        <v>3. kvartal 2021</v>
      </c>
      <c r="C131" s="3">
        <f t="shared" ref="C131:H131" si="58">SUM(C412:C414)</f>
        <v>22543</v>
      </c>
      <c r="D131" s="3">
        <f t="shared" si="58"/>
        <v>4993</v>
      </c>
      <c r="E131" s="3">
        <f t="shared" si="58"/>
        <v>13256</v>
      </c>
      <c r="F131" s="3">
        <f t="shared" si="58"/>
        <v>0</v>
      </c>
      <c r="G131" s="3">
        <f t="shared" si="58"/>
        <v>979</v>
      </c>
      <c r="H131" s="3">
        <f t="shared" si="58"/>
        <v>16328</v>
      </c>
      <c r="I131" s="3">
        <f>SUM(I414)</f>
        <v>3837</v>
      </c>
      <c r="J131" s="3"/>
      <c r="L131" s="3">
        <f>SUM(L412:L414)</f>
        <v>751.08799999999997</v>
      </c>
      <c r="M131" s="65"/>
      <c r="N131" s="26" t="str">
        <f>'Olieforbrug, TJ'!M131</f>
        <v>3. Quarter 2021</v>
      </c>
    </row>
    <row r="132" spans="1:14" s="57" customFormat="1" x14ac:dyDescent="0.2">
      <c r="A132" s="32" t="str">
        <f>'Olieforbrug, TJ'!A132</f>
        <v>4. kvartal 2021</v>
      </c>
      <c r="C132" s="3">
        <f t="shared" ref="C132:H132" si="59">SUM(C415:C417)</f>
        <v>10449</v>
      </c>
      <c r="D132" s="3">
        <f t="shared" si="59"/>
        <v>4898</v>
      </c>
      <c r="E132" s="3">
        <f t="shared" si="59"/>
        <v>240</v>
      </c>
      <c r="F132" s="3">
        <f t="shared" si="59"/>
        <v>0</v>
      </c>
      <c r="G132" s="3">
        <f t="shared" si="59"/>
        <v>-1125</v>
      </c>
      <c r="H132" s="3">
        <f t="shared" si="59"/>
        <v>14915</v>
      </c>
      <c r="I132" s="3">
        <f>SUM(I417)</f>
        <v>4962</v>
      </c>
      <c r="J132" s="3"/>
      <c r="K132" s="3"/>
      <c r="L132" s="3">
        <f>SUM(L415:L417)</f>
        <v>686.08999999999992</v>
      </c>
      <c r="M132" s="65"/>
      <c r="N132" s="26" t="str">
        <f>'Olieforbrug, TJ'!M132</f>
        <v>4. Quarter 2021</v>
      </c>
    </row>
    <row r="133" spans="1:14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L133" s="3"/>
      <c r="M133" s="65"/>
      <c r="N133" s="26"/>
    </row>
    <row r="134" spans="1:14" s="57" customFormat="1" x14ac:dyDescent="0.2">
      <c r="A134" s="32" t="str">
        <f>'Olieforbrug, TJ'!A134</f>
        <v>1. kvartal 2022</v>
      </c>
      <c r="C134" s="3">
        <f>SUM(C419:C421)</f>
        <v>14600</v>
      </c>
      <c r="D134" s="3">
        <f t="shared" ref="D134:H134" si="60">SUM(D419:D421)</f>
        <v>6733</v>
      </c>
      <c r="E134" s="3">
        <f t="shared" si="60"/>
        <v>8071</v>
      </c>
      <c r="F134" s="3">
        <f t="shared" si="60"/>
        <v>0</v>
      </c>
      <c r="G134" s="3">
        <f t="shared" si="60"/>
        <v>165</v>
      </c>
      <c r="H134" s="3">
        <f t="shared" si="60"/>
        <v>14839</v>
      </c>
      <c r="I134" s="3">
        <f>SUM(I421)</f>
        <v>4797</v>
      </c>
      <c r="J134" s="3"/>
      <c r="K134" s="3"/>
      <c r="L134" s="3">
        <f>SUM(L419:L421)</f>
        <v>682.59400000000005</v>
      </c>
      <c r="M134" s="65"/>
      <c r="N134" s="26" t="str">
        <f>'Olieforbrug, TJ'!M134</f>
        <v>1. Quarter 2022</v>
      </c>
    </row>
    <row r="135" spans="1:14" s="57" customFormat="1" x14ac:dyDescent="0.2">
      <c r="A135" s="32" t="str">
        <f>'Olieforbrug, TJ'!A135</f>
        <v>2. kvartal 2022</v>
      </c>
      <c r="C135" s="3">
        <f>SUM(C422:C424)</f>
        <v>30539</v>
      </c>
      <c r="D135" s="3">
        <f t="shared" ref="D135:L135" si="61">SUM(D422:D424)</f>
        <v>6467</v>
      </c>
      <c r="E135" s="3">
        <f t="shared" si="61"/>
        <v>21160</v>
      </c>
      <c r="F135" s="3">
        <f t="shared" si="61"/>
        <v>0</v>
      </c>
      <c r="G135" s="3">
        <f t="shared" si="61"/>
        <v>304</v>
      </c>
      <c r="H135" s="3">
        <f t="shared" si="61"/>
        <v>18906</v>
      </c>
      <c r="I135" s="3">
        <f>SUM(I424)</f>
        <v>4493</v>
      </c>
      <c r="J135" s="3"/>
      <c r="K135" s="3"/>
      <c r="L135" s="3">
        <f t="shared" si="61"/>
        <v>869.67599999999993</v>
      </c>
      <c r="M135" s="65"/>
      <c r="N135" s="26" t="str">
        <f>'Olieforbrug, TJ'!M135</f>
        <v>2. Quarter 2022</v>
      </c>
    </row>
    <row r="136" spans="1:14" s="57" customFormat="1" x14ac:dyDescent="0.2">
      <c r="A136" s="32" t="str">
        <f>'Olieforbrug, TJ'!A136</f>
        <v>3. kvartal 2022</v>
      </c>
      <c r="C136" s="3">
        <f>SUM(C425:C427)</f>
        <v>24315</v>
      </c>
      <c r="D136" s="3">
        <f t="shared" ref="D136:L136" si="62">SUM(D425:D427)</f>
        <v>9410</v>
      </c>
      <c r="E136" s="3">
        <f t="shared" si="62"/>
        <v>17038</v>
      </c>
      <c r="F136" s="3">
        <f t="shared" si="62"/>
        <v>0</v>
      </c>
      <c r="G136" s="3">
        <f t="shared" si="62"/>
        <v>158</v>
      </c>
      <c r="H136" s="3">
        <f t="shared" si="62"/>
        <v>20833</v>
      </c>
      <c r="I136" s="3">
        <f>SUM(I427)</f>
        <v>4335</v>
      </c>
      <c r="J136" s="3"/>
      <c r="K136" s="3"/>
      <c r="L136" s="3">
        <f t="shared" si="62"/>
        <v>958.31799999999998</v>
      </c>
      <c r="M136" s="65"/>
      <c r="N136" s="26" t="str">
        <f>'Olieforbrug, TJ'!M136</f>
        <v>3. Quarter 2022</v>
      </c>
    </row>
    <row r="137" spans="1:14" s="57" customFormat="1" x14ac:dyDescent="0.2">
      <c r="A137" s="32" t="str">
        <f>'Olieforbrug, TJ'!A137</f>
        <v>4. kvartal 2022</v>
      </c>
      <c r="C137" s="3">
        <f t="shared" ref="C137:H137" si="63">SUM(C428:C430)</f>
        <v>4678</v>
      </c>
      <c r="D137" s="3">
        <f t="shared" si="63"/>
        <v>16043</v>
      </c>
      <c r="E137" s="3">
        <f t="shared" si="63"/>
        <v>1984</v>
      </c>
      <c r="F137" s="3">
        <f t="shared" si="63"/>
        <v>0</v>
      </c>
      <c r="G137" s="3">
        <f t="shared" si="63"/>
        <v>-837</v>
      </c>
      <c r="H137" s="3">
        <f t="shared" si="63"/>
        <v>23043</v>
      </c>
      <c r="I137" s="3">
        <f>SUM(I430)</f>
        <v>5172</v>
      </c>
      <c r="J137" s="3"/>
      <c r="K137" s="3"/>
      <c r="L137" s="3">
        <f>SUM(L428:L430)</f>
        <v>1059.9780000000001</v>
      </c>
      <c r="M137" s="65"/>
      <c r="N137" s="26" t="str">
        <f>'Olieforbrug, TJ'!M137</f>
        <v>4. Quarter 2022</v>
      </c>
    </row>
    <row r="138" spans="1:14" s="57" customFormat="1" x14ac:dyDescent="0.2">
      <c r="A138" s="3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65"/>
      <c r="N138" s="26"/>
    </row>
    <row r="139" spans="1:14" s="57" customFormat="1" x14ac:dyDescent="0.2">
      <c r="A139" s="32" t="str">
        <f>'Olieforbrug, TJ'!A139</f>
        <v>1. kvartal 2023</v>
      </c>
      <c r="C139" s="3">
        <f>SUM(C432:C434)</f>
        <v>6585</v>
      </c>
      <c r="D139" s="3">
        <f t="shared" ref="D139:L139" si="64">SUM(D432:D434)</f>
        <v>22449</v>
      </c>
      <c r="E139" s="3">
        <f t="shared" si="64"/>
        <v>8486</v>
      </c>
      <c r="F139" s="3">
        <f t="shared" si="64"/>
        <v>0</v>
      </c>
      <c r="G139" s="3">
        <f t="shared" si="64"/>
        <v>-627</v>
      </c>
      <c r="H139" s="3">
        <f t="shared" si="64"/>
        <v>24780</v>
      </c>
      <c r="I139" s="3">
        <f>SUM(I434)</f>
        <v>5799</v>
      </c>
      <c r="J139" s="3">
        <f t="shared" si="64"/>
        <v>0</v>
      </c>
      <c r="K139" s="3">
        <f t="shared" si="64"/>
        <v>0</v>
      </c>
      <c r="L139" s="3">
        <f t="shared" si="64"/>
        <v>1139.8800000000001</v>
      </c>
      <c r="M139" s="65"/>
      <c r="N139" s="26" t="str">
        <f>'Olieforbrug, TJ'!M139</f>
        <v>1. Quarter 2023</v>
      </c>
    </row>
    <row r="140" spans="1:14" s="57" customFormat="1" x14ac:dyDescent="0.2">
      <c r="A140" s="32" t="str">
        <f>'Olieforbrug, TJ'!A140</f>
        <v>2. kvartal 2023</v>
      </c>
      <c r="C140" s="3">
        <f t="shared" ref="C140:H140" si="65">SUM(C435:C437)</f>
        <v>28447</v>
      </c>
      <c r="D140" s="3">
        <f t="shared" si="65"/>
        <v>13632</v>
      </c>
      <c r="E140" s="3">
        <f t="shared" si="65"/>
        <v>18686</v>
      </c>
      <c r="F140" s="3">
        <f t="shared" si="65"/>
        <v>0</v>
      </c>
      <c r="G140" s="3">
        <f t="shared" si="65"/>
        <v>-785</v>
      </c>
      <c r="H140" s="3">
        <f t="shared" si="65"/>
        <v>23348</v>
      </c>
      <c r="I140" s="3">
        <f>SUM(I437)</f>
        <v>6584</v>
      </c>
      <c r="J140" s="3"/>
      <c r="K140" s="3"/>
      <c r="L140" s="3">
        <f>SUM(L435:L437)</f>
        <v>1074.008</v>
      </c>
      <c r="M140" s="65"/>
      <c r="N140" s="26" t="str">
        <f>'Olieforbrug, TJ'!M140</f>
        <v>2. Quarter 2023</v>
      </c>
    </row>
    <row r="141" spans="1:14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4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4" x14ac:dyDescent="0.2">
      <c r="A143" s="32"/>
      <c r="J143" s="3"/>
      <c r="K143" s="3"/>
      <c r="L143" s="3"/>
      <c r="M143" s="3"/>
      <c r="N143" s="26"/>
    </row>
    <row r="144" spans="1:14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3"/>
      <c r="K144" s="3"/>
      <c r="L144" s="25"/>
      <c r="N144" s="2"/>
    </row>
    <row r="145" spans="1:14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7"/>
      <c r="L145" s="34"/>
      <c r="N145" s="37">
        <v>2001</v>
      </c>
    </row>
    <row r="146" spans="1:14" x14ac:dyDescent="0.2">
      <c r="A146" s="33" t="s">
        <v>102</v>
      </c>
      <c r="C146" s="3">
        <v>11937</v>
      </c>
      <c r="D146" s="3">
        <v>943</v>
      </c>
      <c r="E146" s="3">
        <v>7353</v>
      </c>
      <c r="F146" s="3">
        <v>0</v>
      </c>
      <c r="G146" s="3">
        <v>423</v>
      </c>
      <c r="H146" s="3">
        <v>5882</v>
      </c>
      <c r="I146" s="3">
        <v>6034</v>
      </c>
      <c r="L146" s="16"/>
      <c r="N146" s="23" t="s">
        <v>115</v>
      </c>
    </row>
    <row r="147" spans="1:14" x14ac:dyDescent="0.2">
      <c r="A147" s="33" t="s">
        <v>103</v>
      </c>
      <c r="C147" s="3">
        <v>11245</v>
      </c>
      <c r="D147" s="3">
        <v>523</v>
      </c>
      <c r="E147" s="3">
        <v>5782</v>
      </c>
      <c r="F147" s="3">
        <v>0</v>
      </c>
      <c r="G147" s="3">
        <v>175</v>
      </c>
      <c r="H147" s="3">
        <v>5631</v>
      </c>
      <c r="I147" s="3">
        <v>5859</v>
      </c>
      <c r="L147" s="16"/>
      <c r="N147" s="23" t="s">
        <v>116</v>
      </c>
    </row>
    <row r="148" spans="1:14" x14ac:dyDescent="0.2">
      <c r="A148" s="33" t="s">
        <v>104</v>
      </c>
      <c r="C148" s="3">
        <v>9481</v>
      </c>
      <c r="D148" s="3">
        <v>477</v>
      </c>
      <c r="E148" s="3">
        <v>4524</v>
      </c>
      <c r="F148" s="3">
        <v>0</v>
      </c>
      <c r="G148" s="3">
        <v>-372</v>
      </c>
      <c r="H148" s="3">
        <v>5899</v>
      </c>
      <c r="I148" s="3">
        <v>6231</v>
      </c>
      <c r="L148" s="16"/>
      <c r="N148" s="23" t="s">
        <v>117</v>
      </c>
    </row>
    <row r="149" spans="1:14" x14ac:dyDescent="0.2">
      <c r="A149" s="33" t="s">
        <v>105</v>
      </c>
      <c r="B149" s="15"/>
      <c r="C149" s="16">
        <v>17985</v>
      </c>
      <c r="D149" s="16">
        <v>941</v>
      </c>
      <c r="E149" s="16">
        <v>13730</v>
      </c>
      <c r="F149" s="16">
        <v>0</v>
      </c>
      <c r="G149" s="16">
        <v>829</v>
      </c>
      <c r="H149" s="16">
        <v>5768</v>
      </c>
      <c r="I149" s="16">
        <v>5402</v>
      </c>
      <c r="J149" s="15"/>
      <c r="K149" s="15"/>
      <c r="L149" s="16"/>
      <c r="N149" s="23" t="s">
        <v>118</v>
      </c>
    </row>
    <row r="150" spans="1:14" x14ac:dyDescent="0.2">
      <c r="A150" s="33" t="s">
        <v>106</v>
      </c>
      <c r="B150" s="15"/>
      <c r="C150" s="16">
        <v>19612</v>
      </c>
      <c r="D150" s="16">
        <v>473</v>
      </c>
      <c r="E150" s="16">
        <v>14564</v>
      </c>
      <c r="F150" s="16">
        <v>0</v>
      </c>
      <c r="G150" s="16">
        <v>-559</v>
      </c>
      <c r="H150" s="16">
        <v>6272</v>
      </c>
      <c r="I150" s="16">
        <v>5961</v>
      </c>
      <c r="J150" s="15"/>
      <c r="K150" s="15"/>
      <c r="L150" s="16"/>
      <c r="N150" s="23" t="s">
        <v>119</v>
      </c>
    </row>
    <row r="151" spans="1:14" x14ac:dyDescent="0.2">
      <c r="A151" s="33" t="s">
        <v>107</v>
      </c>
      <c r="B151" s="15"/>
      <c r="C151" s="16">
        <v>22166</v>
      </c>
      <c r="D151" s="16">
        <v>928</v>
      </c>
      <c r="E151" s="16">
        <v>15086</v>
      </c>
      <c r="F151" s="16">
        <v>0</v>
      </c>
      <c r="G151" s="16">
        <v>-562</v>
      </c>
      <c r="H151" s="16">
        <v>6011</v>
      </c>
      <c r="I151" s="16">
        <v>6523</v>
      </c>
      <c r="J151" s="15"/>
      <c r="K151" s="15"/>
      <c r="L151" s="16"/>
      <c r="N151" s="23" t="s">
        <v>120</v>
      </c>
    </row>
    <row r="152" spans="1:14" x14ac:dyDescent="0.2">
      <c r="A152" s="33" t="s">
        <v>108</v>
      </c>
      <c r="B152" s="15"/>
      <c r="C152" s="16">
        <v>20833</v>
      </c>
      <c r="D152" s="16">
        <v>903</v>
      </c>
      <c r="E152" s="16">
        <v>16331</v>
      </c>
      <c r="F152" s="16">
        <v>0</v>
      </c>
      <c r="G152" s="16">
        <v>-137</v>
      </c>
      <c r="H152" s="16">
        <v>4800</v>
      </c>
      <c r="I152" s="16">
        <v>6660</v>
      </c>
      <c r="J152" s="15"/>
      <c r="K152" s="15"/>
      <c r="L152" s="16"/>
      <c r="N152" s="23" t="s">
        <v>121</v>
      </c>
    </row>
    <row r="153" spans="1:14" x14ac:dyDescent="0.2">
      <c r="A153" s="33" t="s">
        <v>109</v>
      </c>
      <c r="B153" s="15"/>
      <c r="C153" s="16">
        <v>19352</v>
      </c>
      <c r="D153" s="16">
        <v>15</v>
      </c>
      <c r="E153" s="16">
        <v>13704</v>
      </c>
      <c r="F153" s="16">
        <v>0</v>
      </c>
      <c r="G153" s="16">
        <v>13</v>
      </c>
      <c r="H153" s="16">
        <v>6684</v>
      </c>
      <c r="I153" s="16">
        <v>6647</v>
      </c>
      <c r="J153" s="15"/>
      <c r="K153" s="15"/>
      <c r="L153" s="16"/>
      <c r="N153" s="23" t="s">
        <v>122</v>
      </c>
    </row>
    <row r="154" spans="1:14" x14ac:dyDescent="0.2">
      <c r="A154" s="33" t="s">
        <v>110</v>
      </c>
      <c r="B154" s="15"/>
      <c r="C154" s="16">
        <v>9108</v>
      </c>
      <c r="D154" s="16">
        <v>472</v>
      </c>
      <c r="E154" s="16">
        <v>3580</v>
      </c>
      <c r="F154" s="16">
        <v>0</v>
      </c>
      <c r="G154" s="16">
        <v>130</v>
      </c>
      <c r="H154" s="16">
        <v>5998</v>
      </c>
      <c r="I154" s="16">
        <v>6517</v>
      </c>
      <c r="J154" s="15"/>
      <c r="K154" s="15"/>
      <c r="L154" s="16"/>
      <c r="N154" s="23" t="s">
        <v>123</v>
      </c>
    </row>
    <row r="155" spans="1:14" x14ac:dyDescent="0.2">
      <c r="A155" s="33" t="s">
        <v>111</v>
      </c>
      <c r="B155" s="15"/>
      <c r="C155" s="16">
        <v>8472</v>
      </c>
      <c r="D155" s="16">
        <v>927</v>
      </c>
      <c r="E155" s="16">
        <v>2776</v>
      </c>
      <c r="F155" s="16">
        <v>0</v>
      </c>
      <c r="G155" s="16">
        <v>-313</v>
      </c>
      <c r="H155" s="16">
        <v>6358</v>
      </c>
      <c r="I155" s="16">
        <v>6830</v>
      </c>
      <c r="J155" s="15"/>
      <c r="K155" s="15"/>
      <c r="L155" s="16"/>
      <c r="N155" s="23" t="s">
        <v>124</v>
      </c>
    </row>
    <row r="156" spans="1:14" x14ac:dyDescent="0.2">
      <c r="A156" s="33" t="s">
        <v>112</v>
      </c>
      <c r="B156" s="15"/>
      <c r="C156" s="16">
        <v>6813</v>
      </c>
      <c r="D156" s="16">
        <v>469</v>
      </c>
      <c r="E156" s="16">
        <v>1964</v>
      </c>
      <c r="F156" s="16">
        <v>0</v>
      </c>
      <c r="G156" s="16">
        <v>728</v>
      </c>
      <c r="H156" s="16">
        <v>6089</v>
      </c>
      <c r="I156" s="16">
        <v>6102</v>
      </c>
      <c r="J156" s="15"/>
      <c r="K156" s="15"/>
      <c r="L156" s="16"/>
      <c r="N156" s="23" t="s">
        <v>125</v>
      </c>
    </row>
    <row r="157" spans="1:14" ht="13.5" thickBot="1" x14ac:dyDescent="0.25">
      <c r="A157" s="41" t="s">
        <v>113</v>
      </c>
      <c r="C157" s="42">
        <v>9881</v>
      </c>
      <c r="D157" s="42">
        <v>17</v>
      </c>
      <c r="E157" s="42">
        <v>2225</v>
      </c>
      <c r="F157" s="42">
        <v>0</v>
      </c>
      <c r="G157" s="42">
        <v>-2342</v>
      </c>
      <c r="H157" s="42">
        <v>5414</v>
      </c>
      <c r="I157" s="42">
        <v>8444</v>
      </c>
      <c r="J157" s="2"/>
      <c r="K157" s="2"/>
      <c r="L157" s="42"/>
      <c r="N157" s="43" t="s">
        <v>113</v>
      </c>
    </row>
    <row r="158" spans="1:14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M158" s="3"/>
      <c r="N158" s="37">
        <v>2002</v>
      </c>
    </row>
    <row r="159" spans="1:14" x14ac:dyDescent="0.2">
      <c r="A159" s="33" t="s">
        <v>102</v>
      </c>
      <c r="B159" s="15"/>
      <c r="C159" s="16">
        <v>10198</v>
      </c>
      <c r="D159" s="16">
        <v>11</v>
      </c>
      <c r="E159" s="16">
        <v>5506</v>
      </c>
      <c r="F159" s="16">
        <v>0</v>
      </c>
      <c r="G159" s="16">
        <v>1271</v>
      </c>
      <c r="H159" s="16">
        <v>5961</v>
      </c>
      <c r="I159" s="16">
        <v>7173</v>
      </c>
      <c r="J159" s="15"/>
      <c r="K159" s="15"/>
      <c r="L159" s="16"/>
      <c r="N159" s="23" t="s">
        <v>115</v>
      </c>
    </row>
    <row r="160" spans="1:14" x14ac:dyDescent="0.2">
      <c r="A160" s="33" t="s">
        <v>103</v>
      </c>
      <c r="B160" s="15"/>
      <c r="C160" s="16">
        <v>12020</v>
      </c>
      <c r="D160" s="16">
        <v>10</v>
      </c>
      <c r="E160" s="16">
        <v>5536</v>
      </c>
      <c r="F160" s="16">
        <v>0</v>
      </c>
      <c r="G160" s="16">
        <v>-882</v>
      </c>
      <c r="H160" s="16">
        <v>4778</v>
      </c>
      <c r="I160" s="16">
        <v>8055</v>
      </c>
      <c r="J160" s="15"/>
      <c r="K160" s="15"/>
      <c r="L160" s="16"/>
      <c r="N160" s="23" t="s">
        <v>116</v>
      </c>
    </row>
    <row r="161" spans="1:14" x14ac:dyDescent="0.2">
      <c r="A161" s="33" t="s">
        <v>104</v>
      </c>
      <c r="B161" s="15"/>
      <c r="C161" s="16">
        <v>18187</v>
      </c>
      <c r="D161" s="16">
        <v>12</v>
      </c>
      <c r="E161" s="16">
        <v>13648</v>
      </c>
      <c r="F161" s="16">
        <v>0</v>
      </c>
      <c r="G161" s="16">
        <v>1051</v>
      </c>
      <c r="H161" s="16">
        <v>5204</v>
      </c>
      <c r="I161" s="16">
        <v>7004</v>
      </c>
      <c r="J161" s="15"/>
      <c r="K161" s="15"/>
      <c r="L161" s="16"/>
      <c r="N161" s="23" t="s">
        <v>117</v>
      </c>
    </row>
    <row r="162" spans="1:14" x14ac:dyDescent="0.2">
      <c r="A162" s="33" t="s">
        <v>105</v>
      </c>
      <c r="B162" s="15"/>
      <c r="C162" s="16">
        <v>17669</v>
      </c>
      <c r="D162" s="16">
        <v>13</v>
      </c>
      <c r="E162" s="16">
        <v>12182</v>
      </c>
      <c r="F162" s="16">
        <v>0</v>
      </c>
      <c r="G162" s="16">
        <v>-15</v>
      </c>
      <c r="H162" s="16">
        <v>6027</v>
      </c>
      <c r="I162" s="16">
        <v>7019</v>
      </c>
      <c r="J162" s="15"/>
      <c r="K162" s="15"/>
      <c r="L162" s="16"/>
      <c r="N162" s="23" t="s">
        <v>118</v>
      </c>
    </row>
    <row r="163" spans="1:14" x14ac:dyDescent="0.2">
      <c r="A163" s="33" t="s">
        <v>106</v>
      </c>
      <c r="B163" s="15"/>
      <c r="C163" s="16">
        <v>18887</v>
      </c>
      <c r="D163" s="16">
        <v>27</v>
      </c>
      <c r="E163" s="16">
        <v>15610</v>
      </c>
      <c r="F163" s="16">
        <v>0</v>
      </c>
      <c r="G163" s="16">
        <v>1377</v>
      </c>
      <c r="H163" s="16">
        <v>6230</v>
      </c>
      <c r="I163" s="16">
        <v>5642</v>
      </c>
      <c r="J163" s="15"/>
      <c r="K163" s="15"/>
      <c r="L163" s="16"/>
      <c r="N163" s="23" t="s">
        <v>119</v>
      </c>
    </row>
    <row r="164" spans="1:14" x14ac:dyDescent="0.2">
      <c r="A164" s="33" t="s">
        <v>107</v>
      </c>
      <c r="B164" s="15"/>
      <c r="C164" s="16">
        <v>17225</v>
      </c>
      <c r="D164" s="16">
        <v>1244</v>
      </c>
      <c r="E164" s="16">
        <v>11954</v>
      </c>
      <c r="F164" s="16">
        <v>0</v>
      </c>
      <c r="G164" s="16">
        <v>-744</v>
      </c>
      <c r="H164" s="16">
        <v>5520</v>
      </c>
      <c r="I164" s="16">
        <v>6386</v>
      </c>
      <c r="J164" s="15"/>
      <c r="K164" s="15"/>
      <c r="L164" s="16"/>
      <c r="N164" s="23" t="s">
        <v>120</v>
      </c>
    </row>
    <row r="165" spans="1:14" x14ac:dyDescent="0.2">
      <c r="A165" s="33" t="s">
        <v>108</v>
      </c>
      <c r="B165" s="15"/>
      <c r="C165" s="16">
        <v>19768</v>
      </c>
      <c r="D165" s="16">
        <v>14</v>
      </c>
      <c r="E165" s="16">
        <v>13944</v>
      </c>
      <c r="F165" s="16">
        <v>0</v>
      </c>
      <c r="G165" s="16">
        <v>-1050</v>
      </c>
      <c r="H165" s="16">
        <v>5018</v>
      </c>
      <c r="I165" s="16">
        <v>7436</v>
      </c>
      <c r="J165" s="15"/>
      <c r="K165" s="15"/>
      <c r="L165" s="16"/>
      <c r="N165" s="23" t="s">
        <v>121</v>
      </c>
    </row>
    <row r="166" spans="1:14" x14ac:dyDescent="0.2">
      <c r="A166" s="33" t="s">
        <v>109</v>
      </c>
      <c r="B166" s="15"/>
      <c r="C166" s="16">
        <v>19141</v>
      </c>
      <c r="D166" s="16">
        <v>43</v>
      </c>
      <c r="E166" s="16">
        <v>12650</v>
      </c>
      <c r="F166" s="16">
        <v>0</v>
      </c>
      <c r="G166" s="16">
        <v>508</v>
      </c>
      <c r="H166" s="16">
        <v>6260</v>
      </c>
      <c r="I166" s="16">
        <v>6928</v>
      </c>
      <c r="J166" s="15"/>
      <c r="K166" s="15"/>
      <c r="L166" s="16"/>
      <c r="N166" s="23" t="s">
        <v>122</v>
      </c>
    </row>
    <row r="167" spans="1:14" x14ac:dyDescent="0.2">
      <c r="A167" s="33" t="s">
        <v>110</v>
      </c>
      <c r="B167" s="15"/>
      <c r="C167" s="16">
        <v>11122</v>
      </c>
      <c r="D167" s="16">
        <v>11</v>
      </c>
      <c r="E167" s="16">
        <v>7303</v>
      </c>
      <c r="F167" s="16">
        <v>0</v>
      </c>
      <c r="G167" s="16">
        <v>401</v>
      </c>
      <c r="H167" s="16">
        <v>5430</v>
      </c>
      <c r="I167" s="16">
        <v>6527</v>
      </c>
      <c r="J167" s="15"/>
      <c r="K167" s="15"/>
      <c r="L167" s="16"/>
      <c r="N167" s="23" t="s">
        <v>123</v>
      </c>
    </row>
    <row r="168" spans="1:14" x14ac:dyDescent="0.2">
      <c r="A168" s="33" t="s">
        <v>111</v>
      </c>
      <c r="B168" s="15"/>
      <c r="C168" s="16">
        <v>5293</v>
      </c>
      <c r="D168" s="16">
        <v>30</v>
      </c>
      <c r="E168" s="16">
        <v>700</v>
      </c>
      <c r="F168" s="16">
        <v>0</v>
      </c>
      <c r="G168" s="16">
        <v>1480</v>
      </c>
      <c r="H168" s="16">
        <v>6207</v>
      </c>
      <c r="I168" s="16">
        <v>5047</v>
      </c>
      <c r="J168" s="15"/>
      <c r="K168" s="15"/>
      <c r="L168" s="16"/>
      <c r="N168" s="23" t="s">
        <v>124</v>
      </c>
    </row>
    <row r="169" spans="1:14" x14ac:dyDescent="0.2">
      <c r="A169" s="33" t="s">
        <v>112</v>
      </c>
      <c r="B169" s="15"/>
      <c r="C169" s="16">
        <v>5490</v>
      </c>
      <c r="D169" s="16">
        <v>1793</v>
      </c>
      <c r="E169" s="16">
        <v>39</v>
      </c>
      <c r="F169" s="16">
        <v>0</v>
      </c>
      <c r="G169" s="16">
        <v>-1562</v>
      </c>
      <c r="H169" s="16">
        <v>5872</v>
      </c>
      <c r="I169" s="16">
        <v>6609</v>
      </c>
      <c r="J169" s="15"/>
      <c r="K169" s="15"/>
      <c r="L169" s="16"/>
      <c r="N169" s="23" t="s">
        <v>125</v>
      </c>
    </row>
    <row r="170" spans="1:14" ht="13.5" thickBot="1" x14ac:dyDescent="0.25">
      <c r="A170" s="41" t="s">
        <v>113</v>
      </c>
      <c r="C170" s="42">
        <v>8193</v>
      </c>
      <c r="D170" s="42">
        <v>37</v>
      </c>
      <c r="E170" s="42">
        <v>32</v>
      </c>
      <c r="F170" s="42">
        <v>0</v>
      </c>
      <c r="G170" s="42">
        <v>-1315</v>
      </c>
      <c r="H170" s="42">
        <v>5604</v>
      </c>
      <c r="I170" s="42">
        <v>7924</v>
      </c>
      <c r="J170" s="2"/>
      <c r="K170" s="2"/>
      <c r="L170" s="42"/>
      <c r="N170" s="43" t="s">
        <v>113</v>
      </c>
    </row>
    <row r="171" spans="1:14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M171" s="3"/>
      <c r="N171" s="37">
        <v>2003</v>
      </c>
    </row>
    <row r="172" spans="1:14" x14ac:dyDescent="0.2">
      <c r="A172" s="33" t="s">
        <v>102</v>
      </c>
      <c r="B172" s="15"/>
      <c r="C172" s="16">
        <v>6414</v>
      </c>
      <c r="D172" s="16">
        <v>21</v>
      </c>
      <c r="E172" s="16">
        <v>2274</v>
      </c>
      <c r="F172" s="16">
        <v>0</v>
      </c>
      <c r="G172" s="16">
        <v>1689</v>
      </c>
      <c r="H172" s="16">
        <v>5911</v>
      </c>
      <c r="I172" s="16">
        <v>6235</v>
      </c>
      <c r="J172" s="15"/>
      <c r="K172" s="15"/>
      <c r="L172" s="16"/>
      <c r="N172" s="23" t="s">
        <v>115</v>
      </c>
    </row>
    <row r="173" spans="1:14" x14ac:dyDescent="0.2">
      <c r="A173" s="33" t="s">
        <v>103</v>
      </c>
      <c r="B173" s="15"/>
      <c r="C173" s="16">
        <v>7444</v>
      </c>
      <c r="D173" s="16">
        <v>14</v>
      </c>
      <c r="E173" s="16">
        <v>1463</v>
      </c>
      <c r="F173" s="16">
        <v>0</v>
      </c>
      <c r="G173" s="16">
        <v>-751</v>
      </c>
      <c r="H173" s="16">
        <v>5405</v>
      </c>
      <c r="I173" s="16">
        <v>6986</v>
      </c>
      <c r="J173" s="15"/>
      <c r="K173" s="15"/>
      <c r="L173" s="16"/>
      <c r="N173" s="23" t="s">
        <v>116</v>
      </c>
    </row>
    <row r="174" spans="1:14" x14ac:dyDescent="0.2">
      <c r="A174" s="33" t="s">
        <v>104</v>
      </c>
      <c r="B174" s="15"/>
      <c r="C174" s="16">
        <v>14248</v>
      </c>
      <c r="D174" s="16">
        <v>20</v>
      </c>
      <c r="E174" s="16">
        <v>9769</v>
      </c>
      <c r="F174" s="16">
        <v>0</v>
      </c>
      <c r="G174" s="16">
        <v>-69</v>
      </c>
      <c r="H174" s="16">
        <v>5379</v>
      </c>
      <c r="I174" s="16">
        <v>7055</v>
      </c>
      <c r="J174" s="15"/>
      <c r="K174" s="15"/>
      <c r="L174" s="16"/>
      <c r="N174" s="23" t="s">
        <v>117</v>
      </c>
    </row>
    <row r="175" spans="1:14" x14ac:dyDescent="0.2">
      <c r="A175" s="33" t="s">
        <v>105</v>
      </c>
      <c r="B175" s="15"/>
      <c r="C175" s="16">
        <v>16734</v>
      </c>
      <c r="D175" s="16">
        <v>548</v>
      </c>
      <c r="E175" s="16">
        <v>10287</v>
      </c>
      <c r="F175" s="16">
        <v>0</v>
      </c>
      <c r="G175" s="16">
        <v>-375</v>
      </c>
      <c r="H175" s="16">
        <v>5546</v>
      </c>
      <c r="I175" s="16">
        <v>7430</v>
      </c>
      <c r="J175" s="15"/>
      <c r="K175" s="15"/>
      <c r="L175" s="16"/>
      <c r="N175" s="23" t="s">
        <v>118</v>
      </c>
    </row>
    <row r="176" spans="1:14" x14ac:dyDescent="0.2">
      <c r="A176" s="33" t="s">
        <v>106</v>
      </c>
      <c r="B176" s="15"/>
      <c r="C176" s="16">
        <v>20984</v>
      </c>
      <c r="D176" s="16">
        <v>26</v>
      </c>
      <c r="E176" s="16">
        <v>15803</v>
      </c>
      <c r="F176" s="16">
        <v>0</v>
      </c>
      <c r="G176" s="16">
        <v>551</v>
      </c>
      <c r="H176" s="16">
        <v>5954</v>
      </c>
      <c r="I176" s="16">
        <v>6879</v>
      </c>
      <c r="J176" s="15"/>
      <c r="K176" s="15"/>
      <c r="L176" s="16"/>
      <c r="N176" s="23" t="s">
        <v>119</v>
      </c>
    </row>
    <row r="177" spans="1:14" x14ac:dyDescent="0.2">
      <c r="A177" s="33" t="s">
        <v>107</v>
      </c>
      <c r="B177" s="15"/>
      <c r="C177" s="16">
        <v>19558</v>
      </c>
      <c r="D177" s="16">
        <v>18</v>
      </c>
      <c r="E177" s="16">
        <v>13582</v>
      </c>
      <c r="F177" s="16">
        <v>0</v>
      </c>
      <c r="G177" s="16">
        <v>-543</v>
      </c>
      <c r="H177" s="16">
        <v>5651</v>
      </c>
      <c r="I177" s="16">
        <v>7422</v>
      </c>
      <c r="J177" s="15"/>
      <c r="K177" s="15"/>
      <c r="L177" s="16"/>
      <c r="N177" s="23" t="s">
        <v>120</v>
      </c>
    </row>
    <row r="178" spans="1:14" x14ac:dyDescent="0.2">
      <c r="A178" s="33" t="s">
        <v>108</v>
      </c>
      <c r="B178" s="15"/>
      <c r="C178" s="16">
        <v>20480</v>
      </c>
      <c r="D178" s="16">
        <v>0</v>
      </c>
      <c r="E178" s="16">
        <v>13236</v>
      </c>
      <c r="F178" s="16">
        <v>0</v>
      </c>
      <c r="G178" s="16">
        <v>-1264</v>
      </c>
      <c r="H178" s="16">
        <v>5059</v>
      </c>
      <c r="I178" s="16">
        <v>8686</v>
      </c>
      <c r="J178" s="15"/>
      <c r="K178" s="15"/>
      <c r="L178" s="16"/>
      <c r="N178" s="23" t="s">
        <v>121</v>
      </c>
    </row>
    <row r="179" spans="1:14" x14ac:dyDescent="0.2">
      <c r="A179" s="33" t="s">
        <v>109</v>
      </c>
      <c r="B179" s="15"/>
      <c r="C179" s="16">
        <v>22719</v>
      </c>
      <c r="D179" s="16">
        <v>20</v>
      </c>
      <c r="E179" s="16">
        <v>15545</v>
      </c>
      <c r="F179" s="16">
        <v>0</v>
      </c>
      <c r="G179" s="16">
        <v>-1551</v>
      </c>
      <c r="H179" s="16">
        <v>5784</v>
      </c>
      <c r="I179" s="16">
        <v>10237</v>
      </c>
      <c r="J179" s="15"/>
      <c r="K179" s="15"/>
      <c r="L179" s="16"/>
      <c r="N179" s="23" t="s">
        <v>122</v>
      </c>
    </row>
    <row r="180" spans="1:14" x14ac:dyDescent="0.2">
      <c r="A180" s="33" t="s">
        <v>110</v>
      </c>
      <c r="B180" s="15"/>
      <c r="C180" s="16">
        <v>9886</v>
      </c>
      <c r="D180" s="16">
        <v>0</v>
      </c>
      <c r="E180" s="16">
        <v>8467</v>
      </c>
      <c r="F180" s="16">
        <v>0</v>
      </c>
      <c r="G180" s="16">
        <v>4910</v>
      </c>
      <c r="H180" s="16">
        <v>6463</v>
      </c>
      <c r="I180" s="16">
        <v>5327</v>
      </c>
      <c r="J180" s="15"/>
      <c r="K180" s="15"/>
      <c r="L180" s="16"/>
      <c r="N180" s="23" t="s">
        <v>123</v>
      </c>
    </row>
    <row r="181" spans="1:14" x14ac:dyDescent="0.2">
      <c r="A181" s="33" t="s">
        <v>111</v>
      </c>
      <c r="B181" s="15"/>
      <c r="C181" s="16">
        <v>5145</v>
      </c>
      <c r="D181" s="16">
        <v>1575</v>
      </c>
      <c r="E181" s="16">
        <v>55</v>
      </c>
      <c r="F181" s="16">
        <v>0</v>
      </c>
      <c r="G181" s="16">
        <v>-1485</v>
      </c>
      <c r="H181" s="16">
        <v>6939</v>
      </c>
      <c r="I181" s="16">
        <v>6812</v>
      </c>
      <c r="J181" s="15"/>
      <c r="K181" s="15"/>
      <c r="L181" s="16"/>
      <c r="N181" s="23" t="s">
        <v>124</v>
      </c>
    </row>
    <row r="182" spans="1:14" x14ac:dyDescent="0.2">
      <c r="A182" s="33" t="s">
        <v>112</v>
      </c>
      <c r="B182" s="15"/>
      <c r="C182" s="16">
        <v>11805</v>
      </c>
      <c r="D182" s="16">
        <v>0</v>
      </c>
      <c r="E182" s="16">
        <v>5345</v>
      </c>
      <c r="F182" s="16">
        <v>0</v>
      </c>
      <c r="G182" s="16">
        <v>-1348</v>
      </c>
      <c r="H182" s="16">
        <v>5225</v>
      </c>
      <c r="I182" s="16">
        <v>8160</v>
      </c>
      <c r="J182" s="15"/>
      <c r="K182" s="15"/>
      <c r="L182" s="16"/>
      <c r="N182" s="23" t="s">
        <v>125</v>
      </c>
    </row>
    <row r="183" spans="1:14" ht="13.5" thickBot="1" x14ac:dyDescent="0.25">
      <c r="A183" s="41" t="s">
        <v>113</v>
      </c>
      <c r="C183" s="42">
        <v>12708</v>
      </c>
      <c r="D183" s="42">
        <v>0</v>
      </c>
      <c r="E183" s="42">
        <v>8062</v>
      </c>
      <c r="F183" s="42">
        <v>0</v>
      </c>
      <c r="G183" s="42">
        <v>674</v>
      </c>
      <c r="H183" s="42">
        <v>5712</v>
      </c>
      <c r="I183" s="42">
        <v>7486</v>
      </c>
      <c r="J183" s="2"/>
      <c r="K183" s="2"/>
      <c r="L183" s="42"/>
      <c r="N183" s="43" t="s">
        <v>113</v>
      </c>
    </row>
    <row r="184" spans="1:14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M184" s="3"/>
      <c r="N184" s="37">
        <v>2004</v>
      </c>
    </row>
    <row r="185" spans="1:14" x14ac:dyDescent="0.2">
      <c r="A185" s="33" t="s">
        <v>102</v>
      </c>
      <c r="B185" s="15"/>
      <c r="C185" s="16">
        <v>12471</v>
      </c>
      <c r="D185" s="16">
        <v>0</v>
      </c>
      <c r="E185" s="16">
        <v>5864</v>
      </c>
      <c r="F185" s="16">
        <v>0</v>
      </c>
      <c r="G185" s="16">
        <v>-1242</v>
      </c>
      <c r="H185" s="16">
        <v>5485</v>
      </c>
      <c r="I185" s="16">
        <v>8728</v>
      </c>
      <c r="J185" s="15"/>
      <c r="K185" s="15"/>
      <c r="L185" s="16"/>
      <c r="N185" s="23" t="s">
        <v>115</v>
      </c>
    </row>
    <row r="186" spans="1:14" x14ac:dyDescent="0.2">
      <c r="A186" s="33" t="s">
        <v>103</v>
      </c>
      <c r="B186" s="15"/>
      <c r="C186" s="16">
        <v>12157</v>
      </c>
      <c r="D186" s="16">
        <v>0</v>
      </c>
      <c r="E186" s="16">
        <v>7738</v>
      </c>
      <c r="F186" s="16">
        <v>0</v>
      </c>
      <c r="G186" s="16">
        <v>428</v>
      </c>
      <c r="H186" s="16">
        <v>4965</v>
      </c>
      <c r="I186" s="16">
        <v>8300</v>
      </c>
      <c r="J186" s="15"/>
      <c r="K186" s="15"/>
      <c r="L186" s="16"/>
      <c r="N186" s="23" t="s">
        <v>116</v>
      </c>
    </row>
    <row r="187" spans="1:14" x14ac:dyDescent="0.2">
      <c r="A187" s="33" t="s">
        <v>104</v>
      </c>
      <c r="B187" s="15"/>
      <c r="C187" s="16">
        <v>10147</v>
      </c>
      <c r="D187" s="16">
        <v>0</v>
      </c>
      <c r="E187" s="16">
        <v>5837</v>
      </c>
      <c r="F187" s="16">
        <v>0</v>
      </c>
      <c r="G187" s="16">
        <v>1996</v>
      </c>
      <c r="H187" s="16">
        <v>5970</v>
      </c>
      <c r="I187" s="16">
        <v>6304</v>
      </c>
      <c r="J187" s="15"/>
      <c r="K187" s="15"/>
      <c r="L187" s="16"/>
      <c r="N187" s="23" t="s">
        <v>117</v>
      </c>
    </row>
    <row r="188" spans="1:14" x14ac:dyDescent="0.2">
      <c r="A188" s="33" t="s">
        <v>105</v>
      </c>
      <c r="B188" s="15"/>
      <c r="C188" s="16">
        <v>19481</v>
      </c>
      <c r="D188" s="16">
        <v>0</v>
      </c>
      <c r="E188" s="16">
        <v>10599</v>
      </c>
      <c r="F188" s="16">
        <v>0</v>
      </c>
      <c r="G188" s="16">
        <v>-1085</v>
      </c>
      <c r="H188" s="16">
        <v>5872</v>
      </c>
      <c r="I188" s="16">
        <v>7389</v>
      </c>
      <c r="J188" s="15"/>
      <c r="K188" s="15"/>
      <c r="L188" s="16"/>
      <c r="N188" s="23" t="s">
        <v>118</v>
      </c>
    </row>
    <row r="189" spans="1:14" x14ac:dyDescent="0.2">
      <c r="A189" s="33" t="s">
        <v>106</v>
      </c>
      <c r="B189" s="15"/>
      <c r="C189" s="16">
        <v>19882</v>
      </c>
      <c r="D189" s="16">
        <v>0</v>
      </c>
      <c r="E189" s="16">
        <v>14998</v>
      </c>
      <c r="F189" s="16">
        <v>0</v>
      </c>
      <c r="G189" s="16">
        <v>750</v>
      </c>
      <c r="H189" s="16">
        <v>5750</v>
      </c>
      <c r="I189" s="16">
        <v>6639</v>
      </c>
      <c r="J189" s="15"/>
      <c r="K189" s="15"/>
      <c r="L189" s="16"/>
      <c r="N189" s="23" t="s">
        <v>119</v>
      </c>
    </row>
    <row r="190" spans="1:14" x14ac:dyDescent="0.2">
      <c r="A190" s="33" t="s">
        <v>107</v>
      </c>
      <c r="B190" s="15"/>
      <c r="C190" s="16">
        <v>20004</v>
      </c>
      <c r="D190" s="16">
        <v>0</v>
      </c>
      <c r="E190" s="16">
        <v>10552</v>
      </c>
      <c r="F190" s="16">
        <v>0</v>
      </c>
      <c r="G190" s="16">
        <v>265</v>
      </c>
      <c r="H190" s="16">
        <v>6456</v>
      </c>
      <c r="I190" s="16">
        <v>6374</v>
      </c>
      <c r="J190" s="15"/>
      <c r="K190" s="15"/>
      <c r="L190" s="16"/>
      <c r="N190" s="23" t="s">
        <v>120</v>
      </c>
    </row>
    <row r="191" spans="1:14" x14ac:dyDescent="0.2">
      <c r="A191" s="33" t="s">
        <v>108</v>
      </c>
      <c r="B191" s="15"/>
      <c r="C191" s="16">
        <v>22943</v>
      </c>
      <c r="D191" s="16">
        <v>0</v>
      </c>
      <c r="E191" s="16">
        <v>16540</v>
      </c>
      <c r="F191" s="16">
        <v>0</v>
      </c>
      <c r="G191" s="16">
        <v>-1543</v>
      </c>
      <c r="H191" s="16">
        <v>4961</v>
      </c>
      <c r="I191" s="16">
        <v>7917</v>
      </c>
      <c r="J191" s="15"/>
      <c r="K191" s="15"/>
      <c r="L191" s="16"/>
      <c r="N191" s="23" t="s">
        <v>121</v>
      </c>
    </row>
    <row r="192" spans="1:14" x14ac:dyDescent="0.2">
      <c r="A192" s="33" t="s">
        <v>109</v>
      </c>
      <c r="B192" s="15"/>
      <c r="C192" s="16">
        <v>18546</v>
      </c>
      <c r="D192" s="16">
        <v>0</v>
      </c>
      <c r="E192" s="16">
        <v>13330</v>
      </c>
      <c r="F192" s="16">
        <v>0</v>
      </c>
      <c r="G192" s="16">
        <v>2251</v>
      </c>
      <c r="H192" s="16">
        <v>6714</v>
      </c>
      <c r="I192" s="16">
        <v>5666</v>
      </c>
      <c r="J192" s="15"/>
      <c r="K192" s="15"/>
      <c r="L192" s="16"/>
      <c r="N192" s="23" t="s">
        <v>122</v>
      </c>
    </row>
    <row r="193" spans="1:14" x14ac:dyDescent="0.2">
      <c r="A193" s="33" t="s">
        <v>110</v>
      </c>
      <c r="B193" s="15"/>
      <c r="C193" s="16">
        <v>6917</v>
      </c>
      <c r="D193" s="16">
        <v>1759</v>
      </c>
      <c r="E193" s="16">
        <v>3554</v>
      </c>
      <c r="F193" s="16">
        <v>0</v>
      </c>
      <c r="G193" s="16">
        <v>1671</v>
      </c>
      <c r="H193" s="16">
        <v>6539</v>
      </c>
      <c r="I193" s="16">
        <v>3995</v>
      </c>
      <c r="J193" s="15"/>
      <c r="K193" s="15"/>
      <c r="L193" s="16"/>
      <c r="N193" s="23" t="s">
        <v>123</v>
      </c>
    </row>
    <row r="194" spans="1:14" x14ac:dyDescent="0.2">
      <c r="A194" s="33" t="s">
        <v>111</v>
      </c>
      <c r="B194" s="15"/>
      <c r="C194" s="16">
        <v>10444</v>
      </c>
      <c r="D194" s="16">
        <v>0</v>
      </c>
      <c r="E194" s="16">
        <v>1634</v>
      </c>
      <c r="F194" s="16">
        <v>0</v>
      </c>
      <c r="G194" s="16">
        <v>-2294</v>
      </c>
      <c r="H194" s="16">
        <v>5770</v>
      </c>
      <c r="I194" s="16">
        <v>6289</v>
      </c>
      <c r="J194" s="15"/>
      <c r="K194" s="15"/>
      <c r="L194" s="16"/>
      <c r="N194" s="23" t="s">
        <v>124</v>
      </c>
    </row>
    <row r="195" spans="1:14" x14ac:dyDescent="0.2">
      <c r="A195" s="33" t="s">
        <v>112</v>
      </c>
      <c r="B195" s="15"/>
      <c r="C195" s="16">
        <v>4320</v>
      </c>
      <c r="D195" s="16">
        <v>445</v>
      </c>
      <c r="E195" s="16">
        <v>34</v>
      </c>
      <c r="F195" s="16">
        <v>0</v>
      </c>
      <c r="G195" s="16">
        <v>386</v>
      </c>
      <c r="H195" s="16">
        <v>6056</v>
      </c>
      <c r="I195" s="16">
        <v>5903</v>
      </c>
      <c r="J195" s="15"/>
      <c r="K195" s="15"/>
      <c r="L195" s="16"/>
      <c r="N195" s="23" t="s">
        <v>125</v>
      </c>
    </row>
    <row r="196" spans="1:14" ht="13.5" thickBot="1" x14ac:dyDescent="0.25">
      <c r="A196" s="41" t="s">
        <v>113</v>
      </c>
      <c r="C196" s="42">
        <v>6854</v>
      </c>
      <c r="D196" s="42">
        <v>2220</v>
      </c>
      <c r="E196" s="42">
        <v>4406</v>
      </c>
      <c r="F196" s="42">
        <v>0</v>
      </c>
      <c r="G196" s="42">
        <v>1319</v>
      </c>
      <c r="H196" s="42">
        <v>5756</v>
      </c>
      <c r="I196" s="42">
        <v>4584</v>
      </c>
      <c r="J196" s="2"/>
      <c r="K196" s="2"/>
      <c r="L196" s="42"/>
      <c r="N196" s="43" t="s">
        <v>113</v>
      </c>
    </row>
    <row r="197" spans="1:14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M197" s="3"/>
      <c r="N197" s="37">
        <v>2005</v>
      </c>
    </row>
    <row r="198" spans="1:14" x14ac:dyDescent="0.2">
      <c r="A198" s="33" t="s">
        <v>102</v>
      </c>
      <c r="B198" s="15"/>
      <c r="C198" s="16">
        <v>9713</v>
      </c>
      <c r="D198" s="16">
        <v>0</v>
      </c>
      <c r="E198" s="16">
        <v>2633</v>
      </c>
      <c r="F198" s="16">
        <v>0</v>
      </c>
      <c r="G198" s="16">
        <v>-2751</v>
      </c>
      <c r="H198" s="16">
        <v>5115</v>
      </c>
      <c r="I198" s="16">
        <v>7335</v>
      </c>
      <c r="J198" s="15"/>
      <c r="K198" s="15"/>
      <c r="L198" s="16">
        <v>235.29</v>
      </c>
      <c r="N198" s="23" t="s">
        <v>115</v>
      </c>
    </row>
    <row r="199" spans="1:14" x14ac:dyDescent="0.2">
      <c r="A199" s="33" t="s">
        <v>103</v>
      </c>
      <c r="B199" s="15"/>
      <c r="C199" s="16">
        <v>11926</v>
      </c>
      <c r="D199" s="16">
        <v>0</v>
      </c>
      <c r="E199" s="16">
        <v>6846</v>
      </c>
      <c r="F199" s="16">
        <v>0</v>
      </c>
      <c r="G199" s="16">
        <v>394</v>
      </c>
      <c r="H199" s="16">
        <v>5516</v>
      </c>
      <c r="I199" s="16">
        <v>6941</v>
      </c>
      <c r="J199" s="15"/>
      <c r="K199" s="15"/>
      <c r="L199" s="16">
        <v>253.73599999999999</v>
      </c>
      <c r="N199" s="23" t="s">
        <v>116</v>
      </c>
    </row>
    <row r="200" spans="1:14" x14ac:dyDescent="0.2">
      <c r="A200" s="33" t="s">
        <v>104</v>
      </c>
      <c r="B200" s="15"/>
      <c r="C200" s="16">
        <v>15184</v>
      </c>
      <c r="D200" s="16">
        <v>0</v>
      </c>
      <c r="E200" s="16">
        <v>8006</v>
      </c>
      <c r="F200" s="16">
        <v>0</v>
      </c>
      <c r="G200" s="16">
        <v>-456</v>
      </c>
      <c r="H200" s="16">
        <v>6143</v>
      </c>
      <c r="I200" s="16">
        <v>7397</v>
      </c>
      <c r="J200" s="15"/>
      <c r="K200" s="15"/>
      <c r="L200" s="16">
        <v>282.57799999999997</v>
      </c>
      <c r="N200" s="23" t="s">
        <v>117</v>
      </c>
    </row>
    <row r="201" spans="1:14" x14ac:dyDescent="0.2">
      <c r="A201" s="33" t="s">
        <v>105</v>
      </c>
      <c r="B201" s="15"/>
      <c r="C201" s="16">
        <v>11036</v>
      </c>
      <c r="D201" s="16">
        <v>840</v>
      </c>
      <c r="E201" s="16">
        <v>10679</v>
      </c>
      <c r="F201" s="16">
        <v>0</v>
      </c>
      <c r="G201" s="16">
        <v>2577</v>
      </c>
      <c r="H201" s="16">
        <v>5982</v>
      </c>
      <c r="I201" s="16">
        <v>4820</v>
      </c>
      <c r="J201" s="15"/>
      <c r="K201" s="15"/>
      <c r="L201" s="16">
        <v>275.17200000000003</v>
      </c>
      <c r="N201" s="23" t="s">
        <v>118</v>
      </c>
    </row>
    <row r="202" spans="1:14" x14ac:dyDescent="0.2">
      <c r="A202" s="33" t="s">
        <v>106</v>
      </c>
      <c r="B202" s="15"/>
      <c r="C202" s="16">
        <v>15526</v>
      </c>
      <c r="D202" s="16">
        <v>3226</v>
      </c>
      <c r="E202" s="16">
        <v>11035</v>
      </c>
      <c r="F202" s="16">
        <v>0</v>
      </c>
      <c r="G202" s="16">
        <v>-1516</v>
      </c>
      <c r="H202" s="16">
        <v>5992</v>
      </c>
      <c r="I202" s="16">
        <v>6336</v>
      </c>
      <c r="J202" s="15"/>
      <c r="K202" s="15"/>
      <c r="L202" s="16">
        <v>275.63200000000001</v>
      </c>
      <c r="N202" s="23" t="s">
        <v>119</v>
      </c>
    </row>
    <row r="203" spans="1:14" x14ac:dyDescent="0.2">
      <c r="A203" s="33" t="s">
        <v>107</v>
      </c>
      <c r="B203" s="15"/>
      <c r="C203" s="16">
        <v>21007</v>
      </c>
      <c r="D203" s="16">
        <v>0</v>
      </c>
      <c r="E203" s="16">
        <v>15881</v>
      </c>
      <c r="F203" s="16">
        <v>0</v>
      </c>
      <c r="G203" s="16">
        <v>288</v>
      </c>
      <c r="H203" s="16">
        <v>7244</v>
      </c>
      <c r="I203" s="16">
        <v>6048</v>
      </c>
      <c r="J203" s="15"/>
      <c r="K203" s="15"/>
      <c r="L203" s="16">
        <v>333.22399999999999</v>
      </c>
      <c r="N203" s="23" t="s">
        <v>120</v>
      </c>
    </row>
    <row r="204" spans="1:14" x14ac:dyDescent="0.2">
      <c r="A204" s="33" t="s">
        <v>108</v>
      </c>
      <c r="B204" s="15"/>
      <c r="C204" s="16">
        <v>19651</v>
      </c>
      <c r="D204" s="16">
        <v>0</v>
      </c>
      <c r="E204" s="16">
        <v>14586</v>
      </c>
      <c r="F204" s="16">
        <v>0</v>
      </c>
      <c r="G204" s="16">
        <v>-333</v>
      </c>
      <c r="H204" s="16">
        <v>5120</v>
      </c>
      <c r="I204" s="16">
        <v>6381</v>
      </c>
      <c r="J204" s="15"/>
      <c r="K204" s="15"/>
      <c r="L204" s="16">
        <v>235.52</v>
      </c>
      <c r="N204" s="23" t="s">
        <v>121</v>
      </c>
    </row>
    <row r="205" spans="1:14" x14ac:dyDescent="0.2">
      <c r="A205" s="33" t="s">
        <v>109</v>
      </c>
      <c r="B205" s="15"/>
      <c r="C205" s="16">
        <v>15701</v>
      </c>
      <c r="D205" s="16">
        <v>0</v>
      </c>
      <c r="E205" s="16">
        <v>10805</v>
      </c>
      <c r="F205" s="16">
        <v>0</v>
      </c>
      <c r="G205" s="16">
        <v>-446</v>
      </c>
      <c r="H205" s="16">
        <v>6504</v>
      </c>
      <c r="I205" s="16">
        <v>6827</v>
      </c>
      <c r="J205" s="15"/>
      <c r="K205" s="15"/>
      <c r="L205" s="16">
        <v>299.18400000000003</v>
      </c>
      <c r="N205" s="23" t="s">
        <v>122</v>
      </c>
    </row>
    <row r="206" spans="1:14" x14ac:dyDescent="0.2">
      <c r="A206" s="33" t="s">
        <v>110</v>
      </c>
      <c r="B206" s="15"/>
      <c r="C206" s="16">
        <v>5453</v>
      </c>
      <c r="D206" s="16">
        <v>0</v>
      </c>
      <c r="E206" s="16">
        <v>20</v>
      </c>
      <c r="F206" s="16">
        <v>0</v>
      </c>
      <c r="G206" s="16">
        <v>162</v>
      </c>
      <c r="H206" s="16">
        <v>5762</v>
      </c>
      <c r="I206" s="16">
        <v>6665</v>
      </c>
      <c r="J206" s="15"/>
      <c r="K206" s="15"/>
      <c r="L206" s="16">
        <v>276.87400000000002</v>
      </c>
      <c r="N206" s="23" t="s">
        <v>123</v>
      </c>
    </row>
    <row r="207" spans="1:14" x14ac:dyDescent="0.2">
      <c r="A207" s="33" t="s">
        <v>111</v>
      </c>
      <c r="B207" s="15"/>
      <c r="C207" s="16">
        <v>9531</v>
      </c>
      <c r="D207" s="16">
        <v>0</v>
      </c>
      <c r="E207" s="16">
        <v>4427</v>
      </c>
      <c r="F207" s="16">
        <v>0</v>
      </c>
      <c r="G207" s="16">
        <v>293</v>
      </c>
      <c r="H207" s="16">
        <v>5464</v>
      </c>
      <c r="I207" s="16">
        <v>6372</v>
      </c>
      <c r="J207" s="15"/>
      <c r="K207" s="15"/>
      <c r="L207" s="16">
        <v>251.34399999999999</v>
      </c>
      <c r="N207" s="23" t="s">
        <v>124</v>
      </c>
    </row>
    <row r="208" spans="1:14" x14ac:dyDescent="0.2">
      <c r="A208" s="33" t="s">
        <v>112</v>
      </c>
      <c r="B208" s="15"/>
      <c r="C208" s="16">
        <v>1057</v>
      </c>
      <c r="D208" s="16">
        <v>1158</v>
      </c>
      <c r="E208" s="16">
        <v>20</v>
      </c>
      <c r="F208" s="16">
        <v>0</v>
      </c>
      <c r="G208" s="16">
        <v>2904</v>
      </c>
      <c r="H208" s="16">
        <v>5749</v>
      </c>
      <c r="I208" s="16">
        <v>3468</v>
      </c>
      <c r="J208" s="15"/>
      <c r="K208" s="15"/>
      <c r="L208" s="16">
        <v>264.45400000000001</v>
      </c>
      <c r="N208" s="23" t="s">
        <v>125</v>
      </c>
    </row>
    <row r="209" spans="1:14" ht="13.5" thickBot="1" x14ac:dyDescent="0.25">
      <c r="A209" s="41" t="s">
        <v>113</v>
      </c>
      <c r="C209" s="42">
        <v>9611</v>
      </c>
      <c r="D209" s="42">
        <v>656</v>
      </c>
      <c r="E209" s="42">
        <v>1631</v>
      </c>
      <c r="F209" s="42">
        <v>0</v>
      </c>
      <c r="G209" s="42">
        <v>-2971</v>
      </c>
      <c r="H209" s="42">
        <v>6019</v>
      </c>
      <c r="I209" s="42">
        <v>6439</v>
      </c>
      <c r="J209" s="2"/>
      <c r="K209" s="2"/>
      <c r="L209" s="42">
        <v>276.87400000000002</v>
      </c>
      <c r="N209" s="43" t="s">
        <v>113</v>
      </c>
    </row>
    <row r="210" spans="1:14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M210" s="3"/>
      <c r="N210" s="37">
        <v>2006</v>
      </c>
    </row>
    <row r="211" spans="1:14" x14ac:dyDescent="0.2">
      <c r="A211" s="33" t="s">
        <v>102</v>
      </c>
      <c r="B211" s="15"/>
      <c r="C211" s="16">
        <v>11550</v>
      </c>
      <c r="D211" s="16">
        <v>0</v>
      </c>
      <c r="E211" s="16">
        <v>5297</v>
      </c>
      <c r="F211" s="16">
        <v>0</v>
      </c>
      <c r="G211" s="16">
        <v>535</v>
      </c>
      <c r="H211" s="16">
        <v>5825</v>
      </c>
      <c r="I211" s="16">
        <v>5904</v>
      </c>
      <c r="J211" s="15"/>
      <c r="K211" s="15"/>
      <c r="L211" s="16">
        <v>267.95</v>
      </c>
      <c r="N211" s="23" t="s">
        <v>115</v>
      </c>
    </row>
    <row r="212" spans="1:14" x14ac:dyDescent="0.2">
      <c r="A212" s="33" t="s">
        <v>103</v>
      </c>
      <c r="B212" s="15"/>
      <c r="C212" s="16">
        <v>11969</v>
      </c>
      <c r="D212" s="16">
        <v>0</v>
      </c>
      <c r="E212" s="16">
        <v>7106</v>
      </c>
      <c r="F212" s="16">
        <v>0</v>
      </c>
      <c r="G212" s="16">
        <v>1036</v>
      </c>
      <c r="H212" s="16">
        <v>5302</v>
      </c>
      <c r="I212" s="16">
        <v>4868</v>
      </c>
      <c r="J212" s="15"/>
      <c r="K212" s="15"/>
      <c r="L212" s="16">
        <v>243.892</v>
      </c>
      <c r="N212" s="23" t="s">
        <v>116</v>
      </c>
    </row>
    <row r="213" spans="1:14" x14ac:dyDescent="0.2">
      <c r="A213" s="33" t="s">
        <v>104</v>
      </c>
      <c r="B213" s="15"/>
      <c r="C213" s="16">
        <v>9797</v>
      </c>
      <c r="D213" s="16">
        <v>666</v>
      </c>
      <c r="E213" s="16">
        <v>3274</v>
      </c>
      <c r="F213" s="16">
        <v>0</v>
      </c>
      <c r="G213" s="16">
        <v>-1676</v>
      </c>
      <c r="H213" s="16">
        <v>6337</v>
      </c>
      <c r="I213" s="16">
        <v>6544</v>
      </c>
      <c r="J213" s="15"/>
      <c r="K213" s="15"/>
      <c r="L213" s="16">
        <v>291.50200000000001</v>
      </c>
      <c r="N213" s="23" t="s">
        <v>117</v>
      </c>
    </row>
    <row r="214" spans="1:14" x14ac:dyDescent="0.2">
      <c r="A214" s="33" t="s">
        <v>105</v>
      </c>
      <c r="B214" s="15"/>
      <c r="C214" s="16">
        <v>15970</v>
      </c>
      <c r="D214" s="16">
        <v>0</v>
      </c>
      <c r="E214" s="16">
        <v>9761</v>
      </c>
      <c r="F214" s="16">
        <v>0</v>
      </c>
      <c r="G214" s="16">
        <v>-818</v>
      </c>
      <c r="H214" s="16">
        <v>5412</v>
      </c>
      <c r="I214" s="16">
        <v>7362</v>
      </c>
      <c r="J214" s="15"/>
      <c r="K214" s="15"/>
      <c r="L214" s="16">
        <v>248.952</v>
      </c>
      <c r="N214" s="23" t="s">
        <v>118</v>
      </c>
    </row>
    <row r="215" spans="1:14" x14ac:dyDescent="0.2">
      <c r="A215" s="33" t="s">
        <v>106</v>
      </c>
      <c r="B215" s="15"/>
      <c r="C215" s="16">
        <v>22461</v>
      </c>
      <c r="D215" s="16">
        <v>0</v>
      </c>
      <c r="E215" s="16">
        <v>14870</v>
      </c>
      <c r="F215" s="16">
        <v>0</v>
      </c>
      <c r="G215" s="16">
        <v>-943</v>
      </c>
      <c r="H215" s="16">
        <v>6337</v>
      </c>
      <c r="I215" s="16">
        <v>8305</v>
      </c>
      <c r="J215" s="15"/>
      <c r="K215" s="15"/>
      <c r="L215" s="16">
        <v>291.50200000000001</v>
      </c>
      <c r="N215" s="23" t="s">
        <v>119</v>
      </c>
    </row>
    <row r="216" spans="1:14" x14ac:dyDescent="0.2">
      <c r="A216" s="33" t="s">
        <v>107</v>
      </c>
      <c r="B216" s="15"/>
      <c r="C216" s="16">
        <v>9371</v>
      </c>
      <c r="D216" s="16">
        <v>2761</v>
      </c>
      <c r="E216" s="16">
        <v>9877</v>
      </c>
      <c r="F216" s="16">
        <v>0</v>
      </c>
      <c r="G216" s="16">
        <v>2761</v>
      </c>
      <c r="H216" s="16">
        <v>5515</v>
      </c>
      <c r="I216" s="16">
        <v>5544</v>
      </c>
      <c r="J216" s="15"/>
      <c r="K216" s="15"/>
      <c r="L216" s="16">
        <v>253.69</v>
      </c>
      <c r="N216" s="23" t="s">
        <v>120</v>
      </c>
    </row>
    <row r="217" spans="1:14" x14ac:dyDescent="0.2">
      <c r="A217" s="33" t="s">
        <v>108</v>
      </c>
      <c r="B217" s="15"/>
      <c r="C217" s="16">
        <v>18473</v>
      </c>
      <c r="D217" s="16">
        <v>0</v>
      </c>
      <c r="E217" s="16">
        <v>11524</v>
      </c>
      <c r="F217" s="16">
        <v>0</v>
      </c>
      <c r="G217" s="16">
        <v>-3081</v>
      </c>
      <c r="H217" s="16">
        <v>3616</v>
      </c>
      <c r="I217" s="16">
        <v>8625</v>
      </c>
      <c r="J217" s="15"/>
      <c r="K217" s="15"/>
      <c r="L217" s="16">
        <v>166.33600000000001</v>
      </c>
      <c r="N217" s="23" t="s">
        <v>121</v>
      </c>
    </row>
    <row r="218" spans="1:14" x14ac:dyDescent="0.2">
      <c r="A218" s="33" t="s">
        <v>109</v>
      </c>
      <c r="B218" s="15"/>
      <c r="C218" s="16">
        <v>18223</v>
      </c>
      <c r="D218" s="16">
        <v>0</v>
      </c>
      <c r="E218" s="16">
        <v>13506</v>
      </c>
      <c r="F218" s="16">
        <v>0</v>
      </c>
      <c r="G218" s="16">
        <v>1800</v>
      </c>
      <c r="H218" s="16">
        <v>6734</v>
      </c>
      <c r="I218" s="16">
        <v>6825</v>
      </c>
      <c r="J218" s="15"/>
      <c r="K218" s="15"/>
      <c r="L218" s="16">
        <v>309.76400000000001</v>
      </c>
      <c r="N218" s="23" t="s">
        <v>122</v>
      </c>
    </row>
    <row r="219" spans="1:14" x14ac:dyDescent="0.2">
      <c r="A219" s="33" t="s">
        <v>110</v>
      </c>
      <c r="B219" s="15"/>
      <c r="C219" s="16">
        <v>8970</v>
      </c>
      <c r="D219" s="16">
        <v>775</v>
      </c>
      <c r="E219" s="16">
        <v>3166</v>
      </c>
      <c r="F219" s="16">
        <v>0</v>
      </c>
      <c r="G219" s="16">
        <v>2201</v>
      </c>
      <c r="H219" s="16">
        <v>8839</v>
      </c>
      <c r="I219" s="16">
        <v>4624</v>
      </c>
      <c r="J219" s="15"/>
      <c r="K219" s="15"/>
      <c r="L219" s="16">
        <v>406.59399999999999</v>
      </c>
      <c r="N219" s="23" t="s">
        <v>123</v>
      </c>
    </row>
    <row r="220" spans="1:14" x14ac:dyDescent="0.2">
      <c r="A220" s="33" t="s">
        <v>111</v>
      </c>
      <c r="B220" s="15"/>
      <c r="C220" s="16">
        <v>14045</v>
      </c>
      <c r="D220" s="16">
        <v>0</v>
      </c>
      <c r="E220" s="16">
        <v>8828</v>
      </c>
      <c r="F220" s="16">
        <v>0</v>
      </c>
      <c r="G220" s="16">
        <v>-1353</v>
      </c>
      <c r="H220" s="16">
        <v>5434</v>
      </c>
      <c r="I220" s="16">
        <v>5977</v>
      </c>
      <c r="J220" s="15"/>
      <c r="K220" s="15"/>
      <c r="L220" s="16">
        <v>249.964</v>
      </c>
      <c r="N220" s="23" t="s">
        <v>124</v>
      </c>
    </row>
    <row r="221" spans="1:14" x14ac:dyDescent="0.2">
      <c r="A221" s="33" t="s">
        <v>112</v>
      </c>
      <c r="B221" s="15"/>
      <c r="C221" s="16">
        <v>13478</v>
      </c>
      <c r="D221" s="16">
        <v>0</v>
      </c>
      <c r="E221" s="16">
        <v>7238</v>
      </c>
      <c r="F221" s="16">
        <v>0</v>
      </c>
      <c r="G221" s="16">
        <v>-1986</v>
      </c>
      <c r="H221" s="16">
        <v>6414</v>
      </c>
      <c r="I221" s="16">
        <v>7963</v>
      </c>
      <c r="J221" s="15"/>
      <c r="K221" s="15"/>
      <c r="L221" s="16">
        <v>295.04399999999998</v>
      </c>
      <c r="N221" s="23" t="s">
        <v>125</v>
      </c>
    </row>
    <row r="222" spans="1:14" ht="13.5" thickBot="1" x14ac:dyDescent="0.25">
      <c r="A222" s="41" t="s">
        <v>113</v>
      </c>
      <c r="C222" s="42">
        <v>12003</v>
      </c>
      <c r="D222" s="42">
        <v>0</v>
      </c>
      <c r="E222" s="42">
        <v>7161</v>
      </c>
      <c r="F222" s="42">
        <v>0</v>
      </c>
      <c r="G222" s="42">
        <v>912</v>
      </c>
      <c r="H222" s="42">
        <v>5890</v>
      </c>
      <c r="I222" s="42">
        <v>7051</v>
      </c>
      <c r="J222" s="2"/>
      <c r="K222" s="2"/>
      <c r="L222" s="42">
        <v>270.94</v>
      </c>
      <c r="N222" s="43" t="s">
        <v>113</v>
      </c>
    </row>
    <row r="223" spans="1:14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M223" s="3"/>
      <c r="N223" s="37">
        <v>2007</v>
      </c>
    </row>
    <row r="224" spans="1:14" x14ac:dyDescent="0.2">
      <c r="A224" s="33" t="s">
        <v>102</v>
      </c>
      <c r="B224" s="15"/>
      <c r="C224" s="16">
        <v>16120</v>
      </c>
      <c r="D224" s="16">
        <v>0</v>
      </c>
      <c r="E224" s="16">
        <v>12769</v>
      </c>
      <c r="F224" s="16">
        <v>0</v>
      </c>
      <c r="G224" s="16">
        <v>790</v>
      </c>
      <c r="H224" s="16">
        <v>4272</v>
      </c>
      <c r="I224" s="16">
        <v>6261</v>
      </c>
      <c r="J224" s="15"/>
      <c r="K224" s="15"/>
      <c r="L224" s="16">
        <v>196.512</v>
      </c>
      <c r="N224" s="23" t="s">
        <v>115</v>
      </c>
    </row>
    <row r="225" spans="1:14" x14ac:dyDescent="0.2">
      <c r="A225" s="33" t="s">
        <v>103</v>
      </c>
      <c r="B225" s="15"/>
      <c r="C225" s="16">
        <v>13705</v>
      </c>
      <c r="D225" s="16">
        <v>0</v>
      </c>
      <c r="E225" s="16">
        <v>8559</v>
      </c>
      <c r="F225" s="16">
        <v>0</v>
      </c>
      <c r="G225" s="16">
        <v>-344</v>
      </c>
      <c r="H225" s="16">
        <v>4841</v>
      </c>
      <c r="I225" s="16">
        <v>6605</v>
      </c>
      <c r="J225" s="15"/>
      <c r="K225" s="15"/>
      <c r="L225" s="16">
        <v>222.68600000000001</v>
      </c>
      <c r="N225" s="23" t="s">
        <v>116</v>
      </c>
    </row>
    <row r="226" spans="1:14" x14ac:dyDescent="0.2">
      <c r="A226" s="33" t="s">
        <v>104</v>
      </c>
      <c r="B226" s="15"/>
      <c r="C226" s="16">
        <v>13551</v>
      </c>
      <c r="D226" s="16">
        <v>0</v>
      </c>
      <c r="E226" s="16">
        <v>8381</v>
      </c>
      <c r="F226" s="16">
        <v>0</v>
      </c>
      <c r="G226" s="16">
        <v>425</v>
      </c>
      <c r="H226" s="16">
        <v>5669</v>
      </c>
      <c r="I226" s="16">
        <v>6180</v>
      </c>
      <c r="J226" s="15"/>
      <c r="K226" s="15"/>
      <c r="L226" s="16">
        <v>260.774</v>
      </c>
      <c r="N226" s="23" t="s">
        <v>117</v>
      </c>
    </row>
    <row r="227" spans="1:14" x14ac:dyDescent="0.2">
      <c r="A227" s="33" t="s">
        <v>105</v>
      </c>
      <c r="B227" s="15"/>
      <c r="C227" s="16">
        <v>17045</v>
      </c>
      <c r="D227" s="16">
        <v>1796</v>
      </c>
      <c r="E227" s="16">
        <v>12500</v>
      </c>
      <c r="F227" s="16">
        <v>0</v>
      </c>
      <c r="G227" s="16">
        <v>-570</v>
      </c>
      <c r="H227" s="16">
        <v>5148</v>
      </c>
      <c r="I227" s="16">
        <v>6750</v>
      </c>
      <c r="J227" s="15"/>
      <c r="K227" s="15"/>
      <c r="L227" s="16">
        <v>236.80799999999999</v>
      </c>
      <c r="N227" s="23" t="s">
        <v>118</v>
      </c>
    </row>
    <row r="228" spans="1:14" x14ac:dyDescent="0.2">
      <c r="A228" s="33" t="s">
        <v>106</v>
      </c>
      <c r="B228" s="15"/>
      <c r="C228" s="16">
        <v>18410</v>
      </c>
      <c r="D228" s="16">
        <v>0</v>
      </c>
      <c r="E228" s="16">
        <v>13428</v>
      </c>
      <c r="F228" s="16">
        <v>0</v>
      </c>
      <c r="G228" s="16">
        <v>185</v>
      </c>
      <c r="H228" s="16">
        <v>5972</v>
      </c>
      <c r="I228" s="16">
        <v>6565</v>
      </c>
      <c r="J228" s="15"/>
      <c r="K228" s="15"/>
      <c r="L228" s="16">
        <v>274.71199999999999</v>
      </c>
      <c r="N228" s="23" t="s">
        <v>119</v>
      </c>
    </row>
    <row r="229" spans="1:14" x14ac:dyDescent="0.2">
      <c r="A229" s="33" t="s">
        <v>107</v>
      </c>
      <c r="B229" s="15"/>
      <c r="C229" s="16">
        <v>17317</v>
      </c>
      <c r="D229" s="16">
        <v>739</v>
      </c>
      <c r="E229" s="16">
        <v>13264</v>
      </c>
      <c r="F229" s="16">
        <v>0</v>
      </c>
      <c r="G229" s="16">
        <v>272</v>
      </c>
      <c r="H229" s="16">
        <v>5678</v>
      </c>
      <c r="I229" s="16">
        <v>6293</v>
      </c>
      <c r="J229" s="15"/>
      <c r="K229" s="15"/>
      <c r="L229" s="16">
        <v>261.18799999999999</v>
      </c>
      <c r="N229" s="23" t="s">
        <v>120</v>
      </c>
    </row>
    <row r="230" spans="1:14" x14ac:dyDescent="0.2">
      <c r="A230" s="33" t="s">
        <v>108</v>
      </c>
      <c r="B230" s="15"/>
      <c r="C230" s="16">
        <v>16984</v>
      </c>
      <c r="D230" s="16">
        <v>716</v>
      </c>
      <c r="E230" s="16">
        <v>12628</v>
      </c>
      <c r="F230" s="16">
        <v>0</v>
      </c>
      <c r="G230" s="16">
        <v>-257</v>
      </c>
      <c r="H230" s="16">
        <v>5021</v>
      </c>
      <c r="I230" s="16">
        <v>6550</v>
      </c>
      <c r="J230" s="15"/>
      <c r="K230" s="15"/>
      <c r="L230" s="16">
        <v>230.96600000000001</v>
      </c>
      <c r="N230" s="23" t="s">
        <v>121</v>
      </c>
    </row>
    <row r="231" spans="1:14" x14ac:dyDescent="0.2">
      <c r="A231" s="33" t="s">
        <v>109</v>
      </c>
      <c r="B231" s="15"/>
      <c r="C231" s="16">
        <v>12633</v>
      </c>
      <c r="D231" s="16">
        <v>1010</v>
      </c>
      <c r="E231" s="16">
        <v>8544</v>
      </c>
      <c r="F231" s="16">
        <v>0</v>
      </c>
      <c r="G231" s="16">
        <v>890</v>
      </c>
      <c r="H231" s="16">
        <v>6149</v>
      </c>
      <c r="I231" s="16">
        <v>5660</v>
      </c>
      <c r="J231" s="15"/>
      <c r="K231" s="15"/>
      <c r="L231" s="16">
        <v>282.85399999999998</v>
      </c>
      <c r="N231" s="23" t="s">
        <v>122</v>
      </c>
    </row>
    <row r="232" spans="1:14" x14ac:dyDescent="0.2">
      <c r="A232" s="33" t="s">
        <v>110</v>
      </c>
      <c r="B232" s="15"/>
      <c r="C232" s="16">
        <v>9196</v>
      </c>
      <c r="D232" s="16">
        <v>0</v>
      </c>
      <c r="E232" s="16">
        <v>3919</v>
      </c>
      <c r="F232" s="16">
        <v>0</v>
      </c>
      <c r="G232" s="16">
        <v>-174</v>
      </c>
      <c r="H232" s="16">
        <v>5069</v>
      </c>
      <c r="I232" s="16">
        <v>5834</v>
      </c>
      <c r="J232" s="15"/>
      <c r="K232" s="15"/>
      <c r="L232" s="16">
        <v>233.17400000000001</v>
      </c>
      <c r="N232" s="23" t="s">
        <v>123</v>
      </c>
    </row>
    <row r="233" spans="1:14" x14ac:dyDescent="0.2">
      <c r="A233" s="33" t="s">
        <v>111</v>
      </c>
      <c r="B233" s="15"/>
      <c r="C233" s="16">
        <v>7618</v>
      </c>
      <c r="D233" s="16">
        <v>199</v>
      </c>
      <c r="E233" s="16">
        <v>1813</v>
      </c>
      <c r="F233" s="16">
        <v>0</v>
      </c>
      <c r="G233" s="16">
        <v>-2012</v>
      </c>
      <c r="H233" s="16">
        <v>4131</v>
      </c>
      <c r="I233" s="16">
        <v>7846</v>
      </c>
      <c r="J233" s="15"/>
      <c r="K233" s="15"/>
      <c r="L233" s="16">
        <v>190.02600000000001</v>
      </c>
      <c r="N233" s="23" t="s">
        <v>124</v>
      </c>
    </row>
    <row r="234" spans="1:14" x14ac:dyDescent="0.2">
      <c r="A234" s="33" t="s">
        <v>112</v>
      </c>
      <c r="B234" s="15"/>
      <c r="C234" s="16">
        <v>6565</v>
      </c>
      <c r="D234" s="16">
        <v>1438</v>
      </c>
      <c r="E234" s="16">
        <v>3601</v>
      </c>
      <c r="F234" s="16">
        <v>0</v>
      </c>
      <c r="G234" s="16">
        <v>3166</v>
      </c>
      <c r="H234" s="16">
        <v>8336</v>
      </c>
      <c r="I234" s="16">
        <v>4680</v>
      </c>
      <c r="J234" s="15"/>
      <c r="K234" s="15"/>
      <c r="L234" s="16">
        <v>383.45600000000002</v>
      </c>
      <c r="N234" s="23" t="s">
        <v>125</v>
      </c>
    </row>
    <row r="235" spans="1:14" ht="13.5" thickBot="1" x14ac:dyDescent="0.25">
      <c r="A235" s="41" t="s">
        <v>113</v>
      </c>
      <c r="C235" s="42">
        <v>10065</v>
      </c>
      <c r="D235" s="42">
        <v>162</v>
      </c>
      <c r="E235" s="42">
        <v>3559</v>
      </c>
      <c r="F235" s="42">
        <v>0</v>
      </c>
      <c r="G235" s="42">
        <v>-3012</v>
      </c>
      <c r="H235" s="42">
        <v>4061</v>
      </c>
      <c r="I235" s="42">
        <v>7692</v>
      </c>
      <c r="J235" s="2"/>
      <c r="K235" s="2"/>
      <c r="L235" s="42">
        <v>186.80600000000001</v>
      </c>
      <c r="N235" s="43" t="s">
        <v>113</v>
      </c>
    </row>
    <row r="236" spans="1:14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M236" s="3"/>
      <c r="N236" s="37">
        <v>2008</v>
      </c>
    </row>
    <row r="237" spans="1:14" x14ac:dyDescent="0.2">
      <c r="A237" s="33" t="s">
        <v>102</v>
      </c>
      <c r="B237" s="15"/>
      <c r="C237" s="16">
        <v>5321</v>
      </c>
      <c r="D237" s="16">
        <v>2849</v>
      </c>
      <c r="E237" s="16">
        <v>3166</v>
      </c>
      <c r="F237" s="16">
        <v>0</v>
      </c>
      <c r="G237" s="16">
        <v>290</v>
      </c>
      <c r="H237" s="16">
        <v>5482</v>
      </c>
      <c r="I237" s="16">
        <v>7402</v>
      </c>
      <c r="J237" s="15"/>
      <c r="K237" s="15"/>
      <c r="L237" s="16">
        <v>252.172</v>
      </c>
      <c r="N237" s="23" t="s">
        <v>115</v>
      </c>
    </row>
    <row r="238" spans="1:14" x14ac:dyDescent="0.2">
      <c r="A238" s="33" t="s">
        <v>103</v>
      </c>
      <c r="B238" s="15"/>
      <c r="C238" s="16">
        <v>6901</v>
      </c>
      <c r="D238" s="16">
        <v>1173</v>
      </c>
      <c r="E238" s="16">
        <v>5224</v>
      </c>
      <c r="F238" s="16">
        <v>0</v>
      </c>
      <c r="G238" s="16">
        <v>1629</v>
      </c>
      <c r="H238" s="16">
        <v>4578</v>
      </c>
      <c r="I238" s="16">
        <v>5773</v>
      </c>
      <c r="J238" s="15"/>
      <c r="K238" s="15"/>
      <c r="L238" s="16">
        <v>210.58799999999999</v>
      </c>
      <c r="N238" s="23" t="s">
        <v>116</v>
      </c>
    </row>
    <row r="239" spans="1:14" x14ac:dyDescent="0.2">
      <c r="A239" s="33" t="s">
        <v>104</v>
      </c>
      <c r="B239" s="15"/>
      <c r="C239" s="16">
        <v>5404</v>
      </c>
      <c r="D239" s="16">
        <v>3004</v>
      </c>
      <c r="E239" s="16">
        <v>2666</v>
      </c>
      <c r="F239" s="16">
        <v>0</v>
      </c>
      <c r="G239" s="16">
        <v>-1120</v>
      </c>
      <c r="H239" s="16">
        <v>4732</v>
      </c>
      <c r="I239" s="16">
        <v>6893</v>
      </c>
      <c r="J239" s="15"/>
      <c r="K239" s="15"/>
      <c r="L239" s="16">
        <v>217.672</v>
      </c>
      <c r="N239" s="23" t="s">
        <v>117</v>
      </c>
    </row>
    <row r="240" spans="1:14" x14ac:dyDescent="0.2">
      <c r="A240" s="33" t="s">
        <v>105</v>
      </c>
      <c r="B240" s="15"/>
      <c r="C240" s="16">
        <v>7358</v>
      </c>
      <c r="D240" s="16">
        <v>3186</v>
      </c>
      <c r="E240" s="16">
        <v>8233</v>
      </c>
      <c r="F240" s="16">
        <v>0</v>
      </c>
      <c r="G240" s="16">
        <v>3074</v>
      </c>
      <c r="H240" s="16">
        <v>4116</v>
      </c>
      <c r="I240" s="16">
        <v>3819</v>
      </c>
      <c r="J240" s="15"/>
      <c r="K240" s="15"/>
      <c r="L240" s="16">
        <v>189.33600000000001</v>
      </c>
      <c r="N240" s="23" t="s">
        <v>118</v>
      </c>
    </row>
    <row r="241" spans="1:15" x14ac:dyDescent="0.2">
      <c r="A241" s="33" t="s">
        <v>106</v>
      </c>
      <c r="B241" s="15"/>
      <c r="C241" s="16">
        <v>14042</v>
      </c>
      <c r="D241" s="16">
        <v>1591</v>
      </c>
      <c r="E241" s="16">
        <v>9226</v>
      </c>
      <c r="F241" s="16">
        <v>0</v>
      </c>
      <c r="G241" s="16">
        <v>-1107</v>
      </c>
      <c r="H241" s="16">
        <v>5297</v>
      </c>
      <c r="I241" s="16">
        <v>4926</v>
      </c>
      <c r="J241" s="15"/>
      <c r="K241" s="15"/>
      <c r="L241" s="16">
        <v>243.66200000000001</v>
      </c>
      <c r="N241" s="23" t="s">
        <v>119</v>
      </c>
    </row>
    <row r="242" spans="1:15" x14ac:dyDescent="0.2">
      <c r="A242" s="33" t="s">
        <v>107</v>
      </c>
      <c r="B242" s="15"/>
      <c r="C242" s="16">
        <v>14276</v>
      </c>
      <c r="D242" s="16">
        <v>1702</v>
      </c>
      <c r="E242" s="16">
        <v>8941</v>
      </c>
      <c r="F242" s="16">
        <v>0</v>
      </c>
      <c r="G242" s="16">
        <v>-1661</v>
      </c>
      <c r="H242" s="16">
        <v>5479</v>
      </c>
      <c r="I242" s="16">
        <v>6587</v>
      </c>
      <c r="J242" s="15"/>
      <c r="K242" s="15"/>
      <c r="L242" s="16">
        <v>252.03399999999999</v>
      </c>
      <c r="N242" s="23" t="s">
        <v>120</v>
      </c>
    </row>
    <row r="243" spans="1:15" x14ac:dyDescent="0.2">
      <c r="A243" s="33" t="s">
        <v>108</v>
      </c>
      <c r="B243" s="15"/>
      <c r="C243" s="16">
        <v>15791</v>
      </c>
      <c r="D243" s="16">
        <v>258</v>
      </c>
      <c r="E243" s="16">
        <v>13462</v>
      </c>
      <c r="F243" s="16">
        <v>0</v>
      </c>
      <c r="G243" s="16">
        <v>2939</v>
      </c>
      <c r="H243" s="16">
        <v>4619</v>
      </c>
      <c r="I243" s="16">
        <v>3648</v>
      </c>
      <c r="J243" s="15"/>
      <c r="K243" s="15"/>
      <c r="L243" s="16">
        <v>212.47399999999999</v>
      </c>
      <c r="N243" s="23" t="s">
        <v>121</v>
      </c>
    </row>
    <row r="244" spans="1:15" x14ac:dyDescent="0.2">
      <c r="A244" s="33" t="s">
        <v>109</v>
      </c>
      <c r="B244" s="15"/>
      <c r="C244" s="16">
        <v>13326</v>
      </c>
      <c r="D244" s="16">
        <v>475</v>
      </c>
      <c r="E244" s="16">
        <v>8593</v>
      </c>
      <c r="F244" s="16">
        <v>0</v>
      </c>
      <c r="G244" s="16">
        <v>-214</v>
      </c>
      <c r="H244" s="16">
        <v>5462</v>
      </c>
      <c r="I244" s="16">
        <v>3862</v>
      </c>
      <c r="J244" s="15"/>
      <c r="K244" s="15"/>
      <c r="L244" s="16">
        <v>251.25200000000001</v>
      </c>
      <c r="N244" s="23" t="s">
        <v>122</v>
      </c>
    </row>
    <row r="245" spans="1:15" x14ac:dyDescent="0.2">
      <c r="A245" s="33" t="s">
        <v>110</v>
      </c>
      <c r="B245" s="15"/>
      <c r="C245" s="16">
        <v>6632</v>
      </c>
      <c r="D245" s="16">
        <v>0</v>
      </c>
      <c r="E245" s="16">
        <v>1526</v>
      </c>
      <c r="F245" s="16">
        <v>0</v>
      </c>
      <c r="G245" s="16">
        <v>236</v>
      </c>
      <c r="H245" s="16">
        <v>5493</v>
      </c>
      <c r="I245" s="16">
        <v>3626</v>
      </c>
      <c r="J245" s="15"/>
      <c r="K245" s="15"/>
      <c r="L245" s="16">
        <v>252.678</v>
      </c>
      <c r="N245" s="23" t="s">
        <v>123</v>
      </c>
    </row>
    <row r="246" spans="1:15" x14ac:dyDescent="0.2">
      <c r="A246" s="33" t="s">
        <v>111</v>
      </c>
      <c r="B246" s="15"/>
      <c r="C246" s="16">
        <v>9851</v>
      </c>
      <c r="D246" s="16">
        <v>0</v>
      </c>
      <c r="E246" s="16">
        <v>3621</v>
      </c>
      <c r="F246" s="16">
        <v>0</v>
      </c>
      <c r="G246" s="16">
        <v>-1042</v>
      </c>
      <c r="H246" s="16">
        <v>5091</v>
      </c>
      <c r="I246" s="16">
        <v>4668</v>
      </c>
      <c r="J246" s="15"/>
      <c r="K246" s="15"/>
      <c r="L246" s="16">
        <v>234.18600000000001</v>
      </c>
      <c r="N246" s="23" t="s">
        <v>124</v>
      </c>
    </row>
    <row r="247" spans="1:15" x14ac:dyDescent="0.2">
      <c r="A247" s="33" t="s">
        <v>112</v>
      </c>
      <c r="B247" s="15"/>
      <c r="C247" s="16">
        <v>9377</v>
      </c>
      <c r="D247" s="16">
        <v>0</v>
      </c>
      <c r="E247" s="16">
        <v>1883</v>
      </c>
      <c r="F247" s="16">
        <v>0</v>
      </c>
      <c r="G247" s="16">
        <v>-3216</v>
      </c>
      <c r="H247" s="16">
        <v>4412</v>
      </c>
      <c r="I247" s="16">
        <v>7884</v>
      </c>
      <c r="J247" s="15"/>
      <c r="K247" s="15"/>
      <c r="L247" s="16">
        <v>202.952</v>
      </c>
      <c r="N247" s="23" t="s">
        <v>125</v>
      </c>
    </row>
    <row r="248" spans="1:15" ht="13.5" thickBot="1" x14ac:dyDescent="0.25">
      <c r="A248" s="41" t="s">
        <v>113</v>
      </c>
      <c r="C248" s="42">
        <v>5926</v>
      </c>
      <c r="D248" s="42">
        <v>0</v>
      </c>
      <c r="E248" s="42">
        <v>2380</v>
      </c>
      <c r="F248" s="42">
        <v>0</v>
      </c>
      <c r="G248" s="42">
        <v>11</v>
      </c>
      <c r="H248" s="42">
        <v>4292</v>
      </c>
      <c r="I248" s="42">
        <v>7873</v>
      </c>
      <c r="J248" s="2"/>
      <c r="K248" s="2"/>
      <c r="L248" s="42">
        <v>197.43199999999999</v>
      </c>
      <c r="N248" s="43" t="s">
        <v>113</v>
      </c>
    </row>
    <row r="249" spans="1:15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M249" s="3"/>
      <c r="N249" s="37">
        <v>2009</v>
      </c>
    </row>
    <row r="250" spans="1:15" x14ac:dyDescent="0.2">
      <c r="A250" s="33" t="s">
        <v>102</v>
      </c>
      <c r="B250" s="16"/>
      <c r="C250" s="16">
        <v>10800</v>
      </c>
      <c r="D250" s="16">
        <v>0</v>
      </c>
      <c r="E250" s="16">
        <v>7123</v>
      </c>
      <c r="F250" s="16">
        <v>0</v>
      </c>
      <c r="G250" s="16">
        <v>438</v>
      </c>
      <c r="H250" s="16">
        <v>4240</v>
      </c>
      <c r="I250" s="16">
        <v>7435</v>
      </c>
      <c r="J250" s="15"/>
      <c r="K250" s="15"/>
      <c r="L250" s="16">
        <v>195.04</v>
      </c>
      <c r="N250" s="23" t="s">
        <v>115</v>
      </c>
      <c r="O250" s="10"/>
    </row>
    <row r="251" spans="1:15" x14ac:dyDescent="0.2">
      <c r="A251" s="33" t="s">
        <v>103</v>
      </c>
      <c r="B251" s="15"/>
      <c r="C251" s="16">
        <v>11650</v>
      </c>
      <c r="D251" s="16">
        <v>0</v>
      </c>
      <c r="E251" s="16">
        <v>8813</v>
      </c>
      <c r="F251" s="16">
        <v>0</v>
      </c>
      <c r="G251" s="16">
        <v>1065</v>
      </c>
      <c r="H251" s="16">
        <v>3921</v>
      </c>
      <c r="I251" s="16">
        <v>6370</v>
      </c>
      <c r="J251" s="15"/>
      <c r="K251" s="15"/>
      <c r="L251" s="16">
        <v>180.36600000000001</v>
      </c>
      <c r="N251" s="23" t="s">
        <v>116</v>
      </c>
      <c r="O251" s="10"/>
    </row>
    <row r="252" spans="1:15" x14ac:dyDescent="0.2">
      <c r="A252" s="33" t="s">
        <v>104</v>
      </c>
      <c r="B252" s="15"/>
      <c r="C252" s="16">
        <v>15037</v>
      </c>
      <c r="D252" s="16">
        <v>0</v>
      </c>
      <c r="E252" s="16">
        <v>9401</v>
      </c>
      <c r="F252" s="16">
        <v>0</v>
      </c>
      <c r="G252" s="16">
        <v>-1596</v>
      </c>
      <c r="H252" s="16">
        <v>4191</v>
      </c>
      <c r="I252" s="16">
        <v>7966</v>
      </c>
      <c r="J252" s="15"/>
      <c r="K252" s="15"/>
      <c r="L252" s="16">
        <v>192.786</v>
      </c>
      <c r="N252" s="23" t="s">
        <v>117</v>
      </c>
      <c r="O252" s="10"/>
    </row>
    <row r="253" spans="1:15" x14ac:dyDescent="0.2">
      <c r="A253" s="33" t="s">
        <v>105</v>
      </c>
      <c r="B253" s="15"/>
      <c r="C253" s="16">
        <v>14149</v>
      </c>
      <c r="D253" s="16">
        <v>0</v>
      </c>
      <c r="E253" s="16">
        <v>11571</v>
      </c>
      <c r="F253" s="16">
        <v>0</v>
      </c>
      <c r="G253" s="16">
        <v>1859</v>
      </c>
      <c r="H253" s="16">
        <v>4186</v>
      </c>
      <c r="I253" s="16">
        <v>6107</v>
      </c>
      <c r="J253" s="15"/>
      <c r="K253" s="15"/>
      <c r="L253" s="16">
        <v>192.55600000000001</v>
      </c>
      <c r="N253" s="23" t="s">
        <v>118</v>
      </c>
      <c r="O253" s="10"/>
    </row>
    <row r="254" spans="1:15" x14ac:dyDescent="0.2">
      <c r="A254" s="33" t="s">
        <v>106</v>
      </c>
      <c r="B254" s="15"/>
      <c r="C254" s="16">
        <v>15943</v>
      </c>
      <c r="D254" s="16">
        <v>0</v>
      </c>
      <c r="E254" s="16">
        <v>12341</v>
      </c>
      <c r="F254" s="16">
        <v>0</v>
      </c>
      <c r="G254" s="16">
        <v>244</v>
      </c>
      <c r="H254" s="16">
        <v>4202</v>
      </c>
      <c r="I254" s="16">
        <v>5863</v>
      </c>
      <c r="J254" s="15"/>
      <c r="K254" s="15"/>
      <c r="L254" s="16">
        <v>193.292</v>
      </c>
      <c r="N254" s="23" t="s">
        <v>119</v>
      </c>
      <c r="O254" s="10"/>
    </row>
    <row r="255" spans="1:15" x14ac:dyDescent="0.2">
      <c r="A255" s="33" t="s">
        <v>107</v>
      </c>
      <c r="B255" s="15"/>
      <c r="C255" s="16">
        <v>11962</v>
      </c>
      <c r="D255" s="16">
        <v>656</v>
      </c>
      <c r="E255" s="16">
        <v>8337</v>
      </c>
      <c r="F255" s="16">
        <v>0</v>
      </c>
      <c r="G255" s="16">
        <v>579</v>
      </c>
      <c r="H255" s="16">
        <v>4923</v>
      </c>
      <c r="I255" s="16">
        <v>5284</v>
      </c>
      <c r="J255" s="15"/>
      <c r="K255" s="15"/>
      <c r="L255" s="16">
        <v>226.458</v>
      </c>
      <c r="N255" s="23" t="s">
        <v>120</v>
      </c>
      <c r="O255" s="10"/>
    </row>
    <row r="256" spans="1:15" x14ac:dyDescent="0.2">
      <c r="A256" s="33" t="s">
        <v>108</v>
      </c>
      <c r="B256" s="15"/>
      <c r="C256" s="16">
        <v>18182</v>
      </c>
      <c r="D256" s="16">
        <v>0</v>
      </c>
      <c r="E256" s="16">
        <v>11946</v>
      </c>
      <c r="F256" s="16">
        <v>0</v>
      </c>
      <c r="G256" s="16">
        <v>-2191</v>
      </c>
      <c r="H256" s="16">
        <v>3851</v>
      </c>
      <c r="I256" s="16">
        <v>7475</v>
      </c>
      <c r="J256" s="15"/>
      <c r="K256" s="15"/>
      <c r="L256" s="16">
        <v>177.14599999999999</v>
      </c>
      <c r="N256" s="23" t="s">
        <v>121</v>
      </c>
      <c r="O256" s="10"/>
    </row>
    <row r="257" spans="1:15" x14ac:dyDescent="0.2">
      <c r="A257" s="33" t="s">
        <v>109</v>
      </c>
      <c r="B257" s="15"/>
      <c r="C257" s="16">
        <v>10114</v>
      </c>
      <c r="D257" s="16">
        <v>839</v>
      </c>
      <c r="E257" s="16">
        <v>9712</v>
      </c>
      <c r="F257" s="16">
        <v>0</v>
      </c>
      <c r="G257" s="16">
        <v>3505</v>
      </c>
      <c r="H257" s="16">
        <v>5084</v>
      </c>
      <c r="I257" s="16">
        <v>3970</v>
      </c>
      <c r="J257" s="15"/>
      <c r="K257" s="15"/>
      <c r="L257" s="16">
        <v>233.864</v>
      </c>
      <c r="N257" s="23" t="s">
        <v>122</v>
      </c>
      <c r="O257" s="10"/>
    </row>
    <row r="258" spans="1:15" x14ac:dyDescent="0.2">
      <c r="A258" s="33" t="s">
        <v>110</v>
      </c>
      <c r="B258" s="15"/>
      <c r="C258" s="16">
        <v>4399</v>
      </c>
      <c r="D258" s="16">
        <v>1639</v>
      </c>
      <c r="E258" s="16">
        <v>705</v>
      </c>
      <c r="F258" s="16">
        <v>0</v>
      </c>
      <c r="G258" s="16">
        <v>-1130</v>
      </c>
      <c r="H258" s="16">
        <v>4174</v>
      </c>
      <c r="I258" s="16">
        <v>5100</v>
      </c>
      <c r="J258" s="15"/>
      <c r="K258" s="15"/>
      <c r="L258" s="16">
        <v>192.00399999999999</v>
      </c>
      <c r="N258" s="23" t="s">
        <v>123</v>
      </c>
      <c r="O258" s="10"/>
    </row>
    <row r="259" spans="1:15" x14ac:dyDescent="0.2">
      <c r="A259" s="33" t="s">
        <v>111</v>
      </c>
      <c r="B259" s="15"/>
      <c r="C259" s="16">
        <v>4942</v>
      </c>
      <c r="D259" s="16">
        <v>1408</v>
      </c>
      <c r="E259" s="16">
        <v>1401</v>
      </c>
      <c r="F259" s="16">
        <v>0</v>
      </c>
      <c r="G259" s="16">
        <v>-496</v>
      </c>
      <c r="H259" s="16">
        <v>4550</v>
      </c>
      <c r="I259" s="16">
        <v>5596</v>
      </c>
      <c r="J259" s="15"/>
      <c r="K259" s="15"/>
      <c r="L259" s="16">
        <v>209.3</v>
      </c>
      <c r="N259" s="23" t="s">
        <v>124</v>
      </c>
      <c r="O259" s="10"/>
    </row>
    <row r="260" spans="1:15" x14ac:dyDescent="0.2">
      <c r="A260" s="33" t="s">
        <v>112</v>
      </c>
      <c r="B260" s="15"/>
      <c r="C260" s="16">
        <v>11721</v>
      </c>
      <c r="D260" s="16">
        <v>0</v>
      </c>
      <c r="E260" s="16">
        <v>8381</v>
      </c>
      <c r="F260" s="16">
        <v>0</v>
      </c>
      <c r="G260" s="16">
        <v>476</v>
      </c>
      <c r="H260" s="16">
        <v>3830</v>
      </c>
      <c r="I260" s="16">
        <v>5120</v>
      </c>
      <c r="J260" s="15"/>
      <c r="K260" s="15"/>
      <c r="L260" s="16">
        <v>176.18</v>
      </c>
      <c r="N260" s="23" t="s">
        <v>125</v>
      </c>
      <c r="O260" s="10"/>
    </row>
    <row r="261" spans="1:15" ht="13.5" thickBot="1" x14ac:dyDescent="0.25">
      <c r="A261" s="41" t="s">
        <v>113</v>
      </c>
      <c r="C261" s="42">
        <v>11116</v>
      </c>
      <c r="D261" s="42">
        <v>0</v>
      </c>
      <c r="E261" s="42">
        <v>7403</v>
      </c>
      <c r="F261" s="42">
        <v>0</v>
      </c>
      <c r="G261" s="42">
        <v>123</v>
      </c>
      <c r="H261" s="42">
        <v>3743</v>
      </c>
      <c r="I261" s="42">
        <v>4997</v>
      </c>
      <c r="J261" s="2"/>
      <c r="K261" s="2"/>
      <c r="L261" s="42">
        <v>172.178</v>
      </c>
      <c r="N261" s="43" t="s">
        <v>113</v>
      </c>
    </row>
    <row r="262" spans="1:15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M262" s="3"/>
      <c r="N262" s="37">
        <v>2010</v>
      </c>
    </row>
    <row r="263" spans="1:15" x14ac:dyDescent="0.2">
      <c r="A263" s="33" t="s">
        <v>102</v>
      </c>
      <c r="B263" s="15"/>
      <c r="C263" s="16">
        <v>11877</v>
      </c>
      <c r="D263" s="16">
        <v>0</v>
      </c>
      <c r="E263" s="16">
        <v>7787</v>
      </c>
      <c r="F263" s="16">
        <v>0</v>
      </c>
      <c r="G263" s="16">
        <v>-520</v>
      </c>
      <c r="H263" s="16">
        <v>4462</v>
      </c>
      <c r="I263" s="16">
        <v>5517</v>
      </c>
      <c r="J263" s="15"/>
      <c r="K263" s="15"/>
      <c r="L263" s="16">
        <v>205.25200000000001</v>
      </c>
      <c r="N263" s="23" t="s">
        <v>115</v>
      </c>
      <c r="O263" s="10"/>
    </row>
    <row r="264" spans="1:15" x14ac:dyDescent="0.2">
      <c r="A264" s="33" t="s">
        <v>103</v>
      </c>
      <c r="B264" s="15"/>
      <c r="C264" s="16">
        <v>11117</v>
      </c>
      <c r="D264" s="16">
        <v>1775</v>
      </c>
      <c r="E264" s="16">
        <v>9706</v>
      </c>
      <c r="F264" s="16">
        <v>0</v>
      </c>
      <c r="G264" s="16">
        <v>691</v>
      </c>
      <c r="H264" s="16">
        <v>4202</v>
      </c>
      <c r="I264" s="16">
        <v>4826</v>
      </c>
      <c r="J264" s="15"/>
      <c r="K264" s="15"/>
      <c r="L264" s="16">
        <v>193.292</v>
      </c>
      <c r="N264" s="23" t="s">
        <v>116</v>
      </c>
      <c r="O264" s="10"/>
    </row>
    <row r="265" spans="1:15" x14ac:dyDescent="0.2">
      <c r="A265" s="33" t="s">
        <v>104</v>
      </c>
      <c r="B265" s="15"/>
      <c r="C265" s="16">
        <v>16463</v>
      </c>
      <c r="D265" s="16">
        <v>0</v>
      </c>
      <c r="E265" s="16">
        <v>12535</v>
      </c>
      <c r="F265" s="16">
        <v>0</v>
      </c>
      <c r="G265" s="16">
        <v>327</v>
      </c>
      <c r="H265" s="16">
        <v>4538</v>
      </c>
      <c r="I265" s="16">
        <v>4499</v>
      </c>
      <c r="J265" s="15"/>
      <c r="K265" s="15"/>
      <c r="L265" s="16">
        <v>208.74799999999999</v>
      </c>
      <c r="N265" s="23" t="s">
        <v>117</v>
      </c>
      <c r="O265" s="10"/>
    </row>
    <row r="266" spans="1:15" x14ac:dyDescent="0.2">
      <c r="A266" s="33" t="s">
        <v>105</v>
      </c>
      <c r="B266" s="15"/>
      <c r="C266" s="16">
        <v>19169</v>
      </c>
      <c r="D266" s="16">
        <v>882</v>
      </c>
      <c r="E266" s="16">
        <v>12393</v>
      </c>
      <c r="F266" s="16">
        <v>0</v>
      </c>
      <c r="G266" s="16">
        <v>-4106</v>
      </c>
      <c r="H266" s="16">
        <v>3669</v>
      </c>
      <c r="I266" s="16">
        <v>8605</v>
      </c>
      <c r="J266" s="15"/>
      <c r="K266" s="15"/>
      <c r="L266" s="16">
        <v>168.774</v>
      </c>
      <c r="N266" s="23" t="s">
        <v>118</v>
      </c>
      <c r="O266" s="10"/>
    </row>
    <row r="267" spans="1:15" x14ac:dyDescent="0.2">
      <c r="A267" s="33" t="s">
        <v>106</v>
      </c>
      <c r="B267" s="15"/>
      <c r="C267" s="16">
        <v>19285</v>
      </c>
      <c r="D267" s="16">
        <v>0</v>
      </c>
      <c r="E267" s="16">
        <v>17833</v>
      </c>
      <c r="F267" s="16">
        <v>0</v>
      </c>
      <c r="G267" s="16">
        <v>2832</v>
      </c>
      <c r="H267" s="16">
        <v>4450</v>
      </c>
      <c r="I267" s="16">
        <v>5773</v>
      </c>
      <c r="J267" s="15"/>
      <c r="K267" s="15"/>
      <c r="L267" s="16">
        <v>204.7</v>
      </c>
      <c r="N267" s="23" t="s">
        <v>119</v>
      </c>
      <c r="O267" s="10"/>
    </row>
    <row r="268" spans="1:15" x14ac:dyDescent="0.2">
      <c r="A268" s="33" t="s">
        <v>107</v>
      </c>
      <c r="B268" s="15"/>
      <c r="C268" s="16">
        <v>20427</v>
      </c>
      <c r="D268" s="16">
        <v>0</v>
      </c>
      <c r="E268" s="16">
        <v>16160</v>
      </c>
      <c r="F268" s="16">
        <v>0</v>
      </c>
      <c r="G268" s="16">
        <v>128</v>
      </c>
      <c r="H268" s="16">
        <v>4520</v>
      </c>
      <c r="I268" s="16">
        <v>5645</v>
      </c>
      <c r="J268" s="15"/>
      <c r="K268" s="15"/>
      <c r="L268" s="16">
        <v>207.92</v>
      </c>
      <c r="N268" s="23" t="s">
        <v>120</v>
      </c>
      <c r="O268" s="10"/>
    </row>
    <row r="269" spans="1:15" x14ac:dyDescent="0.2">
      <c r="A269" s="33" t="s">
        <v>129</v>
      </c>
      <c r="B269" s="15"/>
      <c r="C269" s="16">
        <v>19766</v>
      </c>
      <c r="D269" s="16">
        <v>0</v>
      </c>
      <c r="E269" s="16">
        <v>17156</v>
      </c>
      <c r="F269" s="16">
        <v>0</v>
      </c>
      <c r="G269" s="16">
        <v>702</v>
      </c>
      <c r="H269" s="16">
        <v>3466</v>
      </c>
      <c r="I269" s="16">
        <v>4943</v>
      </c>
      <c r="J269" s="15"/>
      <c r="K269" s="15"/>
      <c r="L269" s="16">
        <v>159.43600000000001</v>
      </c>
      <c r="N269" s="23" t="s">
        <v>121</v>
      </c>
    </row>
    <row r="270" spans="1:15" x14ac:dyDescent="0.2">
      <c r="A270" s="33" t="s">
        <v>122</v>
      </c>
      <c r="C270" s="16">
        <v>14536</v>
      </c>
      <c r="D270" s="16">
        <v>1552</v>
      </c>
      <c r="E270" s="16">
        <v>8831</v>
      </c>
      <c r="F270" s="16">
        <v>0</v>
      </c>
      <c r="G270" s="16">
        <v>-2191</v>
      </c>
      <c r="H270" s="16">
        <v>5353</v>
      </c>
      <c r="I270" s="16">
        <v>7134</v>
      </c>
      <c r="J270" s="15"/>
      <c r="K270" s="15"/>
      <c r="L270" s="16">
        <v>246.238</v>
      </c>
      <c r="N270" s="23" t="s">
        <v>122</v>
      </c>
    </row>
    <row r="271" spans="1:15" x14ac:dyDescent="0.2">
      <c r="A271" s="33" t="s">
        <v>123</v>
      </c>
      <c r="C271" s="16">
        <v>2405</v>
      </c>
      <c r="D271" s="16">
        <v>2258</v>
      </c>
      <c r="E271" s="16">
        <v>63</v>
      </c>
      <c r="F271" s="16">
        <v>0</v>
      </c>
      <c r="G271" s="16">
        <v>-74</v>
      </c>
      <c r="H271" s="16">
        <v>4595</v>
      </c>
      <c r="I271" s="16">
        <v>7208</v>
      </c>
      <c r="J271" s="15"/>
      <c r="K271" s="15"/>
      <c r="L271" s="16">
        <v>211.37</v>
      </c>
      <c r="N271" s="23" t="s">
        <v>123</v>
      </c>
    </row>
    <row r="272" spans="1:15" x14ac:dyDescent="0.2">
      <c r="A272" s="33" t="s">
        <v>131</v>
      </c>
      <c r="C272" s="3">
        <v>1284</v>
      </c>
      <c r="D272" s="3">
        <v>800</v>
      </c>
      <c r="E272" s="3">
        <v>91</v>
      </c>
      <c r="F272" s="3">
        <v>0</v>
      </c>
      <c r="G272" s="3">
        <v>2093</v>
      </c>
      <c r="H272" s="16">
        <v>4077</v>
      </c>
      <c r="I272" s="16">
        <v>5115</v>
      </c>
      <c r="J272" s="15"/>
      <c r="K272" s="15"/>
      <c r="L272" s="16">
        <v>187.542</v>
      </c>
      <c r="N272" s="23" t="s">
        <v>124</v>
      </c>
    </row>
    <row r="273" spans="1:14" x14ac:dyDescent="0.2">
      <c r="A273" s="33" t="s">
        <v>125</v>
      </c>
      <c r="C273" s="3">
        <v>6261</v>
      </c>
      <c r="D273" s="3">
        <v>0</v>
      </c>
      <c r="E273" s="3">
        <v>1655</v>
      </c>
      <c r="F273" s="3">
        <v>0</v>
      </c>
      <c r="G273" s="3">
        <v>82</v>
      </c>
      <c r="H273" s="16">
        <v>4324</v>
      </c>
      <c r="I273" s="16">
        <v>5033</v>
      </c>
      <c r="J273" s="15"/>
      <c r="K273" s="15"/>
      <c r="L273" s="16">
        <v>198.904</v>
      </c>
      <c r="N273" s="23" t="s">
        <v>125</v>
      </c>
    </row>
    <row r="274" spans="1:14" ht="13.5" thickBot="1" x14ac:dyDescent="0.25">
      <c r="A274" s="41" t="s">
        <v>113</v>
      </c>
      <c r="C274" s="42">
        <v>9089</v>
      </c>
      <c r="D274" s="42">
        <v>0</v>
      </c>
      <c r="E274" s="42">
        <v>5093</v>
      </c>
      <c r="F274" s="42">
        <v>0</v>
      </c>
      <c r="G274" s="42">
        <v>778</v>
      </c>
      <c r="H274" s="42">
        <v>4709</v>
      </c>
      <c r="I274" s="42">
        <v>4255</v>
      </c>
      <c r="J274" s="2"/>
      <c r="K274" s="2"/>
      <c r="L274" s="42">
        <v>216.614</v>
      </c>
      <c r="N274" s="43" t="s">
        <v>113</v>
      </c>
    </row>
    <row r="275" spans="1:14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M275" s="3"/>
      <c r="N275" s="37">
        <v>2011</v>
      </c>
    </row>
    <row r="276" spans="1:14" x14ac:dyDescent="0.2">
      <c r="A276" s="33" t="s">
        <v>102</v>
      </c>
      <c r="C276" s="3">
        <v>9136</v>
      </c>
      <c r="D276" s="3">
        <v>0</v>
      </c>
      <c r="E276" s="3">
        <v>3434</v>
      </c>
      <c r="F276" s="3">
        <v>0</v>
      </c>
      <c r="G276" s="3">
        <v>-1812</v>
      </c>
      <c r="H276" s="16">
        <v>4014</v>
      </c>
      <c r="I276" s="16">
        <v>6067</v>
      </c>
      <c r="J276" s="15"/>
      <c r="K276" s="15"/>
      <c r="L276" s="16">
        <v>184.64400000000001</v>
      </c>
      <c r="N276" s="23" t="s">
        <v>115</v>
      </c>
    </row>
    <row r="277" spans="1:14" x14ac:dyDescent="0.2">
      <c r="A277" s="33" t="s">
        <v>103</v>
      </c>
      <c r="C277" s="3">
        <v>9105</v>
      </c>
      <c r="D277" s="3">
        <v>915</v>
      </c>
      <c r="E277" s="3">
        <v>7283</v>
      </c>
      <c r="F277" s="3">
        <v>0</v>
      </c>
      <c r="G277" s="3">
        <v>705</v>
      </c>
      <c r="H277" s="16">
        <v>3582</v>
      </c>
      <c r="I277" s="16">
        <v>5362</v>
      </c>
      <c r="J277" s="15"/>
      <c r="K277" s="15"/>
      <c r="L277" s="16">
        <v>164.77199999999999</v>
      </c>
      <c r="N277" s="23" t="s">
        <v>116</v>
      </c>
    </row>
    <row r="278" spans="1:14" x14ac:dyDescent="0.2">
      <c r="A278" s="33" t="s">
        <v>104</v>
      </c>
      <c r="C278" s="3">
        <v>6648</v>
      </c>
      <c r="D278" s="3">
        <v>2203</v>
      </c>
      <c r="E278" s="3">
        <v>3963</v>
      </c>
      <c r="F278" s="3">
        <v>0</v>
      </c>
      <c r="G278" s="3">
        <v>-842</v>
      </c>
      <c r="H278" s="16">
        <v>4115</v>
      </c>
      <c r="I278" s="16">
        <v>6204</v>
      </c>
      <c r="J278" s="15"/>
      <c r="K278" s="15"/>
      <c r="L278" s="16">
        <v>189.29</v>
      </c>
      <c r="N278" s="23" t="s">
        <v>117</v>
      </c>
    </row>
    <row r="279" spans="1:14" x14ac:dyDescent="0.2">
      <c r="A279" s="33" t="s">
        <v>105</v>
      </c>
      <c r="C279" s="3">
        <v>9185</v>
      </c>
      <c r="D279" s="3">
        <v>1128</v>
      </c>
      <c r="E279" s="3">
        <v>7017</v>
      </c>
      <c r="F279" s="3">
        <v>0</v>
      </c>
      <c r="G279" s="3">
        <v>-1638</v>
      </c>
      <c r="H279" s="16">
        <v>3508</v>
      </c>
      <c r="I279" s="16">
        <v>7842</v>
      </c>
      <c r="J279" s="15"/>
      <c r="K279" s="15"/>
      <c r="L279" s="16">
        <v>161.36799999999999</v>
      </c>
      <c r="N279" s="23" t="s">
        <v>118</v>
      </c>
    </row>
    <row r="280" spans="1:14" x14ac:dyDescent="0.2">
      <c r="A280" s="33" t="s">
        <v>137</v>
      </c>
      <c r="C280" s="3">
        <v>17571</v>
      </c>
      <c r="D280" s="3">
        <v>0</v>
      </c>
      <c r="E280" s="3">
        <v>14482</v>
      </c>
      <c r="F280" s="3">
        <v>0</v>
      </c>
      <c r="G280" s="3">
        <v>1349</v>
      </c>
      <c r="H280" s="16">
        <v>4445</v>
      </c>
      <c r="I280" s="16">
        <v>6493</v>
      </c>
      <c r="J280" s="15"/>
      <c r="K280" s="15"/>
      <c r="L280" s="16">
        <v>204.47</v>
      </c>
      <c r="N280" s="23" t="s">
        <v>119</v>
      </c>
    </row>
    <row r="281" spans="1:14" x14ac:dyDescent="0.2">
      <c r="A281" s="33" t="s">
        <v>138</v>
      </c>
      <c r="C281" s="3">
        <v>16594</v>
      </c>
      <c r="D281" s="3">
        <v>0</v>
      </c>
      <c r="E281" s="3">
        <v>13786</v>
      </c>
      <c r="F281" s="3">
        <v>0</v>
      </c>
      <c r="G281" s="3">
        <v>1447</v>
      </c>
      <c r="H281" s="16">
        <v>4382</v>
      </c>
      <c r="I281" s="16">
        <v>5046</v>
      </c>
      <c r="J281" s="15"/>
      <c r="K281" s="15"/>
      <c r="L281" s="16">
        <v>201.572</v>
      </c>
      <c r="N281" s="23" t="s">
        <v>120</v>
      </c>
    </row>
    <row r="282" spans="1:14" x14ac:dyDescent="0.2">
      <c r="A282" s="33" t="s">
        <v>129</v>
      </c>
      <c r="C282" s="3">
        <v>16465</v>
      </c>
      <c r="D282" s="3">
        <v>0</v>
      </c>
      <c r="E282" s="3">
        <v>12590</v>
      </c>
      <c r="F282" s="3">
        <v>0</v>
      </c>
      <c r="G282" s="3">
        <v>-492</v>
      </c>
      <c r="H282" s="16">
        <v>3514</v>
      </c>
      <c r="I282" s="16">
        <v>5538</v>
      </c>
      <c r="J282" s="15"/>
      <c r="K282" s="15"/>
      <c r="L282" s="16">
        <v>161.64400000000001</v>
      </c>
      <c r="N282" s="23" t="s">
        <v>121</v>
      </c>
    </row>
    <row r="283" spans="1:14" x14ac:dyDescent="0.2">
      <c r="A283" s="33" t="s">
        <v>122</v>
      </c>
      <c r="C283" s="3">
        <v>17438</v>
      </c>
      <c r="D283" s="3">
        <v>38</v>
      </c>
      <c r="E283" s="3">
        <v>10645</v>
      </c>
      <c r="F283" s="3">
        <v>0</v>
      </c>
      <c r="G283" s="3">
        <v>-1604</v>
      </c>
      <c r="H283" s="16">
        <v>5376</v>
      </c>
      <c r="I283" s="16">
        <v>7142</v>
      </c>
      <c r="J283" s="15"/>
      <c r="K283" s="15"/>
      <c r="L283" s="16">
        <v>247.29599999999999</v>
      </c>
      <c r="N283" s="23" t="s">
        <v>122</v>
      </c>
    </row>
    <row r="284" spans="1:14" x14ac:dyDescent="0.2">
      <c r="A284" s="33" t="s">
        <v>123</v>
      </c>
      <c r="C284" s="3">
        <v>7031</v>
      </c>
      <c r="D284" s="3">
        <v>526</v>
      </c>
      <c r="E284" s="3">
        <v>5150</v>
      </c>
      <c r="F284" s="3">
        <v>0</v>
      </c>
      <c r="G284" s="3">
        <v>2188</v>
      </c>
      <c r="H284" s="16">
        <v>4543</v>
      </c>
      <c r="I284" s="16">
        <v>4954</v>
      </c>
      <c r="J284" s="15"/>
      <c r="K284" s="15"/>
      <c r="L284" s="16">
        <v>208.97800000000001</v>
      </c>
      <c r="N284" s="23" t="s">
        <v>123</v>
      </c>
    </row>
    <row r="285" spans="1:14" x14ac:dyDescent="0.2">
      <c r="A285" s="33" t="s">
        <v>131</v>
      </c>
      <c r="C285" s="3">
        <v>7267</v>
      </c>
      <c r="D285" s="3">
        <v>353</v>
      </c>
      <c r="E285" s="3">
        <v>3390</v>
      </c>
      <c r="F285" s="3">
        <v>0</v>
      </c>
      <c r="G285" s="3">
        <v>-1140</v>
      </c>
      <c r="H285" s="16">
        <v>3829</v>
      </c>
      <c r="I285" s="16">
        <v>6094</v>
      </c>
      <c r="J285" s="15"/>
      <c r="K285" s="15"/>
      <c r="L285" s="16">
        <v>176.13399999999999</v>
      </c>
      <c r="N285" s="23" t="s">
        <v>124</v>
      </c>
    </row>
    <row r="286" spans="1:14" x14ac:dyDescent="0.2">
      <c r="A286" s="33" t="s">
        <v>125</v>
      </c>
      <c r="C286" s="3">
        <v>4903</v>
      </c>
      <c r="D286" s="3">
        <v>2519</v>
      </c>
      <c r="E286" s="3">
        <v>1794</v>
      </c>
      <c r="F286" s="3">
        <v>0</v>
      </c>
      <c r="G286" s="3">
        <v>1528</v>
      </c>
      <c r="H286" s="16">
        <v>4272</v>
      </c>
      <c r="I286" s="16">
        <v>4566</v>
      </c>
      <c r="J286" s="15"/>
      <c r="K286" s="15"/>
      <c r="L286" s="16">
        <v>196.512</v>
      </c>
      <c r="N286" s="23" t="s">
        <v>125</v>
      </c>
    </row>
    <row r="287" spans="1:14" ht="13.5" thickBot="1" x14ac:dyDescent="0.25">
      <c r="A287" s="41" t="s">
        <v>113</v>
      </c>
      <c r="C287" s="42">
        <v>10459</v>
      </c>
      <c r="D287" s="42">
        <v>78</v>
      </c>
      <c r="E287" s="42">
        <v>9507</v>
      </c>
      <c r="F287" s="42">
        <v>0</v>
      </c>
      <c r="G287" s="42">
        <v>594</v>
      </c>
      <c r="H287" s="42">
        <v>4692</v>
      </c>
      <c r="I287" s="42">
        <v>3972</v>
      </c>
      <c r="J287" s="2"/>
      <c r="K287" s="2"/>
      <c r="L287" s="42">
        <v>215.83199999999999</v>
      </c>
      <c r="N287" s="43" t="s">
        <v>113</v>
      </c>
    </row>
    <row r="288" spans="1:14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M288" s="3"/>
      <c r="N288" s="37">
        <v>2012</v>
      </c>
    </row>
    <row r="289" spans="1:14" x14ac:dyDescent="0.2">
      <c r="A289" s="33" t="s">
        <v>153</v>
      </c>
      <c r="C289" s="3">
        <v>14873</v>
      </c>
      <c r="D289" s="3">
        <v>0</v>
      </c>
      <c r="E289" s="3">
        <v>8269</v>
      </c>
      <c r="F289" s="3">
        <v>0</v>
      </c>
      <c r="G289" s="3">
        <v>-3086</v>
      </c>
      <c r="H289" s="16">
        <v>4502</v>
      </c>
      <c r="I289" s="16">
        <v>7058</v>
      </c>
      <c r="J289" s="15"/>
      <c r="K289" s="15"/>
      <c r="L289" s="16">
        <v>207.09200000000001</v>
      </c>
      <c r="N289" s="23" t="s">
        <v>115</v>
      </c>
    </row>
    <row r="290" spans="1:14" x14ac:dyDescent="0.2">
      <c r="A290" s="33" t="s">
        <v>154</v>
      </c>
      <c r="C290" s="3">
        <v>12528</v>
      </c>
      <c r="D290" s="3">
        <v>0</v>
      </c>
      <c r="E290" s="3">
        <v>8645</v>
      </c>
      <c r="F290" s="3">
        <v>0</v>
      </c>
      <c r="G290" s="3">
        <v>222</v>
      </c>
      <c r="H290" s="16">
        <v>5053</v>
      </c>
      <c r="I290" s="16">
        <v>6836</v>
      </c>
      <c r="J290" s="15"/>
      <c r="K290" s="15"/>
      <c r="L290" s="16">
        <v>232.43799999999999</v>
      </c>
      <c r="N290" s="23" t="s">
        <v>116</v>
      </c>
    </row>
    <row r="291" spans="1:14" x14ac:dyDescent="0.2">
      <c r="A291" s="33" t="s">
        <v>155</v>
      </c>
      <c r="C291" s="3">
        <v>14627</v>
      </c>
      <c r="D291" s="3">
        <v>0</v>
      </c>
      <c r="E291" s="3">
        <v>12709</v>
      </c>
      <c r="F291" s="3">
        <v>0</v>
      </c>
      <c r="G291" s="3">
        <v>1742</v>
      </c>
      <c r="H291" s="16">
        <v>4581</v>
      </c>
      <c r="I291" s="16">
        <v>5094</v>
      </c>
      <c r="J291" s="15"/>
      <c r="K291" s="15"/>
      <c r="L291" s="16">
        <v>210.726</v>
      </c>
      <c r="N291" s="23" t="s">
        <v>117</v>
      </c>
    </row>
    <row r="292" spans="1:14" x14ac:dyDescent="0.2">
      <c r="A292" s="33" t="s">
        <v>118</v>
      </c>
      <c r="C292" s="3">
        <v>17828</v>
      </c>
      <c r="D292" s="3">
        <v>0</v>
      </c>
      <c r="E292" s="3">
        <v>12200</v>
      </c>
      <c r="F292" s="3">
        <v>0</v>
      </c>
      <c r="G292" s="3">
        <v>-1554</v>
      </c>
      <c r="H292" s="16">
        <v>5350</v>
      </c>
      <c r="I292" s="16">
        <v>6648</v>
      </c>
      <c r="J292" s="15"/>
      <c r="K292" s="15"/>
      <c r="L292" s="16">
        <v>246.1</v>
      </c>
      <c r="N292" s="23" t="s">
        <v>118</v>
      </c>
    </row>
    <row r="293" spans="1:14" x14ac:dyDescent="0.2">
      <c r="A293" s="33" t="s">
        <v>137</v>
      </c>
      <c r="C293" s="3">
        <v>12407</v>
      </c>
      <c r="D293" s="3">
        <v>0</v>
      </c>
      <c r="E293" s="3">
        <v>10659</v>
      </c>
      <c r="F293" s="3">
        <v>0</v>
      </c>
      <c r="G293" s="3">
        <v>2017</v>
      </c>
      <c r="H293" s="16">
        <v>4634</v>
      </c>
      <c r="I293" s="16">
        <v>4631</v>
      </c>
      <c r="J293" s="15"/>
      <c r="K293" s="15"/>
      <c r="L293" s="16">
        <v>213.16399999999999</v>
      </c>
      <c r="N293" s="23" t="s">
        <v>119</v>
      </c>
    </row>
    <row r="294" spans="1:14" x14ac:dyDescent="0.2">
      <c r="A294" s="33" t="s">
        <v>138</v>
      </c>
      <c r="C294" s="3">
        <v>15382</v>
      </c>
      <c r="D294" s="3">
        <v>2457</v>
      </c>
      <c r="E294" s="3">
        <v>12251</v>
      </c>
      <c r="F294" s="3">
        <v>0</v>
      </c>
      <c r="G294" s="3">
        <v>-2072</v>
      </c>
      <c r="H294" s="16">
        <v>4244</v>
      </c>
      <c r="I294" s="16">
        <v>6703</v>
      </c>
      <c r="J294" s="15"/>
      <c r="K294" s="15"/>
      <c r="L294" s="16">
        <v>195.22399999999999</v>
      </c>
      <c r="N294" s="23" t="s">
        <v>120</v>
      </c>
    </row>
    <row r="295" spans="1:14" x14ac:dyDescent="0.2">
      <c r="A295" s="33" t="s">
        <v>129</v>
      </c>
      <c r="C295" s="3">
        <v>18639</v>
      </c>
      <c r="D295" s="3">
        <v>0</v>
      </c>
      <c r="E295" s="3">
        <v>16055</v>
      </c>
      <c r="F295" s="3">
        <v>0</v>
      </c>
      <c r="G295" s="3">
        <v>1067</v>
      </c>
      <c r="H295" s="16">
        <v>3860</v>
      </c>
      <c r="I295" s="16">
        <v>5636</v>
      </c>
      <c r="J295" s="15"/>
      <c r="K295" s="15"/>
      <c r="L295" s="16">
        <v>177.56</v>
      </c>
      <c r="N295" s="23" t="s">
        <v>121</v>
      </c>
    </row>
    <row r="296" spans="1:14" x14ac:dyDescent="0.2">
      <c r="A296" s="33" t="s">
        <v>122</v>
      </c>
      <c r="C296" s="3">
        <v>16396</v>
      </c>
      <c r="D296" s="3">
        <v>0</v>
      </c>
      <c r="E296" s="3">
        <v>11473</v>
      </c>
      <c r="F296" s="3">
        <v>0</v>
      </c>
      <c r="G296" s="3">
        <v>-508</v>
      </c>
      <c r="H296" s="16">
        <v>5705</v>
      </c>
      <c r="I296" s="16">
        <v>6144</v>
      </c>
      <c r="J296" s="15"/>
      <c r="K296" s="15"/>
      <c r="L296" s="16">
        <v>262.43</v>
      </c>
      <c r="N296" s="23" t="s">
        <v>122</v>
      </c>
    </row>
    <row r="297" spans="1:14" x14ac:dyDescent="0.2">
      <c r="A297" s="33" t="s">
        <v>123</v>
      </c>
      <c r="C297" s="3">
        <v>9129</v>
      </c>
      <c r="D297" s="3">
        <v>0</v>
      </c>
      <c r="E297" s="3">
        <v>5500</v>
      </c>
      <c r="F297" s="3">
        <v>0</v>
      </c>
      <c r="G297" s="3">
        <v>293</v>
      </c>
      <c r="H297" s="16">
        <v>4283</v>
      </c>
      <c r="I297" s="16">
        <v>5851</v>
      </c>
      <c r="J297" s="15"/>
      <c r="K297" s="15"/>
      <c r="L297" s="16">
        <v>197.018</v>
      </c>
      <c r="N297" s="23" t="s">
        <v>123</v>
      </c>
    </row>
    <row r="298" spans="1:14" x14ac:dyDescent="0.2">
      <c r="A298" s="33" t="s">
        <v>131</v>
      </c>
      <c r="C298" s="3">
        <v>7793</v>
      </c>
      <c r="D298" s="3">
        <v>1678</v>
      </c>
      <c r="E298" s="3">
        <v>3277</v>
      </c>
      <c r="F298" s="3">
        <v>0</v>
      </c>
      <c r="G298" s="3">
        <v>-2205</v>
      </c>
      <c r="H298" s="16">
        <v>4076</v>
      </c>
      <c r="I298" s="16">
        <v>8056</v>
      </c>
      <c r="J298" s="15"/>
      <c r="K298" s="15"/>
      <c r="L298" s="16">
        <v>187.49600000000001</v>
      </c>
      <c r="N298" s="23" t="s">
        <v>124</v>
      </c>
    </row>
    <row r="299" spans="1:14" x14ac:dyDescent="0.2">
      <c r="A299" s="33" t="s">
        <v>125</v>
      </c>
      <c r="C299" s="3">
        <v>10322</v>
      </c>
      <c r="D299" s="3">
        <v>0</v>
      </c>
      <c r="E299" s="3">
        <v>5795</v>
      </c>
      <c r="F299" s="3">
        <v>0</v>
      </c>
      <c r="G299" s="3">
        <v>-522</v>
      </c>
      <c r="H299" s="16">
        <v>3907</v>
      </c>
      <c r="I299" s="16">
        <v>8578</v>
      </c>
      <c r="J299" s="15"/>
      <c r="K299" s="15"/>
      <c r="L299" s="16">
        <v>179.72200000000001</v>
      </c>
      <c r="N299" s="23" t="s">
        <v>125</v>
      </c>
    </row>
    <row r="300" spans="1:14" ht="13.5" thickBot="1" x14ac:dyDescent="0.25">
      <c r="A300" s="41" t="s">
        <v>113</v>
      </c>
      <c r="C300" s="42">
        <v>11937</v>
      </c>
      <c r="D300" s="42">
        <v>0</v>
      </c>
      <c r="E300" s="42">
        <v>12249</v>
      </c>
      <c r="F300" s="42">
        <v>0</v>
      </c>
      <c r="G300" s="42">
        <v>3928</v>
      </c>
      <c r="H300" s="42">
        <v>3500</v>
      </c>
      <c r="I300" s="42">
        <v>4650</v>
      </c>
      <c r="J300" s="2"/>
      <c r="K300" s="2"/>
      <c r="L300" s="42">
        <v>161</v>
      </c>
      <c r="N300" s="43" t="s">
        <v>113</v>
      </c>
    </row>
    <row r="301" spans="1:14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M301" s="3"/>
      <c r="N301" s="37">
        <v>2013</v>
      </c>
    </row>
    <row r="302" spans="1:14" x14ac:dyDescent="0.2">
      <c r="A302" s="33" t="s">
        <v>153</v>
      </c>
      <c r="C302" s="3">
        <v>7259</v>
      </c>
      <c r="D302" s="3">
        <v>0</v>
      </c>
      <c r="E302" s="3">
        <v>3617</v>
      </c>
      <c r="F302" s="3">
        <v>0</v>
      </c>
      <c r="G302" s="3">
        <v>409</v>
      </c>
      <c r="H302" s="16">
        <v>3929</v>
      </c>
      <c r="I302" s="16">
        <v>4241</v>
      </c>
      <c r="J302" s="15"/>
      <c r="K302" s="15"/>
      <c r="L302" s="16">
        <v>180.73400000000001</v>
      </c>
      <c r="N302" s="23" t="s">
        <v>115</v>
      </c>
    </row>
    <row r="303" spans="1:14" x14ac:dyDescent="0.2">
      <c r="A303" s="33" t="s">
        <v>154</v>
      </c>
      <c r="C303" s="3">
        <v>1907</v>
      </c>
      <c r="D303" s="3">
        <v>2215</v>
      </c>
      <c r="E303" s="3">
        <v>1145</v>
      </c>
      <c r="F303" s="3">
        <v>0</v>
      </c>
      <c r="G303" s="3">
        <v>-104</v>
      </c>
      <c r="H303" s="16">
        <v>3356</v>
      </c>
      <c r="I303" s="16">
        <v>4345</v>
      </c>
      <c r="J303" s="15"/>
      <c r="K303" s="15"/>
      <c r="L303" s="16">
        <v>154.376</v>
      </c>
      <c r="N303" s="23" t="s">
        <v>116</v>
      </c>
    </row>
    <row r="304" spans="1:14" x14ac:dyDescent="0.2">
      <c r="A304" s="33" t="s">
        <v>155</v>
      </c>
      <c r="C304" s="3">
        <v>10362</v>
      </c>
      <c r="D304" s="3">
        <v>1016</v>
      </c>
      <c r="E304" s="3">
        <v>6743</v>
      </c>
      <c r="F304" s="3">
        <v>0</v>
      </c>
      <c r="G304" s="3">
        <v>-1833</v>
      </c>
      <c r="H304" s="16">
        <v>3723</v>
      </c>
      <c r="I304" s="16">
        <v>6178</v>
      </c>
      <c r="J304" s="15"/>
      <c r="K304" s="15"/>
      <c r="L304" s="16">
        <v>171.25800000000001</v>
      </c>
      <c r="N304" s="23" t="s">
        <v>117</v>
      </c>
    </row>
    <row r="305" spans="1:14" x14ac:dyDescent="0.2">
      <c r="A305" s="33" t="s">
        <v>118</v>
      </c>
      <c r="C305" s="3">
        <v>16436</v>
      </c>
      <c r="D305" s="3">
        <v>1700</v>
      </c>
      <c r="E305" s="3">
        <v>13296</v>
      </c>
      <c r="F305" s="3">
        <v>0</v>
      </c>
      <c r="G305" s="3">
        <v>-770</v>
      </c>
      <c r="H305" s="16">
        <v>3939</v>
      </c>
      <c r="I305" s="16">
        <v>6948</v>
      </c>
      <c r="J305" s="15"/>
      <c r="K305" s="15"/>
      <c r="L305" s="16">
        <v>181.19399999999999</v>
      </c>
      <c r="N305" s="23" t="s">
        <v>118</v>
      </c>
    </row>
    <row r="306" spans="1:14" x14ac:dyDescent="0.2">
      <c r="A306" s="33" t="s">
        <v>137</v>
      </c>
      <c r="C306" s="3">
        <v>16144</v>
      </c>
      <c r="D306" s="3">
        <v>0</v>
      </c>
      <c r="E306" s="3">
        <v>12944</v>
      </c>
      <c r="F306" s="3">
        <v>0</v>
      </c>
      <c r="G306" s="3">
        <v>967</v>
      </c>
      <c r="H306" s="16">
        <v>4258</v>
      </c>
      <c r="I306" s="16">
        <v>5981</v>
      </c>
      <c r="J306" s="15"/>
      <c r="K306" s="15"/>
      <c r="L306" s="16">
        <v>195.86799999999999</v>
      </c>
      <c r="N306" s="23" t="s">
        <v>119</v>
      </c>
    </row>
    <row r="307" spans="1:14" x14ac:dyDescent="0.2">
      <c r="A307" s="33" t="s">
        <v>138</v>
      </c>
      <c r="C307" s="3">
        <v>13527</v>
      </c>
      <c r="D307" s="3">
        <v>46</v>
      </c>
      <c r="E307" s="3">
        <v>9280</v>
      </c>
      <c r="F307" s="3">
        <v>0</v>
      </c>
      <c r="G307" s="3">
        <v>-535</v>
      </c>
      <c r="H307" s="16">
        <v>4097</v>
      </c>
      <c r="I307" s="16">
        <v>6516</v>
      </c>
      <c r="J307" s="15"/>
      <c r="K307" s="15"/>
      <c r="L307" s="16">
        <v>188.46199999999999</v>
      </c>
      <c r="N307" s="23" t="s">
        <v>120</v>
      </c>
    </row>
    <row r="308" spans="1:14" x14ac:dyDescent="0.2">
      <c r="A308" s="33" t="s">
        <v>129</v>
      </c>
      <c r="C308" s="3">
        <v>13104</v>
      </c>
      <c r="D308" s="3">
        <v>1567</v>
      </c>
      <c r="E308" s="3">
        <v>12402</v>
      </c>
      <c r="F308" s="3">
        <v>0</v>
      </c>
      <c r="G308" s="3">
        <v>1572</v>
      </c>
      <c r="H308" s="16">
        <v>4094</v>
      </c>
      <c r="I308" s="16">
        <v>4944</v>
      </c>
      <c r="J308" s="15"/>
      <c r="K308" s="15"/>
      <c r="L308" s="16">
        <v>188.32400000000001</v>
      </c>
      <c r="N308" s="23" t="s">
        <v>121</v>
      </c>
    </row>
    <row r="309" spans="1:14" x14ac:dyDescent="0.2">
      <c r="A309" s="33" t="s">
        <v>122</v>
      </c>
      <c r="C309" s="3">
        <v>8515</v>
      </c>
      <c r="D309" s="3">
        <v>2572</v>
      </c>
      <c r="E309" s="3">
        <v>5654</v>
      </c>
      <c r="F309" s="3">
        <v>0</v>
      </c>
      <c r="G309" s="3">
        <v>-1165</v>
      </c>
      <c r="H309" s="16">
        <v>4550</v>
      </c>
      <c r="I309" s="16">
        <v>6109</v>
      </c>
      <c r="J309" s="15"/>
      <c r="K309" s="15"/>
      <c r="L309" s="16">
        <v>209.3</v>
      </c>
      <c r="N309" s="23" t="s">
        <v>122</v>
      </c>
    </row>
    <row r="310" spans="1:14" x14ac:dyDescent="0.2">
      <c r="A310" s="33" t="s">
        <v>123</v>
      </c>
      <c r="C310" s="3">
        <v>1000</v>
      </c>
      <c r="D310" s="3">
        <v>1680</v>
      </c>
      <c r="E310" s="3">
        <v>226</v>
      </c>
      <c r="F310" s="3">
        <v>0</v>
      </c>
      <c r="G310" s="3">
        <v>1017</v>
      </c>
      <c r="H310" s="16">
        <v>3892</v>
      </c>
      <c r="I310" s="16">
        <v>5092</v>
      </c>
      <c r="J310" s="15"/>
      <c r="K310" s="15"/>
      <c r="L310" s="16">
        <v>179.03200000000001</v>
      </c>
      <c r="N310" s="23" t="s">
        <v>123</v>
      </c>
    </row>
    <row r="311" spans="1:14" x14ac:dyDescent="0.2">
      <c r="A311" s="33" t="s">
        <v>131</v>
      </c>
      <c r="C311" s="3">
        <v>6043</v>
      </c>
      <c r="D311" s="3">
        <v>1702</v>
      </c>
      <c r="E311" s="3">
        <v>2998</v>
      </c>
      <c r="F311" s="3">
        <v>0</v>
      </c>
      <c r="G311" s="3">
        <v>-771</v>
      </c>
      <c r="H311" s="16">
        <v>4132</v>
      </c>
      <c r="I311" s="16">
        <v>5863</v>
      </c>
      <c r="J311" s="15"/>
      <c r="K311" s="15"/>
      <c r="L311" s="16">
        <v>190.072</v>
      </c>
      <c r="N311" s="23" t="s">
        <v>124</v>
      </c>
    </row>
    <row r="312" spans="1:14" x14ac:dyDescent="0.2">
      <c r="A312" s="33" t="s">
        <v>125</v>
      </c>
      <c r="C312" s="3">
        <v>4373</v>
      </c>
      <c r="D312" s="3">
        <v>0</v>
      </c>
      <c r="E312" s="3">
        <v>2038</v>
      </c>
      <c r="F312" s="3">
        <v>0</v>
      </c>
      <c r="G312" s="3">
        <v>1528</v>
      </c>
      <c r="H312" s="16">
        <v>3941</v>
      </c>
      <c r="I312" s="16">
        <v>4335</v>
      </c>
      <c r="J312" s="15"/>
      <c r="K312" s="15"/>
      <c r="L312" s="16">
        <v>181.286</v>
      </c>
      <c r="N312" s="23" t="s">
        <v>125</v>
      </c>
    </row>
    <row r="313" spans="1:14" ht="13.5" thickBot="1" x14ac:dyDescent="0.25">
      <c r="A313" s="41" t="s">
        <v>113</v>
      </c>
      <c r="C313" s="42">
        <v>4806</v>
      </c>
      <c r="D313" s="42">
        <v>5711</v>
      </c>
      <c r="E313" s="42">
        <v>3548</v>
      </c>
      <c r="F313" s="42">
        <v>0</v>
      </c>
      <c r="G313" s="42">
        <v>-3590</v>
      </c>
      <c r="H313" s="42">
        <v>3408</v>
      </c>
      <c r="I313" s="42">
        <v>7925</v>
      </c>
      <c r="J313" s="2"/>
      <c r="K313" s="2"/>
      <c r="L313" s="42">
        <v>156.768</v>
      </c>
      <c r="N313" s="43" t="s">
        <v>113</v>
      </c>
    </row>
    <row r="314" spans="1:14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M314" s="3"/>
      <c r="N314" s="37">
        <f>'Olieforbrug, TJ'!M314</f>
        <v>2014</v>
      </c>
    </row>
    <row r="315" spans="1:14" x14ac:dyDescent="0.2">
      <c r="A315" s="33" t="s">
        <v>153</v>
      </c>
      <c r="C315" s="3">
        <v>2610</v>
      </c>
      <c r="D315" s="3">
        <v>883</v>
      </c>
      <c r="E315" s="3">
        <v>3381</v>
      </c>
      <c r="F315" s="3">
        <v>0</v>
      </c>
      <c r="G315" s="3">
        <v>584</v>
      </c>
      <c r="H315" s="16">
        <v>3510</v>
      </c>
      <c r="I315" s="16">
        <v>7341</v>
      </c>
      <c r="J315" s="15"/>
      <c r="K315" s="15"/>
      <c r="L315" s="16">
        <v>161.46</v>
      </c>
      <c r="N315" s="23" t="s">
        <v>115</v>
      </c>
    </row>
    <row r="316" spans="1:14" x14ac:dyDescent="0.2">
      <c r="A316" s="33" t="s">
        <v>154</v>
      </c>
      <c r="C316" s="3">
        <v>4249</v>
      </c>
      <c r="D316" s="3">
        <v>2601</v>
      </c>
      <c r="E316" s="3">
        <v>3493</v>
      </c>
      <c r="F316" s="3">
        <v>0</v>
      </c>
      <c r="G316" s="3">
        <v>89</v>
      </c>
      <c r="H316" s="16">
        <v>3473</v>
      </c>
      <c r="I316" s="16">
        <v>7252</v>
      </c>
      <c r="J316" s="15"/>
      <c r="K316" s="15"/>
      <c r="L316" s="16">
        <v>159.75800000000001</v>
      </c>
      <c r="N316" s="23" t="s">
        <v>116</v>
      </c>
    </row>
    <row r="317" spans="1:14" x14ac:dyDescent="0.2">
      <c r="A317" s="33" t="s">
        <v>155</v>
      </c>
      <c r="C317" s="3">
        <v>6646</v>
      </c>
      <c r="D317" s="3">
        <v>897</v>
      </c>
      <c r="E317" s="3">
        <v>5802</v>
      </c>
      <c r="F317" s="3">
        <v>0</v>
      </c>
      <c r="G317" s="3">
        <v>1589</v>
      </c>
      <c r="H317" s="16">
        <v>3461</v>
      </c>
      <c r="I317" s="16">
        <v>5663</v>
      </c>
      <c r="J317" s="15"/>
      <c r="K317" s="15"/>
      <c r="L317" s="16">
        <v>159.20599999999999</v>
      </c>
      <c r="N317" s="23" t="s">
        <v>117</v>
      </c>
    </row>
    <row r="318" spans="1:14" x14ac:dyDescent="0.2">
      <c r="A318" s="33" t="s">
        <v>118</v>
      </c>
      <c r="C318" s="3">
        <v>11372</v>
      </c>
      <c r="D318" s="3">
        <v>1923</v>
      </c>
      <c r="E318" s="3">
        <v>9544</v>
      </c>
      <c r="F318" s="3">
        <v>0</v>
      </c>
      <c r="G318" s="3">
        <v>312</v>
      </c>
      <c r="H318" s="16">
        <v>4109</v>
      </c>
      <c r="I318" s="16">
        <v>5351</v>
      </c>
      <c r="J318" s="15"/>
      <c r="K318" s="15"/>
      <c r="L318" s="16">
        <v>189.01400000000001</v>
      </c>
      <c r="N318" s="23" t="s">
        <v>118</v>
      </c>
    </row>
    <row r="319" spans="1:14" x14ac:dyDescent="0.2">
      <c r="A319" s="33" t="s">
        <v>137</v>
      </c>
      <c r="C319" s="3">
        <v>16971</v>
      </c>
      <c r="D319" s="3">
        <v>1769</v>
      </c>
      <c r="E319" s="3">
        <v>13269</v>
      </c>
      <c r="F319" s="3">
        <v>0</v>
      </c>
      <c r="G319" s="3">
        <v>-1302</v>
      </c>
      <c r="H319" s="16">
        <v>4369</v>
      </c>
      <c r="I319" s="16">
        <v>6653</v>
      </c>
      <c r="J319" s="15"/>
      <c r="K319" s="15"/>
      <c r="L319" s="16">
        <v>200.97399999999999</v>
      </c>
      <c r="N319" s="23" t="s">
        <v>119</v>
      </c>
    </row>
    <row r="320" spans="1:14" x14ac:dyDescent="0.2">
      <c r="A320" s="33" t="s">
        <v>138</v>
      </c>
      <c r="C320" s="3">
        <v>17413</v>
      </c>
      <c r="D320" s="3">
        <v>1641</v>
      </c>
      <c r="E320" s="3">
        <v>14739</v>
      </c>
      <c r="F320" s="3">
        <v>0</v>
      </c>
      <c r="G320" s="3">
        <v>191</v>
      </c>
      <c r="H320" s="16">
        <v>4612</v>
      </c>
      <c r="I320" s="16">
        <v>6462</v>
      </c>
      <c r="J320" s="15"/>
      <c r="K320" s="15"/>
      <c r="L320" s="16">
        <v>212.15199999999999</v>
      </c>
      <c r="N320" s="23" t="s">
        <v>120</v>
      </c>
    </row>
    <row r="321" spans="1:14" x14ac:dyDescent="0.2">
      <c r="A321" s="33" t="s">
        <v>129</v>
      </c>
      <c r="C321" s="3">
        <v>16158</v>
      </c>
      <c r="D321" s="3">
        <v>1663</v>
      </c>
      <c r="E321" s="3">
        <v>15091</v>
      </c>
      <c r="F321" s="3">
        <v>0</v>
      </c>
      <c r="G321" s="3">
        <v>1055</v>
      </c>
      <c r="H321" s="16">
        <v>3905</v>
      </c>
      <c r="I321" s="16">
        <v>5407</v>
      </c>
      <c r="J321" s="15"/>
      <c r="K321" s="15"/>
      <c r="L321" s="16">
        <v>179.63</v>
      </c>
      <c r="N321" s="23" t="s">
        <v>121</v>
      </c>
    </row>
    <row r="322" spans="1:14" x14ac:dyDescent="0.2">
      <c r="A322" s="33" t="s">
        <v>122</v>
      </c>
      <c r="C322" s="3">
        <v>12576</v>
      </c>
      <c r="D322" s="3">
        <v>0</v>
      </c>
      <c r="E322" s="3">
        <v>7916</v>
      </c>
      <c r="F322" s="3">
        <v>0</v>
      </c>
      <c r="G322" s="3">
        <v>-629</v>
      </c>
      <c r="H322" s="16">
        <v>4051</v>
      </c>
      <c r="I322" s="16">
        <v>6036</v>
      </c>
      <c r="J322" s="15"/>
      <c r="K322" s="15"/>
      <c r="L322" s="16">
        <v>186.346</v>
      </c>
      <c r="N322" s="23" t="s">
        <v>122</v>
      </c>
    </row>
    <row r="323" spans="1:14" x14ac:dyDescent="0.2">
      <c r="A323" s="33" t="s">
        <v>123</v>
      </c>
      <c r="C323" s="3">
        <v>7425</v>
      </c>
      <c r="D323" s="3">
        <v>1873</v>
      </c>
      <c r="E323" s="3">
        <v>5572</v>
      </c>
      <c r="F323" s="3">
        <v>0</v>
      </c>
      <c r="G323" s="3">
        <v>327</v>
      </c>
      <c r="H323" s="16">
        <v>4266</v>
      </c>
      <c r="I323" s="16">
        <v>5709</v>
      </c>
      <c r="J323" s="15"/>
      <c r="K323" s="15"/>
      <c r="L323" s="16">
        <v>196.23599999999999</v>
      </c>
      <c r="N323" s="23" t="s">
        <v>123</v>
      </c>
    </row>
    <row r="324" spans="1:14" x14ac:dyDescent="0.2">
      <c r="A324" s="33" t="s">
        <v>131</v>
      </c>
      <c r="C324" s="3">
        <v>8722</v>
      </c>
      <c r="D324" s="3">
        <v>1793</v>
      </c>
      <c r="E324" s="3">
        <v>7089</v>
      </c>
      <c r="F324" s="3">
        <v>0</v>
      </c>
      <c r="G324" s="3">
        <v>-314</v>
      </c>
      <c r="H324" s="16">
        <v>3615</v>
      </c>
      <c r="I324" s="16">
        <v>6023</v>
      </c>
      <c r="J324" s="15"/>
      <c r="K324" s="15"/>
      <c r="L324" s="16">
        <v>166.29</v>
      </c>
      <c r="N324" s="23" t="s">
        <v>124</v>
      </c>
    </row>
    <row r="325" spans="1:14" x14ac:dyDescent="0.2">
      <c r="A325" s="33" t="s">
        <v>125</v>
      </c>
      <c r="C325" s="3">
        <v>5407</v>
      </c>
      <c r="D325" s="3">
        <v>2897</v>
      </c>
      <c r="E325" s="3">
        <v>4872</v>
      </c>
      <c r="F325" s="3">
        <v>0</v>
      </c>
      <c r="G325" s="3">
        <v>-166</v>
      </c>
      <c r="H325" s="16">
        <v>3477</v>
      </c>
      <c r="I325" s="16">
        <v>6189</v>
      </c>
      <c r="J325" s="15"/>
      <c r="K325" s="15"/>
      <c r="L325" s="16">
        <v>159.94200000000001</v>
      </c>
      <c r="N325" s="23" t="s">
        <v>125</v>
      </c>
    </row>
    <row r="326" spans="1:14" ht="13.5" thickBot="1" x14ac:dyDescent="0.25">
      <c r="A326" s="41" t="s">
        <v>113</v>
      </c>
      <c r="C326" s="42">
        <v>8815</v>
      </c>
      <c r="D326" s="42">
        <v>0</v>
      </c>
      <c r="E326" s="42">
        <v>6936</v>
      </c>
      <c r="F326" s="42">
        <v>0</v>
      </c>
      <c r="G326" s="42">
        <v>1957</v>
      </c>
      <c r="H326" s="42">
        <v>3895</v>
      </c>
      <c r="I326" s="42">
        <v>4232</v>
      </c>
      <c r="J326" s="2"/>
      <c r="K326" s="2"/>
      <c r="L326" s="42">
        <v>179.17</v>
      </c>
      <c r="N326" s="43" t="s">
        <v>113</v>
      </c>
    </row>
    <row r="327" spans="1:14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M327" s="3"/>
      <c r="N327" s="37">
        <f>'Olieforbrug, TJ'!M327</f>
        <v>2015</v>
      </c>
    </row>
    <row r="328" spans="1:14" x14ac:dyDescent="0.2">
      <c r="A328" s="33" t="str">
        <f>'Olieforbrug, TJ'!A328</f>
        <v>Januar</v>
      </c>
      <c r="C328" s="67">
        <v>8646</v>
      </c>
      <c r="D328" s="67">
        <v>1769</v>
      </c>
      <c r="E328" s="67">
        <v>6022</v>
      </c>
      <c r="F328" s="67">
        <v>0</v>
      </c>
      <c r="G328" s="67">
        <f>I326-I328</f>
        <v>-2601</v>
      </c>
      <c r="H328" s="67">
        <v>3463</v>
      </c>
      <c r="I328" s="67">
        <v>6833</v>
      </c>
      <c r="J328" s="15"/>
      <c r="K328" s="15"/>
      <c r="L328" s="16">
        <f t="shared" ref="L328:L339" si="66">H328*46/1000</f>
        <v>159.298</v>
      </c>
      <c r="N328" s="23" t="str">
        <f>'Olieforbrug, TJ'!M328</f>
        <v>January</v>
      </c>
    </row>
    <row r="329" spans="1:14" x14ac:dyDescent="0.2">
      <c r="A329" s="33" t="str">
        <f>'Olieforbrug, TJ'!A329</f>
        <v>Februar</v>
      </c>
      <c r="C329" s="67">
        <v>7955</v>
      </c>
      <c r="D329" s="67">
        <v>0</v>
      </c>
      <c r="E329" s="67">
        <v>6088</v>
      </c>
      <c r="F329" s="67">
        <v>0</v>
      </c>
      <c r="G329" s="67">
        <f t="shared" ref="G329:G334" si="67">I328-I329</f>
        <v>1678</v>
      </c>
      <c r="H329" s="67">
        <v>3590</v>
      </c>
      <c r="I329" s="67">
        <v>5155</v>
      </c>
      <c r="J329" s="15"/>
      <c r="K329" s="15"/>
      <c r="L329" s="16">
        <f t="shared" si="66"/>
        <v>165.14</v>
      </c>
      <c r="N329" s="23" t="str">
        <f>'Olieforbrug, TJ'!M329</f>
        <v>February</v>
      </c>
    </row>
    <row r="330" spans="1:14" x14ac:dyDescent="0.2">
      <c r="A330" s="33" t="str">
        <f>'Olieforbrug, TJ'!A330</f>
        <v>Marts</v>
      </c>
      <c r="C330" s="67">
        <v>12153</v>
      </c>
      <c r="D330" s="67">
        <v>1750</v>
      </c>
      <c r="E330" s="67">
        <v>8363</v>
      </c>
      <c r="F330" s="67">
        <v>0</v>
      </c>
      <c r="G330" s="67">
        <f t="shared" si="67"/>
        <v>-1504</v>
      </c>
      <c r="H330" s="67">
        <v>4135</v>
      </c>
      <c r="I330" s="67">
        <v>6659</v>
      </c>
      <c r="J330" s="15"/>
      <c r="K330" s="15"/>
      <c r="L330" s="16">
        <f t="shared" si="66"/>
        <v>190.21</v>
      </c>
      <c r="N330" s="23" t="str">
        <f>'Olieforbrug, TJ'!M330</f>
        <v>March</v>
      </c>
    </row>
    <row r="331" spans="1:14" x14ac:dyDescent="0.2">
      <c r="A331" s="33" t="str">
        <f>'Olieforbrug, TJ'!A331</f>
        <v>April</v>
      </c>
      <c r="C331" s="67">
        <v>12719</v>
      </c>
      <c r="D331" s="67">
        <v>940</v>
      </c>
      <c r="E331" s="67">
        <v>11224</v>
      </c>
      <c r="F331" s="67">
        <v>0</v>
      </c>
      <c r="G331" s="67">
        <f t="shared" si="67"/>
        <v>-26</v>
      </c>
      <c r="H331" s="67">
        <v>4208</v>
      </c>
      <c r="I331" s="67">
        <v>6685</v>
      </c>
      <c r="L331" s="16">
        <f t="shared" si="66"/>
        <v>193.56800000000001</v>
      </c>
      <c r="N331" s="23" t="str">
        <f>'Olieforbrug, TJ'!M331</f>
        <v>April</v>
      </c>
    </row>
    <row r="332" spans="1:14" x14ac:dyDescent="0.2">
      <c r="A332" s="33" t="str">
        <f>'Olieforbrug, TJ'!A332</f>
        <v>Maj</v>
      </c>
      <c r="C332" s="67">
        <v>17877</v>
      </c>
      <c r="D332" s="67">
        <v>1736</v>
      </c>
      <c r="E332" s="67">
        <v>17246</v>
      </c>
      <c r="F332" s="67">
        <v>0</v>
      </c>
      <c r="G332" s="67">
        <f t="shared" si="67"/>
        <v>2001</v>
      </c>
      <c r="H332" s="67">
        <v>4547</v>
      </c>
      <c r="I332" s="67">
        <v>4684</v>
      </c>
      <c r="L332" s="16">
        <f t="shared" si="66"/>
        <v>209.16200000000001</v>
      </c>
      <c r="N332" s="23" t="str">
        <f>'Olieforbrug, TJ'!M332</f>
        <v>May</v>
      </c>
    </row>
    <row r="333" spans="1:14" x14ac:dyDescent="0.2">
      <c r="A333" s="33" t="str">
        <f>'Olieforbrug, TJ'!A333</f>
        <v>Juni</v>
      </c>
      <c r="C333" s="67">
        <v>16275</v>
      </c>
      <c r="D333" s="67">
        <v>950</v>
      </c>
      <c r="E333" s="67">
        <v>11470</v>
      </c>
      <c r="F333" s="67">
        <v>0</v>
      </c>
      <c r="G333" s="67">
        <f t="shared" si="67"/>
        <v>-915</v>
      </c>
      <c r="H333" s="67">
        <v>4983</v>
      </c>
      <c r="I333" s="67">
        <v>5599</v>
      </c>
      <c r="L333" s="16">
        <f t="shared" si="66"/>
        <v>229.21799999999999</v>
      </c>
      <c r="N333" s="23" t="str">
        <f>'Olieforbrug, TJ'!M333</f>
        <v>June</v>
      </c>
    </row>
    <row r="334" spans="1:14" x14ac:dyDescent="0.2">
      <c r="A334" s="33" t="str">
        <f>'Olieforbrug, TJ'!A334</f>
        <v>Juli</v>
      </c>
      <c r="C334" s="67">
        <v>14526</v>
      </c>
      <c r="D334" s="67">
        <v>1690</v>
      </c>
      <c r="E334" s="67">
        <v>13383</v>
      </c>
      <c r="F334" s="67">
        <v>0</v>
      </c>
      <c r="G334" s="67">
        <f t="shared" si="67"/>
        <v>1318</v>
      </c>
      <c r="H334" s="67">
        <v>4285</v>
      </c>
      <c r="I334" s="67">
        <v>4281</v>
      </c>
      <c r="L334" s="16">
        <f t="shared" si="66"/>
        <v>197.11</v>
      </c>
      <c r="N334" s="23" t="str">
        <f>'Olieforbrug, TJ'!M334</f>
        <v>July</v>
      </c>
    </row>
    <row r="335" spans="1:14" x14ac:dyDescent="0.2">
      <c r="A335" s="33" t="str">
        <f>'Olieforbrug, TJ'!A335</f>
        <v>August</v>
      </c>
      <c r="C335" s="67">
        <v>11923</v>
      </c>
      <c r="D335" s="67">
        <v>1839</v>
      </c>
      <c r="E335" s="67">
        <v>8236</v>
      </c>
      <c r="F335" s="67">
        <v>0</v>
      </c>
      <c r="G335" s="67">
        <f>I334-I335</f>
        <v>-912</v>
      </c>
      <c r="H335" s="67">
        <v>4777</v>
      </c>
      <c r="I335" s="67">
        <v>5193</v>
      </c>
      <c r="L335" s="16">
        <f t="shared" si="66"/>
        <v>219.74199999999999</v>
      </c>
      <c r="N335" s="23" t="str">
        <f>'Olieforbrug, TJ'!M335</f>
        <v>August</v>
      </c>
    </row>
    <row r="336" spans="1:14" x14ac:dyDescent="0.2">
      <c r="A336" s="33" t="str">
        <f>'Olieforbrug, TJ'!A336</f>
        <v>September</v>
      </c>
      <c r="C336" s="67">
        <v>-1601</v>
      </c>
      <c r="D336" s="67">
        <v>7352</v>
      </c>
      <c r="E336" s="67">
        <v>2468</v>
      </c>
      <c r="F336" s="67">
        <v>0</v>
      </c>
      <c r="G336" s="67">
        <f>I335-I336</f>
        <v>620</v>
      </c>
      <c r="H336" s="67">
        <v>5384</v>
      </c>
      <c r="I336" s="67">
        <v>4573</v>
      </c>
      <c r="L336" s="16">
        <f t="shared" si="66"/>
        <v>247.66399999999999</v>
      </c>
      <c r="N336" s="23" t="str">
        <f>'Olieforbrug, TJ'!M336</f>
        <v>September</v>
      </c>
    </row>
    <row r="337" spans="1:14" x14ac:dyDescent="0.2">
      <c r="A337" s="33" t="str">
        <f>'Olieforbrug, TJ'!A337</f>
        <v>Oktober</v>
      </c>
      <c r="C337" s="67">
        <v>4105</v>
      </c>
      <c r="D337" s="67">
        <v>4516</v>
      </c>
      <c r="E337" s="67">
        <v>2051</v>
      </c>
      <c r="F337" s="67">
        <v>0</v>
      </c>
      <c r="G337" s="67">
        <f>I336-I337</f>
        <v>-2710</v>
      </c>
      <c r="H337" s="67">
        <v>4218</v>
      </c>
      <c r="I337" s="67">
        <v>7283</v>
      </c>
      <c r="L337" s="16">
        <f t="shared" si="66"/>
        <v>194.02799999999999</v>
      </c>
      <c r="N337" s="23" t="str">
        <f>'Olieforbrug, TJ'!M337</f>
        <v>October</v>
      </c>
    </row>
    <row r="338" spans="1:14" x14ac:dyDescent="0.2">
      <c r="A338" s="33" t="str">
        <f>'Olieforbrug, TJ'!A338</f>
        <v>November</v>
      </c>
      <c r="C338" s="67">
        <v>4579</v>
      </c>
      <c r="D338" s="67">
        <v>903</v>
      </c>
      <c r="E338" s="67">
        <v>3516</v>
      </c>
      <c r="F338" s="67">
        <v>0</v>
      </c>
      <c r="G338" s="67">
        <f>I337-I338</f>
        <v>1771</v>
      </c>
      <c r="H338" s="67">
        <v>3884</v>
      </c>
      <c r="I338" s="67">
        <v>5512</v>
      </c>
      <c r="L338" s="16">
        <f t="shared" si="66"/>
        <v>178.66399999999999</v>
      </c>
      <c r="N338" s="23" t="str">
        <f>'Olieforbrug, TJ'!M338</f>
        <v>November</v>
      </c>
    </row>
    <row r="339" spans="1:14" ht="13.5" thickBot="1" x14ac:dyDescent="0.25">
      <c r="A339" s="41" t="str">
        <f>'Olieforbrug, TJ'!A339</f>
        <v>December</v>
      </c>
      <c r="C339" s="42">
        <v>6964</v>
      </c>
      <c r="D339" s="42">
        <v>1803</v>
      </c>
      <c r="E339" s="42">
        <v>5159</v>
      </c>
      <c r="F339" s="42">
        <v>0</v>
      </c>
      <c r="G339" s="42">
        <f>I338-I339</f>
        <v>-19</v>
      </c>
      <c r="H339" s="42">
        <v>3713</v>
      </c>
      <c r="I339" s="42">
        <v>5531</v>
      </c>
      <c r="J339" s="2"/>
      <c r="K339" s="2"/>
      <c r="L339" s="42">
        <f t="shared" si="66"/>
        <v>170.798</v>
      </c>
      <c r="N339" s="43" t="str">
        <f>'Olieforbrug, TJ'!M339</f>
        <v>December</v>
      </c>
    </row>
    <row r="340" spans="1:14" x14ac:dyDescent="0.2">
      <c r="A340" s="37">
        <v>2016</v>
      </c>
      <c r="B340" s="15"/>
      <c r="C340" s="16"/>
      <c r="D340" s="16"/>
      <c r="E340" s="16"/>
      <c r="F340" s="16"/>
      <c r="G340" s="16"/>
      <c r="H340" s="16"/>
      <c r="I340" s="16"/>
      <c r="M340" s="3"/>
      <c r="N340" s="37">
        <v>2016</v>
      </c>
    </row>
    <row r="341" spans="1:14" x14ac:dyDescent="0.2">
      <c r="A341" s="33" t="str">
        <f>'Olieforbrug, TJ'!A341</f>
        <v>Januar</v>
      </c>
      <c r="C341" s="67">
        <v>8454</v>
      </c>
      <c r="D341" s="67">
        <v>909</v>
      </c>
      <c r="E341" s="67">
        <v>5027</v>
      </c>
      <c r="F341" s="67">
        <v>0</v>
      </c>
      <c r="G341" s="67">
        <v>-650</v>
      </c>
      <c r="H341" s="67">
        <v>3812</v>
      </c>
      <c r="I341" s="67">
        <v>6181</v>
      </c>
      <c r="J341" s="15"/>
      <c r="K341" s="15"/>
      <c r="L341" s="16">
        <v>175.352</v>
      </c>
      <c r="N341" s="23" t="str">
        <f>'Olieforbrug, TJ'!M341</f>
        <v>January</v>
      </c>
    </row>
    <row r="342" spans="1:14" x14ac:dyDescent="0.2">
      <c r="A342" s="33" t="str">
        <f>'Olieforbrug, TJ'!A342</f>
        <v>Februar</v>
      </c>
      <c r="C342" s="67">
        <v>6801</v>
      </c>
      <c r="D342" s="67">
        <v>905</v>
      </c>
      <c r="E342" s="67">
        <v>5464</v>
      </c>
      <c r="F342" s="67">
        <v>0</v>
      </c>
      <c r="G342" s="67">
        <v>1278</v>
      </c>
      <c r="H342" s="67">
        <v>3596</v>
      </c>
      <c r="I342" s="67">
        <v>4903</v>
      </c>
      <c r="J342" s="15"/>
      <c r="K342" s="15"/>
      <c r="L342" s="16">
        <v>165.416</v>
      </c>
      <c r="N342" s="23" t="str">
        <f>'Olieforbrug, TJ'!M342</f>
        <v>February</v>
      </c>
    </row>
    <row r="343" spans="1:14" x14ac:dyDescent="0.2">
      <c r="A343" s="33" t="str">
        <f>'Olieforbrug, TJ'!A343</f>
        <v>Marts</v>
      </c>
      <c r="C343" s="67">
        <v>11434</v>
      </c>
      <c r="D343" s="67">
        <v>910</v>
      </c>
      <c r="E343" s="67">
        <v>7151</v>
      </c>
      <c r="F343" s="67">
        <v>0</v>
      </c>
      <c r="G343" s="67">
        <v>-967</v>
      </c>
      <c r="H343" s="67">
        <v>4273</v>
      </c>
      <c r="I343" s="67">
        <v>5870</v>
      </c>
      <c r="J343" s="15"/>
      <c r="K343" s="15"/>
      <c r="L343" s="16">
        <v>196.55799999999999</v>
      </c>
      <c r="N343" s="23" t="str">
        <f>'Olieforbrug, TJ'!M343</f>
        <v>March</v>
      </c>
    </row>
    <row r="344" spans="1:14" x14ac:dyDescent="0.2">
      <c r="A344" s="33" t="str">
        <f>'Olieforbrug, TJ'!A344</f>
        <v>April</v>
      </c>
      <c r="C344" s="67">
        <v>4443</v>
      </c>
      <c r="D344" s="67">
        <v>2413</v>
      </c>
      <c r="E344" s="67">
        <v>3653</v>
      </c>
      <c r="F344" s="67">
        <v>0</v>
      </c>
      <c r="G344" s="67">
        <v>354</v>
      </c>
      <c r="H344" s="67">
        <v>4020</v>
      </c>
      <c r="I344" s="67">
        <v>5516</v>
      </c>
      <c r="J344" s="15"/>
      <c r="K344" s="15"/>
      <c r="L344" s="16">
        <v>184.92</v>
      </c>
      <c r="N344" s="23" t="str">
        <f>'Olieforbrug, TJ'!M344</f>
        <v>April</v>
      </c>
    </row>
    <row r="345" spans="1:14" x14ac:dyDescent="0.2">
      <c r="A345" s="33" t="str">
        <f>'Olieforbrug, TJ'!A345</f>
        <v>Maj</v>
      </c>
      <c r="C345" s="67">
        <v>8154</v>
      </c>
      <c r="D345" s="67">
        <v>1458</v>
      </c>
      <c r="E345" s="67">
        <v>5128</v>
      </c>
      <c r="F345" s="67">
        <v>0</v>
      </c>
      <c r="G345" s="67">
        <v>-178</v>
      </c>
      <c r="H345" s="67">
        <v>5000</v>
      </c>
      <c r="I345" s="67">
        <v>5694</v>
      </c>
      <c r="J345" s="15"/>
      <c r="K345" s="15"/>
      <c r="L345" s="16">
        <v>230</v>
      </c>
      <c r="N345" s="23" t="str">
        <f>'Olieforbrug, TJ'!M345</f>
        <v>May</v>
      </c>
    </row>
    <row r="346" spans="1:14" ht="13.9" customHeight="1" x14ac:dyDescent="0.2">
      <c r="A346" s="33" t="str">
        <f>'Olieforbrug, TJ'!A346</f>
        <v>Juni</v>
      </c>
      <c r="C346" s="67">
        <v>12754</v>
      </c>
      <c r="D346" s="67">
        <v>4443</v>
      </c>
      <c r="E346" s="67">
        <v>12821</v>
      </c>
      <c r="F346" s="67">
        <v>0</v>
      </c>
      <c r="G346" s="67">
        <v>893</v>
      </c>
      <c r="H346" s="67">
        <v>5461</v>
      </c>
      <c r="I346" s="67">
        <v>4801</v>
      </c>
      <c r="J346" s="15"/>
      <c r="K346" s="15"/>
      <c r="L346" s="16">
        <v>251.20599999999999</v>
      </c>
      <c r="N346" s="23" t="str">
        <f>'Olieforbrug, TJ'!M346</f>
        <v>June</v>
      </c>
    </row>
    <row r="347" spans="1:14" x14ac:dyDescent="0.2">
      <c r="A347" s="33" t="str">
        <f>'Olieforbrug, TJ'!A347</f>
        <v>Juli</v>
      </c>
      <c r="C347" s="67">
        <v>12914</v>
      </c>
      <c r="D347" s="67">
        <v>4322</v>
      </c>
      <c r="E347" s="67">
        <v>11059</v>
      </c>
      <c r="F347" s="67">
        <v>0</v>
      </c>
      <c r="G347" s="67">
        <v>-2931</v>
      </c>
      <c r="H347" s="67">
        <v>3982</v>
      </c>
      <c r="I347" s="67">
        <v>7732</v>
      </c>
      <c r="J347" s="15"/>
      <c r="K347" s="15"/>
      <c r="L347" s="16">
        <v>183.172</v>
      </c>
      <c r="N347" s="23" t="str">
        <f>'Olieforbrug, TJ'!M347</f>
        <v>July</v>
      </c>
    </row>
    <row r="348" spans="1:14" x14ac:dyDescent="0.2">
      <c r="A348" s="33" t="str">
        <f>'Olieforbrug, TJ'!A348</f>
        <v>August</v>
      </c>
      <c r="C348" s="67">
        <v>11536</v>
      </c>
      <c r="D348" s="67">
        <v>2068</v>
      </c>
      <c r="E348" s="67">
        <v>10634</v>
      </c>
      <c r="F348" s="67">
        <v>0</v>
      </c>
      <c r="G348" s="67">
        <v>2058</v>
      </c>
      <c r="H348" s="67">
        <v>5563</v>
      </c>
      <c r="I348" s="67">
        <v>5674</v>
      </c>
      <c r="J348" s="15"/>
      <c r="K348" s="15"/>
      <c r="L348" s="16">
        <v>255.898</v>
      </c>
      <c r="N348" s="23" t="str">
        <f>'Olieforbrug, TJ'!M348</f>
        <v>August</v>
      </c>
    </row>
    <row r="349" spans="1:14" x14ac:dyDescent="0.2">
      <c r="A349" s="33" t="str">
        <f>'Olieforbrug, TJ'!A349</f>
        <v>September</v>
      </c>
      <c r="C349" s="67">
        <v>4982</v>
      </c>
      <c r="D349" s="67">
        <v>4127</v>
      </c>
      <c r="E349" s="67">
        <v>4750</v>
      </c>
      <c r="F349" s="67">
        <v>0</v>
      </c>
      <c r="G349" s="67">
        <v>-95</v>
      </c>
      <c r="H349" s="67">
        <v>4575</v>
      </c>
      <c r="I349" s="67">
        <v>5769</v>
      </c>
      <c r="J349" s="15"/>
      <c r="K349" s="15"/>
      <c r="L349" s="16">
        <v>210.45</v>
      </c>
      <c r="N349" s="23" t="str">
        <f>'Olieforbrug, TJ'!M349</f>
        <v>September</v>
      </c>
    </row>
    <row r="350" spans="1:14" x14ac:dyDescent="0.2">
      <c r="A350" s="33" t="str">
        <f>'Olieforbrug, TJ'!A350</f>
        <v>Oktober</v>
      </c>
      <c r="C350" s="67">
        <v>2221</v>
      </c>
      <c r="D350" s="67">
        <v>4405</v>
      </c>
      <c r="E350" s="67">
        <v>3568</v>
      </c>
      <c r="F350" s="67">
        <v>0</v>
      </c>
      <c r="G350" s="67">
        <v>1024</v>
      </c>
      <c r="H350" s="67">
        <v>4208</v>
      </c>
      <c r="I350" s="67">
        <v>4745</v>
      </c>
      <c r="J350" s="15"/>
      <c r="K350" s="15"/>
      <c r="L350" s="16">
        <v>193.56800000000001</v>
      </c>
      <c r="N350" s="23" t="str">
        <f>'Olieforbrug, TJ'!M350</f>
        <v>October</v>
      </c>
    </row>
    <row r="351" spans="1:14" x14ac:dyDescent="0.2">
      <c r="A351" s="33" t="str">
        <f>'Olieforbrug, TJ'!A351</f>
        <v>November</v>
      </c>
      <c r="C351" s="67">
        <v>5813</v>
      </c>
      <c r="D351" s="67">
        <v>3876</v>
      </c>
      <c r="E351" s="67">
        <v>3567</v>
      </c>
      <c r="F351" s="67">
        <v>0</v>
      </c>
      <c r="G351" s="67">
        <v>-1421</v>
      </c>
      <c r="H351" s="67">
        <v>4767</v>
      </c>
      <c r="I351" s="67">
        <v>6166</v>
      </c>
      <c r="J351" s="15"/>
      <c r="K351" s="15"/>
      <c r="L351" s="16">
        <v>219.28200000000001</v>
      </c>
      <c r="N351" s="23" t="str">
        <f>'Olieforbrug, TJ'!M351</f>
        <v>November</v>
      </c>
    </row>
    <row r="352" spans="1:14" ht="13.5" thickBot="1" x14ac:dyDescent="0.25">
      <c r="A352" s="41" t="str">
        <f>'Olieforbrug, TJ'!A352</f>
        <v>December</v>
      </c>
      <c r="C352" s="42">
        <v>4698</v>
      </c>
      <c r="D352" s="42">
        <v>1673</v>
      </c>
      <c r="E352" s="42">
        <v>5237</v>
      </c>
      <c r="F352" s="42">
        <v>0</v>
      </c>
      <c r="G352" s="42">
        <v>2947</v>
      </c>
      <c r="H352" s="42">
        <v>4159</v>
      </c>
      <c r="I352" s="42">
        <v>3219</v>
      </c>
      <c r="J352" s="2"/>
      <c r="K352" s="2"/>
      <c r="L352" s="42">
        <v>191.31399999999999</v>
      </c>
      <c r="N352" s="43" t="str">
        <f>'Olieforbrug, TJ'!M352</f>
        <v>December</v>
      </c>
    </row>
    <row r="353" spans="1:14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5"/>
      <c r="K353" s="15"/>
      <c r="L353" s="16"/>
      <c r="M353" s="3"/>
      <c r="N353" s="37">
        <v>2017</v>
      </c>
    </row>
    <row r="354" spans="1:14" x14ac:dyDescent="0.2">
      <c r="A354" s="23" t="str">
        <f>'Olieforbrug, TJ'!A354</f>
        <v>Januar</v>
      </c>
      <c r="C354" s="16">
        <f>IFERROR(HLOOKUP("L.P.G.",'[1]Månedlig Olie Rapport'!$B$2:$AG$39,MATCH("Egen produktion 2.i.",'[1]Månedlig Olie Rapport'!$B$2:$B$39,0),FALSE),0)-IFERROR(HLOOKUP("L.P.G.",'[1]Månedlig Olie Rapport'!$B$2:$AG$39,MATCH("Anvendt til produktion 3.n",'[1]Månedlig Olie Rapport'!$B$2:$B$39,0),FALSE),0)</f>
        <v>2389</v>
      </c>
      <c r="D354" s="16">
        <f>IFERROR(HLOOKUP("L.P.G.",'[1]Månedlig Olie Rapport'!$A$2:$AG$39,MATCH("Import 2.a.",'[1]Månedlig Olie Rapport'!$B$2:$B$39,0),FALSE),0)</f>
        <v>4351</v>
      </c>
      <c r="E354" s="16">
        <f>IFERROR(HLOOKUP("L.P.G.",'[1]Månedlig Olie Rapport'!$A$2:$AG$39,MATCH("Eksport 3.a.",'[1]Månedlig Olie Rapport'!$B$2:$B$39,0),FALSE),0)</f>
        <v>1735</v>
      </c>
      <c r="F354" s="16">
        <f>IFERROR(HLOOKUP("L.P.G.",'[1]Månedlig Olie Rapport'!$A$2:$AG$39,MATCH("Bunkring af udenrigsfart 3.d.",'[1]Månedlig Olie Rapport'!$B$2:$B$39,0),FALSE),0)</f>
        <v>0</v>
      </c>
      <c r="G354" s="16">
        <f>I352-I354</f>
        <v>-1462</v>
      </c>
      <c r="H354" s="16">
        <f>IFERROR(HLOOKUP("L.P.G.",'[1]Månedlig Olie Rapport'!$A$2:$AG$39,MATCH("Salg til Forsvaret 3.e.",'[1]Månedlig Olie Rapport'!$B$2:$B$39,0),FALSE),0)
+IFERROR(HLOOKUP("L.P.G.",'[1]Månedlig Olie Rapport'!$A$2:$AG$39,MATCH("Salg til international luftfart 3.f.",'[1]Månedlig Olie Rapport'!$B$2:$B$39,0),FALSE),0)
+IFERROR(HLOOKUP("L.P.G.",'[1]Månedlig Olie Rapport'!$A$2:$AG$39,MATCH("Salg til andre 3.h.",'[1]Månedlig Olie Rapport'!$B$2:$B$39,0),FALSE),0)
+IFERROR(HLOOKUP("L.P.G.",'[1]Månedlig Olie Rapport'!$A$2:$AG$39,MATCH("Eget forbrug uden for raffinaderi 3*",'[1]Månedlig Olie Rapport'!$B$2:$B$39,0),FALSE),0)
+IFERROR(HLOOKUP("L.P.G.",'[1]Månedlig Olie Rapport'!$A$2:$AG$39,MATCH("Salg til platforme 3.g.",'[1]Månedlig Olie Rapport'!$B$2:$B$39,0),FALSE),0)</f>
        <v>4195</v>
      </c>
      <c r="I354" s="16">
        <f>IFERROR(HLOOKUP("L.P.G.",'[1]Månedlig Olie Rapport'!$A$2:$AG$39,MATCH("EGEN BEHOLDNING ULTIMO",'[1]Månedlig Olie Rapport'!$A$2:$A$39,0),FALSE),0)</f>
        <v>4681</v>
      </c>
      <c r="J354" s="15"/>
      <c r="K354" s="15"/>
      <c r="L354" s="16">
        <f t="shared" ref="L354:L365" si="68">H354*46/1000</f>
        <v>192.97</v>
      </c>
      <c r="N354" s="23" t="str">
        <f>'Olieforbrug, TJ'!M354</f>
        <v>January</v>
      </c>
    </row>
    <row r="355" spans="1:14" x14ac:dyDescent="0.2">
      <c r="A355" s="23" t="str">
        <f>'Olieforbrug, TJ'!A355</f>
        <v>Februar</v>
      </c>
      <c r="C355" s="16">
        <f>IFERROR(HLOOKUP("L.P.G.",'[2]Månedlig Olie Rapport'!$B$2:$AG$39,MATCH("Egen produktion 2.i.",'[2]Månedlig Olie Rapport'!$B$2:$B$39,0),FALSE),0)-IFERROR(HLOOKUP("L.P.G.",'[2]Månedlig Olie Rapport'!$B$2:$AG$39,MATCH("Anvendt til produktion 3.n",'[2]Månedlig Olie Rapport'!$B$2:$B$39,0),FALSE),0)</f>
        <v>7759</v>
      </c>
      <c r="D355" s="16">
        <f>IFERROR(HLOOKUP("L.P.G.",'[2]Månedlig Olie Rapport'!$A$2:$AG$39,MATCH("Import 2.a.",'[2]Månedlig Olie Rapport'!$B$2:$B$39,0),FALSE),0)</f>
        <v>1777</v>
      </c>
      <c r="E355" s="16">
        <f>IFERROR(HLOOKUP("L.P.G.",'[2]Månedlig Olie Rapport'!$A$2:$AG$39,MATCH("Eksport 3.a.",'[2]Månedlig Olie Rapport'!$B$2:$B$39,0),FALSE),0)</f>
        <v>4798</v>
      </c>
      <c r="F355" s="16">
        <f>IFERROR(HLOOKUP("L.P.G.",'[2]Månedlig Olie Rapport'!$A$2:$AG$39,MATCH("Bunkring af udenrigsfart 3.d.",'[2]Månedlig Olie Rapport'!$B$2:$B$39,0),FALSE),0)</f>
        <v>0</v>
      </c>
      <c r="G355" s="16">
        <f t="shared" ref="G355:G360" si="69">I354-I355</f>
        <v>-926</v>
      </c>
      <c r="H355" s="16">
        <f>IFERROR(HLOOKUP("L.P.G.",'[2]Månedlig Olie Rapport'!$A$2:$AG$39,MATCH("Salg til Forsvaret 3.e.",'[2]Månedlig Olie Rapport'!$B$2:$B$39,0),FALSE),0)
+IFERROR(HLOOKUP("L.P.G.",'[2]Månedlig Olie Rapport'!$A$2:$AG$39,MATCH("Salg til international luftfart 3.f.",'[2]Månedlig Olie Rapport'!$B$2:$B$39,0),FALSE),0)
+IFERROR(HLOOKUP("L.P.G.",'[2]Månedlig Olie Rapport'!$A$2:$AG$39,MATCH("Salg til andre 3.h.",'[2]Månedlig Olie Rapport'!$B$2:$B$39,0),FALSE),0)
+IFERROR(HLOOKUP("L.P.G.",'[2]Månedlig Olie Rapport'!$A$2:$AG$39,MATCH("Eget forbrug uden for raffinaderi 3*",'[2]Månedlig Olie Rapport'!$B$2:$B$39,0),FALSE),0)
+IFERROR(HLOOKUP("L.P.G.",'[2]Månedlig Olie Rapport'!$A$2:$AG$39,MATCH("Salg til platforme 3.g.",'[2]Månedlig Olie Rapport'!$B$2:$B$39,0),FALSE),0)</f>
        <v>3858</v>
      </c>
      <c r="I355" s="16">
        <f>IFERROR(HLOOKUP("L.P.G.",'[2]Månedlig Olie Rapport'!$A$2:$AG$39,MATCH("EGEN BEHOLDNING ULTIMO",'[2]Månedlig Olie Rapport'!$A$2:$A$39,0),FALSE),0)</f>
        <v>5607</v>
      </c>
      <c r="J355" s="15"/>
      <c r="K355" s="15"/>
      <c r="L355" s="16">
        <f t="shared" si="68"/>
        <v>177.46799999999999</v>
      </c>
      <c r="N355" s="23" t="str">
        <f>'Olieforbrug, TJ'!M355</f>
        <v>February</v>
      </c>
    </row>
    <row r="356" spans="1:14" x14ac:dyDescent="0.2">
      <c r="A356" s="23" t="str">
        <f>'Olieforbrug, TJ'!A356</f>
        <v>Marts</v>
      </c>
      <c r="C356" s="16">
        <f>IFERROR(HLOOKUP("L.P.G.",'[3]Månedlig Olie Rapport'!$B$2:$AG$39,MATCH("Egen produktion 2.i.",'[3]Månedlig Olie Rapport'!$B$2:$B$39,0),FALSE),0)-IFERROR(HLOOKUP("L.P.G.",'[3]Månedlig Olie Rapport'!$B$2:$AG$39,MATCH("Anvendt til produktion 3.n",'[3]Månedlig Olie Rapport'!$B$2:$B$39,0),FALSE),0)</f>
        <v>11472</v>
      </c>
      <c r="D356" s="16">
        <f>IFERROR(HLOOKUP("L.P.G.",'[3]Månedlig Olie Rapport'!$A$2:$AG$39,MATCH("Import 2.a.",'[3]Månedlig Olie Rapport'!$B$2:$B$39,0),FALSE),0)</f>
        <v>1781</v>
      </c>
      <c r="E356" s="16">
        <f>IFERROR(HLOOKUP("L.P.G.",'[3]Månedlig Olie Rapport'!$A$2:$AG$39,MATCH("Eksport 3.a.",'[3]Månedlig Olie Rapport'!$B$2:$B$39,0),FALSE),0)</f>
        <v>7433</v>
      </c>
      <c r="F356" s="16">
        <f>IFERROR(HLOOKUP("L.P.G.",'[3]Månedlig Olie Rapport'!$A$2:$AG$39,MATCH("Bunkring af udenrigsfart 3.d.",'[3]Månedlig Olie Rapport'!$B$2:$B$39,0),FALSE),0)</f>
        <v>0</v>
      </c>
      <c r="G356" s="16">
        <f t="shared" si="69"/>
        <v>-1444</v>
      </c>
      <c r="H356" s="16">
        <f>IFERROR(HLOOKUP("L.P.G.",'[3]Månedlig Olie Rapport'!$A$2:$AG$39,MATCH("Salg til Forsvaret 3.e.",'[3]Månedlig Olie Rapport'!$B$2:$B$39,0),FALSE),0)
+IFERROR(HLOOKUP("L.P.G.",'[3]Månedlig Olie Rapport'!$A$2:$AG$39,MATCH("Salg til international luftfart 3.f.",'[3]Månedlig Olie Rapport'!$B$2:$B$39,0),FALSE),0)
+IFERROR(HLOOKUP("L.P.G.",'[3]Månedlig Olie Rapport'!$A$2:$AG$39,MATCH("Salg til andre 3.h.",'[3]Månedlig Olie Rapport'!$B$2:$B$39,0),FALSE),0)
+IFERROR(HLOOKUP("L.P.G.",'[3]Månedlig Olie Rapport'!$A$2:$AG$39,MATCH("Eget forbrug uden for raffinaderi 3*",'[3]Månedlig Olie Rapport'!$B$2:$B$39,0),FALSE),0)
+IFERROR(HLOOKUP("L.P.G.",'[3]Månedlig Olie Rapport'!$A$2:$AG$39,MATCH("Salg til platforme 3.g.",'[3]Månedlig Olie Rapport'!$B$2:$B$39,0),FALSE),0)</f>
        <v>4532</v>
      </c>
      <c r="I356" s="16">
        <f>IFERROR(HLOOKUP("L.P.G.",'[3]Månedlig Olie Rapport'!$A$2:$AG$39,MATCH("EGEN BEHOLDNING ULTIMO",'[3]Månedlig Olie Rapport'!$A$2:$A$39,0),FALSE),0)</f>
        <v>7051</v>
      </c>
      <c r="J356" s="15"/>
      <c r="K356" s="15"/>
      <c r="L356" s="16">
        <f t="shared" si="68"/>
        <v>208.47200000000001</v>
      </c>
      <c r="N356" s="23" t="str">
        <f>'Olieforbrug, TJ'!M356</f>
        <v>March</v>
      </c>
    </row>
    <row r="357" spans="1:14" x14ac:dyDescent="0.2">
      <c r="A357" s="23" t="str">
        <f>'Olieforbrug, TJ'!A357</f>
        <v>April</v>
      </c>
      <c r="C357" s="16">
        <f>IFERROR(HLOOKUP("L.P.G.",'[4]Månedlig Olie Rapport'!$B$2:$AG$39,MATCH("Egen produktion 2.i.",'[4]Månedlig Olie Rapport'!$B$2:$B$39,0),FALSE),0)-IFERROR(HLOOKUP("L.P.G.",'[4]Månedlig Olie Rapport'!$B$2:$AG$39,MATCH("Anvendt til produktion 3.n",'[4]Månedlig Olie Rapport'!$B$2:$B$39,0),FALSE),0)</f>
        <v>15495</v>
      </c>
      <c r="D357" s="16">
        <f>IFERROR(HLOOKUP("L.P.G.",'[4]Månedlig Olie Rapport'!$A$2:$AG$39,MATCH("Import 2.a.",'[4]Månedlig Olie Rapport'!$B$2:$B$39,0),FALSE),0)</f>
        <v>1785</v>
      </c>
      <c r="E357" s="16">
        <f>IFERROR(HLOOKUP("L.P.G.",'[4]Månedlig Olie Rapport'!$A$2:$AG$39,MATCH("Eksport 3.a.",'[4]Månedlig Olie Rapport'!$B$2:$B$39,0),FALSE),0)</f>
        <v>13190</v>
      </c>
      <c r="F357" s="16">
        <f>IFERROR(HLOOKUP("L.P.G.",'[4]Månedlig Olie Rapport'!$A$2:$AG$39,MATCH("Bunkring af udenrigsfart 3.d.",'[4]Månedlig Olie Rapport'!$B$2:$B$39,0),FALSE),0)</f>
        <v>0</v>
      </c>
      <c r="G357" s="16">
        <f t="shared" si="69"/>
        <v>760</v>
      </c>
      <c r="H357" s="16">
        <f>IFERROR(HLOOKUP("L.P.G.",'[4]Månedlig Olie Rapport'!$A$2:$AG$39,MATCH("Salg til Forsvaret 3.e.",'[4]Månedlig Olie Rapport'!$B$2:$B$39,0),FALSE),0)
+IFERROR(HLOOKUP("L.P.G.",'[4]Månedlig Olie Rapport'!$A$2:$AG$39,MATCH("Salg til international luftfart 3.f.",'[4]Månedlig Olie Rapport'!$B$2:$B$39,0),FALSE),0)
+IFERROR(HLOOKUP("L.P.G.",'[4]Månedlig Olie Rapport'!$A$2:$AG$39,MATCH("Salg til andre 3.h.",'[4]Månedlig Olie Rapport'!$B$2:$B$39,0),FALSE),0)
+IFERROR(HLOOKUP("L.P.G.",'[4]Månedlig Olie Rapport'!$A$2:$AG$39,MATCH("Eget forbrug uden for raffinaderi 3*",'[4]Månedlig Olie Rapport'!$B$2:$B$39,0),FALSE),0)
+IFERROR(HLOOKUP("L.P.G.",'[4]Månedlig Olie Rapport'!$A$2:$AG$39,MATCH("Salg til platforme 3.g.",'[4]Månedlig Olie Rapport'!$B$2:$B$39,0),FALSE),0)</f>
        <v>4354</v>
      </c>
      <c r="I357" s="16">
        <f>IFERROR(HLOOKUP("L.P.G.",'[4]Månedlig Olie Rapport'!$A$2:$AG$39,MATCH("EGEN BEHOLDNING ULTIMO",'[4]Månedlig Olie Rapport'!$A$2:$A$39,0),FALSE),0)</f>
        <v>6291</v>
      </c>
      <c r="J357" s="15"/>
      <c r="K357" s="15"/>
      <c r="L357" s="16">
        <f t="shared" si="68"/>
        <v>200.28399999999999</v>
      </c>
      <c r="N357" s="23" t="s">
        <v>118</v>
      </c>
    </row>
    <row r="358" spans="1:14" x14ac:dyDescent="0.2">
      <c r="A358" s="23" t="str">
        <f>'Olieforbrug, TJ'!A358</f>
        <v>Maj</v>
      </c>
      <c r="C358" s="16">
        <f>IFERROR(HLOOKUP("L.P.G.",'[5]Månedlig Olie Rapport'!$B$2:$AG$39,MATCH("Egen produktion 2.i.",'[5]Månedlig Olie Rapport'!$B$2:$B$39,0),FALSE),0)-IFERROR(HLOOKUP("L.P.G.",'[5]Månedlig Olie Rapport'!$B$2:$AG$39,MATCH("Anvendt til produktion 3.n",'[5]Månedlig Olie Rapport'!$B$2:$B$39,0),FALSE),0)</f>
        <v>14229</v>
      </c>
      <c r="D358" s="16">
        <f>IFERROR(HLOOKUP("L.P.G.",'[5]Månedlig Olie Rapport'!$A$2:$AG$39,MATCH("Import 2.a.",'[5]Månedlig Olie Rapport'!$B$2:$B$39,0),FALSE),0)</f>
        <v>2520</v>
      </c>
      <c r="E358" s="16">
        <f>IFERROR(HLOOKUP("L.P.G.",'[5]Månedlig Olie Rapport'!$A$2:$AG$39,MATCH("Eksport 3.a.",'[5]Månedlig Olie Rapport'!$B$2:$B$39,0),FALSE),0)</f>
        <v>11236</v>
      </c>
      <c r="F358" s="16">
        <f>IFERROR(HLOOKUP("L.P.G.",'[5]Månedlig Olie Rapport'!$A$2:$AG$39,MATCH("Bunkring af udenrigsfart 3.d.",'[5]Månedlig Olie Rapport'!$B$2:$B$39,0),FALSE),0)</f>
        <v>0</v>
      </c>
      <c r="G358" s="16">
        <f t="shared" si="69"/>
        <v>-600</v>
      </c>
      <c r="H358" s="16">
        <f>IFERROR(HLOOKUP("L.P.G.",'[5]Månedlig Olie Rapport'!$A$2:$AG$39,MATCH("Salg til Forsvaret 3.e.",'[5]Månedlig Olie Rapport'!$B$2:$B$39,0),FALSE),0)
+IFERROR(HLOOKUP("L.P.G.",'[5]Månedlig Olie Rapport'!$A$2:$AG$39,MATCH("Salg til international luftfart 3.f.",'[5]Månedlig Olie Rapport'!$B$2:$B$39,0),FALSE),0)
+IFERROR(HLOOKUP("L.P.G.",'[5]Månedlig Olie Rapport'!$A$2:$AG$39,MATCH("Salg til andre 3.h.",'[5]Månedlig Olie Rapport'!$B$2:$B$39,0),FALSE),0)
+IFERROR(HLOOKUP("L.P.G.",'[5]Månedlig Olie Rapport'!$A$2:$AG$39,MATCH("Eget forbrug uden for raffinaderi 3*",'[5]Månedlig Olie Rapport'!$B$2:$B$39,0),FALSE),0)
+IFERROR(HLOOKUP("L.P.G.",'[5]Månedlig Olie Rapport'!$A$2:$AG$39,MATCH("Salg til platforme 3.g.",'[5]Månedlig Olie Rapport'!$B$2:$B$39,0),FALSE),0)</f>
        <v>5619</v>
      </c>
      <c r="I358" s="16">
        <f>IFERROR(HLOOKUP("L.P.G.",'[5]Månedlig Olie Rapport'!$A$2:$AG$39,MATCH("EGEN BEHOLDNING ULTIMO",'[5]Månedlig Olie Rapport'!$A$2:$A$39,0),FALSE),0)</f>
        <v>6891</v>
      </c>
      <c r="J358" s="15"/>
      <c r="K358" s="15"/>
      <c r="L358" s="16">
        <f t="shared" si="68"/>
        <v>258.47399999999999</v>
      </c>
      <c r="N358" s="23" t="s">
        <v>137</v>
      </c>
    </row>
    <row r="359" spans="1:14" x14ac:dyDescent="0.2">
      <c r="A359" s="23" t="str">
        <f>'Olieforbrug, TJ'!A359</f>
        <v>Juni</v>
      </c>
      <c r="C359" s="16">
        <f>IFERROR(HLOOKUP("L.P.G.",'[6]Månedlig Olie Rapport'!$B$2:$AG$39,MATCH("Egen produktion 2.i.",'[6]Månedlig Olie Rapport'!$B$2:$B$39,0),FALSE),0)-IFERROR(HLOOKUP("L.P.G.",'[6]Månedlig Olie Rapport'!$B$2:$AG$39,MATCH("Anvendt til produktion 3.n",'[6]Månedlig Olie Rapport'!$B$2:$B$39,0),FALSE),0)</f>
        <v>14605</v>
      </c>
      <c r="D359" s="16">
        <f>IFERROR(HLOOKUP("L.P.G.",'[6]Månedlig Olie Rapport'!$A$2:$AG$39,MATCH("Import 2.a.",'[6]Månedlig Olie Rapport'!$B$2:$B$39,0),FALSE),0)</f>
        <v>2876</v>
      </c>
      <c r="E359" s="16">
        <f>IFERROR(HLOOKUP("L.P.G.",'[6]Månedlig Olie Rapport'!$A$2:$AG$39,MATCH("Eksport 3.a.",'[6]Månedlig Olie Rapport'!$B$2:$B$39,0),FALSE),0)</f>
        <v>14989</v>
      </c>
      <c r="F359" s="16">
        <f>IFERROR(HLOOKUP("L.P.G.",'[6]Månedlig Olie Rapport'!$A$2:$AG$39,MATCH("Bunkring af udenrigsfart 3.d.",'[6]Månedlig Olie Rapport'!$B$2:$B$39,0),FALSE),0)</f>
        <v>0</v>
      </c>
      <c r="G359" s="16">
        <f t="shared" si="69"/>
        <v>2310</v>
      </c>
      <c r="H359" s="16">
        <f>IFERROR(HLOOKUP("L.P.G.",'[6]Månedlig Olie Rapport'!$A$2:$AG$39,MATCH("Salg til Forsvaret 3.e.",'[6]Månedlig Olie Rapport'!$B$2:$B$39,0),FALSE),0)
+IFERROR(HLOOKUP("L.P.G.",'[6]Månedlig Olie Rapport'!$A$2:$AG$39,MATCH("Salg til international luftfart 3.f.",'[6]Månedlig Olie Rapport'!$B$2:$B$39,0),FALSE),0)
+IFERROR(HLOOKUP("L.P.G.",'[6]Månedlig Olie Rapport'!$A$2:$AG$39,MATCH("Salg til andre 3.h.",'[6]Månedlig Olie Rapport'!$B$2:$B$39,0),FALSE),0)
+IFERROR(HLOOKUP("L.P.G.",'[6]Månedlig Olie Rapport'!$A$2:$AG$39,MATCH("Eget forbrug uden for raffinaderi 3*",'[6]Månedlig Olie Rapport'!$B$2:$B$39,0),FALSE),0)
+IFERROR(HLOOKUP("L.P.G.",'[6]Månedlig Olie Rapport'!$A$2:$AG$39,MATCH("Salg til platforme 3.g.",'[6]Månedlig Olie Rapport'!$B$2:$B$39,0),FALSE),0)</f>
        <v>5377</v>
      </c>
      <c r="I359" s="16">
        <f>IFERROR(HLOOKUP("L.P.G.",'[6]Månedlig Olie Rapport'!$A$2:$AG$39,MATCH("EGEN BEHOLDNING ULTIMO",'[6]Månedlig Olie Rapport'!$A$2:$A$39,0),FALSE),0)</f>
        <v>4581</v>
      </c>
      <c r="J359" s="15"/>
      <c r="K359" s="15"/>
      <c r="L359" s="16">
        <f t="shared" si="68"/>
        <v>247.34200000000001</v>
      </c>
      <c r="N359" s="23" t="s">
        <v>138</v>
      </c>
    </row>
    <row r="360" spans="1:14" x14ac:dyDescent="0.2">
      <c r="A360" s="23" t="str">
        <f>'Olieforbrug, TJ'!A360</f>
        <v>Juli</v>
      </c>
      <c r="C360" s="16">
        <f>IFERROR(HLOOKUP("L.P.G.",'[7]Månedlig Olie Rapport'!$B$2:$AG$39,MATCH("Egen produktion 2.i.",'[7]Månedlig Olie Rapport'!$B$2:$B$39,0),FALSE),0)-IFERROR(HLOOKUP("L.P.G.",'[7]Månedlig Olie Rapport'!$B$2:$AG$39,MATCH("Anvendt til produktion 3.n",'[7]Månedlig Olie Rapport'!$B$2:$B$39,0),FALSE),0)</f>
        <v>10718</v>
      </c>
      <c r="D360" s="16">
        <f>IFERROR(HLOOKUP("L.P.G.",'[7]Månedlig Olie Rapport'!$A$2:$AG$39,MATCH("Import 2.a.",'[7]Månedlig Olie Rapport'!$B$2:$B$39,0),FALSE),0)</f>
        <v>5360</v>
      </c>
      <c r="E360" s="16">
        <f>IFERROR(HLOOKUP("L.P.G.",'[7]Månedlig Olie Rapport'!$A$2:$AG$39,MATCH("Eksport 3.a.",'[7]Månedlig Olie Rapport'!$B$2:$B$39,0),FALSE),0)</f>
        <v>8634</v>
      </c>
      <c r="F360" s="16">
        <f>IFERROR(HLOOKUP("L.P.G.",'[7]Månedlig Olie Rapport'!$A$2:$AG$39,MATCH("Bunkring af udenrigsfart 3.d.",'[7]Månedlig Olie Rapport'!$B$2:$B$39,0),FALSE),0)</f>
        <v>0</v>
      </c>
      <c r="G360" s="16">
        <f t="shared" si="69"/>
        <v>-3553</v>
      </c>
      <c r="H360" s="16">
        <f>IFERROR(HLOOKUP("L.P.G.",'[7]Månedlig Olie Rapport'!$A$2:$AG$39,MATCH("Salg til Forsvaret 3.e.",'[7]Månedlig Olie Rapport'!$B$2:$B$39,0),FALSE),0)
+IFERROR(HLOOKUP("L.P.G.",'[7]Månedlig Olie Rapport'!$A$2:$AG$39,MATCH("Salg til international luftfart 3.f.",'[7]Månedlig Olie Rapport'!$B$2:$B$39,0),FALSE),0)
+IFERROR(HLOOKUP("L.P.G.",'[7]Månedlig Olie Rapport'!$A$2:$AG$39,MATCH("Salg til andre 3.h.",'[7]Månedlig Olie Rapport'!$B$2:$B$39,0),FALSE),0)
+IFERROR(HLOOKUP("L.P.G.",'[7]Månedlig Olie Rapport'!$A$2:$AG$39,MATCH("Eget forbrug uden for raffinaderi 3*",'[7]Månedlig Olie Rapport'!$B$2:$B$39,0),FALSE),0)
+IFERROR(HLOOKUP("L.P.G.",'[7]Månedlig Olie Rapport'!$A$2:$AG$39,MATCH("Salg til platforme 3.g.",'[7]Månedlig Olie Rapport'!$B$2:$B$39,0),FALSE),0)</f>
        <v>4600</v>
      </c>
      <c r="I360" s="16">
        <f>IFERROR(HLOOKUP("L.P.G.",'[7]Månedlig Olie Rapport'!$A$2:$AG$39,MATCH("EGEN BEHOLDNING ULTIMO",'[7]Månedlig Olie Rapport'!$A$2:$A$39,0),FALSE),0)</f>
        <v>8134</v>
      </c>
      <c r="J360" s="15"/>
      <c r="K360" s="15"/>
      <c r="L360" s="16">
        <f t="shared" si="68"/>
        <v>211.6</v>
      </c>
      <c r="N360" s="23" t="s">
        <v>129</v>
      </c>
    </row>
    <row r="361" spans="1:14" x14ac:dyDescent="0.2">
      <c r="A361" s="23" t="str">
        <f>'Olieforbrug, TJ'!A361</f>
        <v>August</v>
      </c>
      <c r="C361" s="16">
        <f>IFERROR(HLOOKUP("L.P.G.",'[8]Månedlig Olie Rapport'!$B$2:$AG$39,MATCH("Egen produktion 2.i.",'[8]Månedlig Olie Rapport'!$B$2:$B$39,0),FALSE),0)-IFERROR(HLOOKUP("L.P.G.",'[8]Månedlig Olie Rapport'!$B$2:$AG$39,MATCH("Anvendt til produktion 3.n",'[8]Månedlig Olie Rapport'!$B$2:$B$39,0),FALSE),0)</f>
        <v>10792</v>
      </c>
      <c r="D361" s="16">
        <f>IFERROR(HLOOKUP("L.P.G.",'[8]Månedlig Olie Rapport'!$A$2:$AG$39,MATCH("Import 2.a.",'[8]Månedlig Olie Rapport'!$B$2:$B$39,0),FALSE),0)</f>
        <v>1739</v>
      </c>
      <c r="E361" s="16">
        <f>IFERROR(HLOOKUP("L.P.G.",'[8]Månedlig Olie Rapport'!$A$2:$AG$39,MATCH("Eksport 3.a.",'[8]Månedlig Olie Rapport'!$B$2:$B$39,0),FALSE),0)</f>
        <v>9091</v>
      </c>
      <c r="F361" s="16">
        <f>IFERROR(HLOOKUP("L.P.G.",'[8]Månedlig Olie Rapport'!$A$2:$AG$39,MATCH("Bunkring af udenrigsfart 3.d.",'[8]Månedlig Olie Rapport'!$B$2:$B$39,0),FALSE),0)</f>
        <v>0</v>
      </c>
      <c r="G361" s="16">
        <f>I360-I361</f>
        <v>2199</v>
      </c>
      <c r="H361" s="16">
        <f>IFERROR(HLOOKUP("L.P.G.",'[8]Månedlig Olie Rapport'!$A$2:$AG$39,MATCH("Salg til Forsvaret 3.e.",'[8]Månedlig Olie Rapport'!$B$2:$B$39,0),FALSE),0)
+IFERROR(HLOOKUP("L.P.G.",'[8]Månedlig Olie Rapport'!$A$2:$AG$39,MATCH("Salg til international luftfart 3.f.",'[8]Månedlig Olie Rapport'!$B$2:$B$39,0),FALSE),0)
+IFERROR(HLOOKUP("L.P.G.",'[8]Månedlig Olie Rapport'!$A$2:$AG$39,MATCH("Salg til andre 3.h.",'[8]Månedlig Olie Rapport'!$B$2:$B$39,0),FALSE),0)
+IFERROR(HLOOKUP("L.P.G.",'[8]Månedlig Olie Rapport'!$A$2:$AG$39,MATCH("Eget forbrug uden for raffinaderi 3*",'[8]Månedlig Olie Rapport'!$B$2:$B$39,0),FALSE),0)
+IFERROR(HLOOKUP("L.P.G.",'[8]Månedlig Olie Rapport'!$A$2:$AG$39,MATCH("Salg til platforme 3.g.",'[8]Månedlig Olie Rapport'!$B$2:$B$39,0),FALSE),0)</f>
        <v>6627</v>
      </c>
      <c r="I361" s="16">
        <f>IFERROR(HLOOKUP("L.P.G.",'[8]Månedlig Olie Rapport'!$A$2:$AG$39,MATCH("EGEN BEHOLDNING ULTIMO",'[8]Månedlig Olie Rapport'!$A$2:$A$39,0),FALSE),0)</f>
        <v>5935</v>
      </c>
      <c r="J361" s="15"/>
      <c r="K361" s="15"/>
      <c r="L361" s="16">
        <f t="shared" si="68"/>
        <v>304.84199999999998</v>
      </c>
      <c r="N361" s="23" t="s">
        <v>122</v>
      </c>
    </row>
    <row r="362" spans="1:14" x14ac:dyDescent="0.2">
      <c r="A362" s="23" t="str">
        <f>'Olieforbrug, TJ'!A362</f>
        <v>September</v>
      </c>
      <c r="C362" s="16">
        <f>IFERROR(HLOOKUP("L.P.G.",'[9]Månedlig Olie Rapport'!$B$2:$AG$39,MATCH("Egen produktion 2.i.",'[9]Månedlig Olie Rapport'!$B$2:$B$39,0),FALSE),0)-IFERROR(HLOOKUP("L.P.G.",'[9]Månedlig Olie Rapport'!$B$2:$AG$39,MATCH("Anvendt til produktion 3.n",'[9]Månedlig Olie Rapport'!$B$2:$B$39,0),FALSE),0)</f>
        <v>-1987</v>
      </c>
      <c r="D362" s="16">
        <f>IFERROR(HLOOKUP("L.P.G.",'[9]Månedlig Olie Rapport'!$A$2:$AG$39,MATCH("Import 2.a.",'[9]Månedlig Olie Rapport'!$B$2:$B$39,0),FALSE),0)</f>
        <v>7183</v>
      </c>
      <c r="E362" s="16">
        <f>IFERROR(HLOOKUP("L.P.G.",'[9]Månedlig Olie Rapport'!$A$2:$AG$39,MATCH("Eksport 3.a.",'[9]Månedlig Olie Rapport'!$B$2:$B$39,0),FALSE),0)</f>
        <v>1507</v>
      </c>
      <c r="F362" s="16">
        <f>IFERROR(HLOOKUP("L.P.G.",'[9]Månedlig Olie Rapport'!$A$2:$AG$39,MATCH("Bunkring af udenrigsfart 3.d.",'[9]Månedlig Olie Rapport'!$B$2:$B$39,0),FALSE),0)</f>
        <v>0</v>
      </c>
      <c r="G362" s="16">
        <f>I361-I362</f>
        <v>429</v>
      </c>
      <c r="H362" s="16">
        <f>IFERROR(HLOOKUP("L.P.G.",'[9]Månedlig Olie Rapport'!$A$2:$AG$39,MATCH("Salg til Forsvaret 3.e.",'[9]Månedlig Olie Rapport'!$B$2:$B$39,0),FALSE),0)
+IFERROR(HLOOKUP("L.P.G.",'[9]Månedlig Olie Rapport'!$A$2:$AG$39,MATCH("Salg til international luftfart 3.f.",'[9]Månedlig Olie Rapport'!$B$2:$B$39,0),FALSE),0)
+IFERROR(HLOOKUP("L.P.G.",'[9]Månedlig Olie Rapport'!$A$2:$AG$39,MATCH("Salg til andre 3.h.",'[9]Månedlig Olie Rapport'!$B$2:$B$39,0),FALSE),0)
+IFERROR(HLOOKUP("L.P.G.",'[9]Månedlig Olie Rapport'!$A$2:$AG$39,MATCH("Eget forbrug uden for raffinaderi 3*",'[9]Månedlig Olie Rapport'!$B$2:$B$39,0),FALSE),0)
+IFERROR(HLOOKUP("L.P.G.",'[9]Månedlig Olie Rapport'!$A$2:$AG$39,MATCH("Salg til platforme 3.g.",'[9]Månedlig Olie Rapport'!$B$2:$B$39,0),FALSE),0)</f>
        <v>4942</v>
      </c>
      <c r="I362" s="16">
        <f>IFERROR(HLOOKUP("L.P.G.",'[9]Månedlig Olie Rapport'!$A$2:$AG$39,MATCH("EGEN BEHOLDNING ULTIMO",'[9]Månedlig Olie Rapport'!$A$2:$A$39,0),FALSE),0)</f>
        <v>5506</v>
      </c>
      <c r="J362" s="15"/>
      <c r="K362" s="15"/>
      <c r="L362" s="16">
        <f t="shared" si="68"/>
        <v>227.33199999999999</v>
      </c>
      <c r="N362" s="23" t="s">
        <v>123</v>
      </c>
    </row>
    <row r="363" spans="1:14" x14ac:dyDescent="0.2">
      <c r="A363" s="23" t="str">
        <f>'Olieforbrug, TJ'!A363</f>
        <v>Oktober</v>
      </c>
      <c r="C363" s="16">
        <f>IFERROR(HLOOKUP("L.P.G.",'[10]Månedlig Olie Rapport'!$B$2:$AG$39,MATCH("Egen produktion 2.i.",'[10]Månedlig Olie Rapport'!$B$2:$B$39,0),FALSE),0)-IFERROR(HLOOKUP("L.P.G.",'[10]Månedlig Olie Rapport'!$B$2:$AG$39,MATCH("Anvendt til produktion 3.n",'[10]Månedlig Olie Rapport'!$B$2:$B$39,0),FALSE),0)</f>
        <v>3887</v>
      </c>
      <c r="D363" s="16">
        <f>IFERROR(HLOOKUP("L.P.G.",'[10]Månedlig Olie Rapport'!$A$2:$AG$39,MATCH("Import 2.a.",'[10]Månedlig Olie Rapport'!$B$2:$B$39,0),FALSE),0)</f>
        <v>2052</v>
      </c>
      <c r="E363" s="16">
        <f>IFERROR(HLOOKUP("L.P.G.",'[10]Månedlig Olie Rapport'!$A$2:$AG$39,MATCH("Eksport 3.a.",'[10]Månedlig Olie Rapport'!$B$2:$B$39,0),FALSE),0)</f>
        <v>1662</v>
      </c>
      <c r="F363" s="16">
        <f>IFERROR(HLOOKUP("L.P.G.",'[10]Månedlig Olie Rapport'!$A$2:$AG$39,MATCH("Bunkring af udenrigsfart 3.d.",'[10]Månedlig Olie Rapport'!$B$2:$B$39,0),FALSE),0)</f>
        <v>0</v>
      </c>
      <c r="G363" s="16">
        <f>I362-I363</f>
        <v>-1529</v>
      </c>
      <c r="H363" s="16">
        <f>IFERROR(HLOOKUP("L.P.G.",'[10]Månedlig Olie Rapport'!$A$2:$AG$39,MATCH("Salg til Forsvaret 3.e.",'[10]Månedlig Olie Rapport'!$B$2:$B$39,0),FALSE),0)
+IFERROR(HLOOKUP("L.P.G.",'[10]Månedlig Olie Rapport'!$A$2:$AG$39,MATCH("Salg til international luftfart 3.f.",'[10]Månedlig Olie Rapport'!$B$2:$B$39,0),FALSE),0)
+IFERROR(HLOOKUP("L.P.G.",'[10]Månedlig Olie Rapport'!$A$2:$AG$39,MATCH("Salg til andre 3.h.",'[10]Månedlig Olie Rapport'!$B$2:$B$39,0),FALSE),0)
+IFERROR(HLOOKUP("L.P.G.",'[10]Månedlig Olie Rapport'!$A$2:$AG$39,MATCH("Eget forbrug uden for raffinaderi 3*",'[10]Månedlig Olie Rapport'!$B$2:$B$39,0),FALSE),0)
+IFERROR(HLOOKUP("L.P.G.",'[10]Månedlig Olie Rapport'!$A$2:$AG$39,MATCH("Salg til platforme 3.g.",'[10]Månedlig Olie Rapport'!$B$2:$B$39,0),FALSE),0)</f>
        <v>4374</v>
      </c>
      <c r="I363" s="16">
        <f>IFERROR(HLOOKUP("L.P.G.",'[10]Månedlig Olie Rapport'!$A$2:$AG$39,MATCH("EGEN BEHOLDNING ULTIMO",'[10]Månedlig Olie Rapport'!$A$2:$A$39,0),FALSE),0)</f>
        <v>7035</v>
      </c>
      <c r="J363" s="15"/>
      <c r="K363" s="15"/>
      <c r="L363" s="16">
        <f t="shared" si="68"/>
        <v>201.20400000000001</v>
      </c>
      <c r="N363" s="23" t="s">
        <v>131</v>
      </c>
    </row>
    <row r="364" spans="1:14" x14ac:dyDescent="0.2">
      <c r="A364" s="23" t="str">
        <f>'Olieforbrug, TJ'!A364</f>
        <v>November</v>
      </c>
      <c r="C364" s="16">
        <f>IFERROR(HLOOKUP("L.P.G.",'[11]Månedlig Olie Rapport'!$B$2:$AG$39,MATCH("Egen produktion 2.i.",'[11]Månedlig Olie Rapport'!$B$2:$B$39,0),FALSE),0)-IFERROR(HLOOKUP("L.P.G.",'[11]Månedlig Olie Rapport'!$B$2:$AG$39,MATCH("Anvendt til produktion 3.n",'[11]Månedlig Olie Rapport'!$B$2:$B$39,0),FALSE),0)</f>
        <v>7718</v>
      </c>
      <c r="D364" s="16">
        <f>IFERROR(HLOOKUP("L.P.G.",'[11]Månedlig Olie Rapport'!$A$2:$AG$39,MATCH("Import 2.a.",'[11]Månedlig Olie Rapport'!$B$2:$B$39,0),FALSE),0)</f>
        <v>1594</v>
      </c>
      <c r="E364" s="16">
        <f>IFERROR(HLOOKUP("L.P.G.",'[11]Månedlig Olie Rapport'!$A$2:$AG$39,MATCH("Eksport 3.a.",'[11]Månedlig Olie Rapport'!$B$2:$B$39,0),FALSE),0)</f>
        <v>4753</v>
      </c>
      <c r="F364" s="16">
        <f>IFERROR(HLOOKUP("L.P.G.",'[11]Månedlig Olie Rapport'!$A$2:$AG$39,MATCH("Bunkring af udenrigsfart 3.d.",'[11]Månedlig Olie Rapport'!$B$2:$B$39,0),FALSE),0)</f>
        <v>0</v>
      </c>
      <c r="G364" s="16">
        <f>I363-I364</f>
        <v>484</v>
      </c>
      <c r="H364" s="16">
        <f>IFERROR(HLOOKUP("L.P.G.",'[11]Månedlig Olie Rapport'!$A$2:$AG$39,MATCH("Salg til Forsvaret 3.e.",'[11]Månedlig Olie Rapport'!$B$2:$B$39,0),FALSE),0)
+IFERROR(HLOOKUP("L.P.G.",'[11]Månedlig Olie Rapport'!$A$2:$AG$39,MATCH("Salg til international luftfart 3.f.",'[11]Månedlig Olie Rapport'!$B$2:$B$39,0),FALSE),0)
+IFERROR(HLOOKUP("L.P.G.",'[11]Månedlig Olie Rapport'!$A$2:$AG$39,MATCH("Salg til andre 3.h.",'[11]Månedlig Olie Rapport'!$B$2:$B$39,0),FALSE),0)
+IFERROR(HLOOKUP("L.P.G.",'[11]Månedlig Olie Rapport'!$A$2:$AG$39,MATCH("Eget forbrug uden for raffinaderi 3*",'[11]Månedlig Olie Rapport'!$B$2:$B$39,0),FALSE),0)
+IFERROR(HLOOKUP("L.P.G.",'[11]Månedlig Olie Rapport'!$A$2:$AG$39,MATCH("Salg til platforme 3.g.",'[11]Månedlig Olie Rapport'!$B$2:$B$39,0),FALSE),0)</f>
        <v>5145</v>
      </c>
      <c r="I364" s="16">
        <f>IFERROR(HLOOKUP("L.P.G.",'[11]Månedlig Olie Rapport'!$A$2:$AG$39,MATCH("EGEN BEHOLDNING ULTIMO",'[11]Månedlig Olie Rapport'!$A$2:$A$39,0),FALSE),0)</f>
        <v>6551</v>
      </c>
      <c r="J364" s="15"/>
      <c r="K364" s="15"/>
      <c r="L364" s="16">
        <f t="shared" si="68"/>
        <v>236.67</v>
      </c>
      <c r="N364" s="23" t="s">
        <v>125</v>
      </c>
    </row>
    <row r="365" spans="1:14" ht="13.5" thickBot="1" x14ac:dyDescent="0.25">
      <c r="A365" s="41" t="str">
        <f>'Olieforbrug, TJ'!A365</f>
        <v>December</v>
      </c>
      <c r="C365" s="42">
        <f>IFERROR(HLOOKUP("L.P.G.",'[12]Månedlig Olie Rapport'!$B$2:$AG$39,MATCH("Egen produktion 2.i.",'[12]Månedlig Olie Rapport'!$B$2:$B$39,0),FALSE),0)-IFERROR(HLOOKUP("L.P.G.",'[12]Månedlig Olie Rapport'!$B$2:$AG$39,MATCH("Anvendt til produktion 3.n",'[12]Månedlig Olie Rapport'!$B$2:$B$39,0),FALSE),0)</f>
        <v>8450</v>
      </c>
      <c r="D365" s="42">
        <f>IFERROR(HLOOKUP("L.P.G.",'[12]Månedlig Olie Rapport'!$A$2:$AG$39,MATCH("Import 2.a.",'[12]Månedlig Olie Rapport'!$B$2:$B$39,0),FALSE),0)</f>
        <v>1783</v>
      </c>
      <c r="E365" s="42">
        <f>IFERROR(HLOOKUP("L.P.G.",'[12]Månedlig Olie Rapport'!$A$2:$AG$39,MATCH("Eksport 3.a.",'[12]Månedlig Olie Rapport'!$B$2:$B$39,0),FALSE),0)</f>
        <v>5888</v>
      </c>
      <c r="F365" s="42">
        <f>IFERROR(HLOOKUP("L.P.G.",'[12]Månedlig Olie Rapport'!$A$2:$AG$39,MATCH("Bunkring af udenrigsfart 3.d.",'[12]Månedlig Olie Rapport'!$B$2:$B$39,0),FALSE),0)</f>
        <v>0</v>
      </c>
      <c r="G365" s="42">
        <f>I364-I365</f>
        <v>-223</v>
      </c>
      <c r="H365" s="42">
        <f>IFERROR(HLOOKUP("L.P.G.",'[12]Månedlig Olie Rapport'!$A$2:$AG$39,MATCH("Salg til Forsvaret 3.e.",'[12]Månedlig Olie Rapport'!$B$2:$B$39,0),FALSE),0)
+IFERROR(HLOOKUP("L.P.G.",'[12]Månedlig Olie Rapport'!$A$2:$AG$39,MATCH("Salg til international luftfart 3.f.",'[12]Månedlig Olie Rapport'!$B$2:$B$39,0),FALSE),0)
+IFERROR(HLOOKUP("L.P.G.",'[12]Månedlig Olie Rapport'!$A$2:$AG$39,MATCH("Salg til andre 3.h.",'[12]Månedlig Olie Rapport'!$B$2:$B$39,0),FALSE),0)
+IFERROR(HLOOKUP("L.P.G.",'[12]Månedlig Olie Rapport'!$A$2:$AG$39,MATCH("Eget forbrug uden for raffinaderi 3*",'[12]Månedlig Olie Rapport'!$B$2:$B$39,0),FALSE),0)
+IFERROR(HLOOKUP("L.P.G.",'[12]Månedlig Olie Rapport'!$A$2:$AG$39,MATCH("Salg til platforme 3.g.",'[12]Månedlig Olie Rapport'!$B$2:$B$39,0),FALSE),0)</f>
        <v>4234</v>
      </c>
      <c r="I365" s="42">
        <f>IFERROR(HLOOKUP("L.P.G.",'[12]Månedlig Olie Rapport'!$A$2:$AG$39,MATCH("EGEN BEHOLDNING ULTIMO",'[12]Månedlig Olie Rapport'!$A$2:$A$39,0),FALSE),0)</f>
        <v>6774</v>
      </c>
      <c r="J365" s="2"/>
      <c r="K365" s="2"/>
      <c r="L365" s="42">
        <f t="shared" si="68"/>
        <v>194.76400000000001</v>
      </c>
      <c r="N365" s="43" t="s">
        <v>113</v>
      </c>
    </row>
    <row r="366" spans="1:14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5"/>
      <c r="K366" s="15"/>
      <c r="L366" s="16"/>
      <c r="M366" s="3"/>
      <c r="N366" s="37">
        <v>2018</v>
      </c>
    </row>
    <row r="367" spans="1:14" x14ac:dyDescent="0.2">
      <c r="A367" s="23" t="str">
        <f>'Olieforbrug, TJ'!A367</f>
        <v>Januar</v>
      </c>
      <c r="C367" s="16">
        <f>IFERROR(HLOOKUP("L.P.G.",'[13]Månedlig Olie Rapport'!$B$2:$AG$39,MATCH("Egen produktion 2.i.",'[13]Månedlig Olie Rapport'!$B$2:$B$39,0),FALSE),0)-IFERROR(HLOOKUP("L.P.G.",'[13]Månedlig Olie Rapport'!$B$2:$AG$39,MATCH("Anvendt til produktion 3.n",'[13]Månedlig Olie Rapport'!$B$2:$B$39,0),FALSE),0)</f>
        <v>12267</v>
      </c>
      <c r="D367" s="16">
        <f>IFERROR(HLOOKUP("L.P.G.",'[13]Månedlig Olie Rapport'!$A$2:$AG$39,MATCH("Import 2.a.",'[13]Månedlig Olie Rapport'!$B$2:$B$39,0),FALSE),0)</f>
        <v>1784</v>
      </c>
      <c r="E367" s="16">
        <f>IFERROR(HLOOKUP("L.P.G.",'[13]Månedlig Olie Rapport'!$A$2:$AG$39,MATCH("Eksport 3.a.",'[13]Månedlig Olie Rapport'!$B$2:$B$39,0),FALSE),0)</f>
        <v>8601</v>
      </c>
      <c r="F367" s="16">
        <f>IFERROR(HLOOKUP("L.P.G.",'[13]Månedlig Olie Rapport'!$A$2:$AG$39,MATCH("Bunkring af udenrigsfart 3.d.",'[13]Månedlig Olie Rapport'!$B$2:$B$39,0),FALSE),0)</f>
        <v>0</v>
      </c>
      <c r="G367" s="16">
        <f>I365-I367</f>
        <v>-822</v>
      </c>
      <c r="H367" s="16">
        <f>IFERROR(HLOOKUP("L.P.G.",'[13]Månedlig Olie Rapport'!$A$2:$AG$39,MATCH("Salg til Forsvaret 3.e.",'[13]Månedlig Olie Rapport'!$B$2:$B$39,0),FALSE),0)
+IFERROR(HLOOKUP("L.P.G.",'[13]Månedlig Olie Rapport'!$A$2:$AG$39,MATCH("Salg til international luftfart 3.f.",'[13]Månedlig Olie Rapport'!$B$2:$B$39,0),FALSE),0)
+IFERROR(HLOOKUP("L.P.G.",'[13]Månedlig Olie Rapport'!$A$2:$AG$39,MATCH("Salg til andre 3.h.",'[13]Månedlig Olie Rapport'!$B$2:$B$39,0),FALSE),0)
+IFERROR(HLOOKUP("L.P.G.",'[13]Månedlig Olie Rapport'!$A$2:$AG$39,MATCH("Eget forbrug uden for raffinaderi 3*",'[13]Månedlig Olie Rapport'!$B$2:$B$39,0),FALSE),0)
+IFERROR(HLOOKUP("L.P.G.",'[13]Månedlig Olie Rapport'!$A$2:$AG$39,MATCH("Salg til platforme 3.g.",'[13]Månedlig Olie Rapport'!$B$2:$B$39,0),FALSE),0)</f>
        <v>4654</v>
      </c>
      <c r="I367" s="16">
        <f>IFERROR(HLOOKUP("L.P.G.",'[13]Månedlig Olie Rapport'!$A$2:$AG$39,MATCH("EGEN BEHOLDNING ULTIMO",'[13]Månedlig Olie Rapport'!$A$2:$A$39,0),FALSE),0)</f>
        <v>7596</v>
      </c>
      <c r="J367" s="15"/>
      <c r="K367" s="15"/>
      <c r="L367" s="16">
        <f t="shared" ref="L367:L378" si="70">H367*46/1000</f>
        <v>214.084</v>
      </c>
      <c r="N367" s="23" t="str">
        <f>'Olieforbrug, TJ'!M367</f>
        <v>January</v>
      </c>
    </row>
    <row r="368" spans="1:14" x14ac:dyDescent="0.2">
      <c r="A368" s="23" t="str">
        <f>'Olieforbrug, TJ'!A368</f>
        <v>Februar</v>
      </c>
      <c r="C368" s="16">
        <f>IFERROR(HLOOKUP("L.P.G.",'[14]Månedlig Olie Rapport'!$B$2:$AG$39,MATCH("Egen produktion 2.i.",'[14]Månedlig Olie Rapport'!$B$2:$B$39,0),FALSE),0)-IFERROR(HLOOKUP("L.P.G.",'[14]Månedlig Olie Rapport'!$B$2:$AG$39,MATCH("Anvendt til produktion 3.n",'[14]Månedlig Olie Rapport'!$B$2:$B$39,0),FALSE),0)</f>
        <v>8164</v>
      </c>
      <c r="D368" s="16">
        <f>IFERROR(HLOOKUP("L.P.G.",'[14]Månedlig Olie Rapport'!$A$2:$AG$39,MATCH("Import 2.a.",'[14]Månedlig Olie Rapport'!$B$2:$B$39,0),FALSE),0)</f>
        <v>1816</v>
      </c>
      <c r="E368" s="16">
        <f>IFERROR(HLOOKUP("L.P.G.",'[14]Månedlig Olie Rapport'!$A$2:$AG$39,MATCH("Eksport 3.a.",'[14]Månedlig Olie Rapport'!$B$2:$B$39,0),FALSE),0)</f>
        <v>8269</v>
      </c>
      <c r="F368" s="16">
        <f>IFERROR(HLOOKUP("L.P.G.",'[14]Månedlig Olie Rapport'!$A$2:$AG$39,MATCH("Bunkring af udenrigsfart 3.d.",'[14]Månedlig Olie Rapport'!$B$2:$B$39,0),FALSE),0)</f>
        <v>0</v>
      </c>
      <c r="G368" s="16">
        <f t="shared" ref="G368:G378" si="71">I367-I368</f>
        <v>2453</v>
      </c>
      <c r="H368" s="16">
        <f>IFERROR(HLOOKUP("L.P.G.",'[14]Månedlig Olie Rapport'!$A$2:$AG$39,MATCH("Salg til Forsvaret 3.e.",'[14]Månedlig Olie Rapport'!$B$2:$B$39,0),FALSE),0)
+IFERROR(HLOOKUP("L.P.G.",'[14]Månedlig Olie Rapport'!$A$2:$AG$39,MATCH("Salg til international luftfart 3.f.",'[14]Månedlig Olie Rapport'!$B$2:$B$39,0),FALSE),0)
+IFERROR(HLOOKUP("L.P.G.",'[14]Månedlig Olie Rapport'!$A$2:$AG$39,MATCH("Salg til andre 3.h.",'[14]Månedlig Olie Rapport'!$B$2:$B$39,0),FALSE),0)
+IFERROR(HLOOKUP("L.P.G.",'[14]Månedlig Olie Rapport'!$A$2:$AG$39,MATCH("Eget forbrug uden for raffinaderi 3*",'[14]Månedlig Olie Rapport'!$B$2:$B$39,0),FALSE),0)
+IFERROR(HLOOKUP("L.P.G.",'[14]Månedlig Olie Rapport'!$A$2:$AG$39,MATCH("Salg til platforme 3.g.",'[14]Månedlig Olie Rapport'!$B$2:$B$39,0),FALSE),0)</f>
        <v>4237</v>
      </c>
      <c r="I368" s="16">
        <f>IFERROR(HLOOKUP("L.P.G.",'[14]Månedlig Olie Rapport'!$A$2:$AG$39,MATCH("EGEN BEHOLDNING ULTIMO",'[14]Månedlig Olie Rapport'!$A$2:$A$39,0),FALSE),0)</f>
        <v>5143</v>
      </c>
      <c r="J368" s="15"/>
      <c r="K368" s="15"/>
      <c r="L368" s="16">
        <f t="shared" si="70"/>
        <v>194.90199999999999</v>
      </c>
      <c r="N368" s="23" t="str">
        <f>'Olieforbrug, TJ'!M368</f>
        <v>February</v>
      </c>
    </row>
    <row r="369" spans="1:14" x14ac:dyDescent="0.2">
      <c r="A369" s="23" t="str">
        <f>'Olieforbrug, TJ'!A369</f>
        <v>Marts</v>
      </c>
      <c r="C369" s="16">
        <f>IFERROR(HLOOKUP("L.P.G.",'[15]Månedlig Olie Rapport'!$B$2:$AG$39,MATCH("Egen produktion 2.i.",'[15]Månedlig Olie Rapport'!$B$2:$B$39,0),FALSE),0)-IFERROR(HLOOKUP("L.P.G.",'[15]Månedlig Olie Rapport'!$B$2:$AG$39,MATCH("Anvendt til produktion 3.n",'[15]Månedlig Olie Rapport'!$B$2:$B$39,0),FALSE),0)</f>
        <v>10588</v>
      </c>
      <c r="D369" s="16">
        <f>IFERROR(HLOOKUP("L.P.G.",'[15]Månedlig Olie Rapport'!$A$2:$AG$39,MATCH("Import 2.a.",'[15]Månedlig Olie Rapport'!$B$2:$B$39,0),FALSE),0)</f>
        <v>1637</v>
      </c>
      <c r="E369" s="16">
        <f>IFERROR(HLOOKUP("L.P.G.",'[15]Månedlig Olie Rapport'!$A$2:$AG$39,MATCH("Eksport 3.a.",'[15]Månedlig Olie Rapport'!$B$2:$B$39,0),FALSE),0)</f>
        <v>5277</v>
      </c>
      <c r="F369" s="16">
        <f>IFERROR(HLOOKUP("L.P.G.",'[15]Månedlig Olie Rapport'!$A$2:$AG$39,MATCH("Bunkring af udenrigsfart 3.d.",'[15]Månedlig Olie Rapport'!$B$2:$B$39,0),FALSE),0)</f>
        <v>0</v>
      </c>
      <c r="G369" s="16">
        <f t="shared" si="71"/>
        <v>-2067</v>
      </c>
      <c r="H369" s="16">
        <f>IFERROR(HLOOKUP("L.P.G.",'[15]Månedlig Olie Rapport'!$A$2:$AG$39,MATCH("Salg til Forsvaret 3.e.",'[15]Månedlig Olie Rapport'!$B$2:$B$39,0),FALSE),0)
+IFERROR(HLOOKUP("L.P.G.",'[15]Månedlig Olie Rapport'!$A$2:$AG$39,MATCH("Salg til international luftfart 3.f.",'[15]Månedlig Olie Rapport'!$B$2:$B$39,0),FALSE),0)
+IFERROR(HLOOKUP("L.P.G.",'[15]Månedlig Olie Rapport'!$A$2:$AG$39,MATCH("Salg til andre 3.h.",'[15]Månedlig Olie Rapport'!$B$2:$B$39,0),FALSE),0)
+IFERROR(HLOOKUP("L.P.G.",'[15]Månedlig Olie Rapport'!$A$2:$AG$39,MATCH("Eget forbrug uden for raffinaderi 3*",'[15]Månedlig Olie Rapport'!$B$2:$B$39,0),FALSE),0)
+IFERROR(HLOOKUP("L.P.G.",'[15]Månedlig Olie Rapport'!$A$2:$AG$39,MATCH("Salg til platforme 3.g.",'[15]Månedlig Olie Rapport'!$B$2:$B$39,0),FALSE),0)</f>
        <v>4942</v>
      </c>
      <c r="I369" s="16">
        <f>IFERROR(HLOOKUP("L.P.G.",'[15]Månedlig Olie Rapport'!$A$2:$AG$39,MATCH("EGEN BEHOLDNING ULTIMO",'[15]Månedlig Olie Rapport'!$A$2:$A$39,0),FALSE),0)</f>
        <v>7210</v>
      </c>
      <c r="J369" s="15"/>
      <c r="K369" s="15"/>
      <c r="L369" s="16">
        <f t="shared" si="70"/>
        <v>227.33199999999999</v>
      </c>
      <c r="N369" s="23" t="str">
        <f>'Olieforbrug, TJ'!M369</f>
        <v>March</v>
      </c>
    </row>
    <row r="370" spans="1:14" x14ac:dyDescent="0.2">
      <c r="A370" s="23" t="str">
        <f>'Olieforbrug, TJ'!A370</f>
        <v>April</v>
      </c>
      <c r="C370" s="16">
        <f>IFERROR(HLOOKUP("L.P.G.",'[16]Månedlig Olie Rapport'!$B$2:$AG$39,MATCH("Egen produktion 2.i.",'[16]Månedlig Olie Rapport'!$B$2:$B$39,0),FALSE),0)-IFERROR(HLOOKUP("L.P.G.",'[16]Månedlig Olie Rapport'!$B$2:$AG$39,MATCH("Anvendt til produktion 3.n",'[16]Månedlig Olie Rapport'!$B$2:$B$39,0),FALSE),0)</f>
        <v>9383</v>
      </c>
      <c r="D370" s="16">
        <f>IFERROR(HLOOKUP("L.P.G.",'[16]Månedlig Olie Rapport'!$A$2:$AG$39,MATCH("Import 2.a.",'[16]Månedlig Olie Rapport'!$B$2:$B$39,0),FALSE),0)</f>
        <v>1658</v>
      </c>
      <c r="E370" s="16">
        <f>IFERROR(HLOOKUP("L.P.G.",'[16]Månedlig Olie Rapport'!$A$2:$AG$39,MATCH("Eksport 3.a.",'[16]Månedlig Olie Rapport'!$B$2:$B$39,0),FALSE),0)</f>
        <v>7833</v>
      </c>
      <c r="F370" s="16">
        <f>IFERROR(HLOOKUP("L.P.G.",'[16]Månedlig Olie Rapport'!$A$2:$AG$39,MATCH("Bunkring af udenrigsfart 3.d.",'[16]Månedlig Olie Rapport'!$B$2:$B$39,0),FALSE),0)</f>
        <v>0</v>
      </c>
      <c r="G370" s="16">
        <f t="shared" si="71"/>
        <v>408</v>
      </c>
      <c r="H370" s="16">
        <f>IFERROR(HLOOKUP("L.P.G.",'[16]Månedlig Olie Rapport'!$A$2:$AG$39,MATCH("Salg til Forsvaret 3.e.",'[16]Månedlig Olie Rapport'!$B$2:$B$39,0),FALSE),0)
+IFERROR(HLOOKUP("L.P.G.",'[16]Månedlig Olie Rapport'!$A$2:$AG$39,MATCH("Salg til international luftfart 3.f.",'[16]Månedlig Olie Rapport'!$B$2:$B$39,0),FALSE),0)
+IFERROR(HLOOKUP("L.P.G.",'[16]Månedlig Olie Rapport'!$A$2:$AG$39,MATCH("Salg til andre 3.h.",'[16]Månedlig Olie Rapport'!$B$2:$B$39,0),FALSE),0)
+IFERROR(HLOOKUP("L.P.G.",'[16]Månedlig Olie Rapport'!$A$2:$AG$39,MATCH("Eget forbrug uden for raffinaderi 3*",'[16]Månedlig Olie Rapport'!$B$2:$B$39,0),FALSE),0)
+IFERROR(HLOOKUP("L.P.G.",'[16]Månedlig Olie Rapport'!$A$2:$AG$39,MATCH("Salg til platforme 3.g.",'[16]Månedlig Olie Rapport'!$B$2:$B$39,0),FALSE),0)</f>
        <v>4713</v>
      </c>
      <c r="I370" s="16">
        <f>IFERROR(HLOOKUP("L.P.G.",'[16]Månedlig Olie Rapport'!$A$2:$AG$39,MATCH("EGEN BEHOLDNING ULTIMO",'[16]Månedlig Olie Rapport'!$A$2:$A$39,0),FALSE),0)</f>
        <v>6802</v>
      </c>
      <c r="J370" s="15"/>
      <c r="K370" s="15"/>
      <c r="L370" s="16">
        <f t="shared" si="70"/>
        <v>216.798</v>
      </c>
      <c r="N370" s="23" t="str">
        <f>'Olieforbrug, TJ'!M370</f>
        <v>April</v>
      </c>
    </row>
    <row r="371" spans="1:14" x14ac:dyDescent="0.2">
      <c r="A371" s="23" t="str">
        <f>'Olieforbrug, TJ'!A371</f>
        <v>Maj</v>
      </c>
      <c r="C371" s="16">
        <f>IFERROR(HLOOKUP("L.P.G.",'[17]Månedlig Olie Rapport'!$B$2:$AG$39,MATCH("Egen produktion 2.i.",'[17]Månedlig Olie Rapport'!$B$2:$B$39,0),FALSE),0)-IFERROR(HLOOKUP("L.P.G.",'[17]Månedlig Olie Rapport'!$B$2:$AG$39,MATCH("Anvendt til produktion 3.n",'[17]Månedlig Olie Rapport'!$B$2:$B$39,0),FALSE),0)</f>
        <v>9383</v>
      </c>
      <c r="D371" s="16">
        <f>IFERROR(HLOOKUP("L.P.G.",'[17]Månedlig Olie Rapport'!$A$2:$AG$39,MATCH("Import 2.a.",'[17]Månedlig Olie Rapport'!$B$2:$B$39,0),FALSE),0)</f>
        <v>1658</v>
      </c>
      <c r="E371" s="16">
        <f>IFERROR(HLOOKUP("L.P.G.",'[17]Månedlig Olie Rapport'!$A$2:$AG$39,MATCH("Eksport 3.a.",'[17]Månedlig Olie Rapport'!$B$2:$B$39,0),FALSE),0)</f>
        <v>7833</v>
      </c>
      <c r="F371" s="16">
        <f>IFERROR(HLOOKUP("L.P.G.",'[17]Månedlig Olie Rapport'!$A$2:$AG$39,MATCH("Bunkring af udenrigsfart 3.d.",'[17]Månedlig Olie Rapport'!$B$2:$B$39,0),FALSE),0)</f>
        <v>0</v>
      </c>
      <c r="G371" s="16">
        <f t="shared" si="71"/>
        <v>0</v>
      </c>
      <c r="H371" s="16">
        <f>IFERROR(HLOOKUP("L.P.G.",'[17]Månedlig Olie Rapport'!$A$2:$AG$39,MATCH("Salg til Forsvaret 3.e.",'[17]Månedlig Olie Rapport'!$B$2:$B$39,0),FALSE),0)
+IFERROR(HLOOKUP("L.P.G.",'[17]Månedlig Olie Rapport'!$A$2:$AG$39,MATCH("Salg til international luftfart 3.f.",'[17]Månedlig Olie Rapport'!$B$2:$B$39,0),FALSE),0)
+IFERROR(HLOOKUP("L.P.G.",'[17]Månedlig Olie Rapport'!$A$2:$AG$39,MATCH("Salg til andre 3.h.",'[17]Månedlig Olie Rapport'!$B$2:$B$39,0),FALSE),0)
+IFERROR(HLOOKUP("L.P.G.",'[17]Månedlig Olie Rapport'!$A$2:$AG$39,MATCH("Eget forbrug uden for raffinaderi 3*",'[17]Månedlig Olie Rapport'!$B$2:$B$39,0),FALSE),0)
+IFERROR(HLOOKUP("L.P.G.",'[17]Månedlig Olie Rapport'!$A$2:$AG$39,MATCH("Salg til platforme 3.g.",'[17]Månedlig Olie Rapport'!$B$2:$B$39,0),FALSE),0)</f>
        <v>4713</v>
      </c>
      <c r="I371" s="16">
        <f>IFERROR(HLOOKUP("L.P.G.",'[17]Månedlig Olie Rapport'!$A$2:$AG$39,MATCH("EGEN BEHOLDNING ULTIMO",'[17]Månedlig Olie Rapport'!$A$2:$A$39,0),FALSE),0)</f>
        <v>6802</v>
      </c>
      <c r="J371" s="15"/>
      <c r="K371" s="15"/>
      <c r="L371" s="16">
        <f t="shared" si="70"/>
        <v>216.798</v>
      </c>
      <c r="N371" s="23" t="str">
        <f>'Olieforbrug, TJ'!M371</f>
        <v>May</v>
      </c>
    </row>
    <row r="372" spans="1:14" x14ac:dyDescent="0.2">
      <c r="A372" s="23" t="str">
        <f>'Olieforbrug, TJ'!A372</f>
        <v>Juni</v>
      </c>
      <c r="C372" s="16">
        <f>IFERROR(HLOOKUP("L.P.G.",'[18]Månedlig Olie Rapport'!$B$2:$AG$39,MATCH("Egen produktion 2.i.",'[18]Månedlig Olie Rapport'!$B$2:$B$39,0),FALSE),0)-IFERROR(HLOOKUP("L.P.G.",'[18]Månedlig Olie Rapport'!$B$2:$AG$39,MATCH("Anvendt til produktion 3.n",'[18]Månedlig Olie Rapport'!$B$2:$B$39,0),FALSE),0)</f>
        <v>15948</v>
      </c>
      <c r="D372" s="16">
        <f>IFERROR(HLOOKUP("L.P.G.",'[18]Månedlig Olie Rapport'!$A$2:$AG$39,MATCH("Import 2.a.",'[18]Månedlig Olie Rapport'!$B$2:$B$39,0),FALSE),0)</f>
        <v>1591</v>
      </c>
      <c r="E372" s="16">
        <f>IFERROR(HLOOKUP("L.P.G.",'[18]Månedlig Olie Rapport'!$A$2:$AG$39,MATCH("Eksport 3.a.",'[18]Månedlig Olie Rapport'!$B$2:$B$39,0),FALSE),0)</f>
        <v>10678</v>
      </c>
      <c r="F372" s="16">
        <f>IFERROR(HLOOKUP("L.P.G.",'[18]Månedlig Olie Rapport'!$A$2:$AG$39,MATCH("Bunkring af udenrigsfart 3.d.",'[18]Månedlig Olie Rapport'!$B$2:$B$39,0),FALSE),0)</f>
        <v>0</v>
      </c>
      <c r="G372" s="16">
        <f t="shared" si="71"/>
        <v>-986</v>
      </c>
      <c r="H372" s="16">
        <f>IFERROR(HLOOKUP("L.P.G.",'[18]Månedlig Olie Rapport'!$A$2:$AG$39,MATCH("Salg til Forsvaret 3.e.",'[18]Månedlig Olie Rapport'!$B$2:$B$39,0),FALSE),0)
+IFERROR(HLOOKUP("L.P.G.",'[18]Månedlig Olie Rapport'!$A$2:$AG$39,MATCH("Salg til international luftfart 3.f.",'[18]Månedlig Olie Rapport'!$B$2:$B$39,0),FALSE),0)
+IFERROR(HLOOKUP("L.P.G.",'[18]Månedlig Olie Rapport'!$A$2:$AG$39,MATCH("Salg til andre 3.h.",'[18]Månedlig Olie Rapport'!$B$2:$B$39,0),FALSE),0)
+IFERROR(HLOOKUP("L.P.G.",'[18]Månedlig Olie Rapport'!$A$2:$AG$39,MATCH("Eget forbrug uden for raffinaderi 3*",'[18]Månedlig Olie Rapport'!$B$2:$B$39,0),FALSE),0)
+IFERROR(HLOOKUP("L.P.G.",'[18]Månedlig Olie Rapport'!$A$2:$AG$39,MATCH("Salg til platforme 3.g.",'[18]Månedlig Olie Rapport'!$B$2:$B$39,0),FALSE),0)</f>
        <v>5183</v>
      </c>
      <c r="I372" s="16">
        <f>IFERROR(HLOOKUP("L.P.G.",'[18]Månedlig Olie Rapport'!$A$2:$AG$39,MATCH("EGEN BEHOLDNING ULTIMO",'[18]Månedlig Olie Rapport'!$A$2:$A$39,0),FALSE),0)</f>
        <v>7788</v>
      </c>
      <c r="J372" s="15"/>
      <c r="K372" s="15"/>
      <c r="L372" s="16">
        <f t="shared" si="70"/>
        <v>238.41800000000001</v>
      </c>
      <c r="N372" s="23" t="str">
        <f>'Olieforbrug, TJ'!M372</f>
        <v>June</v>
      </c>
    </row>
    <row r="373" spans="1:14" x14ac:dyDescent="0.2">
      <c r="A373" s="23" t="str">
        <f>'Olieforbrug, TJ'!A373</f>
        <v>Juli</v>
      </c>
      <c r="C373" s="16">
        <f>IFERROR(HLOOKUP("L.P.G.",'[19]Månedlig Olie Rapport'!$B$2:$AG$39,MATCH("Egen produktion 2.i.",'[19]Månedlig Olie Rapport'!$B$2:$B$39,0),FALSE),0)-IFERROR(HLOOKUP("L.P.G.",'[19]Månedlig Olie Rapport'!$B$2:$AG$39,MATCH("Anvendt til produktion 3.n",'[19]Månedlig Olie Rapport'!$B$2:$B$39,0),FALSE),0)</f>
        <v>14914</v>
      </c>
      <c r="D373" s="16">
        <f>IFERROR(HLOOKUP("L.P.G.",'[19]Månedlig Olie Rapport'!$A$2:$AG$39,MATCH("Import 2.a.",'[19]Månedlig Olie Rapport'!$B$2:$B$39,0),FALSE),0)</f>
        <v>1784</v>
      </c>
      <c r="E373" s="16">
        <f>IFERROR(HLOOKUP("L.P.G.",'[19]Månedlig Olie Rapport'!$A$2:$AG$39,MATCH("Eksport 3.a.",'[19]Månedlig Olie Rapport'!$B$2:$B$39,0),FALSE),0)</f>
        <v>12618</v>
      </c>
      <c r="F373" s="16">
        <f>IFERROR(HLOOKUP("L.P.G.",'[19]Månedlig Olie Rapport'!$A$2:$AG$39,MATCH("Bunkring af udenrigsfart 3.d.",'[19]Månedlig Olie Rapport'!$B$2:$B$39,0),FALSE),0)</f>
        <v>0</v>
      </c>
      <c r="G373" s="16">
        <f t="shared" si="71"/>
        <v>269</v>
      </c>
      <c r="H373" s="16">
        <f>IFERROR(HLOOKUP("L.P.G.",'[19]Månedlig Olie Rapport'!$A$2:$AG$39,MATCH("Salg til Forsvaret 3.e.",'[19]Månedlig Olie Rapport'!$B$2:$B$39,0),FALSE),0)
+IFERROR(HLOOKUP("L.P.G.",'[19]Månedlig Olie Rapport'!$A$2:$AG$39,MATCH("Salg til international luftfart 3.f.",'[19]Månedlig Olie Rapport'!$B$2:$B$39,0),FALSE),0)
+IFERROR(HLOOKUP("L.P.G.",'[19]Månedlig Olie Rapport'!$A$2:$AG$39,MATCH("Salg til andre 3.h.",'[19]Månedlig Olie Rapport'!$B$2:$B$39,0),FALSE),0)
+IFERROR(HLOOKUP("L.P.G.",'[19]Månedlig Olie Rapport'!$A$2:$AG$39,MATCH("Eget forbrug uden for raffinaderi 3*",'[19]Månedlig Olie Rapport'!$B$2:$B$39,0),FALSE),0)
+IFERROR(HLOOKUP("L.P.G.",'[19]Månedlig Olie Rapport'!$A$2:$AG$39,MATCH("Salg til platforme 3.g.",'[19]Månedlig Olie Rapport'!$B$2:$B$39,0),FALSE),0)</f>
        <v>4675</v>
      </c>
      <c r="I373" s="16">
        <f>IFERROR(HLOOKUP("L.P.G.",'[19]Månedlig Olie Rapport'!$A$2:$AG$39,MATCH("EGEN BEHOLDNING ULTIMO",'[19]Månedlig Olie Rapport'!$A$2:$A$39,0),FALSE),0)</f>
        <v>7519</v>
      </c>
      <c r="J373" s="15"/>
      <c r="K373" s="15"/>
      <c r="L373" s="16">
        <f t="shared" si="70"/>
        <v>215.05</v>
      </c>
      <c r="N373" s="23" t="str">
        <f>'Olieforbrug, TJ'!M373</f>
        <v>July</v>
      </c>
    </row>
    <row r="374" spans="1:14" x14ac:dyDescent="0.2">
      <c r="A374" s="23" t="str">
        <f>'Olieforbrug, TJ'!A374</f>
        <v>August</v>
      </c>
      <c r="C374" s="16">
        <f>IFERROR(HLOOKUP("L.P.G.",'[20]Månedlig Olie Rapport'!$B$2:$AG$39,MATCH("Egen produktion 2.i.",'[20]Månedlig Olie Rapport'!$B$2:$B$39,0),FALSE),0)-IFERROR(HLOOKUP("L.P.G.",'[20]Månedlig Olie Rapport'!$B$2:$AG$39,MATCH("Anvendt til produktion 3.n",'[20]Månedlig Olie Rapport'!$B$2:$B$39,0),FALSE),0)</f>
        <v>11948</v>
      </c>
      <c r="D374" s="16">
        <f>IFERROR(HLOOKUP("L.P.G.",'[20]Månedlig Olie Rapport'!$A$2:$AG$39,MATCH("Import 2.a.",'[20]Månedlig Olie Rapport'!$B$2:$B$39,0),FALSE),0)</f>
        <v>0</v>
      </c>
      <c r="E374" s="16">
        <f>IFERROR(HLOOKUP("L.P.G.",'[20]Månedlig Olie Rapport'!$A$2:$AG$39,MATCH("Eksport 3.a.",'[20]Månedlig Olie Rapport'!$B$2:$B$39,0),FALSE),0)</f>
        <v>8975</v>
      </c>
      <c r="F374" s="16">
        <f>IFERROR(HLOOKUP("L.P.G.",'[20]Månedlig Olie Rapport'!$A$2:$AG$39,MATCH("Bunkring af udenrigsfart 3.d.",'[20]Månedlig Olie Rapport'!$B$2:$B$39,0),FALSE),0)</f>
        <v>0</v>
      </c>
      <c r="G374" s="16">
        <f t="shared" si="71"/>
        <v>1541</v>
      </c>
      <c r="H374" s="16">
        <f>IFERROR(HLOOKUP("L.P.G.",'[20]Månedlig Olie Rapport'!$A$2:$AG$39,MATCH("Salg til Forsvaret 3.e.",'[20]Månedlig Olie Rapport'!$B$2:$B$39,0),FALSE),0)
+IFERROR(HLOOKUP("L.P.G.",'[20]Månedlig Olie Rapport'!$A$2:$AG$39,MATCH("Salg til international luftfart 3.f.",'[20]Månedlig Olie Rapport'!$B$2:$B$39,0),FALSE),0)
+IFERROR(HLOOKUP("L.P.G.",'[20]Månedlig Olie Rapport'!$A$2:$AG$39,MATCH("Salg til andre 3.h.",'[20]Månedlig Olie Rapport'!$B$2:$B$39,0),FALSE),0)
+IFERROR(HLOOKUP("L.P.G.",'[20]Månedlig Olie Rapport'!$A$2:$AG$39,MATCH("Eget forbrug uden for raffinaderi 3*",'[20]Månedlig Olie Rapport'!$B$2:$B$39,0),FALSE),0)
+IFERROR(HLOOKUP("L.P.G.",'[20]Månedlig Olie Rapport'!$A$2:$AG$39,MATCH("Salg til platforme 3.g.",'[20]Månedlig Olie Rapport'!$B$2:$B$39,0),FALSE),0)</f>
        <v>4639</v>
      </c>
      <c r="I374" s="16">
        <f>IFERROR(HLOOKUP("L.P.G.",'[20]Månedlig Olie Rapport'!$A$2:$AG$39,MATCH("EGEN BEHOLDNING ULTIMO",'[20]Månedlig Olie Rapport'!$A$2:$A$39,0),FALSE),0)</f>
        <v>5978</v>
      </c>
      <c r="J374" s="15"/>
      <c r="K374" s="15"/>
      <c r="L374" s="16">
        <f t="shared" si="70"/>
        <v>213.39400000000001</v>
      </c>
      <c r="N374" s="23" t="str">
        <f>'Olieforbrug, TJ'!M374</f>
        <v>August</v>
      </c>
    </row>
    <row r="375" spans="1:14" x14ac:dyDescent="0.2">
      <c r="A375" s="23" t="str">
        <f>'Olieforbrug, TJ'!A375</f>
        <v>September</v>
      </c>
      <c r="C375" s="16">
        <f>IFERROR(HLOOKUP("L.P.G.",'[21]Månedlig Olie Rapport'!$B$2:$AG$38,MATCH("Egen produktion 2.i.",'[21]Månedlig Olie Rapport'!$B$2:$B$38,0),FALSE),0)-IFERROR(HLOOKUP("L.P.G.",'[21]Månedlig Olie Rapport'!$B$2:$AG$38,MATCH("Anvendt til produktion 3.n",'[21]Månedlig Olie Rapport'!$B$2:$B$38,0),FALSE),0)</f>
        <v>4934</v>
      </c>
      <c r="D375" s="16">
        <f>IFERROR(HLOOKUP("L.P.G.",'[21]Månedlig Olie Rapport'!$A$2:$AG$38,MATCH("Import 2.a.",'[21]Månedlig Olie Rapport'!$B$2:$B$38,0),FALSE),0)</f>
        <v>1622</v>
      </c>
      <c r="E375" s="16">
        <f>IFERROR(HLOOKUP("L.P.G.",'[21]Månedlig Olie Rapport'!$A$2:$AG$38,MATCH("Eksport 3.a.",'[21]Månedlig Olie Rapport'!$B$2:$B$38,0),FALSE),0)</f>
        <v>3883</v>
      </c>
      <c r="F375" s="16">
        <f>IFERROR(HLOOKUP("L.P.G.",'[21]Månedlig Olie Rapport'!$A$2:$AG$38,MATCH("Bunkring af udenrigsfart 3.d.",'[21]Månedlig Olie Rapport'!$B$2:$B$38,0),FALSE),0)</f>
        <v>0</v>
      </c>
      <c r="G375" s="16">
        <f t="shared" si="71"/>
        <v>1390</v>
      </c>
      <c r="H375" s="16">
        <f>IFERROR(HLOOKUP("L.P.G.",'[21]Månedlig Olie Rapport'!$A$2:$AG$38,MATCH("Salg til Forsvaret 3.e.",'[21]Månedlig Olie Rapport'!$B$2:$B$38,0),FALSE),0)
+IFERROR(HLOOKUP("L.P.G.",'[21]Månedlig Olie Rapport'!$A$2:$AG$38,MATCH("Salg til international luftfart 3.f.",'[21]Månedlig Olie Rapport'!$B$2:$B$38,0),FALSE),0)
+IFERROR(HLOOKUP("L.P.G.",'[21]Månedlig Olie Rapport'!$A$2:$AG$38,MATCH("Salg til andre 3.h.",'[21]Månedlig Olie Rapport'!$B$2:$B$38,0),FALSE),0)
+IFERROR(HLOOKUP("L.P.G.",'[21]Månedlig Olie Rapport'!$A$2:$AG$38,MATCH("Eget forbrug uden for raffinaderi 3*",'[21]Månedlig Olie Rapport'!$B$2:$B$38,0),FALSE),0)
+IFERROR(HLOOKUP("L.P.G.",'[21]Månedlig Olie Rapport'!$A$2:$AG$38,MATCH("Salg til platforme 3.g.",'[21]Månedlig Olie Rapport'!$B$2:$B$38,0),FALSE),0)</f>
        <v>4092</v>
      </c>
      <c r="I375" s="16">
        <f>IFERROR(HLOOKUP("L.P.G.",'[21]Månedlig Olie Rapport'!$A$2:$AG$38,MATCH("EGEN BEHOLDNING ULTIMO",'[21]Månedlig Olie Rapport'!$A$2:$A$38,0),FALSE),0)</f>
        <v>4588</v>
      </c>
      <c r="J375" s="15"/>
      <c r="K375" s="15"/>
      <c r="L375" s="16">
        <f t="shared" si="70"/>
        <v>188.232</v>
      </c>
      <c r="N375" s="23" t="str">
        <f>'Olieforbrug, TJ'!M375</f>
        <v>September</v>
      </c>
    </row>
    <row r="376" spans="1:14" x14ac:dyDescent="0.2">
      <c r="A376" s="23" t="str">
        <f>'Olieforbrug, TJ'!A376</f>
        <v>Oktober</v>
      </c>
      <c r="C376" s="16">
        <f>IFERROR(HLOOKUP("L.P.G.",'[22]Månedlig Olie Rapport'!$B$2:$AG$38,MATCH("Egen produktion 2.i.",'[22]Månedlig Olie Rapport'!$B$2:$B$38,0),FALSE),0)-IFERROR(HLOOKUP("L.P.G.",'[22]Månedlig Olie Rapport'!$B$2:$AG$38,MATCH("Anvendt til produktion 3.n",'[22]Månedlig Olie Rapport'!$B$2:$B$38,0),FALSE),0)</f>
        <v>3962</v>
      </c>
      <c r="D376" s="16">
        <f>IFERROR(HLOOKUP("L.P.G.",'[22]Månedlig Olie Rapport'!$A$2:$AG$38,MATCH("Import 2.a.",'[22]Månedlig Olie Rapport'!$B$2:$B$38,0),FALSE),0)</f>
        <v>1784</v>
      </c>
      <c r="E376" s="16">
        <f>IFERROR(HLOOKUP("L.P.G.",'[22]Månedlig Olie Rapport'!$A$2:$AG$38,MATCH("Eksport 3.a.",'[22]Månedlig Olie Rapport'!$B$2:$B$38,0),FALSE),0)</f>
        <v>1333</v>
      </c>
      <c r="F376" s="16">
        <f>IFERROR(HLOOKUP("L.P.G.",'[22]Månedlig Olie Rapport'!$A$2:$AG$38,MATCH("Bunkring af udenrigsfart 3.d.",'[22]Månedlig Olie Rapport'!$B$2:$B$38,0),FALSE),0)</f>
        <v>0</v>
      </c>
      <c r="G376" s="16">
        <f t="shared" si="71"/>
        <v>-445</v>
      </c>
      <c r="H376" s="16">
        <f>IFERROR(HLOOKUP("L.P.G.",'[22]Månedlig Olie Rapport'!$A$2:$AG$38,MATCH("Salg til Forsvaret 3.e.",'[22]Månedlig Olie Rapport'!$B$2:$B$38,0),FALSE),0)
+IFERROR(HLOOKUP("L.P.G.",'[22]Månedlig Olie Rapport'!$A$2:$AG$38,MATCH("Salg til international luftfart 3.f.",'[22]Månedlig Olie Rapport'!$B$2:$B$38,0),FALSE),0)
+IFERROR(HLOOKUP("L.P.G.",'[22]Månedlig Olie Rapport'!$A$2:$AG$38,MATCH("Salg til andre 3.h.",'[22]Månedlig Olie Rapport'!$B$2:$B$38,0),FALSE),0)
+IFERROR(HLOOKUP("L.P.G.",'[22]Månedlig Olie Rapport'!$A$2:$AG$38,MATCH("Eget forbrug uden for raffinaderi 3*",'[22]Månedlig Olie Rapport'!$B$2:$B$38,0),FALSE),0)
+IFERROR(HLOOKUP("L.P.G.",'[22]Månedlig Olie Rapport'!$A$2:$AG$38,MATCH("Salg til platforme 3.g.",'[22]Månedlig Olie Rapport'!$B$2:$B$38,0),FALSE),0)</f>
        <v>4849</v>
      </c>
      <c r="I376" s="16">
        <f>IFERROR(HLOOKUP("L.P.G.",'[22]Månedlig Olie Rapport'!$A$2:$AG$38,MATCH("EGEN BEHOLDNING ULTIMO",'[22]Månedlig Olie Rapport'!$A$2:$A$38,0),FALSE),0)</f>
        <v>5033</v>
      </c>
      <c r="J376" s="15"/>
      <c r="K376" s="15"/>
      <c r="L376" s="16">
        <f t="shared" si="70"/>
        <v>223.054</v>
      </c>
      <c r="N376" s="23" t="str">
        <f>'Olieforbrug, TJ'!M376</f>
        <v>October</v>
      </c>
    </row>
    <row r="377" spans="1:14" ht="15" customHeight="1" x14ac:dyDescent="0.2">
      <c r="A377" s="23" t="str">
        <f>'Olieforbrug, TJ'!A377</f>
        <v>November</v>
      </c>
      <c r="C377" s="16">
        <f>IFERROR(HLOOKUP("L.P.G.",'[23]Månedlig Olie Rapport'!$B$2:$AG$38,MATCH("Egen produktion 2.i.",'[23]Månedlig Olie Rapport'!$B$2:$B$38,0),FALSE),0)-IFERROR(HLOOKUP("L.P.G.",'[23]Månedlig Olie Rapport'!$B$2:$AG$38,MATCH("Anvendt til produktion 3.n",'[23]Månedlig Olie Rapport'!$B$2:$B$38,0),FALSE),0)</f>
        <v>7459</v>
      </c>
      <c r="D377" s="16">
        <f>IFERROR(HLOOKUP("L.P.G.",'[23]Månedlig Olie Rapport'!$A$2:$AG$38,MATCH("Import 2.a.",'[23]Månedlig Olie Rapport'!$B$2:$B$38,0),FALSE),0)</f>
        <v>1686</v>
      </c>
      <c r="E377" s="16">
        <f>IFERROR(HLOOKUP("L.P.G.",'[23]Månedlig Olie Rapport'!$A$2:$AG$38,MATCH("Eksport 3.a.",'[23]Månedlig Olie Rapport'!$B$2:$B$38,0),FALSE),0)</f>
        <v>4297</v>
      </c>
      <c r="F377" s="16">
        <f>IFERROR(HLOOKUP("L.P.G.",'[23]Månedlig Olie Rapport'!$A$2:$AG$38,MATCH("Bunkring af udenrigsfart 3.d.",'[23]Månedlig Olie Rapport'!$B$2:$B$38,0),FALSE),0)</f>
        <v>0</v>
      </c>
      <c r="G377" s="16">
        <f t="shared" si="71"/>
        <v>2</v>
      </c>
      <c r="H377" s="16">
        <f>IFERROR(HLOOKUP("L.P.G.",'[23]Månedlig Olie Rapport'!$A$2:$AG$38,MATCH("Salg til Forsvaret 3.e.",'[23]Månedlig Olie Rapport'!$B$2:$B$38,0),FALSE),0)
+IFERROR(HLOOKUP("L.P.G.",'[23]Månedlig Olie Rapport'!$A$2:$AG$38,MATCH("Salg til international luftfart 3.f.",'[23]Månedlig Olie Rapport'!$B$2:$B$38,0),FALSE),0)
+IFERROR(HLOOKUP("L.P.G.",'[23]Månedlig Olie Rapport'!$A$2:$AG$38,MATCH("Salg til andre 3.h.",'[23]Månedlig Olie Rapport'!$B$2:$B$38,0),FALSE),0)
+IFERROR(HLOOKUP("L.P.G.",'[23]Månedlig Olie Rapport'!$A$2:$AG$38,MATCH("Eget forbrug uden for raffinaderi 3*",'[23]Månedlig Olie Rapport'!$B$2:$B$38,0),FALSE),0)
+IFERROR(HLOOKUP("L.P.G.",'[23]Månedlig Olie Rapport'!$A$2:$AG$38,MATCH("Salg til platforme 3.g.",'[23]Månedlig Olie Rapport'!$B$2:$B$38,0),FALSE),0)</f>
        <v>4957</v>
      </c>
      <c r="I377" s="16">
        <f>IFERROR(HLOOKUP("L.P.G.",'[23]Månedlig Olie Rapport'!$A$2:$AG$38,MATCH("EGEN BEHOLDNING ULTIMO",'[23]Månedlig Olie Rapport'!$A$2:$A$38,0),FALSE),0)</f>
        <v>5031</v>
      </c>
      <c r="J377" s="15"/>
      <c r="K377" s="15"/>
      <c r="L377" s="16">
        <f t="shared" si="70"/>
        <v>228.02199999999999</v>
      </c>
      <c r="N377" s="23" t="str">
        <f>'Olieforbrug, TJ'!M377</f>
        <v>November</v>
      </c>
    </row>
    <row r="378" spans="1:14" ht="13.5" thickBot="1" x14ac:dyDescent="0.25">
      <c r="A378" s="41" t="str">
        <f>'Olieforbrug, TJ'!A378</f>
        <v>December</v>
      </c>
      <c r="C378" s="42">
        <f>IFERROR(HLOOKUP("L.P.G.",'[24]Månedlig Olie Rapport'!$B$2:$AG$38,MATCH("Egen produktion 2.i.",'[24]Månedlig Olie Rapport'!$B$2:$B$38,0),FALSE),0)-IFERROR(HLOOKUP("L.P.G.",'[24]Månedlig Olie Rapport'!$B$2:$AG$38,MATCH("Anvendt til produktion 3.n",'[24]Månedlig Olie Rapport'!$B$2:$B$38,0),FALSE),0)</f>
        <v>9212</v>
      </c>
      <c r="D378" s="42">
        <f>IFERROR(HLOOKUP("L.P.G.",'[24]Månedlig Olie Rapport'!$A$2:$AG$38,MATCH("Import 2.a.",'[24]Månedlig Olie Rapport'!$B$2:$B$38,0),FALSE),0)</f>
        <v>1678</v>
      </c>
      <c r="E378" s="42">
        <f>IFERROR(HLOOKUP("L.P.G.",'[24]Månedlig Olie Rapport'!$A$2:$AG$38,MATCH("Eksport 3.a.",'[24]Månedlig Olie Rapport'!$B$2:$B$38,0),FALSE),0)</f>
        <v>5070</v>
      </c>
      <c r="F378" s="42">
        <f>IFERROR(HLOOKUP("L.P.G.",'[24]Månedlig Olie Rapport'!$A$2:$AG$38,MATCH("Bunkring af udenrigsfart 3.d.",'[24]Månedlig Olie Rapport'!$B$2:$B$38,0),FALSE),0)</f>
        <v>0</v>
      </c>
      <c r="G378" s="42">
        <f t="shared" si="71"/>
        <v>-1789</v>
      </c>
      <c r="H378" s="42">
        <f>IFERROR(HLOOKUP("L.P.G.",'[24]Månedlig Olie Rapport'!$A$2:$AG$38,MATCH("Salg til Forsvaret 3.e.",'[24]Månedlig Olie Rapport'!$B$2:$B$38,0),FALSE),0)
+IFERROR(HLOOKUP("L.P.G.",'[24]Månedlig Olie Rapport'!$A$2:$AG$38,MATCH("Salg til international luftfart 3.f.",'[24]Månedlig Olie Rapport'!$B$2:$B$38,0),FALSE),0)
+IFERROR(HLOOKUP("L.P.G.",'[24]Månedlig Olie Rapport'!$A$2:$AG$38,MATCH("Salg til andre 3.h.",'[24]Månedlig Olie Rapport'!$B$2:$B$38,0),FALSE),0)
+IFERROR(HLOOKUP("L.P.G.",'[24]Månedlig Olie Rapport'!$A$2:$AG$38,MATCH("Eget forbrug uden for raffinaderi 3*",'[24]Månedlig Olie Rapport'!$B$2:$B$38,0),FALSE),0)
+IFERROR(HLOOKUP("L.P.G.",'[24]Månedlig Olie Rapport'!$A$2:$AG$38,MATCH("Salg til platforme 3.g.",'[24]Månedlig Olie Rapport'!$B$2:$B$38,0),FALSE),0)</f>
        <v>4080</v>
      </c>
      <c r="I378" s="42">
        <f>IFERROR(HLOOKUP("L.P.G.",'[24]Månedlig Olie Rapport'!$A$2:$AG$38,MATCH("EGEN BEHOLDNING ULTIMO",'[24]Månedlig Olie Rapport'!$A$2:$A$38,0),FALSE),0)</f>
        <v>6820</v>
      </c>
      <c r="J378" s="2"/>
      <c r="K378" s="2"/>
      <c r="L378" s="42">
        <f t="shared" si="70"/>
        <v>187.68</v>
      </c>
      <c r="N378" s="43" t="str">
        <f>'Olieforbrug, TJ'!M378</f>
        <v>December</v>
      </c>
    </row>
    <row r="379" spans="1:14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5"/>
      <c r="K379" s="15"/>
      <c r="L379" s="16"/>
      <c r="M379" s="3"/>
      <c r="N379" s="37">
        <v>2019</v>
      </c>
    </row>
    <row r="380" spans="1:14" x14ac:dyDescent="0.2">
      <c r="A380" s="23" t="str">
        <f>'Olieforbrug, TJ'!A380</f>
        <v>Januar</v>
      </c>
      <c r="C380" s="16">
        <f>IFERROR(HLOOKUP("L.P.G.",'[25]Månedlig Olie Rapport'!$B$2:$AG$39,MATCH("Egen produktion 2.i.",'[25]Månedlig Olie Rapport'!$B$2:$B$39,0),FALSE),0)-IFERROR(HLOOKUP("L.P.G.",'[25]Månedlig Olie Rapport'!$B$2:$AG$39,MATCH("Anvendt til produktion 3.n",'[25]Månedlig Olie Rapport'!$B$2:$B$39,0),FALSE),0)</f>
        <v>7370</v>
      </c>
      <c r="D380" s="16">
        <f>IFERROR(HLOOKUP("L.P.G.",'[25]Månedlig Olie Rapport'!$A$2:$AG$39,MATCH("Import 2.a.",'[25]Månedlig Olie Rapport'!$B$2:$B$39,0),FALSE),0)</f>
        <v>0</v>
      </c>
      <c r="E380" s="16">
        <f>IFERROR(HLOOKUP("L.P.G.",'[25]Månedlig Olie Rapport'!$A$2:$AG$39,MATCH("Eksport 3.a.",'[25]Månedlig Olie Rapport'!$B$2:$B$39,0),FALSE),0)</f>
        <v>4712</v>
      </c>
      <c r="F380" s="16">
        <f>IFERROR(HLOOKUP("L.P.G.",'[25]Månedlig Olie Rapport'!$A$2:$AG$39,MATCH("Bunkring af udenrigsfart 3.d.",'[25]Månedlig Olie Rapport'!$B$2:$B$39,0),FALSE),0)</f>
        <v>0</v>
      </c>
      <c r="G380" s="16">
        <f>I378-I380</f>
        <v>2114</v>
      </c>
      <c r="H380" s="16">
        <f>IFERROR(HLOOKUP("L.P.G.",'[25]Månedlig Olie Rapport'!$A$2:$AG$39,MATCH("Salg til Forsvaret 3.e.",'[25]Månedlig Olie Rapport'!$B$2:$B$39,0),FALSE),0)
+IFERROR(HLOOKUP("L.P.G.",'[25]Månedlig Olie Rapport'!$A$2:$AG$39,MATCH("Salg til international luftfart 3.f.",'[25]Månedlig Olie Rapport'!$B$2:$B$39,0),FALSE),0)
+IFERROR(HLOOKUP("L.P.G.",'[25]Månedlig Olie Rapport'!$A$2:$AG$39,MATCH("Salg til andre 3.h.",'[25]Månedlig Olie Rapport'!$B$2:$B$39,0),FALSE),0)
+IFERROR(HLOOKUP("L.P.G.",'[25]Månedlig Olie Rapport'!$A$2:$AG$39,MATCH("Eget forbrug uden for raffinaderi 3*",'[25]Månedlig Olie Rapport'!$B$2:$B$39,0),FALSE),0)
+IFERROR(HLOOKUP("L.P.G.",'[25]Månedlig Olie Rapport'!$A$2:$AG$39,MATCH("Salg til platforme 3.g.",'[25]Månedlig Olie Rapport'!$B$2:$B$39,0),FALSE),0)</f>
        <v>4866</v>
      </c>
      <c r="I380" s="16">
        <f>IFERROR(HLOOKUP("L.P.G.",'[25]Månedlig Olie Rapport'!$A$2:$AG$39,MATCH("EGEN BEHOLDNING ULTIMO",'[25]Månedlig Olie Rapport'!$A$2:$A$39,0),FALSE),0)</f>
        <v>4706</v>
      </c>
      <c r="J380" s="15"/>
      <c r="K380" s="15"/>
      <c r="L380" s="16">
        <f t="shared" ref="L380:L391" si="72">H380*46/1000</f>
        <v>223.83600000000001</v>
      </c>
      <c r="N380" s="23" t="str">
        <f>'Olieforbrug, TJ'!M380</f>
        <v>January</v>
      </c>
    </row>
    <row r="381" spans="1:14" x14ac:dyDescent="0.2">
      <c r="A381" s="23" t="str">
        <f>'Olieforbrug, TJ'!A381</f>
        <v>Februar</v>
      </c>
      <c r="C381" s="16">
        <f>IFERROR(HLOOKUP("L.P.G.",'[26]Månedlig Olie Rapport'!$B$2:$AG$39,MATCH("Egen produktion 2.i.",'[26]Månedlig Olie Rapport'!$B$2:$B$39,0),FALSE),0)-IFERROR(HLOOKUP("L.P.G.",'[26]Månedlig Olie Rapport'!$B$2:$AG$39,MATCH("Anvendt til produktion 3.n",'[26]Månedlig Olie Rapport'!$B$2:$B$39,0),FALSE),0)</f>
        <v>7866</v>
      </c>
      <c r="D381" s="16">
        <f>IFERROR(HLOOKUP("L.P.G.",'[26]Månedlig Olie Rapport'!$A$2:$AG$39,MATCH("Import 2.a.",'[26]Månedlig Olie Rapport'!$B$2:$B$39,0),FALSE),0)</f>
        <v>1784</v>
      </c>
      <c r="E381" s="16">
        <f>IFERROR(HLOOKUP("L.P.G.",'[26]Månedlig Olie Rapport'!$A$2:$AG$39,MATCH("Eksport 3.a.",'[26]Månedlig Olie Rapport'!$B$2:$B$39,0),FALSE),0)</f>
        <v>1828</v>
      </c>
      <c r="F381" s="16">
        <f>IFERROR(HLOOKUP("L.P.G.",'[26]Månedlig Olie Rapport'!$A$2:$AG$39,MATCH("Bunkring af udenrigsfart 3.d.",'[26]Månedlig Olie Rapport'!$B$2:$B$39,0),FALSE),0)</f>
        <v>0</v>
      </c>
      <c r="G381" s="16">
        <f t="shared" ref="G381:G386" si="73">I380-I381</f>
        <v>-3674</v>
      </c>
      <c r="H381" s="16">
        <f>IFERROR(HLOOKUP("L.P.G.",'[26]Månedlig Olie Rapport'!$A$2:$AG$39,MATCH("Salg til Forsvaret 3.e.",'[26]Månedlig Olie Rapport'!$B$2:$B$39,0),FALSE),0)
+IFERROR(HLOOKUP("L.P.G.",'[26]Månedlig Olie Rapport'!$A$2:$AG$39,MATCH("Salg til international luftfart 3.f.",'[26]Månedlig Olie Rapport'!$B$2:$B$39,0),FALSE),0)
+IFERROR(HLOOKUP("L.P.G.",'[26]Månedlig Olie Rapport'!$A$2:$AG$39,MATCH("Salg til andre 3.h.",'[26]Månedlig Olie Rapport'!$B$2:$B$39,0),FALSE),0)
+IFERROR(HLOOKUP("L.P.G.",'[26]Månedlig Olie Rapport'!$A$2:$AG$39,MATCH("Eget forbrug uden for raffinaderi 3*",'[26]Månedlig Olie Rapport'!$B$2:$B$39,0),FALSE),0)
+IFERROR(HLOOKUP("L.P.G.",'[26]Månedlig Olie Rapport'!$A$2:$AG$39,MATCH("Salg til platforme 3.g.",'[26]Månedlig Olie Rapport'!$B$2:$B$39,0),FALSE),0)</f>
        <v>4313</v>
      </c>
      <c r="I381" s="16">
        <f>IFERROR(HLOOKUP("L.P.G.",'[26]Månedlig Olie Rapport'!$A$2:$AG$39,MATCH("EGEN BEHOLDNING ULTIMO",'[26]Månedlig Olie Rapport'!$A$2:$A$39,0),FALSE),0)</f>
        <v>8380</v>
      </c>
      <c r="J381" s="15"/>
      <c r="K381" s="15"/>
      <c r="L381" s="16">
        <f t="shared" si="72"/>
        <v>198.398</v>
      </c>
      <c r="N381" s="23" t="str">
        <f>'Olieforbrug, TJ'!M381</f>
        <v>February</v>
      </c>
    </row>
    <row r="382" spans="1:14" x14ac:dyDescent="0.2">
      <c r="A382" s="23" t="str">
        <f>'Olieforbrug, TJ'!A382</f>
        <v>Marts</v>
      </c>
      <c r="C382" s="16">
        <f>IFERROR(HLOOKUP("L.P.G.",'[27]Månedlig Olie Rapport'!$B$2:$AG$39,MATCH("Egen produktion 2.i.",'[27]Månedlig Olie Rapport'!$B$2:$B$39,0),FALSE),0)-IFERROR(HLOOKUP("L.P.G.",'[27]Månedlig Olie Rapport'!$B$2:$AG$39,MATCH("Anvendt til produktion 3.n",'[27]Månedlig Olie Rapport'!$B$2:$B$39,0),FALSE),0)</f>
        <v>11188</v>
      </c>
      <c r="D382" s="16">
        <f>IFERROR(HLOOKUP("L.P.G.",'[27]Månedlig Olie Rapport'!$A$2:$AG$39,MATCH("Import 2.a.",'[27]Månedlig Olie Rapport'!$B$2:$B$39,0),FALSE),0)</f>
        <v>1783</v>
      </c>
      <c r="E382" s="16">
        <f>IFERROR(HLOOKUP("L.P.G.",'[27]Månedlig Olie Rapport'!$A$2:$AG$39,MATCH("Eksport 3.a.",'[27]Månedlig Olie Rapport'!$B$2:$B$39,0),FALSE),0)</f>
        <v>9736</v>
      </c>
      <c r="F382" s="16">
        <f>IFERROR(HLOOKUP("L.P.G.",'[27]Månedlig Olie Rapport'!$A$2:$AG$39,MATCH("Bunkring af udenrigsfart 3.d.",'[27]Månedlig Olie Rapport'!$B$2:$B$39,0),FALSE),0)</f>
        <v>0</v>
      </c>
      <c r="G382" s="16">
        <f t="shared" si="73"/>
        <v>812</v>
      </c>
      <c r="H382" s="16">
        <f>IFERROR(HLOOKUP("L.P.G.",'[27]Månedlig Olie Rapport'!$A$2:$AG$39,MATCH("Salg til Forsvaret 3.e.",'[27]Månedlig Olie Rapport'!$B$2:$B$39,0),FALSE),0)
+IFERROR(HLOOKUP("L.P.G.",'[27]Månedlig Olie Rapport'!$A$2:$AG$39,MATCH("Salg til international luftfart 3.f.",'[27]Månedlig Olie Rapport'!$B$2:$B$39,0),FALSE),0)
+IFERROR(HLOOKUP("L.P.G.",'[27]Månedlig Olie Rapport'!$A$2:$AG$39,MATCH("Salg til andre 3.h.",'[27]Månedlig Olie Rapport'!$B$2:$B$39,0),FALSE),0)
+IFERROR(HLOOKUP("L.P.G.",'[27]Månedlig Olie Rapport'!$A$2:$AG$39,MATCH("Eget forbrug uden for raffinaderi 3*",'[27]Månedlig Olie Rapport'!$B$2:$B$39,0),FALSE),0)
+IFERROR(HLOOKUP("L.P.G.",'[27]Månedlig Olie Rapport'!$A$2:$AG$39,MATCH("Salg til platforme 3.g.",'[27]Månedlig Olie Rapport'!$B$2:$B$39,0),FALSE),0)</f>
        <v>4404</v>
      </c>
      <c r="I382" s="16">
        <f>IFERROR(HLOOKUP("L.P.G.",'[27]Månedlig Olie Rapport'!$A$2:$AG$39,MATCH("EGEN BEHOLDNING ULTIMO",'[27]Månedlig Olie Rapport'!$A$2:$A$39,0),FALSE),0)</f>
        <v>7568</v>
      </c>
      <c r="J382" s="15"/>
      <c r="K382" s="15"/>
      <c r="L382" s="16">
        <f t="shared" si="72"/>
        <v>202.584</v>
      </c>
      <c r="N382" s="23" t="str">
        <f>'Olieforbrug, TJ'!M382</f>
        <v>March</v>
      </c>
    </row>
    <row r="383" spans="1:14" x14ac:dyDescent="0.2">
      <c r="A383" s="23" t="str">
        <f>'Olieforbrug, TJ'!A383</f>
        <v>April</v>
      </c>
      <c r="C383" s="16">
        <f>IFERROR(HLOOKUP("L.P.G.",'[28]Månedlig Olie Rapport'!$B$2:$AG$39,MATCH("Egen produktion 2.i.",'[28]Månedlig Olie Rapport'!$B$2:$B$39,0),FALSE),0)-IFERROR(HLOOKUP("L.P.G.",'[28]Månedlig Olie Rapport'!$B$2:$AG$39,MATCH("Anvendt til produktion 3.n",'[28]Månedlig Olie Rapport'!$B$2:$B$39,0),FALSE),0)</f>
        <v>14365</v>
      </c>
      <c r="D383" s="16">
        <f>IFERROR(HLOOKUP("L.P.G.",'[28]Månedlig Olie Rapport'!$A$2:$AG$39,MATCH("Import 2.a.",'[28]Månedlig Olie Rapport'!$B$2:$B$39,0),FALSE),0)</f>
        <v>0</v>
      </c>
      <c r="E383" s="16">
        <f>IFERROR(HLOOKUP("L.P.G.",'[28]Månedlig Olie Rapport'!$A$2:$AG$39,MATCH("Eksport 3.a.",'[28]Månedlig Olie Rapport'!$B$2:$B$39,0),FALSE),0)</f>
        <v>11568</v>
      </c>
      <c r="F383" s="16">
        <f>IFERROR(HLOOKUP("L.P.G.",'[28]Månedlig Olie Rapport'!$A$2:$AG$39,MATCH("Bunkring af udenrigsfart 3.d.",'[28]Månedlig Olie Rapport'!$B$2:$B$39,0),FALSE),0)</f>
        <v>0</v>
      </c>
      <c r="G383" s="16">
        <f t="shared" si="73"/>
        <v>2238</v>
      </c>
      <c r="H383" s="16">
        <f>IFERROR(HLOOKUP("L.P.G.",'[28]Månedlig Olie Rapport'!$A$2:$AG$39,MATCH("Salg til Forsvaret 3.e.",'[28]Månedlig Olie Rapport'!$B$2:$B$39,0),FALSE),0)
+IFERROR(HLOOKUP("L.P.G.",'[28]Månedlig Olie Rapport'!$A$2:$AG$39,MATCH("Salg til international luftfart 3.f.",'[28]Månedlig Olie Rapport'!$B$2:$B$39,0),FALSE),0)
+IFERROR(HLOOKUP("L.P.G.",'[28]Månedlig Olie Rapport'!$A$2:$AG$39,MATCH("Salg til andre 3.h.",'[28]Månedlig Olie Rapport'!$B$2:$B$39,0),FALSE),0)
+IFERROR(HLOOKUP("L.P.G.",'[28]Månedlig Olie Rapport'!$A$2:$AG$39,MATCH("Eget forbrug uden for raffinaderi 3*",'[28]Månedlig Olie Rapport'!$B$2:$B$39,0),FALSE),0)
+IFERROR(HLOOKUP("L.P.G.",'[28]Månedlig Olie Rapport'!$A$2:$AG$39,MATCH("Salg til platforme 3.g.",'[28]Månedlig Olie Rapport'!$B$2:$B$39,0),FALSE),0)</f>
        <v>5123</v>
      </c>
      <c r="I383" s="16">
        <f>IFERROR(HLOOKUP("L.P.G.",'[28]Månedlig Olie Rapport'!$A$2:$AG$39,MATCH("EGEN BEHOLDNING ULTIMO",'[28]Månedlig Olie Rapport'!$A$2:$A$39,0),FALSE),0)</f>
        <v>5330</v>
      </c>
      <c r="J383" s="15"/>
      <c r="K383" s="15"/>
      <c r="L383" s="16">
        <f t="shared" si="72"/>
        <v>235.65799999999999</v>
      </c>
      <c r="N383" s="23" t="str">
        <f>'Olieforbrug, TJ'!M383</f>
        <v>April</v>
      </c>
    </row>
    <row r="384" spans="1:14" x14ac:dyDescent="0.2">
      <c r="A384" s="23" t="str">
        <f>'Olieforbrug, TJ'!A384</f>
        <v>Maj</v>
      </c>
      <c r="C384" s="16">
        <f>IFERROR(HLOOKUP("L.P.G.",'[29]Månedlig Olie Rapport'!$B$2:$AG$39,MATCH("Egen produktion 2.i.",'[29]Månedlig Olie Rapport'!$B$2:$B$39,0),FALSE),0)-IFERROR(HLOOKUP("L.P.G.",'[29]Månedlig Olie Rapport'!$B$2:$AG$39,MATCH("Anvendt til produktion 3.n",'[29]Månedlig Olie Rapport'!$B$2:$B$39,0),FALSE),0)</f>
        <v>14062</v>
      </c>
      <c r="D384" s="16">
        <f>IFERROR(HLOOKUP("L.P.G.",'[29]Månedlig Olie Rapport'!$A$2:$AG$39,MATCH("Import 2.a.",'[29]Månedlig Olie Rapport'!$B$2:$B$39,0),FALSE),0)</f>
        <v>1785</v>
      </c>
      <c r="E384" s="16">
        <f>IFERROR(HLOOKUP("L.P.G.",'[29]Månedlig Olie Rapport'!$A$2:$AG$39,MATCH("Eksport 3.a.",'[29]Månedlig Olie Rapport'!$B$2:$B$39,0),FALSE),0)</f>
        <v>9728</v>
      </c>
      <c r="F384" s="16">
        <f>IFERROR(HLOOKUP("L.P.G.",'[29]Månedlig Olie Rapport'!$A$2:$AG$39,MATCH("Bunkring af udenrigsfart 3.d.",'[29]Månedlig Olie Rapport'!$B$2:$B$39,0),FALSE),0)</f>
        <v>0</v>
      </c>
      <c r="G384" s="16">
        <f t="shared" si="73"/>
        <v>-655</v>
      </c>
      <c r="H384" s="16">
        <f>IFERROR(HLOOKUP("L.P.G.",'[29]Månedlig Olie Rapport'!$A$2:$AG$39,MATCH("Salg til Forsvaret 3.e.",'[29]Månedlig Olie Rapport'!$B$2:$B$39,0),FALSE),0)
+IFERROR(HLOOKUP("L.P.G.",'[29]Månedlig Olie Rapport'!$A$2:$AG$39,MATCH("Salg til international luftfart 3.f.",'[29]Månedlig Olie Rapport'!$B$2:$B$39,0),FALSE),0)
+IFERROR(HLOOKUP("L.P.G.",'[29]Månedlig Olie Rapport'!$A$2:$AG$39,MATCH("Salg til andre 3.h.",'[29]Månedlig Olie Rapport'!$B$2:$B$39,0),FALSE),0)
+IFERROR(HLOOKUP("L.P.G.",'[29]Månedlig Olie Rapport'!$A$2:$AG$39,MATCH("Eget forbrug uden for raffinaderi 3*",'[29]Månedlig Olie Rapport'!$B$2:$B$39,0),FALSE),0)
+IFERROR(HLOOKUP("L.P.G.",'[29]Månedlig Olie Rapport'!$A$2:$AG$39,MATCH("Salg til platforme 3.g.",'[29]Månedlig Olie Rapport'!$B$2:$B$39,0),FALSE),0)</f>
        <v>5568</v>
      </c>
      <c r="I384" s="16">
        <f>IFERROR(HLOOKUP("L.P.G.",'[29]Månedlig Olie Rapport'!$A$2:$AG$39,MATCH("EGEN BEHOLDNING ULTIMO",'[29]Månedlig Olie Rapport'!$A$2:$A$39,0),FALSE),0)</f>
        <v>5985</v>
      </c>
      <c r="J384" s="15"/>
      <c r="K384" s="15"/>
      <c r="L384" s="16">
        <f t="shared" si="72"/>
        <v>256.12799999999999</v>
      </c>
      <c r="N384" s="23" t="str">
        <f>'Olieforbrug, TJ'!M384</f>
        <v>May</v>
      </c>
    </row>
    <row r="385" spans="1:14" x14ac:dyDescent="0.2">
      <c r="A385" s="23" t="str">
        <f>'Olieforbrug, TJ'!A385</f>
        <v>Juni</v>
      </c>
      <c r="C385" s="16">
        <f>IFERROR(HLOOKUP("L.P.G.",'[30]Månedlig Olie Rapport'!$B$2:$AG$39,MATCH("Egen produktion 2.i.",'[30]Månedlig Olie Rapport'!$B$2:$B$39,0),FALSE),0)-IFERROR(HLOOKUP("L.P.G.",'[30]Månedlig Olie Rapport'!$B$2:$AG$39,MATCH("Anvendt til produktion 3.n",'[30]Månedlig Olie Rapport'!$B$2:$B$39,0),FALSE),0)</f>
        <v>13724</v>
      </c>
      <c r="D385" s="16">
        <f>IFERROR(HLOOKUP("L.P.G.",'[30]Månedlig Olie Rapport'!$A$2:$AG$39,MATCH("Import 2.a.",'[30]Månedlig Olie Rapport'!$B$2:$B$39,0),FALSE),0)</f>
        <v>1785</v>
      </c>
      <c r="E385" s="16">
        <f>IFERROR(HLOOKUP("L.P.G.",'[30]Månedlig Olie Rapport'!$A$2:$AG$39,MATCH("Eksport 3.a.",'[30]Månedlig Olie Rapport'!$B$2:$B$39,0),FALSE),0)</f>
        <v>11352</v>
      </c>
      <c r="F385" s="16">
        <f>IFERROR(HLOOKUP("L.P.G.",'[30]Månedlig Olie Rapport'!$A$2:$AG$39,MATCH("Bunkring af udenrigsfart 3.d.",'[30]Månedlig Olie Rapport'!$B$2:$B$39,0),FALSE),0)</f>
        <v>0</v>
      </c>
      <c r="G385" s="16">
        <f t="shared" si="73"/>
        <v>779</v>
      </c>
      <c r="H385" s="16">
        <f>IFERROR(HLOOKUP("L.P.G.",'[30]Månedlig Olie Rapport'!$A$2:$AG$39,MATCH("Salg til Forsvaret 3.e.",'[30]Månedlig Olie Rapport'!$B$2:$B$39,0),FALSE),0)
+IFERROR(HLOOKUP("L.P.G.",'[30]Månedlig Olie Rapport'!$A$2:$AG$39,MATCH("Salg til international luftfart 3.f.",'[30]Månedlig Olie Rapport'!$B$2:$B$39,0),FALSE),0)
+IFERROR(HLOOKUP("L.P.G.",'[30]Månedlig Olie Rapport'!$A$2:$AG$39,MATCH("Salg til andre 3.h.",'[30]Månedlig Olie Rapport'!$B$2:$B$39,0),FALSE),0)
+IFERROR(HLOOKUP("L.P.G.",'[30]Månedlig Olie Rapport'!$A$2:$AG$39,MATCH("Eget forbrug uden for raffinaderi 3*",'[30]Månedlig Olie Rapport'!$B$2:$B$39,0),FALSE),0)
+IFERROR(HLOOKUP("L.P.G.",'[30]Månedlig Olie Rapport'!$A$2:$AG$39,MATCH("Salg til platforme 3.g.",'[30]Månedlig Olie Rapport'!$B$2:$B$39,0),FALSE),0)</f>
        <v>5120</v>
      </c>
      <c r="I385" s="16">
        <f>IFERROR(HLOOKUP("L.P.G.",'[30]Månedlig Olie Rapport'!$A$2:$AG$39,MATCH("EGEN BEHOLDNING ULTIMO",'[30]Månedlig Olie Rapport'!$A$2:$A$39,0),FALSE),0)</f>
        <v>5206</v>
      </c>
      <c r="J385" s="15"/>
      <c r="K385" s="15"/>
      <c r="L385" s="16">
        <f t="shared" si="72"/>
        <v>235.52</v>
      </c>
      <c r="N385" s="23" t="str">
        <f>'Olieforbrug, TJ'!M385</f>
        <v>June</v>
      </c>
    </row>
    <row r="386" spans="1:14" x14ac:dyDescent="0.2">
      <c r="A386" s="23" t="str">
        <f>'Olieforbrug, TJ'!A386</f>
        <v>Juli</v>
      </c>
      <c r="C386" s="16">
        <f>IFERROR(HLOOKUP("L.P.G.",'[31]Månedlig Olie Rapport'!$B$2:$AG$39,MATCH("Egen produktion 2.i.",'[31]Månedlig Olie Rapport'!$B$2:$B$39,0),FALSE),0)-IFERROR(HLOOKUP("L.P.G.",'[31]Månedlig Olie Rapport'!$B$2:$AG$39,MATCH("Anvendt til produktion 3.n",'[31]Månedlig Olie Rapport'!$B$2:$B$39,0),FALSE),0)</f>
        <v>16006</v>
      </c>
      <c r="D386" s="16">
        <f>IFERROR(HLOOKUP("L.P.G.",'[31]Månedlig Olie Rapport'!$A$2:$AG$39,MATCH("Import 2.a.",'[31]Månedlig Olie Rapport'!$B$2:$B$39,0),FALSE),0)</f>
        <v>1789</v>
      </c>
      <c r="E386" s="16">
        <f>IFERROR(HLOOKUP("L.P.G.",'[31]Månedlig Olie Rapport'!$A$2:$AG$39,MATCH("Eksport 3.a.",'[31]Månedlig Olie Rapport'!$B$2:$B$39,0),FALSE),0)</f>
        <v>10922</v>
      </c>
      <c r="F386" s="16">
        <f>IFERROR(HLOOKUP("L.P.G.",'[31]Månedlig Olie Rapport'!$A$2:$AG$39,MATCH("Bunkring af udenrigsfart 3.d.",'[31]Månedlig Olie Rapport'!$B$2:$B$39,0),FALSE),0)</f>
        <v>0</v>
      </c>
      <c r="G386" s="16">
        <f t="shared" si="73"/>
        <v>-1555</v>
      </c>
      <c r="H386" s="16">
        <f>IFERROR(HLOOKUP("L.P.G.",'[31]Månedlig Olie Rapport'!$A$2:$AG$39,MATCH("Salg til Forsvaret 3.e.",'[31]Månedlig Olie Rapport'!$B$2:$B$39,0),FALSE),0)
+IFERROR(HLOOKUP("L.P.G.",'[31]Månedlig Olie Rapport'!$A$2:$AG$39,MATCH("Salg til international luftfart 3.f.",'[31]Månedlig Olie Rapport'!$B$2:$B$39,0),FALSE),0)
+IFERROR(HLOOKUP("L.P.G.",'[31]Månedlig Olie Rapport'!$A$2:$AG$39,MATCH("Salg til andre 3.h.",'[31]Månedlig Olie Rapport'!$B$2:$B$39,0),FALSE),0)
+IFERROR(HLOOKUP("L.P.G.",'[31]Månedlig Olie Rapport'!$A$2:$AG$39,MATCH("Eget forbrug uden for raffinaderi 3*",'[31]Månedlig Olie Rapport'!$B$2:$B$39,0),FALSE),0)
+IFERROR(HLOOKUP("L.P.G.",'[31]Månedlig Olie Rapport'!$A$2:$AG$39,MATCH("Salg til platforme 3.g.",'[31]Månedlig Olie Rapport'!$B$2:$B$39,0),FALSE),0)</f>
        <v>5400</v>
      </c>
      <c r="I386" s="16">
        <f>IFERROR(HLOOKUP("L.P.G.",'[31]Månedlig Olie Rapport'!$A$2:$AG$39,MATCH("EGEN BEHOLDNING ULTIMO",'[31]Månedlig Olie Rapport'!$A$2:$A$39,0),FALSE),0)</f>
        <v>6761</v>
      </c>
      <c r="J386" s="15"/>
      <c r="K386" s="15"/>
      <c r="L386" s="16">
        <f t="shared" si="72"/>
        <v>248.4</v>
      </c>
      <c r="N386" s="23" t="str">
        <f>'Olieforbrug, TJ'!M386</f>
        <v>July</v>
      </c>
    </row>
    <row r="387" spans="1:14" x14ac:dyDescent="0.2">
      <c r="A387" s="23" t="str">
        <f>'Olieforbrug, TJ'!A387</f>
        <v>August</v>
      </c>
      <c r="C387" s="16">
        <f>IFERROR(HLOOKUP("L.P.G.",'[32]Månedlig Olie Rapport'!$B$2:$AG$39,MATCH("Egen produktion 2.i.",'[32]Månedlig Olie Rapport'!$B$2:$B$39,0),FALSE),0)-IFERROR(HLOOKUP("L.P.G.",'[32]Månedlig Olie Rapport'!$B$2:$AG$39,MATCH("Anvendt til produktion 3.n",'[32]Månedlig Olie Rapport'!$B$2:$B$39,0),FALSE),0)</f>
        <v>15499</v>
      </c>
      <c r="D387" s="16">
        <f>IFERROR(HLOOKUP("L.P.G.",'[32]Månedlig Olie Rapport'!$A$2:$AG$39,MATCH("Import 2.a.",'[32]Månedlig Olie Rapport'!$B$2:$B$39,0),FALSE),0)</f>
        <v>1707</v>
      </c>
      <c r="E387" s="16">
        <f>IFERROR(HLOOKUP("L.P.G.",'[32]Månedlig Olie Rapport'!$A$2:$AG$39,MATCH("Eksport 3.a.",'[32]Månedlig Olie Rapport'!$B$2:$B$39,0),FALSE),0)</f>
        <v>12652</v>
      </c>
      <c r="F387" s="16">
        <f>IFERROR(HLOOKUP("L.P.G.",'[32]Månedlig Olie Rapport'!$A$2:$AG$39,MATCH("Bunkring af udenrigsfart 3.d.",'[32]Månedlig Olie Rapport'!$B$2:$B$39,0),FALSE),0)</f>
        <v>0</v>
      </c>
      <c r="G387" s="16">
        <f>I386-I387</f>
        <v>1278</v>
      </c>
      <c r="H387" s="16">
        <f>IFERROR(HLOOKUP("L.P.G.",'[32]Månedlig Olie Rapport'!$A$2:$AG$39,MATCH("Salg til Forsvaret 3.e.",'[32]Månedlig Olie Rapport'!$B$2:$B$39,0),FALSE),0)
+IFERROR(HLOOKUP("L.P.G.",'[32]Månedlig Olie Rapport'!$A$2:$AG$39,MATCH("Salg til international luftfart 3.f.",'[32]Månedlig Olie Rapport'!$B$2:$B$39,0),FALSE),0)
+IFERROR(HLOOKUP("L.P.G.",'[32]Månedlig Olie Rapport'!$A$2:$AG$39,MATCH("Salg til andre 3.h.",'[32]Månedlig Olie Rapport'!$B$2:$B$39,0),FALSE),0)
+IFERROR(HLOOKUP("L.P.G.",'[32]Månedlig Olie Rapport'!$A$2:$AG$39,MATCH("Eget forbrug uden for raffinaderi 3*",'[32]Månedlig Olie Rapport'!$B$2:$B$39,0),FALSE),0)
+IFERROR(HLOOKUP("L.P.G.",'[32]Månedlig Olie Rapport'!$A$2:$AG$39,MATCH("Salg til platforme 3.g.",'[32]Månedlig Olie Rapport'!$B$2:$B$39,0),FALSE),0)</f>
        <v>6053</v>
      </c>
      <c r="I387" s="16">
        <f>IFERROR(HLOOKUP("L.P.G.",'[32]Månedlig Olie Rapport'!$A$2:$AG$39,MATCH("EGEN BEHOLDNING ULTIMO",'[32]Månedlig Olie Rapport'!$A$2:$A$39,0),FALSE),0)</f>
        <v>5483</v>
      </c>
      <c r="J387" s="15"/>
      <c r="K387" s="15"/>
      <c r="L387" s="16">
        <f t="shared" si="72"/>
        <v>278.43799999999999</v>
      </c>
      <c r="N387" s="23" t="str">
        <f>'Olieforbrug, TJ'!M387</f>
        <v>August</v>
      </c>
    </row>
    <row r="388" spans="1:14" x14ac:dyDescent="0.2">
      <c r="A388" s="23" t="str">
        <f>'Olieforbrug, TJ'!A388</f>
        <v>September</v>
      </c>
      <c r="C388" s="16">
        <f>IFERROR(HLOOKUP("L.P.G.",'[33]Månedlig Olie Rapport'!$B$2:$AG$39,MATCH("Egen produktion 2.i.",'[33]Månedlig Olie Rapport'!$B$2:$B$39,0),FALSE),0)-IFERROR(HLOOKUP("L.P.G.",'[33]Månedlig Olie Rapport'!$B$2:$AG$39,MATCH("Anvendt til produktion 3.n",'[33]Månedlig Olie Rapport'!$B$2:$B$39,0),FALSE),0)</f>
        <v>1787</v>
      </c>
      <c r="D388" s="16">
        <f>IFERROR(HLOOKUP("L.P.G.",'[33]Månedlig Olie Rapport'!$A$2:$AG$39,MATCH("Import 2.a.",'[33]Månedlig Olie Rapport'!$B$2:$B$39,0),FALSE),0)</f>
        <v>1784</v>
      </c>
      <c r="E388" s="16">
        <f>IFERROR(HLOOKUP("L.P.G.",'[33]Månedlig Olie Rapport'!$A$2:$AG$39,MATCH("Eksport 3.a.",'[33]Månedlig Olie Rapport'!$B$2:$B$39,0),FALSE),0)</f>
        <v>2088</v>
      </c>
      <c r="F388" s="16">
        <f>IFERROR(HLOOKUP("L.P.G.",'[33]Månedlig Olie Rapport'!$A$2:$AG$39,MATCH("Bunkring af udenrigsfart 3.d.",'[33]Månedlig Olie Rapport'!$B$2:$B$39,0),FALSE),0)</f>
        <v>0</v>
      </c>
      <c r="G388" s="16">
        <f>I387-I388</f>
        <v>1784</v>
      </c>
      <c r="H388" s="16">
        <f>IFERROR(HLOOKUP("L.P.G.",'[33]Månedlig Olie Rapport'!$A$2:$AG$39,MATCH("Salg til Forsvaret 3.e.",'[33]Månedlig Olie Rapport'!$B$2:$B$39,0),FALSE),0)
+IFERROR(HLOOKUP("L.P.G.",'[33]Månedlig Olie Rapport'!$A$2:$AG$39,MATCH("Salg til international luftfart 3.f.",'[33]Månedlig Olie Rapport'!$B$2:$B$39,0),FALSE),0)
+IFERROR(HLOOKUP("L.P.G.",'[33]Månedlig Olie Rapport'!$A$2:$AG$39,MATCH("Salg til andre 3.h.",'[33]Månedlig Olie Rapport'!$B$2:$B$39,0),FALSE),0)
+IFERROR(HLOOKUP("L.P.G.",'[33]Månedlig Olie Rapport'!$A$2:$AG$39,MATCH("Eget forbrug uden for raffinaderi 3*",'[33]Månedlig Olie Rapport'!$B$2:$B$39,0),FALSE),0)
+IFERROR(HLOOKUP("L.P.G.",'[33]Månedlig Olie Rapport'!$A$2:$AG$39,MATCH("Salg til platforme 3.g.",'[33]Månedlig Olie Rapport'!$B$2:$B$39,0),FALSE),0)</f>
        <v>4457</v>
      </c>
      <c r="I388" s="16">
        <f>IFERROR(HLOOKUP("L.P.G.",'[33]Månedlig Olie Rapport'!$A$2:$AG$39,MATCH("EGEN BEHOLDNING ULTIMO",'[33]Månedlig Olie Rapport'!$A$2:$A$39,0),FALSE),0)</f>
        <v>3699</v>
      </c>
      <c r="J388" s="15"/>
      <c r="K388" s="15"/>
      <c r="L388" s="16">
        <f t="shared" si="72"/>
        <v>205.02199999999999</v>
      </c>
      <c r="N388" s="23" t="str">
        <f>'Olieforbrug, TJ'!M388</f>
        <v>September</v>
      </c>
    </row>
    <row r="389" spans="1:14" x14ac:dyDescent="0.2">
      <c r="A389" s="23" t="str">
        <f>'Olieforbrug, TJ'!A389</f>
        <v>Oktober</v>
      </c>
      <c r="C389" s="16">
        <f>IFERROR(HLOOKUP("L.P.G.",'[34]Månedlig Olie Rapport'!$B$2:$AG$39,MATCH("Egen produktion 2.i.",'[34]Månedlig Olie Rapport'!$B$2:$B$39,0),FALSE),0)-IFERROR(HLOOKUP("L.P.G.",'[34]Månedlig Olie Rapport'!$B$2:$AG$39,MATCH("Anvendt til produktion 3.n",'[34]Månedlig Olie Rapport'!$B$2:$B$39,0),FALSE),0)</f>
        <v>6121</v>
      </c>
      <c r="D389" s="16">
        <f>IFERROR(HLOOKUP("L.P.G.",'[34]Månedlig Olie Rapport'!$A$2:$AG$39,MATCH("Import 2.a.",'[34]Månedlig Olie Rapport'!$B$2:$B$39,0),FALSE),0)</f>
        <v>1838</v>
      </c>
      <c r="E389" s="16">
        <f>IFERROR(HLOOKUP("L.P.G.",'[34]Månedlig Olie Rapport'!$A$2:$AG$39,MATCH("Eksport 3.a.",'[34]Månedlig Olie Rapport'!$B$2:$B$39,0),FALSE),0)</f>
        <v>128</v>
      </c>
      <c r="F389" s="16">
        <f>IFERROR(HLOOKUP("L.P.G.",'[34]Månedlig Olie Rapport'!$A$2:$AG$39,MATCH("Bunkring af udenrigsfart 3.d.",'[34]Månedlig Olie Rapport'!$B$2:$B$39,0),FALSE),0)</f>
        <v>0</v>
      </c>
      <c r="G389" s="16">
        <f>I388-I389</f>
        <v>-3662</v>
      </c>
      <c r="H389" s="16">
        <f>IFERROR(HLOOKUP("L.P.G.",'[34]Månedlig Olie Rapport'!$A$2:$AG$39,MATCH("Salg til Forsvaret 3.e.",'[34]Månedlig Olie Rapport'!$B$2:$B$39,0),FALSE),0)
+IFERROR(HLOOKUP("L.P.G.",'[34]Månedlig Olie Rapport'!$A$2:$AG$39,MATCH("Salg til international luftfart 3.f.",'[34]Månedlig Olie Rapport'!$B$2:$B$39,0),FALSE),0)
+IFERROR(HLOOKUP("L.P.G.",'[34]Månedlig Olie Rapport'!$A$2:$AG$39,MATCH("Salg til andre 3.h.",'[34]Månedlig Olie Rapport'!$B$2:$B$39,0),FALSE),0)
+IFERROR(HLOOKUP("L.P.G.",'[34]Månedlig Olie Rapport'!$A$2:$AG$39,MATCH("Eget forbrug uden for raffinaderi 3*",'[34]Månedlig Olie Rapport'!$B$2:$B$39,0),FALSE),0)
+IFERROR(HLOOKUP("L.P.G.",'[34]Månedlig Olie Rapport'!$A$2:$AG$39,MATCH("Salg til platforme 3.g.",'[34]Månedlig Olie Rapport'!$B$2:$B$39,0),FALSE),0)</f>
        <v>5060</v>
      </c>
      <c r="I389" s="16">
        <f>IFERROR(HLOOKUP("L.P.G.",'[34]Månedlig Olie Rapport'!$A$2:$AG$39,MATCH("EGEN BEHOLDNING ULTIMO",'[34]Månedlig Olie Rapport'!$A$2:$A$39,0),FALSE),0)</f>
        <v>7361</v>
      </c>
      <c r="J389" s="15"/>
      <c r="K389" s="15"/>
      <c r="L389" s="16">
        <f t="shared" si="72"/>
        <v>232.76</v>
      </c>
      <c r="N389" s="23" t="str">
        <f>'Olieforbrug, TJ'!M389</f>
        <v>October</v>
      </c>
    </row>
    <row r="390" spans="1:14" x14ac:dyDescent="0.2">
      <c r="A390" s="23" t="str">
        <f>'Olieforbrug, TJ'!A390</f>
        <v>November</v>
      </c>
      <c r="C390" s="16">
        <f>IFERROR(HLOOKUP("L.P.G.",'[35]Månedlig Olie Rapport'!$B$2:$AG$39,MATCH("Egen produktion 2.i.",'[35]Månedlig Olie Rapport'!$B$2:$B$39,0),FALSE),0)-IFERROR(HLOOKUP("L.P.G.",'[35]Månedlig Olie Rapport'!$B$2:$AG$39,MATCH("Anvendt til produktion 3.n",'[35]Månedlig Olie Rapport'!$B$2:$B$39,0),FALSE),0)</f>
        <v>7873</v>
      </c>
      <c r="D390" s="16">
        <f>IFERROR(HLOOKUP("L.P.G.",'[35]Månedlig Olie Rapport'!$A$2:$AG$39,MATCH("Import 2.a.",'[35]Månedlig Olie Rapport'!$B$2:$B$39,0),FALSE),0)</f>
        <v>1784</v>
      </c>
      <c r="E390" s="16">
        <f>IFERROR(HLOOKUP("L.P.G.",'[35]Månedlig Olie Rapport'!$A$2:$AG$39,MATCH("Eksport 3.a.",'[35]Månedlig Olie Rapport'!$B$2:$B$39,0),FALSE),0)</f>
        <v>5364</v>
      </c>
      <c r="F390" s="16">
        <f>IFERROR(HLOOKUP("L.P.G.",'[35]Månedlig Olie Rapport'!$A$2:$AG$39,MATCH("Bunkring af udenrigsfart 3.d.",'[35]Månedlig Olie Rapport'!$B$2:$B$39,0),FALSE),0)</f>
        <v>0</v>
      </c>
      <c r="G390" s="16">
        <f>I389-I390</f>
        <v>509</v>
      </c>
      <c r="H390" s="16">
        <f>IFERROR(HLOOKUP("L.P.G.",'[35]Månedlig Olie Rapport'!$A$2:$AG$39,MATCH("Salg til Forsvaret 3.e.",'[35]Månedlig Olie Rapport'!$B$2:$B$39,0),FALSE),0)
+IFERROR(HLOOKUP("L.P.G.",'[35]Månedlig Olie Rapport'!$A$2:$AG$39,MATCH("Salg til international luftfart 3.f.",'[35]Månedlig Olie Rapport'!$B$2:$B$39,0),FALSE),0)
+IFERROR(HLOOKUP("L.P.G.",'[35]Månedlig Olie Rapport'!$A$2:$AG$39,MATCH("Salg til andre 3.h.",'[35]Månedlig Olie Rapport'!$B$2:$B$39,0),FALSE),0)
+IFERROR(HLOOKUP("L.P.G.",'[35]Månedlig Olie Rapport'!$A$2:$AG$39,MATCH("Eget forbrug uden for raffinaderi 3*",'[35]Månedlig Olie Rapport'!$B$2:$B$39,0),FALSE),0)
+IFERROR(HLOOKUP("L.P.G.",'[35]Månedlig Olie Rapport'!$A$2:$AG$39,MATCH("Salg til platforme 3.g.",'[35]Månedlig Olie Rapport'!$B$2:$B$39,0),FALSE),0)</f>
        <v>4823</v>
      </c>
      <c r="I390" s="16">
        <f>IFERROR(HLOOKUP("L.P.G.",'[35]Månedlig Olie Rapport'!$A$2:$AG$39,MATCH("EGEN BEHOLDNING ULTIMO",'[35]Månedlig Olie Rapport'!$A$2:$A$39,0),FALSE),0)</f>
        <v>6852</v>
      </c>
      <c r="J390" s="15"/>
      <c r="K390" s="15"/>
      <c r="L390" s="16">
        <f t="shared" si="72"/>
        <v>221.858</v>
      </c>
      <c r="N390" s="23" t="str">
        <f>'Olieforbrug, TJ'!M390</f>
        <v>November</v>
      </c>
    </row>
    <row r="391" spans="1:14" ht="13.5" thickBot="1" x14ac:dyDescent="0.25">
      <c r="A391" s="41" t="str">
        <f>'Olieforbrug, TJ'!A391</f>
        <v>December</v>
      </c>
      <c r="C391" s="42">
        <f>IFERROR(HLOOKUP("L.P.G.",'[36]Månedlig Olie Rapport'!$B$2:$AG$39,MATCH("Egen produktion 2.i.",'[36]Månedlig Olie Rapport'!$B$2:$B$39,0),FALSE),0)-IFERROR(HLOOKUP("L.P.G.",'[36]Månedlig Olie Rapport'!$B$2:$AG$39,MATCH("Anvendt til produktion 3.n",'[36]Månedlig Olie Rapport'!$B$2:$B$39,0),FALSE),0)</f>
        <v>6384</v>
      </c>
      <c r="D391" s="42">
        <f>IFERROR(HLOOKUP("L.P.G.",'[36]Månedlig Olie Rapport'!$A$2:$AG$39,MATCH("Import 2.a.",'[36]Månedlig Olie Rapport'!$B$2:$B$39,0),FALSE),0)</f>
        <v>1</v>
      </c>
      <c r="E391" s="42">
        <f>IFERROR(HLOOKUP("L.P.G.",'[36]Månedlig Olie Rapport'!$A$2:$AG$39,MATCH("Eksport 3.a.",'[36]Månedlig Olie Rapport'!$B$2:$B$39,0),FALSE),0)</f>
        <v>3736</v>
      </c>
      <c r="F391" s="42">
        <f>IFERROR(HLOOKUP("L.P.G.",'[36]Månedlig Olie Rapport'!$A$2:$AG$39,MATCH("Bunkring af udenrigsfart 3.d.",'[36]Månedlig Olie Rapport'!$B$2:$B$39,0),FALSE),0)</f>
        <v>0</v>
      </c>
      <c r="G391" s="42">
        <f>I390-I391</f>
        <v>1457</v>
      </c>
      <c r="H391" s="42">
        <f>IFERROR(HLOOKUP("L.P.G.",'[36]Månedlig Olie Rapport'!$A$2:$AG$39,MATCH("Salg til Forsvaret 3.e.",'[36]Månedlig Olie Rapport'!$B$2:$B$39,0),FALSE),0)
+IFERROR(HLOOKUP("L.P.G.",'[36]Månedlig Olie Rapport'!$A$2:$AG$39,MATCH("Salg til international luftfart 3.f.",'[36]Månedlig Olie Rapport'!$B$2:$B$39,0),FALSE),0)
+IFERROR(HLOOKUP("L.P.G.",'[36]Månedlig Olie Rapport'!$A$2:$AG$39,MATCH("Salg til andre 3.h.",'[36]Månedlig Olie Rapport'!$B$2:$B$39,0),FALSE),0)
+IFERROR(HLOOKUP("L.P.G.",'[36]Månedlig Olie Rapport'!$A$2:$AG$39,MATCH("Eget forbrug uden for raffinaderi 3*",'[36]Månedlig Olie Rapport'!$B$2:$B$39,0),FALSE),0)
+IFERROR(HLOOKUP("L.P.G.",'[36]Månedlig Olie Rapport'!$A$2:$AG$39,MATCH("Salg til platforme 3.g.",'[36]Månedlig Olie Rapport'!$B$2:$B$39,0),FALSE),0)</f>
        <v>4167</v>
      </c>
      <c r="I391" s="42">
        <f>IFERROR(HLOOKUP("L.P.G.",'[36]Månedlig Olie Rapport'!$A$2:$AG$39,MATCH("EGEN BEHOLDNING ULTIMO",'[36]Månedlig Olie Rapport'!$A$2:$A$39,0),FALSE),0)</f>
        <v>5395</v>
      </c>
      <c r="J391" s="2"/>
      <c r="K391" s="2"/>
      <c r="L391" s="42">
        <f t="shared" si="72"/>
        <v>191.68199999999999</v>
      </c>
      <c r="N391" s="43" t="str">
        <f>'Olieforbrug, TJ'!M391</f>
        <v>December</v>
      </c>
    </row>
    <row r="392" spans="1:14" x14ac:dyDescent="0.2">
      <c r="A392" s="37">
        <f>'Olieforbrug, TJ'!A392</f>
        <v>2020</v>
      </c>
      <c r="B392" s="15"/>
      <c r="C392" s="16"/>
      <c r="D392" s="16"/>
      <c r="E392" s="16"/>
      <c r="F392" s="16"/>
      <c r="G392" s="16"/>
      <c r="H392" s="16"/>
      <c r="I392" s="16"/>
      <c r="J392" s="15"/>
      <c r="K392" s="15"/>
      <c r="L392" s="16"/>
      <c r="M392" s="3"/>
      <c r="N392" s="37">
        <f>'Olieforbrug, TJ'!M392</f>
        <v>2020</v>
      </c>
    </row>
    <row r="393" spans="1:14" x14ac:dyDescent="0.2">
      <c r="A393" s="23" t="str">
        <f>'Olieforbrug, TJ'!A393</f>
        <v>Januar</v>
      </c>
      <c r="C393" s="16">
        <f>IFERROR(HLOOKUP("L.P.G.",'[37]Månedlig Olie Rapport'!$B$2:$AG$39,MATCH("Egen produktion 2.i.",'[37]Månedlig Olie Rapport'!$B$2:$B$39,0),FALSE),0)-IFERROR(HLOOKUP("L.P.G.",'[37]Månedlig Olie Rapport'!$B$2:$AG$39,MATCH("Anvendt til produktion 3.n",'[37]Månedlig Olie Rapport'!$B$2:$B$39,0),FALSE),0)</f>
        <v>9451</v>
      </c>
      <c r="D393" s="16">
        <f>IFERROR(HLOOKUP("L.P.G.",'[37]Månedlig Olie Rapport'!$A$2:$AG$39,MATCH("Import 2.a.",'[37]Månedlig Olie Rapport'!$B$2:$B$39,0),FALSE),0)</f>
        <v>1743</v>
      </c>
      <c r="E393" s="16">
        <f>IFERROR(HLOOKUP("L.P.G.",'[37]Månedlig Olie Rapport'!$A$2:$AG$39,MATCH("Eksport 3.a.",'[37]Månedlig Olie Rapport'!$B$2:$B$39,0),FALSE),0)</f>
        <v>5603</v>
      </c>
      <c r="F393" s="16">
        <f>IFERROR(HLOOKUP("L.P.G.",'[37]Månedlig Olie Rapport'!$A$2:$AG$39,MATCH("Bunkring af udenrigsfart 3.d.",'[37]Månedlig Olie Rapport'!$B$2:$B$39,0),FALSE),0)</f>
        <v>0</v>
      </c>
      <c r="G393" s="16">
        <f>I391-I393</f>
        <v>-1013</v>
      </c>
      <c r="H393" s="16">
        <f>IFERROR(HLOOKUP("L.P.G.",'[37]Månedlig Olie Rapport'!$A$2:$AG$39,MATCH("Salg til Forsvaret 3.e.",'[37]Månedlig Olie Rapport'!$B$2:$B$39,0),FALSE),0)
+IFERROR(HLOOKUP("L.P.G.",'[37]Månedlig Olie Rapport'!$A$2:$AG$39,MATCH("Salg til international luftfart 3.f.",'[37]Månedlig Olie Rapport'!$B$2:$B$39,0),FALSE),0)
+IFERROR(HLOOKUP("L.P.G.",'[37]Månedlig Olie Rapport'!$A$2:$AG$39,MATCH("Salg til andre 3.h.",'[37]Månedlig Olie Rapport'!$B$2:$B$39,0),FALSE),0)
+IFERROR(HLOOKUP("L.P.G.",'[37]Månedlig Olie Rapport'!$A$2:$AG$39,MATCH("Eget forbrug uden for raffinaderi 3*",'[37]Månedlig Olie Rapport'!$B$2:$B$39,0),FALSE),0)
+IFERROR(HLOOKUP("L.P.G.",'[37]Månedlig Olie Rapport'!$A$2:$AG$39,MATCH("Salg til platforme 3.g.",'[37]Månedlig Olie Rapport'!$B$2:$B$39,0),FALSE),0)</f>
        <v>4647</v>
      </c>
      <c r="I393" s="16">
        <f>IFERROR(HLOOKUP("L.P.G.",'[37]Månedlig Olie Rapport'!$A$2:$AG$39,MATCH("EGEN BEHOLDNING ULTIMO",'[37]Månedlig Olie Rapport'!$A$2:$A$39,0),FALSE),0)</f>
        <v>6408</v>
      </c>
      <c r="J393" s="15"/>
      <c r="K393" s="15"/>
      <c r="L393" s="16">
        <f t="shared" ref="L393:L404" si="74">H393*46/1000</f>
        <v>213.762</v>
      </c>
      <c r="N393" s="23" t="str">
        <f>'Olieforbrug, TJ'!M393</f>
        <v>January</v>
      </c>
    </row>
    <row r="394" spans="1:14" x14ac:dyDescent="0.2">
      <c r="A394" s="23" t="str">
        <f>'Olieforbrug, TJ'!A394</f>
        <v>Februar</v>
      </c>
      <c r="C394" s="16">
        <f>IFERROR(HLOOKUP("L.P.G.",'[38]Månedlig Olie Rapport'!$B$2:$AG$39,MATCH("Egen produktion 2.i.",'[38]Månedlig Olie Rapport'!$B$2:$B$39,0),FALSE),0)-IFERROR(HLOOKUP("L.P.G.",'[38]Månedlig Olie Rapport'!$B$2:$AG$39,MATCH("Anvendt til produktion 3.n",'[38]Månedlig Olie Rapport'!$B$2:$B$39,0),FALSE),0)</f>
        <v>8474</v>
      </c>
      <c r="D394" s="16">
        <f>IFERROR(HLOOKUP("L.P.G.",'[38]Månedlig Olie Rapport'!$A$2:$AG$39,MATCH("Import 2.a.",'[38]Månedlig Olie Rapport'!$B$2:$B$39,0),FALSE),0)</f>
        <v>0</v>
      </c>
      <c r="E394" s="16">
        <f>IFERROR(HLOOKUP("L.P.G.",'[38]Månedlig Olie Rapport'!$A$2:$AG$39,MATCH("Eksport 3.a.",'[38]Månedlig Olie Rapport'!$B$2:$B$39,0),FALSE),0)</f>
        <v>3769</v>
      </c>
      <c r="F394" s="16">
        <f>IFERROR(HLOOKUP("L.P.G.",'[38]Månedlig Olie Rapport'!$A$2:$AG$39,MATCH("Bunkring af udenrigsfart 3.d.",'[38]Månedlig Olie Rapport'!$B$2:$B$39,0),FALSE),0)</f>
        <v>0</v>
      </c>
      <c r="G394" s="65">
        <f t="shared" ref="G394:G399" si="75">I393-I394</f>
        <v>-753</v>
      </c>
      <c r="H394" s="16">
        <f>IFERROR(HLOOKUP("L.P.G.",'[38]Månedlig Olie Rapport'!$A$2:$AG$39,MATCH("Salg til Forsvaret 3.e.",'[38]Månedlig Olie Rapport'!$B$2:$B$39,0),FALSE),0)
+IFERROR(HLOOKUP("L.P.G.",'[38]Månedlig Olie Rapport'!$A$2:$AG$39,MATCH("Salg til international luftfart 3.f.",'[38]Månedlig Olie Rapport'!$B$2:$B$39,0),FALSE),0)
+IFERROR(HLOOKUP("L.P.G.",'[38]Månedlig Olie Rapport'!$A$2:$AG$39,MATCH("Salg til andre 3.h.",'[38]Månedlig Olie Rapport'!$B$2:$B$39,0),FALSE),0)
+IFERROR(HLOOKUP("L.P.G.",'[38]Månedlig Olie Rapport'!$A$2:$AG$39,MATCH("Eget forbrug uden for raffinaderi 3*",'[38]Månedlig Olie Rapport'!$B$2:$B$39,0),FALSE),0)
+IFERROR(HLOOKUP("L.P.G.",'[38]Månedlig Olie Rapport'!$A$2:$AG$39,MATCH("Salg til platforme 3.g.",'[38]Månedlig Olie Rapport'!$B$2:$B$39,0),FALSE),0)</f>
        <v>3994</v>
      </c>
      <c r="I394" s="16">
        <f>IFERROR(HLOOKUP("L.P.G.",'[38]Månedlig Olie Rapport'!$A$2:$AG$39,MATCH("EGEN BEHOLDNING ULTIMO",'[38]Månedlig Olie Rapport'!$A$2:$A$39,0),FALSE),0)</f>
        <v>7161</v>
      </c>
      <c r="J394" s="15"/>
      <c r="K394" s="15"/>
      <c r="L394" s="16">
        <f t="shared" si="74"/>
        <v>183.72399999999999</v>
      </c>
      <c r="N394" s="23" t="str">
        <f>'Olieforbrug, TJ'!M394</f>
        <v>February</v>
      </c>
    </row>
    <row r="395" spans="1:14" x14ac:dyDescent="0.2">
      <c r="A395" s="23" t="str">
        <f>'Olieforbrug, TJ'!A395</f>
        <v>Marts</v>
      </c>
      <c r="C395" s="16">
        <f>IFERROR(HLOOKUP("L.P.G.",'[39]Månedlig Olie Rapport'!$B$2:$AG$39,MATCH("Egen produktion 2.i.",'[39]Månedlig Olie Rapport'!$B$2:$B$39,0),FALSE),0)-IFERROR(HLOOKUP("L.P.G.",'[39]Månedlig Olie Rapport'!$B$2:$AG$39,MATCH("Anvendt til produktion 3.n",'[39]Månedlig Olie Rapport'!$B$2:$B$39,0),FALSE),0)</f>
        <v>7023</v>
      </c>
      <c r="D395" s="16">
        <f>IFERROR(HLOOKUP("L.P.G.",'[39]Månedlig Olie Rapport'!$A$2:$AG$39,MATCH("Import 2.a.",'[39]Månedlig Olie Rapport'!$B$2:$B$39,0),FALSE),0)</f>
        <v>0</v>
      </c>
      <c r="E395" s="16">
        <f>IFERROR(HLOOKUP("L.P.G.",'[39]Månedlig Olie Rapport'!$A$2:$AG$39,MATCH("Eksport 3.a.",'[39]Månedlig Olie Rapport'!$B$2:$B$39,0),FALSE),0)</f>
        <v>3577</v>
      </c>
      <c r="F395" s="16">
        <f>IFERROR(HLOOKUP("L.P.G.",'[39]Månedlig Olie Rapport'!$A$2:$AG$39,MATCH("Bunkring af udenrigsfart 3.d.",'[39]Månedlig Olie Rapport'!$B$2:$B$39,0),FALSE),0)</f>
        <v>0</v>
      </c>
      <c r="G395" s="65">
        <f t="shared" si="75"/>
        <v>1036</v>
      </c>
      <c r="H395" s="16">
        <f>IFERROR(HLOOKUP("L.P.G.",'[39]Månedlig Olie Rapport'!$A$2:$AG$39,MATCH("Salg til Forsvaret 3.e.",'[39]Månedlig Olie Rapport'!$B$2:$B$39,0),FALSE),0)
+IFERROR(HLOOKUP("L.P.G.",'[39]Månedlig Olie Rapport'!$A$2:$AG$39,MATCH("Salg til international luftfart 3.f.",'[39]Månedlig Olie Rapport'!$B$2:$B$39,0),FALSE),0)
+IFERROR(HLOOKUP("L.P.G.",'[39]Månedlig Olie Rapport'!$A$2:$AG$39,MATCH("Salg til andre 3.h.",'[39]Månedlig Olie Rapport'!$B$2:$B$39,0),FALSE),0)
+IFERROR(HLOOKUP("L.P.G.",'[39]Månedlig Olie Rapport'!$A$2:$AG$39,MATCH("Eget forbrug uden for raffinaderi 3*",'[39]Månedlig Olie Rapport'!$B$2:$B$39,0),FALSE),0)
+IFERROR(HLOOKUP("L.P.G.",'[39]Månedlig Olie Rapport'!$A$2:$AG$39,MATCH("Salg til platforme 3.g.",'[39]Månedlig Olie Rapport'!$B$2:$B$39,0),FALSE),0)</f>
        <v>4575</v>
      </c>
      <c r="I395" s="16">
        <f>IFERROR(HLOOKUP("L.P.G.",'[39]Månedlig Olie Rapport'!$A$2:$AG$39,MATCH("EGEN BEHOLDNING ULTIMO",'[39]Månedlig Olie Rapport'!$A$2:$A$39,0),FALSE),0)</f>
        <v>6125</v>
      </c>
      <c r="J395" s="15"/>
      <c r="K395" s="15"/>
      <c r="L395" s="16">
        <f t="shared" si="74"/>
        <v>210.45</v>
      </c>
      <c r="N395" s="23" t="str">
        <f>'Olieforbrug, TJ'!M395</f>
        <v>March</v>
      </c>
    </row>
    <row r="396" spans="1:14" x14ac:dyDescent="0.2">
      <c r="A396" s="23" t="str">
        <f>'Olieforbrug, TJ'!A396</f>
        <v>April</v>
      </c>
      <c r="C396" s="16">
        <f>IFERROR(HLOOKUP("L.P.G.",'[40]Månedlig Olie Rapport'!$B$2:$AG$39,MATCH("Egen produktion 2.i.",'[40]Månedlig Olie Rapport'!$B$2:$B$39,0),FALSE),0)-IFERROR(HLOOKUP("L.P.G.",'[40]Månedlig Olie Rapport'!$B$2:$AG$39,MATCH("Anvendt til produktion 3.n",'[40]Månedlig Olie Rapport'!$B$2:$B$39,0),FALSE),0)</f>
        <v>11888</v>
      </c>
      <c r="D396" s="16">
        <f>IFERROR(HLOOKUP("L.P.G.",'[40]Månedlig Olie Rapport'!$A$2:$AG$39,MATCH("Import 2.a.",'[40]Månedlig Olie Rapport'!$B$2:$B$39,0),FALSE),0)</f>
        <v>1761</v>
      </c>
      <c r="E396" s="16">
        <f>IFERROR(HLOOKUP("L.P.G.",'[40]Månedlig Olie Rapport'!$A$2:$AG$39,MATCH("Eksport 3.a.",'[40]Månedlig Olie Rapport'!$B$2:$B$39,0),FALSE),0)</f>
        <v>9329</v>
      </c>
      <c r="F396" s="16">
        <f>IFERROR(HLOOKUP("L.P.G.",'[40]Månedlig Olie Rapport'!$A$2:$AG$39,MATCH("Bunkring af udenrigsfart 3.d.",'[40]Månedlig Olie Rapport'!$B$2:$B$39,0),FALSE),0)</f>
        <v>0</v>
      </c>
      <c r="G396" s="65">
        <f t="shared" si="75"/>
        <v>941</v>
      </c>
      <c r="H396" s="16">
        <f>IFERROR(HLOOKUP("L.P.G.",'[40]Månedlig Olie Rapport'!$A$2:$AG$39,MATCH("Salg til Forsvaret 3.e.",'[40]Månedlig Olie Rapport'!$B$2:$B$39,0),FALSE),0)
+IFERROR(HLOOKUP("L.P.G.",'[40]Månedlig Olie Rapport'!$A$2:$AG$39,MATCH("Salg til international luftfart 3.f.",'[40]Månedlig Olie Rapport'!$B$2:$B$39,0),FALSE),0)
+IFERROR(HLOOKUP("L.P.G.",'[40]Månedlig Olie Rapport'!$A$2:$AG$39,MATCH("Salg til andre 3.h.",'[40]Månedlig Olie Rapport'!$B$2:$B$39,0),FALSE),0)
+IFERROR(HLOOKUP("L.P.G.",'[40]Månedlig Olie Rapport'!$A$2:$AG$39,MATCH("Eget forbrug uden for raffinaderi 3*",'[40]Månedlig Olie Rapport'!$B$2:$B$39,0),FALSE),0)
+IFERROR(HLOOKUP("L.P.G.",'[40]Månedlig Olie Rapport'!$A$2:$AG$39,MATCH("Salg til platforme 3.g.",'[40]Månedlig Olie Rapport'!$B$2:$B$39,0),FALSE),0)</f>
        <v>5463</v>
      </c>
      <c r="I396" s="16">
        <f>IFERROR(HLOOKUP("L.P.G.",'[40]Månedlig Olie Rapport'!$A$2:$AG$39,MATCH("EGEN BEHOLDNING ULTIMO",'[40]Månedlig Olie Rapport'!$A$2:$A$39,0),FALSE),0)</f>
        <v>5184</v>
      </c>
      <c r="J396" s="15"/>
      <c r="K396" s="15"/>
      <c r="L396" s="16">
        <f t="shared" si="74"/>
        <v>251.298</v>
      </c>
      <c r="N396" s="23" t="str">
        <f>'Olieforbrug, TJ'!M396</f>
        <v>April</v>
      </c>
    </row>
    <row r="397" spans="1:14" x14ac:dyDescent="0.2">
      <c r="A397" s="23" t="str">
        <f>'Olieforbrug, TJ'!A397</f>
        <v>Maj</v>
      </c>
      <c r="C397" s="16">
        <f>IFERROR(HLOOKUP("L.P.G.",'[41]Månedlig Olie Rapport'!$B$2:$AG$39,MATCH("Egen produktion 2.i.",'[41]Månedlig Olie Rapport'!$B$2:$B$39,0),FALSE),0)-IFERROR(HLOOKUP("L.P.G.",'[41]Månedlig Olie Rapport'!$B$2:$AG$39,MATCH("Anvendt til produktion 3.n",'[41]Månedlig Olie Rapport'!$B$2:$B$39,0),FALSE),0)</f>
        <v>13664</v>
      </c>
      <c r="D397" s="16">
        <f>IFERROR(HLOOKUP("L.P.G.",'[41]Månedlig Olie Rapport'!$A$2:$AG$39,MATCH("Import 2.a.",'[41]Månedlig Olie Rapport'!$B$2:$B$39,0),FALSE),0)</f>
        <v>0</v>
      </c>
      <c r="E397" s="16">
        <f>IFERROR(HLOOKUP("L.P.G.",'[41]Månedlig Olie Rapport'!$A$2:$AG$39,MATCH("Eksport 3.a.",'[41]Månedlig Olie Rapport'!$B$2:$B$39,0),FALSE),0)</f>
        <v>8256</v>
      </c>
      <c r="F397" s="16">
        <f>IFERROR(HLOOKUP("L.P.G.",'[41]Månedlig Olie Rapport'!$A$2:$AG$39,MATCH("Bunkring af udenrigsfart 3.d.",'[41]Månedlig Olie Rapport'!$B$2:$B$39,0),FALSE),0)</f>
        <v>0</v>
      </c>
      <c r="G397" s="65">
        <f t="shared" si="75"/>
        <v>-90</v>
      </c>
      <c r="H397" s="16">
        <f>IFERROR(HLOOKUP("L.P.G.",'[41]Månedlig Olie Rapport'!$A$2:$AG$39,MATCH("Salg til Forsvaret 3.e.",'[41]Månedlig Olie Rapport'!$B$2:$B$39,0),FALSE),0)
+IFERROR(HLOOKUP("L.P.G.",'[41]Månedlig Olie Rapport'!$A$2:$AG$39,MATCH("Salg til international luftfart 3.f.",'[41]Månedlig Olie Rapport'!$B$2:$B$39,0),FALSE),0)
+IFERROR(HLOOKUP("L.P.G.",'[41]Månedlig Olie Rapport'!$A$2:$AG$39,MATCH("Salg til andre 3.h.",'[41]Månedlig Olie Rapport'!$B$2:$B$39,0),FALSE),0)
+IFERROR(HLOOKUP("L.P.G.",'[41]Månedlig Olie Rapport'!$A$2:$AG$39,MATCH("Eget forbrug uden for raffinaderi 3*",'[41]Månedlig Olie Rapport'!$B$2:$B$39,0),FALSE),0)
+IFERROR(HLOOKUP("L.P.G.",'[41]Månedlig Olie Rapport'!$A$2:$AG$39,MATCH("Salg til platforme 3.g.",'[41]Månedlig Olie Rapport'!$B$2:$B$39,0),FALSE),0)</f>
        <v>5473</v>
      </c>
      <c r="I397" s="16">
        <f>IFERROR(HLOOKUP("L.P.G.",'[41]Månedlig Olie Rapport'!$A$2:$AG$39,MATCH("EGEN BEHOLDNING ULTIMO",'[41]Månedlig Olie Rapport'!$A$2:$A$39,0),FALSE),0)</f>
        <v>5274</v>
      </c>
      <c r="J397" s="15"/>
      <c r="K397" s="15"/>
      <c r="L397" s="16">
        <f t="shared" si="74"/>
        <v>251.75800000000001</v>
      </c>
      <c r="N397" s="23" t="str">
        <f>'Olieforbrug, TJ'!M397</f>
        <v>May</v>
      </c>
    </row>
    <row r="398" spans="1:14" ht="12" customHeight="1" x14ac:dyDescent="0.2">
      <c r="A398" s="23" t="str">
        <f>'Olieforbrug, TJ'!A398</f>
        <v>Juni</v>
      </c>
      <c r="C398" s="16">
        <f>IFERROR(HLOOKUP("L.P.G.",'[42]Månedlig Olie Rapport'!$B$2:$AG$39,MATCH("Egen produktion 2.i.",'[42]Månedlig Olie Rapport'!$B$2:$B$39,0),FALSE),0)-IFERROR(HLOOKUP("L.P.G.",'[42]Månedlig Olie Rapport'!$B$2:$AG$39,MATCH("Anvendt til produktion 3.n",'[42]Månedlig Olie Rapport'!$B$2:$B$39,0),FALSE),0)</f>
        <v>17343</v>
      </c>
      <c r="D398" s="16">
        <f>IFERROR(HLOOKUP("L.P.G.",'[42]Månedlig Olie Rapport'!$A$2:$AG$39,MATCH("Import 2.a.",'[42]Månedlig Olie Rapport'!$B$2:$B$39,0),FALSE),0)</f>
        <v>0</v>
      </c>
      <c r="E398" s="16">
        <f>IFERROR(HLOOKUP("L.P.G.",'[42]Månedlig Olie Rapport'!$A$2:$AG$39,MATCH("Eksport 3.a.",'[42]Månedlig Olie Rapport'!$B$2:$B$39,0),FALSE),0)</f>
        <v>12744</v>
      </c>
      <c r="F398" s="16">
        <f>IFERROR(HLOOKUP("L.P.G.",'[42]Månedlig Olie Rapport'!$A$2:$AG$39,MATCH("Bunkring af udenrigsfart 3.d.",'[42]Månedlig Olie Rapport'!$B$2:$B$39,0),FALSE),0)</f>
        <v>0</v>
      </c>
      <c r="G398" s="65">
        <f t="shared" si="75"/>
        <v>66</v>
      </c>
      <c r="H398" s="16">
        <f>IFERROR(HLOOKUP("L.P.G.",'[42]Månedlig Olie Rapport'!$A$2:$AG$39,MATCH("Salg til Forsvaret 3.e.",'[42]Månedlig Olie Rapport'!$B$2:$B$39,0),FALSE),0)
+IFERROR(HLOOKUP("L.P.G.",'[42]Månedlig Olie Rapport'!$A$2:$AG$39,MATCH("Salg til international luftfart 3.f.",'[42]Månedlig Olie Rapport'!$B$2:$B$39,0),FALSE),0)
+IFERROR(HLOOKUP("L.P.G.",'[42]Månedlig Olie Rapport'!$A$2:$AG$39,MATCH("Salg til andre 3.h.",'[42]Månedlig Olie Rapport'!$B$2:$B$39,0),FALSE),0)
+IFERROR(HLOOKUP("L.P.G.",'[42]Månedlig Olie Rapport'!$A$2:$AG$39,MATCH("Eget forbrug uden for raffinaderi 3*",'[42]Månedlig Olie Rapport'!$B$2:$B$39,0),FALSE),0)
+IFERROR(HLOOKUP("L.P.G.",'[42]Månedlig Olie Rapport'!$A$2:$AG$39,MATCH("Salg til platforme 3.g.",'[42]Månedlig Olie Rapport'!$B$2:$B$39,0),FALSE),0)</f>
        <v>5554</v>
      </c>
      <c r="I398" s="16">
        <f>IFERROR(HLOOKUP("L.P.G.",'[42]Månedlig Olie Rapport'!$A$2:$AG$39,MATCH("EGEN BEHOLDNING ULTIMO",'[42]Månedlig Olie Rapport'!$A$2:$A$39,0),FALSE),0)</f>
        <v>5208</v>
      </c>
      <c r="J398" s="15"/>
      <c r="K398" s="15"/>
      <c r="L398" s="16">
        <f t="shared" si="74"/>
        <v>255.48400000000001</v>
      </c>
      <c r="N398" s="23" t="str">
        <f>'Olieforbrug, TJ'!M398</f>
        <v>June</v>
      </c>
    </row>
    <row r="399" spans="1:14" ht="12" customHeight="1" x14ac:dyDescent="0.2">
      <c r="A399" s="23" t="str">
        <f>'Olieforbrug, TJ'!A399</f>
        <v>Juli</v>
      </c>
      <c r="C399" s="16">
        <f>IFERROR(HLOOKUP("L.P.G.",'[43]Månedlig Olie Rapport'!$B$2:$AG$39,MATCH("Egen produktion 2.i.",'[43]Månedlig Olie Rapport'!$B$2:$B$39,0),FALSE),0)-IFERROR(HLOOKUP("L.P.G.",'[43]Månedlig Olie Rapport'!$B$2:$AG$39,MATCH("Anvendt til produktion 3.n",'[43]Månedlig Olie Rapport'!$B$2:$B$39,0),FALSE),0)</f>
        <v>15865</v>
      </c>
      <c r="D399" s="16">
        <f>IFERROR(HLOOKUP("L.P.G.",'[43]Månedlig Olie Rapport'!$A$2:$AG$39,MATCH("Import 2.a.",'[43]Månedlig Olie Rapport'!$B$2:$B$39,0),FALSE),0)</f>
        <v>0</v>
      </c>
      <c r="E399" s="16">
        <f>IFERROR(HLOOKUP("L.P.G.",'[43]Månedlig Olie Rapport'!$A$2:$AG$39,MATCH("Eksport 3.a.",'[43]Månedlig Olie Rapport'!$B$2:$B$39,0),FALSE),0)</f>
        <v>10064</v>
      </c>
      <c r="F399" s="16">
        <f>IFERROR(HLOOKUP("L.P.G.",'[43]Månedlig Olie Rapport'!$A$2:$AG$39,MATCH("Bunkring af udenrigsfart 3.d.",'[43]Månedlig Olie Rapport'!$B$2:$B$39,0),FALSE),0)</f>
        <v>0</v>
      </c>
      <c r="G399" s="65">
        <f t="shared" si="75"/>
        <v>-663</v>
      </c>
      <c r="H399" s="16">
        <f>IFERROR(HLOOKUP("L.P.G.",'[43]Månedlig Olie Rapport'!$A$2:$AG$39,MATCH("Salg til Forsvaret 3.e.",'[43]Månedlig Olie Rapport'!$B$2:$B$39,0),FALSE),0)
+IFERROR(HLOOKUP("L.P.G.",'[43]Månedlig Olie Rapport'!$A$2:$AG$39,MATCH("Salg til international luftfart 3.f.",'[43]Månedlig Olie Rapport'!$B$2:$B$39,0),FALSE),0)
+IFERROR(HLOOKUP("L.P.G.",'[43]Månedlig Olie Rapport'!$A$2:$AG$39,MATCH("Salg til andre 3.h.",'[43]Månedlig Olie Rapport'!$B$2:$B$39,0),FALSE),0)
+IFERROR(HLOOKUP("L.P.G.",'[43]Månedlig Olie Rapport'!$A$2:$AG$39,MATCH("Eget forbrug uden for raffinaderi 3*",'[43]Månedlig Olie Rapport'!$B$2:$B$39,0),FALSE),0)
+IFERROR(HLOOKUP("L.P.G.",'[43]Månedlig Olie Rapport'!$A$2:$AG$39,MATCH("Salg til platforme 3.g.",'[43]Månedlig Olie Rapport'!$B$2:$B$39,0),FALSE),0)</f>
        <v>5230</v>
      </c>
      <c r="I399" s="16">
        <f>IFERROR(HLOOKUP("L.P.G.",'[43]Månedlig Olie Rapport'!$A$2:$AG$39,MATCH("EGEN BEHOLDNING ULTIMO",'[43]Månedlig Olie Rapport'!$A$2:$A$39,0),FALSE),0)</f>
        <v>5871</v>
      </c>
      <c r="J399" s="15"/>
      <c r="K399" s="15"/>
      <c r="L399" s="16">
        <f t="shared" si="74"/>
        <v>240.58</v>
      </c>
      <c r="N399" s="23" t="str">
        <f>'Olieforbrug, TJ'!M399</f>
        <v>July</v>
      </c>
    </row>
    <row r="400" spans="1:14" x14ac:dyDescent="0.2">
      <c r="A400" s="23" t="str">
        <f>'Olieforbrug, TJ'!A400</f>
        <v>August</v>
      </c>
      <c r="C400" s="16">
        <f>IFERROR(HLOOKUP("L.P.G.",'[44]Månedlig Olie Rapport'!$B$2:$AG$39,MATCH("Egen produktion 2.i.",'[44]Månedlig Olie Rapport'!$B$2:$B$39,0),FALSE),0)-IFERROR(HLOOKUP("L.P.G.",'[44]Månedlig Olie Rapport'!$B$2:$AG$39,MATCH("Anvendt til produktion 3.n",'[44]Månedlig Olie Rapport'!$B$2:$B$39,0),FALSE),0)</f>
        <v>13445</v>
      </c>
      <c r="D400" s="16">
        <f>IFERROR(HLOOKUP("L.P.G.",'[44]Månedlig Olie Rapport'!$A$2:$AG$39,MATCH("Import 2.a.",'[44]Månedlig Olie Rapport'!$B$2:$B$39,0),FALSE),0)</f>
        <v>1780</v>
      </c>
      <c r="E400" s="16">
        <f>IFERROR(HLOOKUP("L.P.G.",'[44]Månedlig Olie Rapport'!$A$2:$AG$39,MATCH("Eksport 3.a.",'[44]Månedlig Olie Rapport'!$B$2:$B$39,0),FALSE),0)</f>
        <v>9100</v>
      </c>
      <c r="F400" s="16">
        <f>IFERROR(HLOOKUP("L.P.G.",'[44]Månedlig Olie Rapport'!$A$2:$AG$39,MATCH("Bunkring af udenrigsfart 3.d.",'[44]Månedlig Olie Rapport'!$B$2:$B$39,0),FALSE),0)</f>
        <v>0</v>
      </c>
      <c r="G400" s="65">
        <f>I399-I400</f>
        <v>-1353</v>
      </c>
      <c r="H400" s="16">
        <f>IFERROR(HLOOKUP("L.P.G.",'[44]Månedlig Olie Rapport'!$A$2:$AG$39,MATCH("Salg til Forsvaret 3.e.",'[44]Månedlig Olie Rapport'!$B$2:$B$39,0),FALSE),0)
+IFERROR(HLOOKUP("L.P.G.",'[44]Månedlig Olie Rapport'!$A$2:$AG$39,MATCH("Salg til international luftfart 3.f.",'[44]Månedlig Olie Rapport'!$B$2:$B$39,0),FALSE),0)
+IFERROR(HLOOKUP("L.P.G.",'[44]Månedlig Olie Rapport'!$A$2:$AG$39,MATCH("Salg til andre 3.h.",'[44]Månedlig Olie Rapport'!$B$2:$B$39,0),FALSE),0)
+IFERROR(HLOOKUP("L.P.G.",'[44]Månedlig Olie Rapport'!$A$2:$AG$39,MATCH("Eget forbrug uden for raffinaderi 3*",'[44]Månedlig Olie Rapport'!$B$2:$B$39,0),FALSE),0)
+IFERROR(HLOOKUP("L.P.G.",'[44]Månedlig Olie Rapport'!$A$2:$AG$39,MATCH("Salg til platforme 3.g.",'[44]Månedlig Olie Rapport'!$B$2:$B$39,0),FALSE),0)</f>
        <v>5183</v>
      </c>
      <c r="I400" s="16">
        <f>IFERROR(HLOOKUP("L.P.G.",'[44]Månedlig Olie Rapport'!$A$2:$AG$39,MATCH("EGEN BEHOLDNING ULTIMO",'[44]Månedlig Olie Rapport'!$A$2:$A$39,0),FALSE),0)</f>
        <v>7224</v>
      </c>
      <c r="L400" s="16">
        <f t="shared" si="74"/>
        <v>238.41800000000001</v>
      </c>
      <c r="N400" s="23" t="str">
        <f>'Olieforbrug, TJ'!M400</f>
        <v>August</v>
      </c>
    </row>
    <row r="401" spans="1:14" x14ac:dyDescent="0.2">
      <c r="A401" s="23" t="str">
        <f>'Olieforbrug, TJ'!A401</f>
        <v>September</v>
      </c>
      <c r="C401" s="16">
        <f>IFERROR(HLOOKUP("L.P.G.",'[45]Månedlig Olie Rapport'!$B$2:$AG$39,MATCH("Egen produktion 2.i.",'[45]Månedlig Olie Rapport'!$B$2:$B$39,0),FALSE),0)-IFERROR(HLOOKUP("L.P.G.",'[45]Månedlig Olie Rapport'!$B$2:$AG$39,MATCH("Anvendt til produktion 3.n",'[45]Månedlig Olie Rapport'!$B$2:$B$39,0),FALSE),0)</f>
        <v>3702</v>
      </c>
      <c r="D401" s="16">
        <f>IFERROR(HLOOKUP("L.P.G.",'[45]Månedlig Olie Rapport'!$A$2:$AG$39,MATCH("Import 2.a.",'[45]Månedlig Olie Rapport'!$B$2:$B$39,0),FALSE),0)</f>
        <v>1791</v>
      </c>
      <c r="E401" s="16">
        <f>IFERROR(HLOOKUP("L.P.G.",'[45]Månedlig Olie Rapport'!$A$2:$AG$39,MATCH("Eksport 3.a.",'[45]Månedlig Olie Rapport'!$B$2:$B$39,0),FALSE),0)</f>
        <v>3484</v>
      </c>
      <c r="F401" s="16">
        <f>IFERROR(HLOOKUP("L.P.G.",'[45]Månedlig Olie Rapport'!$A$2:$AG$39,MATCH("Bunkring af udenrigsfart 3.d.",'[45]Månedlig Olie Rapport'!$B$2:$B$39,0),FALSE),0)</f>
        <v>0</v>
      </c>
      <c r="G401" s="65">
        <f>I400-I401</f>
        <v>2650</v>
      </c>
      <c r="H401" s="16">
        <f>IFERROR(HLOOKUP("L.P.G.",'[45]Månedlig Olie Rapport'!$A$2:$AG$39,MATCH("Salg til Forsvaret 3.e.",'[45]Månedlig Olie Rapport'!$B$2:$B$39,0),FALSE),0)
+IFERROR(HLOOKUP("L.P.G.",'[45]Månedlig Olie Rapport'!$A$2:$AG$39,MATCH("Salg til international luftfart 3.f.",'[45]Månedlig Olie Rapport'!$B$2:$B$39,0),FALSE),0)
+IFERROR(HLOOKUP("L.P.G.",'[45]Månedlig Olie Rapport'!$A$2:$AG$39,MATCH("Salg til andre 3.h.",'[45]Månedlig Olie Rapport'!$B$2:$B$39,0),FALSE),0)
+IFERROR(HLOOKUP("L.P.G.",'[45]Månedlig Olie Rapport'!$A$2:$AG$39,MATCH("Eget forbrug uden for raffinaderi 3*",'[45]Månedlig Olie Rapport'!$B$2:$B$39,0),FALSE),0)
+IFERROR(HLOOKUP("L.P.G.",'[45]Månedlig Olie Rapport'!$A$2:$AG$39,MATCH("Salg til platforme 3.g.",'[45]Månedlig Olie Rapport'!$B$2:$B$39,0),FALSE),0)</f>
        <v>4753</v>
      </c>
      <c r="I401" s="16">
        <f>IFERROR(HLOOKUP("L.P.G.",'[45]Månedlig Olie Rapport'!$A$2:$AG$39,MATCH("EGEN BEHOLDNING ULTIMO",'[45]Månedlig Olie Rapport'!$A$2:$A$39,0),FALSE),0)</f>
        <v>4574</v>
      </c>
      <c r="L401" s="16">
        <f t="shared" si="74"/>
        <v>218.63800000000001</v>
      </c>
      <c r="N401" s="23" t="str">
        <f>'Olieforbrug, TJ'!M401</f>
        <v>September</v>
      </c>
    </row>
    <row r="402" spans="1:14" x14ac:dyDescent="0.2">
      <c r="A402" s="23" t="str">
        <f>'Olieforbrug, TJ'!A402</f>
        <v>Oktober</v>
      </c>
      <c r="C402" s="16">
        <f>IFERROR(HLOOKUP("L.P.G.",'[46]Månedlig Olie Rapport'!$B$2:$AG$39,MATCH("Egen produktion 2.i.",'[46]Månedlig Olie Rapport'!$B$2:$B$39,0),FALSE),0)-IFERROR(HLOOKUP("L.P.G.",'[46]Månedlig Olie Rapport'!$B$2:$AG$39,MATCH("Anvendt til produktion 3.n",'[46]Månedlig Olie Rapport'!$B$2:$B$39,0),FALSE),0)</f>
        <v>2303</v>
      </c>
      <c r="D402" s="16">
        <f>IFERROR(HLOOKUP("L.P.G.",'[46]Månedlig Olie Rapport'!$A$2:$AG$39,MATCH("Import 2.a.",'[46]Månedlig Olie Rapport'!$B$2:$B$39,0),FALSE),0)</f>
        <v>1696</v>
      </c>
      <c r="E402" s="16">
        <f>IFERROR(HLOOKUP("L.P.G.",'[46]Månedlig Olie Rapport'!$A$2:$AG$39,MATCH("Eksport 3.a.",'[46]Månedlig Olie Rapport'!$B$2:$B$39,0),FALSE),0)</f>
        <v>67</v>
      </c>
      <c r="F402" s="16">
        <f>IFERROR(HLOOKUP("L.P.G.",'[46]Månedlig Olie Rapport'!$A$2:$AG$39,MATCH("Bunkring af udenrigsfart 3.d.",'[46]Månedlig Olie Rapport'!$B$2:$B$39,0),FALSE),0)</f>
        <v>0</v>
      </c>
      <c r="G402" s="65">
        <f>I401-I402</f>
        <v>188</v>
      </c>
      <c r="H402" s="16">
        <f>IFERROR(HLOOKUP("L.P.G.",'[46]Månedlig Olie Rapport'!$A$2:$AG$39,MATCH("Salg til Forsvaret 3.e.",'[46]Månedlig Olie Rapport'!$B$2:$B$39,0),FALSE),0)
+IFERROR(HLOOKUP("L.P.G.",'[46]Månedlig Olie Rapport'!$A$2:$AG$39,MATCH("Salg til international luftfart 3.f.",'[46]Månedlig Olie Rapport'!$B$2:$B$39,0),FALSE),0)
+IFERROR(HLOOKUP("L.P.G.",'[46]Månedlig Olie Rapport'!$A$2:$AG$39,MATCH("Salg til andre 3.h.",'[46]Månedlig Olie Rapport'!$B$2:$B$39,0),FALSE),0)
+IFERROR(HLOOKUP("L.P.G.",'[46]Månedlig Olie Rapport'!$A$2:$AG$39,MATCH("Eget forbrug uden for raffinaderi 3*",'[46]Månedlig Olie Rapport'!$B$2:$B$39,0),FALSE),0)
+IFERROR(HLOOKUP("L.P.G.",'[46]Månedlig Olie Rapport'!$A$2:$AG$39,MATCH("Salg til platforme 3.g.",'[46]Månedlig Olie Rapport'!$B$2:$B$39,0),FALSE),0)</f>
        <v>4929</v>
      </c>
      <c r="I402" s="16">
        <f>IFERROR(HLOOKUP("L.P.G.",'[46]Månedlig Olie Rapport'!$A$2:$AG$39,MATCH("EGEN BEHOLDNING ULTIMO",'[46]Månedlig Olie Rapport'!$A$2:$A$39,0),FALSE),0)</f>
        <v>4386</v>
      </c>
      <c r="L402" s="16">
        <f t="shared" si="74"/>
        <v>226.73400000000001</v>
      </c>
      <c r="N402" s="23" t="str">
        <f>'Olieforbrug, TJ'!M402</f>
        <v>October</v>
      </c>
    </row>
    <row r="403" spans="1:14" x14ac:dyDescent="0.2">
      <c r="A403" s="23" t="str">
        <f>'Olieforbrug, TJ'!A403</f>
        <v>November</v>
      </c>
      <c r="C403" s="16">
        <f>IFERROR(HLOOKUP("L.P.G.",'[47]Månedlig Olie Rapport'!$B$2:$AG$39,MATCH("Egen produktion 2.i.",'[47]Månedlig Olie Rapport'!$B$2:$B$39,0),FALSE),0)-IFERROR(HLOOKUP("L.P.G.",'[47]Månedlig Olie Rapport'!$B$2:$AG$39,MATCH("Anvendt til produktion 3.n",'[47]Månedlig Olie Rapport'!$B$2:$B$39,0),FALSE),0)</f>
        <v>4717</v>
      </c>
      <c r="D403" s="16">
        <f>IFERROR(HLOOKUP("L.P.G.",'[47]Månedlig Olie Rapport'!$A$2:$AG$39,MATCH("Import 2.a.",'[47]Månedlig Olie Rapport'!$B$2:$B$39,0),FALSE),0)</f>
        <v>1700</v>
      </c>
      <c r="E403" s="16">
        <f>IFERROR(HLOOKUP("L.P.G.",'[47]Månedlig Olie Rapport'!$A$2:$AG$39,MATCH("Eksport 3.a.",'[47]Månedlig Olie Rapport'!$B$2:$B$39,0),FALSE),0)</f>
        <v>50</v>
      </c>
      <c r="F403" s="16">
        <f>IFERROR(HLOOKUP("L.P.G.",'[47]Månedlig Olie Rapport'!$A$2:$AG$39,MATCH("Bunkring af udenrigsfart 3.d.",'[47]Månedlig Olie Rapport'!$B$2:$B$39,0),FALSE),0)</f>
        <v>0</v>
      </c>
      <c r="G403" s="65">
        <f>I402-I403</f>
        <v>-2273</v>
      </c>
      <c r="H403" s="16">
        <f>IFERROR(HLOOKUP("L.P.G.",'[47]Månedlig Olie Rapport'!$A$2:$AG$39,MATCH("Salg til Forsvaret 3.e.",'[47]Månedlig Olie Rapport'!$B$2:$B$39,0),FALSE),0)
+IFERROR(HLOOKUP("L.P.G.",'[47]Månedlig Olie Rapport'!$A$2:$AG$39,MATCH("Salg til international luftfart 3.f.",'[47]Månedlig Olie Rapport'!$B$2:$B$39,0),FALSE),0)
+IFERROR(HLOOKUP("L.P.G.",'[47]Månedlig Olie Rapport'!$A$2:$AG$39,MATCH("Salg til andre 3.h.",'[47]Månedlig Olie Rapport'!$B$2:$B$39,0),FALSE),0)
+IFERROR(HLOOKUP("L.P.G.",'[47]Månedlig Olie Rapport'!$A$2:$AG$39,MATCH("Eget forbrug uden for raffinaderi 3*",'[47]Månedlig Olie Rapport'!$B$2:$B$39,0),FALSE),0)
+IFERROR(HLOOKUP("L.P.G.",'[47]Månedlig Olie Rapport'!$A$2:$AG$39,MATCH("Salg til platforme 3.g.",'[47]Månedlig Olie Rapport'!$B$2:$B$39,0),FALSE),0)</f>
        <v>4557</v>
      </c>
      <c r="I403" s="16">
        <f>IFERROR(HLOOKUP("L.P.G.",'[47]Månedlig Olie Rapport'!$A$2:$AG$39,MATCH("EGEN BEHOLDNING ULTIMO",'[47]Månedlig Olie Rapport'!$A$2:$A$39,0),FALSE),0)</f>
        <v>6659</v>
      </c>
      <c r="L403" s="16">
        <f t="shared" si="74"/>
        <v>209.62200000000001</v>
      </c>
      <c r="N403" s="23" t="str">
        <f>'Olieforbrug, TJ'!M403</f>
        <v>November</v>
      </c>
    </row>
    <row r="404" spans="1:14" ht="13.5" thickBot="1" x14ac:dyDescent="0.25">
      <c r="A404" s="41" t="str">
        <f>'Olieforbrug, TJ'!A404</f>
        <v>December</v>
      </c>
      <c r="C404" s="42">
        <f>IFERROR(HLOOKUP("L.P.G.",'[48]Månedlig Olie Rapport'!$B$2:$AG$39,MATCH("Egen produktion 2.i.",'[48]Månedlig Olie Rapport'!$B$2:$B$39,0),FALSE),0)-IFERROR(HLOOKUP("L.P.G.",'[48]Månedlig Olie Rapport'!$B$2:$AG$39,MATCH("Anvendt til produktion 3.n",'[48]Månedlig Olie Rapport'!$B$2:$B$39,0),FALSE),0)</f>
        <v>3999</v>
      </c>
      <c r="D404" s="42">
        <f>IFERROR(HLOOKUP("L.P.G.",'[48]Månedlig Olie Rapport'!$A$2:$AG$39,MATCH("Import 2.a.",'[48]Månedlig Olie Rapport'!$B$2:$B$39,0),FALSE),0)</f>
        <v>1700</v>
      </c>
      <c r="E404" s="42">
        <f>IFERROR(HLOOKUP("L.P.G.",'[48]Månedlig Olie Rapport'!$A$2:$AG$39,MATCH("Eksport 3.a.",'[48]Månedlig Olie Rapport'!$B$2:$B$39,0),FALSE),0)</f>
        <v>27</v>
      </c>
      <c r="F404" s="42">
        <f>IFERROR(HLOOKUP("L.P.G.",'[48]Månedlig Olie Rapport'!$A$2:$AG$39,MATCH("Bunkring af udenrigsfart 3.d.",'[48]Månedlig Olie Rapport'!$B$2:$B$39,0),FALSE),0)</f>
        <v>0</v>
      </c>
      <c r="G404" s="42">
        <f>I403-I404</f>
        <v>-1341</v>
      </c>
      <c r="H404" s="42">
        <f>IFERROR(HLOOKUP("L.P.G.",'[48]Månedlig Olie Rapport'!$A$2:$AG$39,MATCH("Salg til Forsvaret 3.e.",'[48]Månedlig Olie Rapport'!$B$2:$B$39,0),FALSE),0)
+IFERROR(HLOOKUP("L.P.G.",'[48]Månedlig Olie Rapport'!$A$2:$AG$39,MATCH("Salg til international luftfart 3.f.",'[48]Månedlig Olie Rapport'!$B$2:$B$39,0),FALSE),0)
+IFERROR(HLOOKUP("L.P.G.",'[48]Månedlig Olie Rapport'!$A$2:$AG$39,MATCH("Salg til andre 3.h.",'[48]Månedlig Olie Rapport'!$B$2:$B$39,0),FALSE),0)
+IFERROR(HLOOKUP("L.P.G.",'[48]Månedlig Olie Rapport'!$A$2:$AG$39,MATCH("Eget forbrug uden for raffinaderi 3*",'[48]Månedlig Olie Rapport'!$B$2:$B$39,0),FALSE),0)
+IFERROR(HLOOKUP("L.P.G.",'[48]Månedlig Olie Rapport'!$A$2:$AG$39,MATCH("Salg til platforme 3.g.",'[48]Månedlig Olie Rapport'!$B$2:$B$39,0),FALSE),0)</f>
        <v>4590</v>
      </c>
      <c r="I404" s="42">
        <f>IFERROR(HLOOKUP("L.P.G.",'[48]Månedlig Olie Rapport'!$A$2:$AG$39,MATCH("EGEN BEHOLDNING ULTIMO",'[48]Månedlig Olie Rapport'!$A$2:$A$39,0),FALSE),0)</f>
        <v>8000</v>
      </c>
      <c r="J404" s="2"/>
      <c r="K404" s="2"/>
      <c r="L404" s="42">
        <f t="shared" si="74"/>
        <v>211.14</v>
      </c>
      <c r="N404" s="43" t="str">
        <f>'Olieforbrug, TJ'!M404</f>
        <v>December</v>
      </c>
    </row>
    <row r="405" spans="1:14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5"/>
      <c r="K405" s="15"/>
      <c r="L405" s="16"/>
      <c r="M405" s="3"/>
      <c r="N405" s="37">
        <f>'Olieforbrug, TJ'!M405</f>
        <v>2021</v>
      </c>
    </row>
    <row r="406" spans="1:14" x14ac:dyDescent="0.2">
      <c r="A406" s="23" t="str">
        <f>'Olieforbrug, TJ'!A406</f>
        <v>Januar</v>
      </c>
      <c r="C406" s="16">
        <f>IFERROR(HLOOKUP("L.P.G.",'[49]Månedlig Olie Rapport'!$B$2:$AG$39,MATCH("Egen produktion 2.i.",'[49]Månedlig Olie Rapport'!$B$2:$B$39,0),FALSE),0)-IFERROR(HLOOKUP("L.P.G.",'[49]Månedlig Olie Rapport'!$B$2:$AG$39,MATCH("Anvendt til produktion 3.n",'[49]Månedlig Olie Rapport'!$B$2:$B$39,0),FALSE),0)</f>
        <v>5273</v>
      </c>
      <c r="D406" s="16">
        <f>IFERROR(HLOOKUP("L.P.G.",'[49]Månedlig Olie Rapport'!$A$2:$AG$39,MATCH("Import 2.a.",'[49]Månedlig Olie Rapport'!$B$2:$B$39,0),FALSE),0)</f>
        <v>1699</v>
      </c>
      <c r="E406" s="16">
        <f>IFERROR(HLOOKUP("L.P.G.",'[49]Månedlig Olie Rapport'!$A$2:$AG$39,MATCH("Eksport 3.a.",'[49]Månedlig Olie Rapport'!$B$2:$B$39,0),FALSE),0)</f>
        <v>4621</v>
      </c>
      <c r="F406" s="16">
        <f>IFERROR(HLOOKUP("L.P.G.",'[49]Månedlig Olie Rapport'!$A$2:$AG$39,MATCH("Bunkring af udenrigsfart 3.d.",'[49]Månedlig Olie Rapport'!$B$2:$B$39,0),FALSE),0)</f>
        <v>0</v>
      </c>
      <c r="G406" s="16">
        <f>I404-I406</f>
        <v>2021</v>
      </c>
      <c r="H406" s="16">
        <f>IFERROR(HLOOKUP("L.P.G.",'[49]Månedlig Olie Rapport'!$A$2:$AG$39,MATCH("Salg til Forsvaret 3.e.",'[49]Månedlig Olie Rapport'!$B$2:$B$39,0),FALSE),0)
+IFERROR(HLOOKUP("L.P.G.",'[49]Månedlig Olie Rapport'!$A$2:$AG$39,MATCH("Salg til international luftfart 3.f.",'[49]Månedlig Olie Rapport'!$B$2:$B$39,0),FALSE),0)
+IFERROR(HLOOKUP("L.P.G.",'[49]Månedlig Olie Rapport'!$A$2:$AG$39,MATCH("Salg til andre 3.h.",'[49]Månedlig Olie Rapport'!$B$2:$B$39,0),FALSE),0)
+IFERROR(HLOOKUP("L.P.G.",'[49]Månedlig Olie Rapport'!$A$2:$AG$39,MATCH("Eget forbrug uden for raffinaderi 3*",'[49]Månedlig Olie Rapport'!$B$2:$B$39,0),FALSE),0)
+IFERROR(HLOOKUP("L.P.G.",'[49]Månedlig Olie Rapport'!$A$2:$AG$39,MATCH("Salg til platforme 3.g.",'[49]Månedlig Olie Rapport'!$B$2:$B$39,0),FALSE),0)</f>
        <v>4591</v>
      </c>
      <c r="I406" s="16">
        <f>IFERROR(HLOOKUP("L.P.G.",'[49]Månedlig Olie Rapport'!$A$2:$AG$39,MATCH("EGEN BEHOLDNING ULTIMO",'[49]Månedlig Olie Rapport'!$A$2:$A$39,0),FALSE),0)</f>
        <v>5979</v>
      </c>
      <c r="J406" s="15"/>
      <c r="K406" s="15"/>
      <c r="L406" s="16">
        <f t="shared" ref="L406:L417" si="76">H406*46/1000</f>
        <v>211.18600000000001</v>
      </c>
      <c r="N406" s="23" t="str">
        <f>'Olieforbrug, TJ'!M406</f>
        <v>January</v>
      </c>
    </row>
    <row r="407" spans="1:14" x14ac:dyDescent="0.2">
      <c r="A407" s="23" t="str">
        <f>'Olieforbrug, TJ'!A407</f>
        <v>Februar</v>
      </c>
      <c r="C407" s="16">
        <f>IFERROR(HLOOKUP("L.P.G.",'[50]Månedlig Olie Rapport'!$B$2:$AG$39,MATCH("Egen produktion 2.i.",'[50]Månedlig Olie Rapport'!$B$2:$B$39,0),FALSE),0)-IFERROR(HLOOKUP("L.P.G.",'[50]Månedlig Olie Rapport'!$B$2:$AG$39,MATCH("Anvendt til produktion 3.n",'[50]Månedlig Olie Rapport'!$B$2:$B$39,0),FALSE),0)</f>
        <v>4883</v>
      </c>
      <c r="D407" s="16">
        <f>IFERROR(HLOOKUP("L.P.G.",'[50]Månedlig Olie Rapport'!$A$2:$AG$39,MATCH("Import 2.a.",'[50]Månedlig Olie Rapport'!$B$2:$B$39,0),FALSE),0)</f>
        <v>1701</v>
      </c>
      <c r="E407" s="16">
        <f>IFERROR(HLOOKUP("L.P.G.",'[50]Månedlig Olie Rapport'!$A$2:$AG$39,MATCH("Eksport 3.a.",'[50]Månedlig Olie Rapport'!$B$2:$B$39,0),FALSE),0)</f>
        <v>1567</v>
      </c>
      <c r="F407" s="16">
        <f>IFERROR(HLOOKUP("L.P.G.",'[50]Månedlig Olie Rapport'!$A$2:$AG$39,MATCH("Bunkring af udenrigsfart 3.d.",'[50]Månedlig Olie Rapport'!$B$2:$B$39,0),FALSE),0)</f>
        <v>0</v>
      </c>
      <c r="G407" s="16">
        <f t="shared" ref="G407:G417" si="77">I406-I407</f>
        <v>-609</v>
      </c>
      <c r="H407" s="16">
        <f>IFERROR(HLOOKUP("L.P.G.",'[50]Månedlig Olie Rapport'!$A$2:$AG$39,MATCH("Salg til Forsvaret 3.e.",'[50]Månedlig Olie Rapport'!$B$2:$B$39,0),FALSE),0)
+IFERROR(HLOOKUP("L.P.G.",'[50]Månedlig Olie Rapport'!$A$2:$AG$39,MATCH("Salg til international luftfart 3.f.",'[50]Månedlig Olie Rapport'!$B$2:$B$39,0),FALSE),0)
+IFERROR(HLOOKUP("L.P.G.",'[50]Månedlig Olie Rapport'!$A$2:$AG$39,MATCH("Salg til andre 3.h.",'[50]Månedlig Olie Rapport'!$B$2:$B$39,0),FALSE),0)
+IFERROR(HLOOKUP("L.P.G.",'[50]Månedlig Olie Rapport'!$A$2:$AG$39,MATCH("Eget forbrug uden for raffinaderi 3*",'[50]Månedlig Olie Rapport'!$B$2:$B$39,0),FALSE),0)
+IFERROR(HLOOKUP("L.P.G.",'[50]Månedlig Olie Rapport'!$A$2:$AG$39,MATCH("Salg til platforme 3.g.",'[50]Månedlig Olie Rapport'!$B$2:$B$39,0),FALSE),0)</f>
        <v>5012</v>
      </c>
      <c r="I407" s="16">
        <f>IFERROR(HLOOKUP("L.P.G.",'[50]Månedlig Olie Rapport'!$A$2:$AG$39,MATCH("EGEN BEHOLDNING ULTIMO",'[50]Månedlig Olie Rapport'!$A$2:$A$39,0),FALSE),0)</f>
        <v>6588</v>
      </c>
      <c r="J407" s="15"/>
      <c r="K407" s="15"/>
      <c r="L407" s="16">
        <f t="shared" si="76"/>
        <v>230.55199999999999</v>
      </c>
      <c r="N407" s="23" t="str">
        <f>'Olieforbrug, TJ'!M407</f>
        <v>February</v>
      </c>
    </row>
    <row r="408" spans="1:14" x14ac:dyDescent="0.2">
      <c r="A408" s="23" t="str">
        <f>'Olieforbrug, TJ'!A408</f>
        <v>Marts</v>
      </c>
      <c r="C408" s="16">
        <f>IFERROR(HLOOKUP("L.P.G.",'[51]Månedlig Olie Rapport'!$B$2:$AG$39,MATCH("Egen produktion 2.i.",'[51]Månedlig Olie Rapport'!$B$2:$B$39,0),FALSE),0)-IFERROR(HLOOKUP("L.P.G.",'[51]Månedlig Olie Rapport'!$B$2:$AG$39,MATCH("Anvendt til produktion 3.n",'[51]Månedlig Olie Rapport'!$B$2:$B$39,0),FALSE),0)</f>
        <v>9273</v>
      </c>
      <c r="D408" s="16">
        <f>IFERROR(HLOOKUP("L.P.G.",'[51]Månedlig Olie Rapport'!$A$2:$AG$39,MATCH("Import 2.a.",'[51]Månedlig Olie Rapport'!$B$2:$B$39,0),FALSE),0)</f>
        <v>1702</v>
      </c>
      <c r="E408" s="16">
        <f>IFERROR(HLOOKUP("L.P.G.",'[51]Månedlig Olie Rapport'!$A$2:$AG$39,MATCH("Eksport 3.a.",'[51]Månedlig Olie Rapport'!$B$2:$B$39,0),FALSE),0)</f>
        <v>6426</v>
      </c>
      <c r="F408" s="16">
        <f>IFERROR(HLOOKUP("L.P.G.",'[51]Månedlig Olie Rapport'!$A$2:$AG$39,MATCH("Bunkring af udenrigsfart 3.d.",'[51]Månedlig Olie Rapport'!$B$2:$B$39,0),FALSE),0)</f>
        <v>0</v>
      </c>
      <c r="G408" s="16">
        <f t="shared" si="77"/>
        <v>1266</v>
      </c>
      <c r="H408" s="16">
        <f>IFERROR(HLOOKUP("L.P.G.",'[51]Månedlig Olie Rapport'!$A$2:$AG$39,MATCH("Salg til Forsvaret 3.e.",'[51]Månedlig Olie Rapport'!$B$2:$B$39,0),FALSE),0)
+IFERROR(HLOOKUP("L.P.G.",'[51]Månedlig Olie Rapport'!$A$2:$AG$39,MATCH("Salg til international luftfart 3.f.",'[51]Månedlig Olie Rapport'!$B$2:$B$39,0),FALSE),0)
+IFERROR(HLOOKUP("L.P.G.",'[51]Månedlig Olie Rapport'!$A$2:$AG$39,MATCH("Salg til andre 3.h.",'[51]Månedlig Olie Rapport'!$B$2:$B$39,0),FALSE),0)
+IFERROR(HLOOKUP("L.P.G.",'[51]Månedlig Olie Rapport'!$A$2:$AG$39,MATCH("Eget forbrug uden for raffinaderi 3*",'[51]Månedlig Olie Rapport'!$B$2:$B$39,0),FALSE),0)
+IFERROR(HLOOKUP("L.P.G.",'[51]Månedlig Olie Rapport'!$A$2:$AG$39,MATCH("Salg til platforme 3.g.",'[51]Månedlig Olie Rapport'!$B$2:$B$39,0),FALSE),0)</f>
        <v>5874</v>
      </c>
      <c r="I408" s="16">
        <f>IFERROR(HLOOKUP("L.P.G.",'[51]Månedlig Olie Rapport'!$A$2:$AG$39,MATCH("EGEN BEHOLDNING ULTIMO",'[51]Månedlig Olie Rapport'!$A$2:$A$39,0),FALSE),0)</f>
        <v>5322</v>
      </c>
      <c r="J408" s="15"/>
      <c r="K408" s="15"/>
      <c r="L408" s="16">
        <f t="shared" si="76"/>
        <v>270.20400000000001</v>
      </c>
      <c r="N408" s="23" t="str">
        <f>'Olieforbrug, TJ'!M408</f>
        <v>March</v>
      </c>
    </row>
    <row r="409" spans="1:14" x14ac:dyDescent="0.2">
      <c r="A409" s="23" t="str">
        <f>'Olieforbrug, TJ'!A409</f>
        <v>April</v>
      </c>
      <c r="C409" s="16">
        <f>IFERROR(HLOOKUP("L.P.G.",'[52]Månedlig Olie Rapport'!$B$2:$AG$39,MATCH("Egen produktion 2.i.",'[52]Månedlig Olie Rapport'!$B$2:$B$39,0),FALSE),0)-IFERROR(HLOOKUP("L.P.G.",'[52]Månedlig Olie Rapport'!$B$2:$AG$39,MATCH("Anvendt til produktion 3.n",'[52]Månedlig Olie Rapport'!$B$2:$B$39,0),FALSE),0)</f>
        <v>10388</v>
      </c>
      <c r="D409" s="16">
        <f>IFERROR(HLOOKUP("L.P.G.",'[52]Månedlig Olie Rapport'!$A$2:$AG$39,MATCH("Import 2.a.",'[52]Månedlig Olie Rapport'!$B$2:$B$39,0),FALSE),0)</f>
        <v>1600</v>
      </c>
      <c r="E409" s="16">
        <f>IFERROR(HLOOKUP("L.P.G.",'[52]Månedlig Olie Rapport'!$A$2:$AG$39,MATCH("Eksport 3.a.",'[52]Månedlig Olie Rapport'!$B$2:$B$39,0),FALSE),0)</f>
        <v>8157</v>
      </c>
      <c r="F409" s="16">
        <f>IFERROR(HLOOKUP("L.P.G.",'[52]Månedlig Olie Rapport'!$A$2:$AG$39,MATCH("Bunkring af udenrigsfart 3.d.",'[52]Månedlig Olie Rapport'!$B$2:$B$39,0),FALSE),0)</f>
        <v>0</v>
      </c>
      <c r="G409" s="16">
        <f t="shared" si="77"/>
        <v>1328</v>
      </c>
      <c r="H409" s="16">
        <f>IFERROR(HLOOKUP("L.P.G.",'[52]Månedlig Olie Rapport'!$A$2:$AG$39,MATCH("Salg til Forsvaret 3.e.",'[52]Månedlig Olie Rapport'!$B$2:$B$39,0),FALSE),0)
+IFERROR(HLOOKUP("L.P.G.",'[52]Månedlig Olie Rapport'!$A$2:$AG$39,MATCH("Salg til international luftfart 3.f.",'[52]Månedlig Olie Rapport'!$B$2:$B$39,0),FALSE),0)
+IFERROR(HLOOKUP("L.P.G.",'[52]Månedlig Olie Rapport'!$A$2:$AG$39,MATCH("Salg til andre 3.h.",'[52]Månedlig Olie Rapport'!$B$2:$B$39,0),FALSE),0)
+IFERROR(HLOOKUP("L.P.G.",'[52]Månedlig Olie Rapport'!$A$2:$AG$39,MATCH("Eget forbrug uden for raffinaderi 3*",'[52]Månedlig Olie Rapport'!$B$2:$B$39,0),FALSE),0)
+IFERROR(HLOOKUP("L.P.G.",'[52]Månedlig Olie Rapport'!$A$2:$AG$39,MATCH("Salg til platforme 3.g.",'[52]Månedlig Olie Rapport'!$B$2:$B$39,0),FALSE),0)</f>
        <v>5502</v>
      </c>
      <c r="I409" s="16">
        <f>IFERROR(HLOOKUP("L.P.G.",'[52]Månedlig Olie Rapport'!$A$2:$AG$39,MATCH("EGEN BEHOLDNING ULTIMO",'[52]Månedlig Olie Rapport'!$A$2:$A$39,0),FALSE),0)</f>
        <v>3994</v>
      </c>
      <c r="J409" s="15"/>
      <c r="K409" s="15"/>
      <c r="L409" s="16">
        <f t="shared" si="76"/>
        <v>253.09200000000001</v>
      </c>
      <c r="N409" s="23" t="str">
        <f>'Olieforbrug, TJ'!M409</f>
        <v>April</v>
      </c>
    </row>
    <row r="410" spans="1:14" x14ac:dyDescent="0.2">
      <c r="A410" s="23" t="str">
        <f>'Olieforbrug, TJ'!A410</f>
        <v>Maj</v>
      </c>
      <c r="C410" s="16">
        <f>IFERROR(HLOOKUP("L.P.G.",'[53]Månedlig Olie Rapport'!$B$2:$AG$39,MATCH("Egen produktion 2.i.",'[53]Månedlig Olie Rapport'!$B$2:$B$39,0),FALSE),0)-IFERROR(HLOOKUP("L.P.G.",'[53]Månedlig Olie Rapport'!$B$2:$AG$39,MATCH("Anvendt til produktion 3.n",'[53]Månedlig Olie Rapport'!$B$2:$B$39,0),FALSE),0)</f>
        <v>12469</v>
      </c>
      <c r="D410" s="16">
        <f>IFERROR(HLOOKUP("L.P.G.",'[53]Månedlig Olie Rapport'!$A$2:$AG$39,MATCH("Import 2.a.",'[53]Månedlig Olie Rapport'!$B$2:$B$39,0),FALSE),0)</f>
        <v>3398</v>
      </c>
      <c r="E410" s="16">
        <f>IFERROR(HLOOKUP("L.P.G.",'[53]Månedlig Olie Rapport'!$A$2:$AG$39,MATCH("Eksport 3.a.",'[53]Månedlig Olie Rapport'!$B$2:$B$39,0),FALSE),0)</f>
        <v>7785</v>
      </c>
      <c r="F410" s="16">
        <f>IFERROR(HLOOKUP("L.P.G.",'[53]Månedlig Olie Rapport'!$A$2:$AG$39,MATCH("Bunkring af udenrigsfart 3.d.",'[53]Månedlig Olie Rapport'!$B$2:$B$39,0),FALSE),0)</f>
        <v>0</v>
      </c>
      <c r="G410" s="16">
        <f t="shared" si="77"/>
        <v>-1970</v>
      </c>
      <c r="H410" s="16">
        <f>IFERROR(HLOOKUP("L.P.G.",'[53]Månedlig Olie Rapport'!$A$2:$AG$39,MATCH("Salg til Forsvaret 3.e.",'[53]Månedlig Olie Rapport'!$B$2:$B$39,0),FALSE),0)
+IFERROR(HLOOKUP("L.P.G.",'[53]Månedlig Olie Rapport'!$A$2:$AG$39,MATCH("Salg til international luftfart 3.f.",'[53]Månedlig Olie Rapport'!$B$2:$B$39,0),FALSE),0)
+IFERROR(HLOOKUP("L.P.G.",'[53]Månedlig Olie Rapport'!$A$2:$AG$39,MATCH("Salg til andre 3.h.",'[53]Månedlig Olie Rapport'!$B$2:$B$39,0),FALSE),0)
+IFERROR(HLOOKUP("L.P.G.",'[53]Månedlig Olie Rapport'!$A$2:$AG$39,MATCH("Eget forbrug uden for raffinaderi 3*",'[53]Månedlig Olie Rapport'!$B$2:$B$39,0),FALSE),0)
+IFERROR(HLOOKUP("L.P.G.",'[53]Månedlig Olie Rapport'!$A$2:$AG$39,MATCH("Salg til platforme 3.g.",'[53]Månedlig Olie Rapport'!$B$2:$B$39,0),FALSE),0)</f>
        <v>5656</v>
      </c>
      <c r="I410" s="16">
        <f>IFERROR(HLOOKUP("L.P.G.",'[53]Månedlig Olie Rapport'!$A$2:$AG$39,MATCH("EGEN BEHOLDNING ULTIMO",'[53]Månedlig Olie Rapport'!$A$2:$A$39,0),FALSE),0)</f>
        <v>5964</v>
      </c>
      <c r="J410" s="15"/>
      <c r="K410" s="15"/>
      <c r="L410" s="16">
        <f t="shared" si="76"/>
        <v>260.17599999999999</v>
      </c>
      <c r="N410" s="23" t="str">
        <f>'Olieforbrug, TJ'!M410</f>
        <v>May</v>
      </c>
    </row>
    <row r="411" spans="1:14" x14ac:dyDescent="0.2">
      <c r="A411" s="23" t="str">
        <f>'Olieforbrug, TJ'!A411</f>
        <v>Juni</v>
      </c>
      <c r="C411" s="16">
        <f>IFERROR(HLOOKUP("L.P.G.",'[54]Månedlig Olie Rapport'!$B$2:$AG$39,MATCH("Egen produktion 2.i.",'[54]Månedlig Olie Rapport'!$B$2:$B$39,0),FALSE),0)-IFERROR(HLOOKUP("L.P.G.",'[54]Månedlig Olie Rapport'!$B$2:$AG$39,MATCH("Anvendt til produktion 3.n",'[54]Månedlig Olie Rapport'!$B$2:$B$39,0),FALSE),0)</f>
        <v>11635</v>
      </c>
      <c r="D411" s="16">
        <f>IFERROR(HLOOKUP("L.P.G.",'[54]Månedlig Olie Rapport'!$A$2:$AG$39,MATCH("Import 2.a.",'[54]Månedlig Olie Rapport'!$B$2:$B$39,0),FALSE),0)</f>
        <v>1696</v>
      </c>
      <c r="E411" s="16">
        <f>IFERROR(HLOOKUP("L.P.G.",'[54]Månedlig Olie Rapport'!$A$2:$AG$39,MATCH("Eksport 3.a.",'[54]Månedlig Olie Rapport'!$B$2:$B$39,0),FALSE),0)</f>
        <v>8579</v>
      </c>
      <c r="F411" s="16">
        <f>IFERROR(HLOOKUP("L.P.G.",'[54]Månedlig Olie Rapport'!$A$2:$AG$39,MATCH("Bunkring af udenrigsfart 3.d.",'[54]Månedlig Olie Rapport'!$B$2:$B$39,0),FALSE),0)</f>
        <v>0</v>
      </c>
      <c r="G411" s="16">
        <f t="shared" si="77"/>
        <v>1148</v>
      </c>
      <c r="H411" s="16">
        <f>IFERROR(HLOOKUP("L.P.G.",'[54]Månedlig Olie Rapport'!$A$2:$AG$39,MATCH("Salg til Forsvaret 3.e.",'[54]Månedlig Olie Rapport'!$B$2:$B$39,0),FALSE),0)
+IFERROR(HLOOKUP("L.P.G.",'[54]Månedlig Olie Rapport'!$A$2:$AG$39,MATCH("Salg til international luftfart 3.f.",'[54]Månedlig Olie Rapport'!$B$2:$B$39,0),FALSE),0)
+IFERROR(HLOOKUP("L.P.G.",'[54]Månedlig Olie Rapport'!$A$2:$AG$39,MATCH("Salg til andre 3.h.",'[54]Månedlig Olie Rapport'!$B$2:$B$39,0),FALSE),0)
+IFERROR(HLOOKUP("L.P.G.",'[54]Månedlig Olie Rapport'!$A$2:$AG$39,MATCH("Eget forbrug uden for raffinaderi 3*",'[54]Månedlig Olie Rapport'!$B$2:$B$39,0),FALSE),0)
+IFERROR(HLOOKUP("L.P.G.",'[54]Månedlig Olie Rapport'!$A$2:$AG$39,MATCH("Salg til platforme 3.g.",'[54]Månedlig Olie Rapport'!$B$2:$B$39,0),FALSE),0)</f>
        <v>6610</v>
      </c>
      <c r="I411" s="16">
        <f>IFERROR(HLOOKUP("L.P.G.",'[54]Månedlig Olie Rapport'!$A$2:$AG$39,MATCH("EGEN BEHOLDNING ULTIMO",'[54]Månedlig Olie Rapport'!$A$2:$A$39,0),FALSE),0)</f>
        <v>4816</v>
      </c>
      <c r="J411" s="15"/>
      <c r="K411" s="15"/>
      <c r="L411" s="16">
        <f t="shared" si="76"/>
        <v>304.06</v>
      </c>
      <c r="N411" s="23" t="str">
        <f>'Olieforbrug, TJ'!M411</f>
        <v>June</v>
      </c>
    </row>
    <row r="412" spans="1:14" x14ac:dyDescent="0.2">
      <c r="A412" s="23" t="str">
        <f>'Olieforbrug, TJ'!A412</f>
        <v>Juli</v>
      </c>
      <c r="C412" s="16">
        <f>IFERROR(HLOOKUP("L.P.G.",'[55]Månedlig Olie Rapport'!$B$2:$AG$39,MATCH("Egen produktion 2.i.",'[55]Månedlig Olie Rapport'!$B$2:$B$39,0),FALSE),0)-IFERROR(HLOOKUP("L.P.G.",'[55]Månedlig Olie Rapport'!$B$2:$AG$39,MATCH("Anvendt til produktion 3.n",'[55]Månedlig Olie Rapport'!$B$2:$B$39,0),FALSE),0)</f>
        <v>12158</v>
      </c>
      <c r="D412" s="16">
        <f>IFERROR(HLOOKUP("L.P.G.",'[55]Månedlig Olie Rapport'!$A$2:$AG$39,MATCH("Import 2.a.",'[55]Månedlig Olie Rapport'!$B$2:$B$39,0),FALSE),0)</f>
        <v>1794</v>
      </c>
      <c r="E412" s="16">
        <f>IFERROR(HLOOKUP("L.P.G.",'[55]Månedlig Olie Rapport'!$A$2:$AG$39,MATCH("Eksport 3.a.",'[55]Månedlig Olie Rapport'!$B$2:$B$39,0),FALSE),0)</f>
        <v>7567</v>
      </c>
      <c r="F412" s="16">
        <f>IFERROR(HLOOKUP("L.P.G.",'[55]Månedlig Olie Rapport'!$A$2:$AG$39,MATCH("Bunkring af udenrigsfart 3.d.",'[55]Månedlig Olie Rapport'!$B$2:$B$39,0),FALSE),0)</f>
        <v>0</v>
      </c>
      <c r="G412" s="16">
        <f t="shared" si="77"/>
        <v>-933</v>
      </c>
      <c r="H412" s="16">
        <f>IFERROR(HLOOKUP("L.P.G.",'[55]Månedlig Olie Rapport'!$A$2:$AG$39,MATCH("Salg til Forsvaret 3.e.",'[55]Månedlig Olie Rapport'!$B$2:$B$39,0),FALSE),0)
+IFERROR(HLOOKUP("L.P.G.",'[55]Månedlig Olie Rapport'!$A$2:$AG$39,MATCH("Salg til international luftfart 3.f.",'[55]Månedlig Olie Rapport'!$B$2:$B$39,0),FALSE),0)
+IFERROR(HLOOKUP("L.P.G.",'[55]Månedlig Olie Rapport'!$A$2:$AG$39,MATCH("Salg til andre 3.h.",'[55]Månedlig Olie Rapport'!$B$2:$B$39,0),FALSE),0)
+IFERROR(HLOOKUP("L.P.G.",'[55]Månedlig Olie Rapport'!$A$2:$AG$39,MATCH("Eget forbrug uden for raffinaderi 3*",'[55]Månedlig Olie Rapport'!$B$2:$B$39,0),FALSE),0)
+IFERROR(HLOOKUP("L.P.G.",'[55]Månedlig Olie Rapport'!$A$2:$AG$39,MATCH("Salg til platforme 3.g.",'[55]Månedlig Olie Rapport'!$B$2:$B$39,0),FALSE),0)</f>
        <v>5346</v>
      </c>
      <c r="I412" s="16">
        <f>IFERROR(HLOOKUP("L.P.G.",'[55]Månedlig Olie Rapport'!$A$2:$AG$39,MATCH("EGEN BEHOLDNING ULTIMO",'[55]Månedlig Olie Rapport'!$A$2:$A$39,0),FALSE),0)</f>
        <v>5749</v>
      </c>
      <c r="J412" s="15"/>
      <c r="K412" s="15"/>
      <c r="L412" s="16">
        <f t="shared" si="76"/>
        <v>245.916</v>
      </c>
      <c r="N412" s="23" t="str">
        <f>'Olieforbrug, TJ'!M412</f>
        <v>July</v>
      </c>
    </row>
    <row r="413" spans="1:14" x14ac:dyDescent="0.2">
      <c r="A413" s="23" t="str">
        <f>'Olieforbrug, TJ'!A413</f>
        <v>August</v>
      </c>
      <c r="C413" s="16">
        <f>IFERROR(HLOOKUP("L.P.G.",'[56]Månedlig Olie Rapport'!$B$2:$AG$39,MATCH("Egen produktion 2.i.",'[56]Månedlig Olie Rapport'!$B$2:$B$39,0),FALSE),0)-IFERROR(HLOOKUP("L.P.G.",'[56]Månedlig Olie Rapport'!$B$2:$AG$39,MATCH("Anvendt til produktion 3.n",'[56]Månedlig Olie Rapport'!$B$2:$B$39,0),FALSE),0)</f>
        <v>8842</v>
      </c>
      <c r="D413" s="16">
        <f>IFERROR(HLOOKUP("L.P.G.",'[56]Månedlig Olie Rapport'!$A$2:$AG$39,MATCH("Import 2.a.",'[56]Månedlig Olie Rapport'!$B$2:$B$39,0),FALSE),0)</f>
        <v>1700</v>
      </c>
      <c r="E413" s="16">
        <f>IFERROR(HLOOKUP("L.P.G.",'[56]Månedlig Olie Rapport'!$A$2:$AG$39,MATCH("Eksport 3.a.",'[56]Månedlig Olie Rapport'!$B$2:$B$39,0),FALSE),0)</f>
        <v>5560</v>
      </c>
      <c r="F413" s="16">
        <f>IFERROR(HLOOKUP("L.P.G.",'[56]Månedlig Olie Rapport'!$A$2:$AG$39,MATCH("Bunkring af udenrigsfart 3.d.",'[56]Månedlig Olie Rapport'!$B$2:$B$39,0),FALSE),0)</f>
        <v>0</v>
      </c>
      <c r="G413" s="16">
        <f t="shared" si="77"/>
        <v>827</v>
      </c>
      <c r="H413" s="16">
        <f>IFERROR(HLOOKUP("L.P.G.",'[56]Månedlig Olie Rapport'!$A$2:$AG$39,MATCH("Salg til Forsvaret 3.e.",'[56]Månedlig Olie Rapport'!$B$2:$B$39,0),FALSE),0)
+IFERROR(HLOOKUP("L.P.G.",'[56]Månedlig Olie Rapport'!$A$2:$AG$39,MATCH("Salg til international luftfart 3.f.",'[56]Månedlig Olie Rapport'!$B$2:$B$39,0),FALSE),0)
+IFERROR(HLOOKUP("L.P.G.",'[56]Månedlig Olie Rapport'!$A$2:$AG$39,MATCH("Salg til andre 3.h.",'[56]Månedlig Olie Rapport'!$B$2:$B$39,0),FALSE),0)
+IFERROR(HLOOKUP("L.P.G.",'[56]Månedlig Olie Rapport'!$A$2:$AG$39,MATCH("Eget forbrug uden for raffinaderi 3*",'[56]Månedlig Olie Rapport'!$B$2:$B$39,0),FALSE),0)
+IFERROR(HLOOKUP("L.P.G.",'[56]Månedlig Olie Rapport'!$A$2:$AG$39,MATCH("Salg til platforme 3.g.",'[56]Månedlig Olie Rapport'!$B$2:$B$39,0),FALSE),0)</f>
        <v>6003</v>
      </c>
      <c r="I413" s="16">
        <f>IFERROR(HLOOKUP("L.P.G.",'[56]Månedlig Olie Rapport'!$A$2:$AG$39,MATCH("EGEN BEHOLDNING ULTIMO",'[56]Månedlig Olie Rapport'!$A$2:$A$39,0),FALSE),0)</f>
        <v>4922</v>
      </c>
      <c r="J413" s="15"/>
      <c r="K413" s="15"/>
      <c r="L413" s="16">
        <f t="shared" si="76"/>
        <v>276.13799999999998</v>
      </c>
      <c r="N413" s="23" t="str">
        <f>'Olieforbrug, TJ'!M413</f>
        <v>August</v>
      </c>
    </row>
    <row r="414" spans="1:14" x14ac:dyDescent="0.2">
      <c r="A414" s="23" t="str">
        <f>'Olieforbrug, TJ'!A414</f>
        <v>September</v>
      </c>
      <c r="C414" s="16">
        <f>IFERROR(HLOOKUP("L.P.G.",'[57]Månedlig Olie Rapport'!$B$2:$AG$39,MATCH("Egen produktion 2.i.",'[57]Månedlig Olie Rapport'!$B$2:$B$39,0),FALSE),0)-IFERROR(HLOOKUP("L.P.G.",'[57]Månedlig Olie Rapport'!$B$2:$AG$39,MATCH("Anvendt til produktion 3.n",'[57]Månedlig Olie Rapport'!$B$2:$B$39,0),FALSE),0)</f>
        <v>1543</v>
      </c>
      <c r="D414" s="16">
        <f>IFERROR(HLOOKUP("L.P.G.",'[57]Månedlig Olie Rapport'!$A$2:$AG$39,MATCH("Import 2.a.",'[57]Månedlig Olie Rapport'!$B$2:$B$39,0),FALSE),0)</f>
        <v>1499</v>
      </c>
      <c r="E414" s="16">
        <f>IFERROR(HLOOKUP("L.P.G.",'[57]Månedlig Olie Rapport'!$A$2:$AG$39,MATCH("Eksport 3.a.",'[57]Månedlig Olie Rapport'!$B$2:$B$39,0),FALSE),0)</f>
        <v>129</v>
      </c>
      <c r="F414" s="16">
        <f>IFERROR(HLOOKUP("L.P.G.",'[57]Månedlig Olie Rapport'!$A$2:$AG$39,MATCH("Bunkring af udenrigsfart 3.d.",'[57]Månedlig Olie Rapport'!$B$2:$B$39,0),FALSE),0)</f>
        <v>0</v>
      </c>
      <c r="G414" s="16">
        <f t="shared" si="77"/>
        <v>1085</v>
      </c>
      <c r="H414" s="16">
        <f>IFERROR(HLOOKUP("L.P.G.",'[57]Månedlig Olie Rapport'!$A$2:$AG$39,MATCH("Salg til Forsvaret 3.e.",'[57]Månedlig Olie Rapport'!$B$2:$B$39,0),FALSE),0)
+IFERROR(HLOOKUP("L.P.G.",'[57]Månedlig Olie Rapport'!$A$2:$AG$39,MATCH("Salg til international luftfart 3.f.",'[57]Månedlig Olie Rapport'!$B$2:$B$39,0),FALSE),0)
+IFERROR(HLOOKUP("L.P.G.",'[57]Månedlig Olie Rapport'!$A$2:$AG$39,MATCH("Salg til andre 3.h.",'[57]Månedlig Olie Rapport'!$B$2:$B$39,0),FALSE),0)
+IFERROR(HLOOKUP("L.P.G.",'[57]Månedlig Olie Rapport'!$A$2:$AG$39,MATCH("Eget forbrug uden for raffinaderi 3*",'[57]Månedlig Olie Rapport'!$B$2:$B$39,0),FALSE),0)
+IFERROR(HLOOKUP("L.P.G.",'[57]Månedlig Olie Rapport'!$A$2:$AG$39,MATCH("Salg til platforme 3.g.",'[57]Månedlig Olie Rapport'!$B$2:$B$39,0),FALSE),0)</f>
        <v>4979</v>
      </c>
      <c r="I414" s="16">
        <f>IFERROR(HLOOKUP("L.P.G.",'[57]Månedlig Olie Rapport'!$A$2:$AG$39,MATCH("EGEN BEHOLDNING ULTIMO",'[57]Månedlig Olie Rapport'!$A$2:$A$39,0),FALSE),0)</f>
        <v>3837</v>
      </c>
      <c r="J414" s="15"/>
      <c r="K414" s="15"/>
      <c r="L414" s="16">
        <f t="shared" si="76"/>
        <v>229.03399999999999</v>
      </c>
      <c r="N414" s="23" t="str">
        <f>'Olieforbrug, TJ'!M414</f>
        <v>September</v>
      </c>
    </row>
    <row r="415" spans="1:14" x14ac:dyDescent="0.2">
      <c r="A415" s="23" t="str">
        <f>'Olieforbrug, TJ'!A415</f>
        <v>Oktober</v>
      </c>
      <c r="C415" s="16">
        <f>IFERROR(HLOOKUP("L.P.G.",'[58]Månedlig Olie Rapport'!$B$2:$AG$39,MATCH("Egen produktion 2.i.",'[58]Månedlig Olie Rapport'!$B$2:$B$39,0),FALSE),0)-IFERROR(HLOOKUP("L.P.G.",'[58]Månedlig Olie Rapport'!$B$2:$AG$39,MATCH("Anvendt til produktion 3.n",'[58]Månedlig Olie Rapport'!$B$2:$B$39,0),FALSE),0)</f>
        <v>3500</v>
      </c>
      <c r="D415" s="16">
        <f>IFERROR(HLOOKUP("L.P.G.",'[58]Månedlig Olie Rapport'!$A$2:$AG$39,MATCH("Import 2.a.",'[58]Månedlig Olie Rapport'!$B$2:$B$39,0),FALSE),0)</f>
        <v>3296</v>
      </c>
      <c r="E415" s="16">
        <f>IFERROR(HLOOKUP("L.P.G.",'[58]Månedlig Olie Rapport'!$A$2:$AG$39,MATCH("Eksport 3.a.",'[58]Månedlig Olie Rapport'!$B$2:$B$39,0),FALSE),0)</f>
        <v>86</v>
      </c>
      <c r="F415" s="16">
        <f>IFERROR(HLOOKUP("L.P.G.",'[58]Månedlig Olie Rapport'!$A$2:$AG$39,MATCH("Bunkring af udenrigsfart 3.d.",'[58]Månedlig Olie Rapport'!$B$2:$B$39,0),FALSE),0)</f>
        <v>0</v>
      </c>
      <c r="G415" s="16">
        <f t="shared" si="77"/>
        <v>-2135</v>
      </c>
      <c r="H415" s="16">
        <f>IFERROR(HLOOKUP("L.P.G.",'[58]Månedlig Olie Rapport'!$A$2:$AG$39,MATCH("Salg til Forsvaret 3.e.",'[58]Månedlig Olie Rapport'!$B$2:$B$39,0),FALSE),0)
+IFERROR(HLOOKUP("L.P.G.",'[58]Månedlig Olie Rapport'!$A$2:$AG$39,MATCH("Salg til international luftfart 3.f.",'[58]Månedlig Olie Rapport'!$B$2:$B$39,0),FALSE),0)
+IFERROR(HLOOKUP("L.P.G.",'[58]Månedlig Olie Rapport'!$A$2:$AG$39,MATCH("Salg til andre 3.h.",'[58]Månedlig Olie Rapport'!$B$2:$B$39,0),FALSE),0)
+IFERROR(HLOOKUP("L.P.G.",'[58]Månedlig Olie Rapport'!$A$2:$AG$39,MATCH("Eget forbrug uden for raffinaderi 3*",'[58]Månedlig Olie Rapport'!$B$2:$B$39,0),FALSE),0)
+IFERROR(HLOOKUP("L.P.G.",'[58]Månedlig Olie Rapport'!$A$2:$AG$39,MATCH("Salg til platforme 3.g.",'[58]Månedlig Olie Rapport'!$B$2:$B$39,0),FALSE),0)</f>
        <v>4946</v>
      </c>
      <c r="I415" s="16">
        <f>IFERROR(HLOOKUP("L.P.G.",'[58]Månedlig Olie Rapport'!$A$2:$AG$39,MATCH("EGEN BEHOLDNING ULTIMO",'[58]Månedlig Olie Rapport'!$A$2:$A$39,0),FALSE),0)</f>
        <v>5972</v>
      </c>
      <c r="J415" s="15"/>
      <c r="K415" s="15"/>
      <c r="L415" s="16">
        <f t="shared" si="76"/>
        <v>227.51599999999999</v>
      </c>
      <c r="N415" s="23" t="str">
        <f>'Olieforbrug, TJ'!M415</f>
        <v>October</v>
      </c>
    </row>
    <row r="416" spans="1:14" x14ac:dyDescent="0.2">
      <c r="A416" s="23" t="str">
        <f>'Olieforbrug, TJ'!A416</f>
        <v>November</v>
      </c>
      <c r="C416" s="16">
        <f>IFERROR(HLOOKUP("L.P.G.",'[59]Månedlig Olie Rapport'!$B$2:$AG$39,MATCH("Egen produktion 2.i.",'[59]Månedlig Olie Rapport'!$B$2:$B$39,0),FALSE),0)-IFERROR(HLOOKUP("L.P.G.",'[59]Månedlig Olie Rapport'!$B$2:$AG$39,MATCH("Anvendt til produktion 3.n",'[59]Månedlig Olie Rapport'!$B$2:$B$39,0),FALSE),0)</f>
        <v>3939</v>
      </c>
      <c r="D416" s="16">
        <f>IFERROR(HLOOKUP("L.P.G.",'[59]Månedlig Olie Rapport'!$A$2:$AG$39,MATCH("Import 2.a.",'[59]Månedlig Olie Rapport'!$B$2:$B$39,0),FALSE),0)</f>
        <v>1602</v>
      </c>
      <c r="E416" s="16">
        <f>IFERROR(HLOOKUP("L.P.G.",'[59]Månedlig Olie Rapport'!$A$2:$AG$39,MATCH("Eksport 3.a.",'[59]Månedlig Olie Rapport'!$B$2:$B$39,0),FALSE),0)</f>
        <v>98</v>
      </c>
      <c r="F416" s="16">
        <f>IFERROR(HLOOKUP("L.P.G.",'[59]Månedlig Olie Rapport'!$A$2:$AG$39,MATCH("Bunkring af udenrigsfart 3.d.",'[59]Månedlig Olie Rapport'!$B$2:$B$39,0),FALSE),0)</f>
        <v>0</v>
      </c>
      <c r="G416" s="16">
        <f t="shared" si="77"/>
        <v>-657</v>
      </c>
      <c r="H416" s="16">
        <f>IFERROR(HLOOKUP("L.P.G.",'[59]Månedlig Olie Rapport'!$A$2:$AG$39,MATCH("Salg til Forsvaret 3.e.",'[59]Månedlig Olie Rapport'!$B$2:$B$39,0),FALSE),0)
+IFERROR(HLOOKUP("L.P.G.",'[59]Månedlig Olie Rapport'!$A$2:$AG$39,MATCH("Salg til international luftfart 3.f.",'[59]Månedlig Olie Rapport'!$B$2:$B$39,0),FALSE),0)
+IFERROR(HLOOKUP("L.P.G.",'[59]Månedlig Olie Rapport'!$A$2:$AG$39,MATCH("Salg til andre 3.h.",'[59]Månedlig Olie Rapport'!$B$2:$B$39,0),FALSE),0)
+IFERROR(HLOOKUP("L.P.G.",'[59]Månedlig Olie Rapport'!$A$2:$AG$39,MATCH("Eget forbrug uden for raffinaderi 3*",'[59]Månedlig Olie Rapport'!$B$2:$B$39,0),FALSE),0)
+IFERROR(HLOOKUP("L.P.G.",'[59]Månedlig Olie Rapport'!$A$2:$AG$39,MATCH("Salg til platforme 3.g.",'[59]Månedlig Olie Rapport'!$B$2:$B$39,0),FALSE),0)</f>
        <v>4916</v>
      </c>
      <c r="I416" s="16">
        <f>IFERROR(HLOOKUP("L.P.G.",'[59]Månedlig Olie Rapport'!$A$2:$AG$39,MATCH("EGEN BEHOLDNING ULTIMO",'[59]Månedlig Olie Rapport'!$A$2:$A$39,0),FALSE),0)</f>
        <v>6629</v>
      </c>
      <c r="J416" s="15"/>
      <c r="K416" s="15"/>
      <c r="L416" s="16">
        <f t="shared" si="76"/>
        <v>226.136</v>
      </c>
      <c r="N416" s="23" t="str">
        <f>'Olieforbrug, TJ'!M416</f>
        <v>November</v>
      </c>
    </row>
    <row r="417" spans="1:14" ht="13.5" thickBot="1" x14ac:dyDescent="0.25">
      <c r="A417" s="43" t="str">
        <f>'Olieforbrug, TJ'!A417</f>
        <v>December</v>
      </c>
      <c r="C417" s="42">
        <f>IFERROR(HLOOKUP("L.P.G.",'[60]Månedlig Olie Rapport'!$B$2:$AG$39,MATCH("Egen produktion 2.i.",'[60]Månedlig Olie Rapport'!$B$2:$B$39,0),FALSE),0)-IFERROR(HLOOKUP("L.P.G.",'[60]Månedlig Olie Rapport'!$B$2:$AG$39,MATCH("Anvendt til produktion 3.n",'[60]Månedlig Olie Rapport'!$B$2:$B$39,0),FALSE),0)</f>
        <v>3010</v>
      </c>
      <c r="D417" s="42">
        <f>IFERROR(HLOOKUP("L.P.G.",'[60]Månedlig Olie Rapport'!$A$2:$AG$39,MATCH("Import 2.a.",'[60]Månedlig Olie Rapport'!$B$2:$B$39,0),FALSE),0)</f>
        <v>0</v>
      </c>
      <c r="E417" s="42">
        <f>IFERROR(HLOOKUP("L.P.G.",'[60]Månedlig Olie Rapport'!$A$2:$AG$39,MATCH("Eksport 3.a.",'[60]Månedlig Olie Rapport'!$B$2:$B$39,0),FALSE),0)</f>
        <v>56</v>
      </c>
      <c r="F417" s="42">
        <f>IFERROR(HLOOKUP("L.P.G.",'[60]Månedlig Olie Rapport'!$A$2:$AG$39,MATCH("Bunkring af udenrigsfart 3.d.",'[60]Månedlig Olie Rapport'!$B$2:$B$39,0),FALSE),0)</f>
        <v>0</v>
      </c>
      <c r="G417" s="42">
        <f t="shared" si="77"/>
        <v>1667</v>
      </c>
      <c r="H417" s="42">
        <f>IFERROR(HLOOKUP("L.P.G.",'[60]Månedlig Olie Rapport'!$A$2:$AG$39,MATCH("Salg til Forsvaret 3.e.",'[60]Månedlig Olie Rapport'!$B$2:$B$39,0),FALSE),0)
+IFERROR(HLOOKUP("L.P.G.",'[60]Månedlig Olie Rapport'!$A$2:$AG$39,MATCH("Salg til international luftfart 3.f.",'[60]Månedlig Olie Rapport'!$B$2:$B$39,0),FALSE),0)
+IFERROR(HLOOKUP("L.P.G.",'[60]Månedlig Olie Rapport'!$A$2:$AG$39,MATCH("Salg til andre 3.h.",'[60]Månedlig Olie Rapport'!$B$2:$B$39,0),FALSE),0)
+IFERROR(HLOOKUP("L.P.G.",'[60]Månedlig Olie Rapport'!$A$2:$AG$39,MATCH("Eget forbrug uden for raffinaderi 3*",'[60]Månedlig Olie Rapport'!$B$2:$B$39,0),FALSE),0)
+IFERROR(HLOOKUP("L.P.G.",'[60]Månedlig Olie Rapport'!$A$2:$AG$39,MATCH("Salg til platforme 3.g.",'[60]Månedlig Olie Rapport'!$B$2:$B$39,0),FALSE),0)</f>
        <v>5053</v>
      </c>
      <c r="I417" s="42">
        <f>IFERROR(HLOOKUP("L.P.G.",'[60]Månedlig Olie Rapport'!$A$2:$AG$39,MATCH("EGEN BEHOLDNING ULTIMO",'[60]Månedlig Olie Rapport'!$A$2:$A$39,0),FALSE),0)</f>
        <v>4962</v>
      </c>
      <c r="J417" s="2"/>
      <c r="K417" s="2"/>
      <c r="L417" s="42">
        <f t="shared" si="76"/>
        <v>232.43799999999999</v>
      </c>
      <c r="N417" s="43" t="str">
        <f>'Olieforbrug, TJ'!M417</f>
        <v>December</v>
      </c>
    </row>
    <row r="418" spans="1:14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5"/>
      <c r="K418" s="15"/>
      <c r="L418" s="16"/>
      <c r="M418" s="3"/>
      <c r="N418" s="37">
        <f>'Olieforbrug, TJ'!M418</f>
        <v>2022</v>
      </c>
    </row>
    <row r="419" spans="1:14" x14ac:dyDescent="0.2">
      <c r="A419" s="23" t="str">
        <f>'Olieforbrug, TJ'!A419</f>
        <v>Januar</v>
      </c>
      <c r="C419" s="16">
        <f>IFERROR(HLOOKUP("L.P.G.",'[61]Månedlig Olie Rapport'!$B$2:$AG$39,MATCH("Egen produktion 2.i.",'[61]Månedlig Olie Rapport'!$B$2:$B$39,0),FALSE),0)-IFERROR(HLOOKUP("L.P.G.",'[61]Månedlig Olie Rapport'!$B$2:$AG$39,MATCH("Anvendt til produktion 3.n",'[61]Månedlig Olie Rapport'!$B$2:$B$39,0),FALSE),0)</f>
        <v>6514</v>
      </c>
      <c r="D419" s="16">
        <f>IFERROR(HLOOKUP("L.P.G.",'[61]Månedlig Olie Rapport'!$A$2:$AG$39,MATCH("Import 2.a.",'[61]Månedlig Olie Rapport'!$B$2:$B$39,0),FALSE),0)</f>
        <v>1904</v>
      </c>
      <c r="E419" s="16">
        <f>IFERROR(HLOOKUP("L.P.G.",'[61]Månedlig Olie Rapport'!$A$2:$AG$39,MATCH("Eksport 3.a.",'[61]Månedlig Olie Rapport'!$B$2:$B$39,0),FALSE),0)</f>
        <v>2817</v>
      </c>
      <c r="F419" s="16">
        <f>IFERROR(HLOOKUP("L.P.G.",'[61]Månedlig Olie Rapport'!$A$2:$AG$39,MATCH("Bunkring af udenrigsfart 3.d.",'[61]Månedlig Olie Rapport'!$B$2:$B$39,0),FALSE),0)</f>
        <v>0</v>
      </c>
      <c r="G419" s="16">
        <f>I417-I419</f>
        <v>-819</v>
      </c>
      <c r="H419" s="16">
        <f>IFERROR(HLOOKUP("L.P.G.",'[61]Månedlig Olie Rapport'!$A$2:$AG$39,MATCH("Salg til Forsvaret 3.e.",'[61]Månedlig Olie Rapport'!$B$2:$B$39,0),FALSE),0)
+IFERROR(HLOOKUP("L.P.G.",'[61]Månedlig Olie Rapport'!$A$2:$AG$39,MATCH("Salg til international luftfart 3.f.",'[61]Månedlig Olie Rapport'!$B$2:$B$39,0),FALSE),0)
+IFERROR(HLOOKUP("L.P.G.",'[61]Månedlig Olie Rapport'!$A$2:$AG$39,MATCH("Salg til andre 3.h.",'[61]Månedlig Olie Rapport'!$B$2:$B$39,0),FALSE),0)
+IFERROR(HLOOKUP("L.P.G.",'[61]Månedlig Olie Rapport'!$A$2:$AG$39,MATCH("Eget forbrug uden for raffinaderi 3*",'[61]Månedlig Olie Rapport'!$B$2:$B$39,0),FALSE),0)
+IFERROR(HLOOKUP("L.P.G.",'[61]Månedlig Olie Rapport'!$A$2:$AG$39,MATCH("Salg til platforme 3.g.",'[61]Månedlig Olie Rapport'!$B$2:$B$39,0),FALSE),0)</f>
        <v>4660</v>
      </c>
      <c r="I419" s="16">
        <f>IFERROR(HLOOKUP("L.P.G.",'[61]Månedlig Olie Rapport'!$A$2:$AG$39,MATCH("EGEN BEHOLDNING ULTIMO",'[61]Månedlig Olie Rapport'!$A$2:$A$39,0),FALSE),0)</f>
        <v>5781</v>
      </c>
      <c r="J419" s="15"/>
      <c r="K419" s="15"/>
      <c r="L419" s="16">
        <f t="shared" ref="L419:L424" si="78">H419*46/1000</f>
        <v>214.36</v>
      </c>
      <c r="N419" s="23" t="str">
        <f>'Olieforbrug, TJ'!M419</f>
        <v>January</v>
      </c>
    </row>
    <row r="420" spans="1:14" x14ac:dyDescent="0.2">
      <c r="A420" s="23" t="str">
        <f>'Olieforbrug, TJ'!A420</f>
        <v>Februar</v>
      </c>
      <c r="C420" s="16">
        <f>IFERROR(HLOOKUP("L.P.G.",'[62]Månedlig Olie Rapport'!$B$2:$AG$39,MATCH("Egen produktion 2.i.",'[62]Månedlig Olie Rapport'!$B$2:$B$39,0),FALSE),0)-IFERROR(HLOOKUP("L.P.G.",'[62]Månedlig Olie Rapport'!$B$2:$AG$39,MATCH("Anvendt til produktion 3.n",'[62]Månedlig Olie Rapport'!$B$2:$B$39,0),FALSE),0)</f>
        <v>7074</v>
      </c>
      <c r="D420" s="16">
        <f>IFERROR(HLOOKUP("L.P.G.",'[62]Månedlig Olie Rapport'!$A$2:$AG$39,MATCH("Import 2.a.",'[62]Månedlig Olie Rapport'!$B$2:$B$39,0),FALSE),0)</f>
        <v>1616</v>
      </c>
      <c r="E420" s="16">
        <f>IFERROR(HLOOKUP("L.P.G.",'[62]Månedlig Olie Rapport'!$A$2:$AG$39,MATCH("Eksport 3.a.",'[62]Månedlig Olie Rapport'!$B$2:$B$39,0),FALSE),0)</f>
        <v>1285</v>
      </c>
      <c r="F420" s="16">
        <f>IFERROR(HLOOKUP("L.P.G.",'[62]Månedlig Olie Rapport'!$A$2:$AG$39,MATCH("Bunkring af udenrigsfart 3.d.",'[62]Månedlig Olie Rapport'!$B$2:$B$39,0),FALSE),0)</f>
        <v>0</v>
      </c>
      <c r="G420" s="16">
        <f t="shared" ref="G420:G425" si="79">I419-I420</f>
        <v>-3087</v>
      </c>
      <c r="H420" s="16">
        <f>IFERROR(HLOOKUP("L.P.G.",'[62]Månedlig Olie Rapport'!$A$2:$AG$39,MATCH("Salg til Forsvaret 3.e.",'[62]Månedlig Olie Rapport'!$B$2:$B$39,0),FALSE),0)
+IFERROR(HLOOKUP("L.P.G.",'[62]Månedlig Olie Rapport'!$A$2:$AG$39,MATCH("Salg til international luftfart 3.f.",'[62]Månedlig Olie Rapport'!$B$2:$B$39,0),FALSE),0)
+IFERROR(HLOOKUP("L.P.G.",'[62]Månedlig Olie Rapport'!$A$2:$AG$39,MATCH("Salg til andre 3.h.",'[62]Månedlig Olie Rapport'!$B$2:$B$39,0),FALSE),0)
+IFERROR(HLOOKUP("L.P.G.",'[62]Månedlig Olie Rapport'!$A$2:$AG$39,MATCH("Eget forbrug uden for raffinaderi 3*",'[62]Månedlig Olie Rapport'!$B$2:$B$39,0),FALSE),0)
+IFERROR(HLOOKUP("L.P.G.",'[62]Månedlig Olie Rapport'!$A$2:$AG$39,MATCH("Salg til platforme 3.g.",'[62]Månedlig Olie Rapport'!$B$2:$B$39,0),FALSE),0)</f>
        <v>4437</v>
      </c>
      <c r="I420" s="16">
        <f>IFERROR(HLOOKUP("L.P.G.",'[62]Månedlig Olie Rapport'!$A$2:$AG$39,MATCH("EGEN BEHOLDNING ULTIMO",'[62]Månedlig Olie Rapport'!$A$2:$A$39,0),FALSE),0)</f>
        <v>8868</v>
      </c>
      <c r="J420" s="15"/>
      <c r="K420" s="15"/>
      <c r="L420" s="16">
        <f t="shared" si="78"/>
        <v>204.102</v>
      </c>
      <c r="N420" s="23" t="str">
        <f>'Olieforbrug, TJ'!M420</f>
        <v>February</v>
      </c>
    </row>
    <row r="421" spans="1:14" x14ac:dyDescent="0.2">
      <c r="A421" s="23" t="str">
        <f>'Olieforbrug, TJ'!A421</f>
        <v>Marts</v>
      </c>
      <c r="C421" s="16">
        <f>IFERROR(HLOOKUP("L.P.G.",'[63]Månedlig Olie Rapport'!$B$2:$AG$39,MATCH("Egen produktion 2.i.",'[63]Månedlig Olie Rapport'!$B$2:$B$39,0),FALSE),0)-IFERROR(HLOOKUP("L.P.G.",'[63]Månedlig Olie Rapport'!$B$2:$AG$39,MATCH("Anvendt til produktion 3.n",'[63]Månedlig Olie Rapport'!$B$2:$B$39,0),FALSE),0)</f>
        <v>1012</v>
      </c>
      <c r="D421" s="16">
        <f>IFERROR(HLOOKUP("L.P.G.",'[63]Månedlig Olie Rapport'!$A$2:$AG$39,MATCH("Import 2.a.",'[63]Månedlig Olie Rapport'!$B$2:$B$39,0),FALSE),0)</f>
        <v>3213</v>
      </c>
      <c r="E421" s="16">
        <f>IFERROR(HLOOKUP("L.P.G.",'[63]Månedlig Olie Rapport'!$A$2:$AG$39,MATCH("Eksport 3.a.",'[63]Månedlig Olie Rapport'!$B$2:$B$39,0),FALSE),0)</f>
        <v>3969</v>
      </c>
      <c r="F421" s="16">
        <f>IFERROR(HLOOKUP("L.P.G.",'[63]Månedlig Olie Rapport'!$A$2:$AG$39,MATCH("Bunkring af udenrigsfart 3.d.",'[63]Månedlig Olie Rapport'!$B$2:$B$39,0),FALSE),0)</f>
        <v>0</v>
      </c>
      <c r="G421" s="16">
        <f t="shared" si="79"/>
        <v>4071</v>
      </c>
      <c r="H421" s="16">
        <f>IFERROR(HLOOKUP("L.P.G.",'[63]Månedlig Olie Rapport'!$A$2:$AG$39,MATCH("Salg til Forsvaret 3.e.",'[63]Månedlig Olie Rapport'!$B$2:$B$39,0),FALSE),0)
+IFERROR(HLOOKUP("L.P.G.",'[63]Månedlig Olie Rapport'!$A$2:$AG$39,MATCH("Salg til international luftfart 3.f.",'[63]Månedlig Olie Rapport'!$B$2:$B$39,0),FALSE),0)
+IFERROR(HLOOKUP("L.P.G.",'[63]Månedlig Olie Rapport'!$A$2:$AG$39,MATCH("Salg til andre 3.h.",'[63]Månedlig Olie Rapport'!$B$2:$B$39,0),FALSE),0)
+IFERROR(HLOOKUP("L.P.G.",'[63]Månedlig Olie Rapport'!$A$2:$AG$39,MATCH("Eget forbrug uden for raffinaderi 3*",'[63]Månedlig Olie Rapport'!$B$2:$B$39,0),FALSE),0)
+IFERROR(HLOOKUP("L.P.G.",'[63]Månedlig Olie Rapport'!$A$2:$AG$39,MATCH("Salg til platforme 3.g.",'[63]Månedlig Olie Rapport'!$B$2:$B$39,0),FALSE),0)</f>
        <v>5742</v>
      </c>
      <c r="I421" s="16">
        <f>IFERROR(HLOOKUP("L.P.G.",'[63]Månedlig Olie Rapport'!$A$2:$AG$39,MATCH("EGEN BEHOLDNING ULTIMO",'[63]Månedlig Olie Rapport'!$A$2:$A$39,0),FALSE),0)</f>
        <v>4797</v>
      </c>
      <c r="J421" s="15"/>
      <c r="K421" s="15"/>
      <c r="L421" s="16">
        <f t="shared" si="78"/>
        <v>264.13200000000001</v>
      </c>
      <c r="N421" s="23" t="str">
        <f>'Olieforbrug, TJ'!M421</f>
        <v>March</v>
      </c>
    </row>
    <row r="422" spans="1:14" x14ac:dyDescent="0.2">
      <c r="A422" s="23" t="str">
        <f>'Olieforbrug, TJ'!A422</f>
        <v>April</v>
      </c>
      <c r="C422" s="16">
        <f>IFERROR(HLOOKUP("L.P.G.",'[64]Månedlig Olie Rapport'!$B$2:$AG$39,MATCH("Egen produktion 2.i.",'[64]Månedlig Olie Rapport'!$B$2:$B$39,0),FALSE),0)-IFERROR(HLOOKUP("L.P.G.",'[64]Månedlig Olie Rapport'!$B$2:$AG$39,MATCH("Anvendt til produktion 3.n",'[64]Månedlig Olie Rapport'!$B$2:$B$39,0),FALSE),0)</f>
        <v>9113</v>
      </c>
      <c r="D422" s="16">
        <f>IFERROR(HLOOKUP("L.P.G.",'[64]Månedlig Olie Rapport'!$A$2:$AG$39,MATCH("Import 2.a.",'[64]Månedlig Olie Rapport'!$B$2:$B$39,0),FALSE),0)</f>
        <v>1613</v>
      </c>
      <c r="E422" s="16">
        <f>IFERROR(HLOOKUP("L.P.G.",'[64]Månedlig Olie Rapport'!$A$2:$AG$39,MATCH("Eksport 3.a.",'[64]Månedlig Olie Rapport'!$B$2:$B$39,0),FALSE),0)</f>
        <v>4836</v>
      </c>
      <c r="F422" s="16">
        <f>IFERROR(HLOOKUP("L.P.G.",'[64]Månedlig Olie Rapport'!$A$2:$AG$39,MATCH("Bunkring af udenrigsfart 3.d.",'[64]Månedlig Olie Rapport'!$B$2:$B$39,0),FALSE),0)</f>
        <v>0</v>
      </c>
      <c r="G422" s="16">
        <f t="shared" si="79"/>
        <v>-1202</v>
      </c>
      <c r="H422" s="16">
        <f>IFERROR(HLOOKUP("L.P.G.",'[64]Månedlig Olie Rapport'!$A$2:$AG$39,MATCH("Salg til Forsvaret 3.e.",'[64]Månedlig Olie Rapport'!$B$2:$B$39,0),FALSE),0)
+IFERROR(HLOOKUP("L.P.G.",'[64]Månedlig Olie Rapport'!$A$2:$AG$39,MATCH("Salg til international luftfart 3.f.",'[64]Månedlig Olie Rapport'!$B$2:$B$39,0),FALSE),0)
+IFERROR(HLOOKUP("L.P.G.",'[64]Månedlig Olie Rapport'!$A$2:$AG$39,MATCH("Salg til andre 3.h.",'[64]Månedlig Olie Rapport'!$B$2:$B$39,0),FALSE),0)
+IFERROR(HLOOKUP("L.P.G.",'[64]Månedlig Olie Rapport'!$A$2:$AG$39,MATCH("Eget forbrug uden for raffinaderi 3*",'[64]Månedlig Olie Rapport'!$B$2:$B$39,0),FALSE),0)
+IFERROR(HLOOKUP("L.P.G.",'[64]Månedlig Olie Rapport'!$A$2:$AG$39,MATCH("Salg til platforme 3.g.",'[64]Månedlig Olie Rapport'!$B$2:$B$39,0),FALSE),0)</f>
        <v>5492</v>
      </c>
      <c r="I422" s="16">
        <f>IFERROR(HLOOKUP("L.P.G.",'[64]Månedlig Olie Rapport'!$A$2:$AG$39,MATCH("EGEN BEHOLDNING ULTIMO",'[64]Månedlig Olie Rapport'!$A$2:$A$39,0),FALSE),0)</f>
        <v>5999</v>
      </c>
      <c r="J422" s="15"/>
      <c r="K422" s="15"/>
      <c r="L422" s="16">
        <f t="shared" si="78"/>
        <v>252.63200000000001</v>
      </c>
      <c r="N422" s="23" t="str">
        <f>'Olieforbrug, TJ'!M422</f>
        <v>April</v>
      </c>
    </row>
    <row r="423" spans="1:14" x14ac:dyDescent="0.2">
      <c r="A423" s="23" t="str">
        <f>'Olieforbrug, TJ'!A423</f>
        <v>Maj</v>
      </c>
      <c r="C423" s="16">
        <f>IFERROR(HLOOKUP("L.P.G.",'[65]Månedlig Olie Rapport'!$B$2:$AG$39,MATCH("Egen produktion 2.i.",'[65]Månedlig Olie Rapport'!$B$2:$B$39,0),FALSE),0)-IFERROR(HLOOKUP("L.P.G.",'[65]Månedlig Olie Rapport'!$B$2:$AG$39,MATCH("Anvendt til produktion 3.n",'[65]Månedlig Olie Rapport'!$B$2:$B$39,0),FALSE),0)</f>
        <v>10976</v>
      </c>
      <c r="D423" s="16">
        <f>IFERROR(HLOOKUP("L.P.G.",'[65]Månedlig Olie Rapport'!$A$2:$AG$39,MATCH("Import 2.a.",'[65]Månedlig Olie Rapport'!$B$2:$B$39,0),FALSE),0)</f>
        <v>3228</v>
      </c>
      <c r="E423" s="16">
        <f>IFERROR(HLOOKUP("L.P.G.",'[65]Månedlig Olie Rapport'!$A$2:$AG$39,MATCH("Eksport 3.a.",'[65]Månedlig Olie Rapport'!$B$2:$B$39,0),FALSE),0)</f>
        <v>7745</v>
      </c>
      <c r="F423" s="16">
        <f>IFERROR(HLOOKUP("L.P.G.",'[65]Månedlig Olie Rapport'!$A$2:$AG$39,MATCH("Bunkring af udenrigsfart 3.d.",'[65]Månedlig Olie Rapport'!$B$2:$B$39,0),FALSE),0)</f>
        <v>0</v>
      </c>
      <c r="G423" s="16">
        <f t="shared" si="79"/>
        <v>-734</v>
      </c>
      <c r="H423" s="16">
        <f>IFERROR(HLOOKUP("L.P.G.",'[65]Månedlig Olie Rapport'!$A$2:$AG$39,MATCH("Salg til Forsvaret 3.e.",'[65]Månedlig Olie Rapport'!$B$2:$B$39,0),FALSE),0)
+IFERROR(HLOOKUP("L.P.G.",'[65]Månedlig Olie Rapport'!$A$2:$AG$39,MATCH("Salg til international luftfart 3.f.",'[65]Månedlig Olie Rapport'!$B$2:$B$39,0),FALSE),0)
+IFERROR(HLOOKUP("L.P.G.",'[65]Månedlig Olie Rapport'!$A$2:$AG$39,MATCH("Salg til andre 3.h.",'[65]Månedlig Olie Rapport'!$B$2:$B$39,0),FALSE),0)
+IFERROR(HLOOKUP("L.P.G.",'[65]Månedlig Olie Rapport'!$A$2:$AG$39,MATCH("Eget forbrug uden for raffinaderi 3*",'[65]Månedlig Olie Rapport'!$B$2:$B$39,0),FALSE),0)
+IFERROR(HLOOKUP("L.P.G.",'[65]Månedlig Olie Rapport'!$A$2:$AG$39,MATCH("Salg til platforme 3.g.",'[65]Månedlig Olie Rapport'!$B$2:$B$39,0),FALSE),0)</f>
        <v>6549</v>
      </c>
      <c r="I423" s="16">
        <f>IFERROR(HLOOKUP("L.P.G.",'[65]Månedlig Olie Rapport'!$A$2:$AG$39,MATCH("EGEN BEHOLDNING ULTIMO",'[65]Månedlig Olie Rapport'!$A$2:$A$39,0),FALSE),0)</f>
        <v>6733</v>
      </c>
      <c r="J423" s="15"/>
      <c r="K423" s="15"/>
      <c r="L423" s="16">
        <f t="shared" si="78"/>
        <v>301.25400000000002</v>
      </c>
      <c r="N423" s="23" t="str">
        <f>'Olieforbrug, TJ'!M423</f>
        <v>May</v>
      </c>
    </row>
    <row r="424" spans="1:14" x14ac:dyDescent="0.2">
      <c r="A424" s="23" t="str">
        <f>'Olieforbrug, TJ'!A424</f>
        <v>Juni</v>
      </c>
      <c r="C424" s="16">
        <f>IFERROR(HLOOKUP("L.P.G.",'[66]Månedlig Olie Rapport'!$B$2:$AG$39,MATCH("Egen produktion 2.i.",'[66]Månedlig Olie Rapport'!$B$2:$B$39,0),FALSE),0)-IFERROR(HLOOKUP("L.P.G.",'[66]Månedlig Olie Rapport'!$B$2:$AG$39,MATCH("Anvendt til produktion 3.n",'[66]Månedlig Olie Rapport'!$B$2:$B$39,0),FALSE),0)</f>
        <v>10450</v>
      </c>
      <c r="D424" s="16">
        <f>IFERROR(HLOOKUP("L.P.G.",'[66]Månedlig Olie Rapport'!$A$2:$AG$39,MATCH("Import 2.a.",'[66]Månedlig Olie Rapport'!$B$2:$B$39,0),FALSE),0)</f>
        <v>1626</v>
      </c>
      <c r="E424" s="16">
        <f>IFERROR(HLOOKUP("L.P.G.",'[66]Månedlig Olie Rapport'!$A$2:$AG$39,MATCH("Eksport 3.a.",'[66]Månedlig Olie Rapport'!$B$2:$B$39,0),FALSE),0)</f>
        <v>8579</v>
      </c>
      <c r="F424" s="16">
        <f>IFERROR(HLOOKUP("L.P.G.",'[66]Månedlig Olie Rapport'!$A$2:$AG$39,MATCH("Bunkring af udenrigsfart 3.d.",'[66]Månedlig Olie Rapport'!$B$2:$B$39,0),FALSE),0)</f>
        <v>0</v>
      </c>
      <c r="G424" s="16">
        <f t="shared" si="79"/>
        <v>2240</v>
      </c>
      <c r="H424" s="16">
        <f>IFERROR(HLOOKUP("L.P.G.",'[66]Månedlig Olie Rapport'!$A$2:$AG$39,MATCH("Salg til Forsvaret 3.e.",'[66]Månedlig Olie Rapport'!$B$2:$B$39,0),FALSE),0)
+IFERROR(HLOOKUP("L.P.G.",'[66]Månedlig Olie Rapport'!$A$2:$AG$39,MATCH("Salg til international luftfart 3.f.",'[66]Månedlig Olie Rapport'!$B$2:$B$39,0),FALSE),0)
+IFERROR(HLOOKUP("L.P.G.",'[66]Månedlig Olie Rapport'!$A$2:$AG$39,MATCH("Salg til andre 3.h.",'[66]Månedlig Olie Rapport'!$B$2:$B$39,0),FALSE),0)
+IFERROR(HLOOKUP("L.P.G.",'[66]Månedlig Olie Rapport'!$A$2:$AG$39,MATCH("Eget forbrug uden for raffinaderi 3*",'[66]Månedlig Olie Rapport'!$B$2:$B$39,0),FALSE),0)
+IFERROR(HLOOKUP("L.P.G.",'[66]Månedlig Olie Rapport'!$A$2:$AG$39,MATCH("Salg til platforme 3.g.",'[66]Månedlig Olie Rapport'!$B$2:$B$39,0),FALSE),0)</f>
        <v>6865</v>
      </c>
      <c r="I424" s="16">
        <f>IFERROR(HLOOKUP("L.P.G.",'[66]Månedlig Olie Rapport'!$A$2:$AG$39,MATCH("EGEN BEHOLDNING ULTIMO",'[66]Månedlig Olie Rapport'!$A$2:$A$39,0),FALSE),0)</f>
        <v>4493</v>
      </c>
      <c r="J424" s="15"/>
      <c r="K424" s="15"/>
      <c r="L424" s="16">
        <f t="shared" si="78"/>
        <v>315.79000000000002</v>
      </c>
      <c r="N424" s="23" t="str">
        <f>'Olieforbrug, TJ'!M424</f>
        <v>June</v>
      </c>
    </row>
    <row r="425" spans="1:14" x14ac:dyDescent="0.2">
      <c r="A425" s="23" t="str">
        <f>'Olieforbrug, TJ'!A425</f>
        <v>Juli</v>
      </c>
      <c r="C425" s="16">
        <f>IFERROR(HLOOKUP("L.P.G.",'[67]Månedlig Olie Rapport'!$B$2:$AG$39,MATCH("Egen produktion 2.i.",'[67]Månedlig Olie Rapport'!$B$2:$B$39,0),FALSE),0)-IFERROR(HLOOKUP("L.P.G.",'[67]Månedlig Olie Rapport'!$B$2:$AG$39,MATCH("Anvendt til produktion 3.n",'[67]Månedlig Olie Rapport'!$B$2:$B$39,0),FALSE),0)</f>
        <v>8648</v>
      </c>
      <c r="D425" s="16">
        <f>IFERROR(HLOOKUP("L.P.G.",'[67]Månedlig Olie Rapport'!$A$2:$AG$39,MATCH("Import 2.a.",'[67]Månedlig Olie Rapport'!$B$2:$B$39,0),FALSE),0)</f>
        <v>3227</v>
      </c>
      <c r="E425" s="16">
        <f>IFERROR(HLOOKUP("L.P.G.",'[67]Månedlig Olie Rapport'!$A$2:$AG$39,MATCH("Eksport 3.a.",'[67]Månedlig Olie Rapport'!$B$2:$B$39,0),FALSE),0)</f>
        <v>5276</v>
      </c>
      <c r="F425" s="16">
        <f>IFERROR(HLOOKUP("L.P.G.",'[67]Månedlig Olie Rapport'!$A$2:$AG$39,MATCH("Bunkring af udenrigsfart 3.d.",'[67]Månedlig Olie Rapport'!$B$2:$B$39,0),FALSE),0)</f>
        <v>0</v>
      </c>
      <c r="G425" s="16">
        <f t="shared" si="79"/>
        <v>-1941</v>
      </c>
      <c r="H425" s="16">
        <f>IFERROR(HLOOKUP("L.P.G.",'[67]Månedlig Olie Rapport'!$A$2:$AG$39,MATCH("Salg til Forsvaret 3.e.",'[67]Månedlig Olie Rapport'!$B$2:$B$39,0),FALSE),0)
+IFERROR(HLOOKUP("L.P.G.",'[67]Månedlig Olie Rapport'!$A$2:$AG$39,MATCH("Salg til international luftfart 3.f.",'[67]Månedlig Olie Rapport'!$B$2:$B$39,0),FALSE),0)
+IFERROR(HLOOKUP("L.P.G.",'[67]Månedlig Olie Rapport'!$A$2:$AG$39,MATCH("Salg til andre 3.h.",'[67]Månedlig Olie Rapport'!$B$2:$B$39,0),FALSE),0)
+IFERROR(HLOOKUP("L.P.G.",'[67]Månedlig Olie Rapport'!$A$2:$AG$39,MATCH("Eget forbrug uden for raffinaderi 3*",'[67]Månedlig Olie Rapport'!$B$2:$B$39,0),FALSE),0)
+IFERROR(HLOOKUP("L.P.G.",'[67]Månedlig Olie Rapport'!$A$2:$AG$39,MATCH("Salg til platforme 3.g.",'[67]Månedlig Olie Rapport'!$B$2:$B$39,0),FALSE),0)</f>
        <v>6093</v>
      </c>
      <c r="I425" s="16">
        <f>IFERROR(HLOOKUP("L.P.G.",'[67]Månedlig Olie Rapport'!$A$2:$AG$39,MATCH("EGEN BEHOLDNING ULTIMO",'[67]Månedlig Olie Rapport'!$A$2:$A$39,0),FALSE),0)</f>
        <v>6434</v>
      </c>
      <c r="J425" s="15"/>
      <c r="K425" s="15"/>
      <c r="L425" s="16">
        <f t="shared" ref="L425" si="80">H425*46/1000</f>
        <v>280.27800000000002</v>
      </c>
      <c r="N425" s="23" t="str">
        <f>'Olieforbrug, TJ'!M425</f>
        <v>July</v>
      </c>
    </row>
    <row r="426" spans="1:14" x14ac:dyDescent="0.2">
      <c r="A426" s="23" t="str">
        <f>'Olieforbrug, TJ'!A426</f>
        <v>August</v>
      </c>
      <c r="C426" s="16">
        <f>IFERROR(HLOOKUP("L.P.G.",'[68]Månedlig Olie Rapport'!$B$2:$AG$39,MATCH("Egen produktion 2.i.",'[68]Månedlig Olie Rapport'!$B$2:$B$39,0),FALSE),0)-IFERROR(HLOOKUP("L.P.G.",'[68]Månedlig Olie Rapport'!$B$2:$AG$39,MATCH("Anvendt til produktion 3.n",'[68]Månedlig Olie Rapport'!$B$2:$B$39,0),FALSE),0)</f>
        <v>10284</v>
      </c>
      <c r="D426" s="16">
        <f>IFERROR(HLOOKUP("L.P.G.",'[68]Månedlig Olie Rapport'!$A$2:$AG$39,MATCH("Import 2.a.",'[68]Månedlig Olie Rapport'!$B$2:$B$39,0),FALSE),0)</f>
        <v>3073</v>
      </c>
      <c r="E426" s="16">
        <f>IFERROR(HLOOKUP("L.P.G.",'[68]Månedlig Olie Rapport'!$A$2:$AG$39,MATCH("Eksport 3.a.",'[68]Månedlig Olie Rapport'!$B$2:$B$39,0),FALSE),0)</f>
        <v>7938</v>
      </c>
      <c r="F426" s="16">
        <f>IFERROR(HLOOKUP("L.P.G.",'[68]Månedlig Olie Rapport'!$A$2:$AG$39,MATCH("Bunkring af udenrigsfart 3.d.",'[68]Månedlig Olie Rapport'!$B$2:$B$39,0),FALSE),0)</f>
        <v>0</v>
      </c>
      <c r="G426" s="16">
        <f t="shared" ref="G426" si="81">I425-I426</f>
        <v>1098</v>
      </c>
      <c r="H426" s="16">
        <f>IFERROR(HLOOKUP("L.P.G.",'[68]Månedlig Olie Rapport'!$A$2:$AG$39,MATCH("Salg til Forsvaret 3.e.",'[68]Månedlig Olie Rapport'!$B$2:$B$39,0),FALSE),0)
+IFERROR(HLOOKUP("L.P.G.",'[68]Månedlig Olie Rapport'!$A$2:$AG$39,MATCH("Salg til international luftfart 3.f.",'[68]Månedlig Olie Rapport'!$B$2:$B$39,0),FALSE),0)
+IFERROR(HLOOKUP("L.P.G.",'[68]Månedlig Olie Rapport'!$A$2:$AG$39,MATCH("Salg til andre 3.h.",'[68]Månedlig Olie Rapport'!$B$2:$B$39,0),FALSE),0)
+IFERROR(HLOOKUP("L.P.G.",'[68]Månedlig Olie Rapport'!$A$2:$AG$39,MATCH("Eget forbrug uden for raffinaderi 3*",'[68]Månedlig Olie Rapport'!$B$2:$B$39,0),FALSE),0)
+IFERROR(HLOOKUP("L.P.G.",'[68]Månedlig Olie Rapport'!$A$2:$AG$39,MATCH("Salg til platforme 3.g.",'[68]Månedlig Olie Rapport'!$B$2:$B$39,0),FALSE),0)</f>
        <v>7505</v>
      </c>
      <c r="I426" s="16">
        <f>IFERROR(HLOOKUP("L.P.G.",'[68]Månedlig Olie Rapport'!$A$2:$AG$39,MATCH("EGEN BEHOLDNING ULTIMO",'[68]Månedlig Olie Rapport'!$A$2:$A$39,0),FALSE),0)</f>
        <v>5336</v>
      </c>
      <c r="J426" s="15"/>
      <c r="K426" s="15"/>
      <c r="L426" s="16">
        <f t="shared" ref="L426" si="82">H426*46/1000</f>
        <v>345.23</v>
      </c>
      <c r="N426" s="23" t="str">
        <f>'Olieforbrug, TJ'!M426</f>
        <v>August</v>
      </c>
    </row>
    <row r="427" spans="1:14" x14ac:dyDescent="0.2">
      <c r="A427" s="23" t="str">
        <f>'Olieforbrug, TJ'!A427</f>
        <v>September</v>
      </c>
      <c r="C427" s="16">
        <f>IFERROR(HLOOKUP("L.P.G.",'[69]Månedlig Olie Rapport'!$B$2:$AG$39,MATCH("Egen produktion 2.i.",'[69]Månedlig Olie Rapport'!$B$2:$B$39,0),FALSE),0)-IFERROR(HLOOKUP("L.P.G.",'[69]Månedlig Olie Rapport'!$B$2:$AG$39,MATCH("Anvendt til produktion 3.n",'[69]Månedlig Olie Rapport'!$B$2:$B$39,0),FALSE),0)</f>
        <v>5383</v>
      </c>
      <c r="D427" s="16">
        <f>IFERROR(HLOOKUP("L.P.G.",'[69]Månedlig Olie Rapport'!$A$2:$AG$39,MATCH("Import 2.a.",'[69]Månedlig Olie Rapport'!$B$2:$B$39,0),FALSE),0)</f>
        <v>3110</v>
      </c>
      <c r="E427" s="16">
        <f>IFERROR(HLOOKUP("L.P.G.",'[69]Månedlig Olie Rapport'!$A$2:$AG$39,MATCH("Eksport 3.a.",'[69]Månedlig Olie Rapport'!$B$2:$B$39,0),FALSE),0)</f>
        <v>3824</v>
      </c>
      <c r="F427" s="16">
        <f>IFERROR(HLOOKUP("L.P.G.",'[69]Månedlig Olie Rapport'!$A$2:$AG$39,MATCH("Bunkring af udenrigsfart 3.d.",'[69]Månedlig Olie Rapport'!$B$2:$B$39,0),FALSE),0)</f>
        <v>0</v>
      </c>
      <c r="G427" s="16">
        <f t="shared" ref="G427" si="83">I426-I427</f>
        <v>1001</v>
      </c>
      <c r="H427" s="16">
        <f>IFERROR(HLOOKUP("L.P.G.",'[69]Månedlig Olie Rapport'!$A$2:$AG$39,MATCH("Salg til Forsvaret 3.e.",'[69]Månedlig Olie Rapport'!$B$2:$B$39,0),FALSE),0)
+IFERROR(HLOOKUP("L.P.G.",'[69]Månedlig Olie Rapport'!$A$2:$AG$39,MATCH("Salg til international luftfart 3.f.",'[69]Månedlig Olie Rapport'!$B$2:$B$39,0),FALSE),0)
+IFERROR(HLOOKUP("L.P.G.",'[69]Månedlig Olie Rapport'!$A$2:$AG$39,MATCH("Salg til andre 3.h.",'[69]Månedlig Olie Rapport'!$B$2:$B$39,0),FALSE),0)
+IFERROR(HLOOKUP("L.P.G.",'[69]Månedlig Olie Rapport'!$A$2:$AG$39,MATCH("Eget forbrug uden for raffinaderi 3*",'[69]Månedlig Olie Rapport'!$B$2:$B$39,0),FALSE),0)
+IFERROR(HLOOKUP("L.P.G.",'[69]Månedlig Olie Rapport'!$A$2:$AG$39,MATCH("Salg til platforme 3.g.",'[69]Månedlig Olie Rapport'!$B$2:$B$39,0),FALSE),0)</f>
        <v>7235</v>
      </c>
      <c r="I427" s="16">
        <f>IFERROR(HLOOKUP("L.P.G.",'[69]Månedlig Olie Rapport'!$A$2:$AG$39,MATCH("EGEN BEHOLDNING ULTIMO",'[69]Månedlig Olie Rapport'!$A$2:$A$39,0),FALSE),0)</f>
        <v>4335</v>
      </c>
      <c r="J427" s="15"/>
      <c r="K427" s="15"/>
      <c r="L427" s="16">
        <f t="shared" ref="L427" si="84">H427*46/1000</f>
        <v>332.81</v>
      </c>
      <c r="N427" s="23" t="str">
        <f>'Olieforbrug, TJ'!M427</f>
        <v>September</v>
      </c>
    </row>
    <row r="428" spans="1:14" x14ac:dyDescent="0.2">
      <c r="A428" s="23" t="str">
        <f>'Olieforbrug, TJ'!A428</f>
        <v>Oktober</v>
      </c>
      <c r="C428" s="16">
        <f>IFERROR(HLOOKUP("L.P.G.",'[70]Månedlig Olie Rapport'!$B$2:$AG$39,MATCH("Egen produktion 2.i.",'[70]Månedlig Olie Rapport'!$B$2:$B$39,0),FALSE),0)-IFERROR(HLOOKUP("L.P.G.",'[70]Månedlig Olie Rapport'!$B$2:$AG$39,MATCH("Anvendt til produktion 3.n",'[70]Månedlig Olie Rapport'!$B$2:$B$39,0),FALSE),0)</f>
        <v>1327</v>
      </c>
      <c r="D428" s="16">
        <f>IFERROR(HLOOKUP("L.P.G.",'[70]Månedlig Olie Rapport'!$A$2:$AG$39,MATCH("Import 2.a.",'[70]Månedlig Olie Rapport'!$B$2:$B$39,0),FALSE),0)</f>
        <v>6334</v>
      </c>
      <c r="E428" s="16">
        <f>IFERROR(HLOOKUP("L.P.G.",'[70]Månedlig Olie Rapport'!$A$2:$AG$39,MATCH("Eksport 3.a.",'[70]Månedlig Olie Rapport'!$B$2:$B$39,0),FALSE),0)</f>
        <v>108</v>
      </c>
      <c r="F428" s="16">
        <f>IFERROR(HLOOKUP("L.P.G.",'[70]Månedlig Olie Rapport'!$A$2:$AG$39,MATCH("Bunkring af udenrigsfart 3.d.",'[70]Månedlig Olie Rapport'!$B$2:$B$39,0),FALSE),0)</f>
        <v>0</v>
      </c>
      <c r="G428" s="16">
        <f t="shared" ref="G428" si="85">I427-I428</f>
        <v>-1620</v>
      </c>
      <c r="H428" s="16">
        <f>IFERROR(HLOOKUP("L.P.G.",'[70]Månedlig Olie Rapport'!$A$2:$AG$39,MATCH("Salg til Forsvaret 3.e.",'[70]Månedlig Olie Rapport'!$B$2:$B$39,0),FALSE),0)
+IFERROR(HLOOKUP("L.P.G.",'[70]Månedlig Olie Rapport'!$A$2:$AG$39,MATCH("Salg til international luftfart 3.f.",'[70]Månedlig Olie Rapport'!$B$2:$B$39,0),FALSE),0)
+IFERROR(HLOOKUP("L.P.G.",'[70]Månedlig Olie Rapport'!$A$2:$AG$39,MATCH("Salg til andre 3.h.",'[70]Månedlig Olie Rapport'!$B$2:$B$39,0),FALSE),0)
+IFERROR(HLOOKUP("L.P.G.",'[70]Månedlig Olie Rapport'!$A$2:$AG$39,MATCH("Eget forbrug uden for raffinaderi 3*",'[70]Månedlig Olie Rapport'!$B$2:$B$39,0),FALSE),0)
+IFERROR(HLOOKUP("L.P.G.",'[70]Månedlig Olie Rapport'!$A$2:$AG$39,MATCH("Salg til platforme 3.g.",'[70]Månedlig Olie Rapport'!$B$2:$B$39,0),FALSE),0)</f>
        <v>7330</v>
      </c>
      <c r="I428" s="16">
        <f>IFERROR(HLOOKUP("L.P.G.",'[70]Månedlig Olie Rapport'!$A$2:$AG$39,MATCH("EGEN BEHOLDNING ULTIMO",'[70]Månedlig Olie Rapport'!$A$2:$A$39,0),FALSE),0)</f>
        <v>5955</v>
      </c>
      <c r="J428" s="15"/>
      <c r="K428" s="15"/>
      <c r="L428" s="16">
        <f t="shared" ref="L428" si="86">H428*46/1000</f>
        <v>337.18</v>
      </c>
      <c r="N428" s="23" t="str">
        <f>'Olieforbrug, TJ'!M428</f>
        <v>October</v>
      </c>
    </row>
    <row r="429" spans="1:14" x14ac:dyDescent="0.2">
      <c r="A429" s="23" t="str">
        <f>'Olieforbrug, TJ'!A429</f>
        <v>November</v>
      </c>
      <c r="C429" s="16">
        <f>IFERROR(HLOOKUP("L.P.G.",'[71]Månedlig Olie Rapport'!$B$2:$AG$39,MATCH("Egen produktion 2.i.",'[71]Månedlig Olie Rapport'!$B$2:$B$39,0),FALSE),0)-IFERROR(HLOOKUP("L.P.G.",'[71]Månedlig Olie Rapport'!$B$2:$AG$39,MATCH("Anvendt til produktion 3.n",'[71]Månedlig Olie Rapport'!$B$2:$B$39,0),FALSE),0)</f>
        <v>1271</v>
      </c>
      <c r="D429" s="16">
        <f>IFERROR(HLOOKUP("L.P.G.",'[71]Månedlig Olie Rapport'!$A$2:$AG$39,MATCH("Import 2.a.",'[71]Månedlig Olie Rapport'!$B$2:$B$39,0),FALSE),0)</f>
        <v>4722</v>
      </c>
      <c r="E429" s="16">
        <f>IFERROR(HLOOKUP("L.P.G.",'[71]Månedlig Olie Rapport'!$A$2:$AG$39,MATCH("Eksport 3.a.",'[71]Månedlig Olie Rapport'!$B$2:$B$39,0),FALSE),0)</f>
        <v>99</v>
      </c>
      <c r="F429" s="16">
        <f>IFERROR(HLOOKUP("L.P.G.",'[71]Månedlig Olie Rapport'!$A$2:$AG$39,MATCH("Bunkring af udenrigsfart 3.d.",'[71]Månedlig Olie Rapport'!$B$2:$B$39,0),FALSE),0)</f>
        <v>0</v>
      </c>
      <c r="G429" s="16">
        <f t="shared" ref="G429" si="87">I428-I429</f>
        <v>74</v>
      </c>
      <c r="H429" s="16">
        <f>IFERROR(HLOOKUP("L.P.G.",'[71]Månedlig Olie Rapport'!$A$2:$AG$39,MATCH("Salg til Forsvaret 3.e.",'[71]Månedlig Olie Rapport'!$B$2:$B$39,0),FALSE),0)
+IFERROR(HLOOKUP("L.P.G.",'[71]Månedlig Olie Rapport'!$A$2:$AG$39,MATCH("Salg til international luftfart 3.f.",'[71]Månedlig Olie Rapport'!$B$2:$B$39,0),FALSE),0)
+IFERROR(HLOOKUP("L.P.G.",'[71]Månedlig Olie Rapport'!$A$2:$AG$39,MATCH("Salg til andre 3.h.",'[71]Månedlig Olie Rapport'!$B$2:$B$39,0),FALSE),0)
+IFERROR(HLOOKUP("L.P.G.",'[71]Månedlig Olie Rapport'!$A$2:$AG$39,MATCH("Eget forbrug uden for raffinaderi 3*",'[71]Månedlig Olie Rapport'!$B$2:$B$39,0),FALSE),0)
+IFERROR(HLOOKUP("L.P.G.",'[71]Månedlig Olie Rapport'!$A$2:$AG$39,MATCH("Salg til platforme 3.g.",'[71]Månedlig Olie Rapport'!$B$2:$B$39,0),FALSE),0)</f>
        <v>7594</v>
      </c>
      <c r="I429" s="16">
        <f>IFERROR(HLOOKUP("L.P.G.",'[71]Månedlig Olie Rapport'!$A$2:$AG$39,MATCH("EGEN BEHOLDNING ULTIMO",'[71]Månedlig Olie Rapport'!$A$2:$A$39,0),FALSE),0)</f>
        <v>5881</v>
      </c>
      <c r="J429" s="15"/>
      <c r="K429" s="15"/>
      <c r="L429" s="16">
        <f t="shared" ref="L429" si="88">H429*46/1000</f>
        <v>349.32400000000001</v>
      </c>
      <c r="N429" s="23" t="str">
        <f>'Olieforbrug, TJ'!M429</f>
        <v>November</v>
      </c>
    </row>
    <row r="430" spans="1:14" ht="13.5" thickBot="1" x14ac:dyDescent="0.25">
      <c r="A430" s="43" t="str">
        <f>'Olieforbrug, TJ'!A430</f>
        <v>December</v>
      </c>
      <c r="C430" s="42">
        <f>IFERROR(HLOOKUP("L.P.G.",'[72]Månedlig Olie Rapport'!$B$2:$AG$39,MATCH("Egen produktion 2.i.",'[72]Månedlig Olie Rapport'!$B$2:$B$39,0),FALSE),0)-IFERROR(HLOOKUP("L.P.G.",'[72]Månedlig Olie Rapport'!$B$2:$AG$39,MATCH("Anvendt til produktion 3.n",'[72]Månedlig Olie Rapport'!$B$2:$B$39,0),FALSE),0)</f>
        <v>2080</v>
      </c>
      <c r="D430" s="42">
        <f>IFERROR(HLOOKUP("L.P.G.",'[72]Månedlig Olie Rapport'!$A$2:$AG$39,MATCH("Import 2.a.",'[72]Månedlig Olie Rapport'!$B$2:$B$39,0),FALSE),0)</f>
        <v>4987</v>
      </c>
      <c r="E430" s="42">
        <f>IFERROR(HLOOKUP("L.P.G.",'[72]Månedlig Olie Rapport'!$A$2:$AG$39,MATCH("Eksport 3.a.",'[72]Månedlig Olie Rapport'!$B$2:$B$39,0),FALSE),0)</f>
        <v>1777</v>
      </c>
      <c r="F430" s="42">
        <f>IFERROR(HLOOKUP("L.P.G.",'[72]Månedlig Olie Rapport'!$A$2:$AG$39,MATCH("Bunkring af udenrigsfart 3.d.",'[72]Månedlig Olie Rapport'!$B$2:$B$39,0),FALSE),0)</f>
        <v>0</v>
      </c>
      <c r="G430" s="42">
        <f t="shared" ref="G430" si="89">I429-I430</f>
        <v>709</v>
      </c>
      <c r="H430" s="42">
        <f>IFERROR(HLOOKUP("L.P.G.",'[72]Månedlig Olie Rapport'!$A$2:$AG$39,MATCH("Salg til Forsvaret 3.e.",'[72]Månedlig Olie Rapport'!$B$2:$B$39,0),FALSE),0)
+IFERROR(HLOOKUP("L.P.G.",'[72]Månedlig Olie Rapport'!$A$2:$AG$39,MATCH("Salg til international luftfart 3.f.",'[72]Månedlig Olie Rapport'!$B$2:$B$39,0),FALSE),0)
+IFERROR(HLOOKUP("L.P.G.",'[72]Månedlig Olie Rapport'!$A$2:$AG$39,MATCH("Salg til andre 3.h.",'[72]Månedlig Olie Rapport'!$B$2:$B$39,0),FALSE),0)
+IFERROR(HLOOKUP("L.P.G.",'[72]Månedlig Olie Rapport'!$A$2:$AG$39,MATCH("Eget forbrug uden for raffinaderi 3*",'[72]Månedlig Olie Rapport'!$B$2:$B$39,0),FALSE),0)
+IFERROR(HLOOKUP("L.P.G.",'[72]Månedlig Olie Rapport'!$A$2:$AG$39,MATCH("Salg til platforme 3.g.",'[72]Månedlig Olie Rapport'!$B$2:$B$39,0),FALSE),0)</f>
        <v>8119</v>
      </c>
      <c r="I430" s="42">
        <f>IFERROR(HLOOKUP("L.P.G.",'[72]Månedlig Olie Rapport'!$A$2:$AG$39,MATCH("EGEN BEHOLDNING ULTIMO",'[72]Månedlig Olie Rapport'!$A$2:$A$39,0),FALSE),0)</f>
        <v>5172</v>
      </c>
      <c r="J430" s="2"/>
      <c r="K430" s="2"/>
      <c r="L430" s="42">
        <f t="shared" ref="L430" si="90">H430*46/1000</f>
        <v>373.47399999999999</v>
      </c>
      <c r="N430" s="43" t="str">
        <f>'Olieforbrug, TJ'!M430</f>
        <v>December</v>
      </c>
    </row>
    <row r="431" spans="1:14" x14ac:dyDescent="0.2">
      <c r="A431" s="37">
        <f>'Olieforbrug, TJ'!A431</f>
        <v>2023</v>
      </c>
      <c r="B431" s="15"/>
      <c r="C431" s="16"/>
      <c r="D431" s="16"/>
      <c r="E431" s="16"/>
      <c r="F431" s="16"/>
      <c r="G431" s="16"/>
      <c r="H431" s="16"/>
      <c r="I431" s="16"/>
      <c r="J431" s="15"/>
      <c r="K431" s="15"/>
      <c r="L431" s="16"/>
      <c r="M431" s="3"/>
      <c r="N431" s="37">
        <f>'Olieforbrug, TJ'!M431</f>
        <v>2023</v>
      </c>
    </row>
    <row r="432" spans="1:14" x14ac:dyDescent="0.2">
      <c r="A432" s="23" t="str">
        <f>'Olieforbrug, TJ'!A432</f>
        <v>Januar</v>
      </c>
      <c r="C432" s="16">
        <f>IFERROR(HLOOKUP("L.P.G.",'[73]Månedlig Olie Rapport'!$B$2:$AG$39,MATCH("Egen produktion 2.i.",'[73]Månedlig Olie Rapport'!$B$2:$B$39,0),FALSE),0)-IFERROR(HLOOKUP("L.P.G.",'[73]Månedlig Olie Rapport'!$B$2:$AG$39,MATCH("Anvendt til produktion 3.n",'[73]Månedlig Olie Rapport'!$B$2:$B$39,0),FALSE),0)</f>
        <v>1527</v>
      </c>
      <c r="D432" s="16">
        <f>IFERROR(HLOOKUP("L.P.G.",'[73]Månedlig Olie Rapport'!$A$2:$AG$39,MATCH("Import 2.a.",'[73]Månedlig Olie Rapport'!$B$2:$B$39,0),FALSE),0)</f>
        <v>5324</v>
      </c>
      <c r="E432" s="16">
        <f>IFERROR(HLOOKUP("L.P.G.",'[73]Månedlig Olie Rapport'!$A$2:$AG$39,MATCH("Eksport 3.a.",'[73]Månedlig Olie Rapport'!$B$2:$B$39,0),FALSE),0)</f>
        <v>1793</v>
      </c>
      <c r="F432" s="16">
        <f>IFERROR(HLOOKUP("L.P.G.",'[73]Månedlig Olie Rapport'!$A$2:$AG$39,MATCH("Bunkring af udenrigsfart 3.d.",'[73]Månedlig Olie Rapport'!$B$2:$B$39,0),FALSE),0)</f>
        <v>0</v>
      </c>
      <c r="G432" s="69">
        <f>I430-I432</f>
        <v>432</v>
      </c>
      <c r="H432" s="16">
        <f>IFERROR(HLOOKUP("L.P.G.",'[73]Månedlig Olie Rapport'!$A$2:$AG$39,MATCH("Salg til Forsvaret 3.e.",'[73]Månedlig Olie Rapport'!$B$2:$B$39,0),FALSE),0)
+IFERROR(HLOOKUP("L.P.G.",'[73]Månedlig Olie Rapport'!$A$2:$AG$39,MATCH("Salg til international luftfart 3.f.",'[73]Månedlig Olie Rapport'!$B$2:$B$39,0),FALSE),0)
+IFERROR(HLOOKUP("L.P.G.",'[73]Månedlig Olie Rapport'!$A$2:$AG$39,MATCH("Salg til andre 3.h.",'[73]Månedlig Olie Rapport'!$B$2:$B$39,0),FALSE),0)
+IFERROR(HLOOKUP("L.P.G.",'[73]Månedlig Olie Rapport'!$A$2:$AG$39,MATCH("Eget forbrug uden for raffinaderi 3*",'[73]Månedlig Olie Rapport'!$B$2:$B$39,0),FALSE),0)
+IFERROR(HLOOKUP("L.P.G.",'[73]Månedlig Olie Rapport'!$A$2:$AG$39,MATCH("Salg til platforme 3.g.",'[73]Månedlig Olie Rapport'!$B$2:$B$39,0),FALSE),0)</f>
        <v>8456</v>
      </c>
      <c r="I432" s="16">
        <f>IFERROR(HLOOKUP("L.P.G.",'[73]Månedlig Olie Rapport'!$A$2:$AG$39,MATCH("EGEN BEHOLDNING ULTIMO",'[73]Månedlig Olie Rapport'!$A$2:$A$39,0),FALSE),0)</f>
        <v>4740</v>
      </c>
      <c r="J432" s="15"/>
      <c r="K432" s="15"/>
      <c r="L432" s="16">
        <f t="shared" ref="L432" si="91">H432*46/1000</f>
        <v>388.976</v>
      </c>
      <c r="N432" s="23" t="str">
        <f>'Olieforbrug, TJ'!M432</f>
        <v>January</v>
      </c>
    </row>
    <row r="433" spans="1:14" x14ac:dyDescent="0.2">
      <c r="A433" s="23" t="str">
        <f>'Olieforbrug, TJ'!A433</f>
        <v>Februar</v>
      </c>
      <c r="C433" s="16">
        <f>IFERROR(HLOOKUP("L.P.G.",'[74]Månedlig Olie Rapport'!$B$2:$AG$39,MATCH("Egen produktion 2.i.",'[74]Månedlig Olie Rapport'!$B$2:$B$39,0),FALSE),0)-IFERROR(HLOOKUP("L.P.G.",'[74]Månedlig Olie Rapport'!$B$2:$AG$39,MATCH("Anvendt til produktion 3.n",'[74]Månedlig Olie Rapport'!$B$2:$B$39,0),FALSE),0)</f>
        <v>1546</v>
      </c>
      <c r="D433" s="16">
        <f>IFERROR(HLOOKUP("L.P.G.",'[74]Månedlig Olie Rapport'!$A$2:$AG$39,MATCH("Import 2.a.",'[74]Månedlig Olie Rapport'!$B$2:$B$39,0),FALSE),0)</f>
        <v>8249</v>
      </c>
      <c r="E433" s="16">
        <f>IFERROR(HLOOKUP("L.P.G.",'[74]Månedlig Olie Rapport'!$A$2:$AG$39,MATCH("Eksport 3.a.",'[74]Månedlig Olie Rapport'!$B$2:$B$39,0),FALSE),0)</f>
        <v>3417</v>
      </c>
      <c r="F433" s="16">
        <f>IFERROR(HLOOKUP("L.P.G.",'[74]Månedlig Olie Rapport'!$A$2:$AG$39,MATCH("Bunkring af udenrigsfart 3.d.",'[74]Månedlig Olie Rapport'!$B$2:$B$39,0),FALSE),0)</f>
        <v>0</v>
      </c>
      <c r="G433" s="69">
        <f t="shared" ref="G433:G438" si="92">I432-I433</f>
        <v>414</v>
      </c>
      <c r="H433" s="16">
        <f>IFERROR(HLOOKUP("L.P.G.",'[74]Månedlig Olie Rapport'!$A$2:$AG$39,MATCH("Salg til Forsvaret 3.e.",'[74]Månedlig Olie Rapport'!$B$2:$B$39,0),FALSE),0)
+IFERROR(HLOOKUP("L.P.G.",'[74]Månedlig Olie Rapport'!$A$2:$AG$39,MATCH("Salg til international luftfart 3.f.",'[74]Månedlig Olie Rapport'!$B$2:$B$39,0),FALSE),0)
+IFERROR(HLOOKUP("L.P.G.",'[74]Månedlig Olie Rapport'!$A$2:$AG$39,MATCH("Salg til andre 3.h.",'[74]Månedlig Olie Rapport'!$B$2:$B$39,0),FALSE),0)
+IFERROR(HLOOKUP("L.P.G.",'[74]Månedlig Olie Rapport'!$A$2:$AG$39,MATCH("Eget forbrug uden for raffinaderi 3*",'[74]Månedlig Olie Rapport'!$B$2:$B$39,0),FALSE),0)
+IFERROR(HLOOKUP("L.P.G.",'[74]Månedlig Olie Rapport'!$A$2:$AG$39,MATCH("Salg til platforme 3.g.",'[74]Månedlig Olie Rapport'!$B$2:$B$39,0),FALSE),0)</f>
        <v>7740</v>
      </c>
      <c r="I433" s="16">
        <f>IFERROR(HLOOKUP("L.P.G.",'[74]Månedlig Olie Rapport'!$A$2:$AG$39,MATCH("EGEN BEHOLDNING ULTIMO",'[74]Månedlig Olie Rapport'!$A$2:$A$39,0),FALSE),0)</f>
        <v>4326</v>
      </c>
      <c r="J433" s="15"/>
      <c r="K433" s="15"/>
      <c r="L433" s="16">
        <f t="shared" ref="L433" si="93">H433*46/1000</f>
        <v>356.04</v>
      </c>
      <c r="N433" s="23" t="str">
        <f>'Olieforbrug, TJ'!M433</f>
        <v>February</v>
      </c>
    </row>
    <row r="434" spans="1:14" x14ac:dyDescent="0.2">
      <c r="A434" s="23" t="str">
        <f>'Olieforbrug, TJ'!A434</f>
        <v>Marts</v>
      </c>
      <c r="C434" s="16">
        <f>IFERROR(HLOOKUP("L.P.G.",'[75]Månedlig Olie Rapport'!$B$2:$AG$39,MATCH("Egen produktion 2.i.",'[75]Månedlig Olie Rapport'!$B$2:$B$39,0),FALSE),0)-IFERROR(HLOOKUP("L.P.G.",'[75]Månedlig Olie Rapport'!$B$2:$AG$39,MATCH("Anvendt til produktion 3.n",'[75]Månedlig Olie Rapport'!$B$2:$B$39,0),FALSE),0)</f>
        <v>3512</v>
      </c>
      <c r="D434" s="16">
        <f>IFERROR(HLOOKUP("L.P.G.",'[75]Månedlig Olie Rapport'!$A$2:$AG$39,MATCH("Import 2.a.",'[75]Månedlig Olie Rapport'!$B$2:$B$39,0),FALSE),0)</f>
        <v>8876</v>
      </c>
      <c r="E434" s="16">
        <f>IFERROR(HLOOKUP("L.P.G.",'[75]Månedlig Olie Rapport'!$A$2:$AG$39,MATCH("Eksport 3.a.",'[75]Månedlig Olie Rapport'!$B$2:$B$39,0),FALSE),0)</f>
        <v>3276</v>
      </c>
      <c r="F434" s="16">
        <f>IFERROR(HLOOKUP("L.P.G.",'[75]Månedlig Olie Rapport'!$A$2:$AG$39,MATCH("Bunkring af udenrigsfart 3.d.",'[75]Månedlig Olie Rapport'!$B$2:$B$39,0),FALSE),0)</f>
        <v>0</v>
      </c>
      <c r="G434" s="69">
        <f t="shared" si="92"/>
        <v>-1473</v>
      </c>
      <c r="H434" s="16">
        <f>IFERROR(HLOOKUP("L.P.G.",'[75]Månedlig Olie Rapport'!$A$2:$AG$39,MATCH("Salg til Forsvaret 3.e.",'[75]Månedlig Olie Rapport'!$B$2:$B$39,0),FALSE),0)
+IFERROR(HLOOKUP("L.P.G.",'[75]Månedlig Olie Rapport'!$A$2:$AG$39,MATCH("Salg til international luftfart 3.f.",'[75]Månedlig Olie Rapport'!$B$2:$B$39,0),FALSE),0)
+IFERROR(HLOOKUP("L.P.G.",'[75]Månedlig Olie Rapport'!$A$2:$AG$39,MATCH("Salg til andre 3.h.",'[75]Månedlig Olie Rapport'!$B$2:$B$39,0),FALSE),0)
+IFERROR(HLOOKUP("L.P.G.",'[75]Månedlig Olie Rapport'!$A$2:$AG$39,MATCH("Eget forbrug uden for raffinaderi 3*",'[75]Månedlig Olie Rapport'!$B$2:$B$39,0),FALSE),0)
+IFERROR(HLOOKUP("L.P.G.",'[75]Månedlig Olie Rapport'!$A$2:$AG$39,MATCH("Salg til platforme 3.g.",'[75]Månedlig Olie Rapport'!$B$2:$B$39,0),FALSE),0)</f>
        <v>8584</v>
      </c>
      <c r="I434" s="16">
        <f>IFERROR(HLOOKUP("L.P.G.",'[75]Månedlig Olie Rapport'!$A$2:$AG$39,MATCH("EGEN BEHOLDNING ULTIMO",'[75]Månedlig Olie Rapport'!$A$2:$A$39,0),FALSE),0)</f>
        <v>5799</v>
      </c>
      <c r="J434" s="15"/>
      <c r="K434" s="15"/>
      <c r="L434" s="16">
        <f t="shared" ref="L434" si="94">H434*46/1000</f>
        <v>394.86399999999998</v>
      </c>
      <c r="N434" s="23" t="str">
        <f>'Olieforbrug, TJ'!M434</f>
        <v>March</v>
      </c>
    </row>
    <row r="435" spans="1:14" x14ac:dyDescent="0.2">
      <c r="A435" s="23" t="str">
        <f>'Olieforbrug, TJ'!A435</f>
        <v>April</v>
      </c>
      <c r="C435" s="16">
        <f>IFERROR(HLOOKUP("L.P.G.",'[76]Månedlig Olie Rapport'!$B$2:$AG$39,MATCH("Egen produktion 2.i.",'[76]Månedlig Olie Rapport'!$B$2:$B$39,0),FALSE),0)-IFERROR(HLOOKUP("L.P.G.",'[76]Månedlig Olie Rapport'!$B$2:$AG$39,MATCH("Anvendt til produktion 3.n",'[76]Månedlig Olie Rapport'!$B$2:$B$39,0),FALSE),0)</f>
        <v>7773</v>
      </c>
      <c r="D435" s="16">
        <f>IFERROR(HLOOKUP("L.P.G.",'[76]Månedlig Olie Rapport'!$A$2:$AG$39,MATCH("Import 2.a.",'[76]Månedlig Olie Rapport'!$B$2:$B$39,0),FALSE),0)</f>
        <v>4321</v>
      </c>
      <c r="E435" s="16">
        <f>IFERROR(HLOOKUP("L.P.G.",'[76]Månedlig Olie Rapport'!$A$2:$AG$39,MATCH("Eksport 3.a.",'[76]Månedlig Olie Rapport'!$B$2:$B$39,0),FALSE),0)</f>
        <v>5111</v>
      </c>
      <c r="F435" s="16">
        <f>IFERROR(HLOOKUP("L.P.G.",'[76]Månedlig Olie Rapport'!$A$2:$AG$39,MATCH("Bunkring af udenrigsfart 3.d.",'[76]Månedlig Olie Rapport'!$B$2:$B$39,0),FALSE),0)</f>
        <v>0</v>
      </c>
      <c r="G435" s="69">
        <f t="shared" si="92"/>
        <v>-83</v>
      </c>
      <c r="H435" s="16">
        <f>IFERROR(HLOOKUP("L.P.G.",'[76]Månedlig Olie Rapport'!$A$2:$AG$39,MATCH("Salg til Forsvaret 3.e.",'[76]Månedlig Olie Rapport'!$B$2:$B$39,0),FALSE),0)
+IFERROR(HLOOKUP("L.P.G.",'[76]Månedlig Olie Rapport'!$A$2:$AG$39,MATCH("Salg til international luftfart 3.f.",'[76]Månedlig Olie Rapport'!$B$2:$B$39,0),FALSE),0)
+IFERROR(HLOOKUP("L.P.G.",'[76]Månedlig Olie Rapport'!$A$2:$AG$39,MATCH("Salg til andre 3.h.",'[76]Månedlig Olie Rapport'!$B$2:$B$39,0),FALSE),0)
+IFERROR(HLOOKUP("L.P.G.",'[76]Månedlig Olie Rapport'!$A$2:$AG$39,MATCH("Eget forbrug uden for raffinaderi 3*",'[76]Månedlig Olie Rapport'!$B$2:$B$39,0),FALSE),0)
+IFERROR(HLOOKUP("L.P.G.",'[76]Månedlig Olie Rapport'!$A$2:$AG$39,MATCH("Salg til platforme 3.g.",'[76]Månedlig Olie Rapport'!$B$2:$B$39,0),FALSE),0)</f>
        <v>7099</v>
      </c>
      <c r="I435" s="16">
        <f>IFERROR(HLOOKUP("L.P.G.",'[76]Månedlig Olie Rapport'!$A$2:$AG$39,MATCH("EGEN BEHOLDNING ULTIMO",'[76]Månedlig Olie Rapport'!$A$2:$A$39,0),FALSE),0)</f>
        <v>5882</v>
      </c>
      <c r="J435" s="15"/>
      <c r="K435" s="15"/>
      <c r="L435" s="16">
        <f t="shared" ref="L435" si="95">H435*46/1000</f>
        <v>326.55399999999997</v>
      </c>
      <c r="N435" s="23" t="str">
        <f>'Olieforbrug, TJ'!M435</f>
        <v>April</v>
      </c>
    </row>
    <row r="436" spans="1:14" x14ac:dyDescent="0.2">
      <c r="A436" s="23" t="str">
        <f>'Olieforbrug, TJ'!A436</f>
        <v>Maj</v>
      </c>
      <c r="C436" s="16">
        <f>IFERROR(HLOOKUP("L.P.G.",'[77]Månedlig Olie Rapport'!$B$2:$AG$39,MATCH("Egen produktion 2.i.",'[77]Månedlig Olie Rapport'!$B$2:$B$39,0),FALSE),0)-IFERROR(HLOOKUP("L.P.G.",'[77]Månedlig Olie Rapport'!$B$2:$AG$39,MATCH("Anvendt til produktion 3.n",'[77]Månedlig Olie Rapport'!$B$2:$B$39,0),FALSE),0)</f>
        <v>11073</v>
      </c>
      <c r="D436" s="16">
        <f>IFERROR(HLOOKUP("L.P.G.",'[77]Månedlig Olie Rapport'!$A$2:$AG$39,MATCH("Import 2.a.",'[77]Månedlig Olie Rapport'!$B$2:$B$39,0),FALSE),0)</f>
        <v>5203</v>
      </c>
      <c r="E436" s="16">
        <f>IFERROR(HLOOKUP("L.P.G.",'[77]Månedlig Olie Rapport'!$A$2:$AG$39,MATCH("Eksport 3.a.",'[77]Månedlig Olie Rapport'!$B$2:$B$39,0),FALSE),0)</f>
        <v>6638</v>
      </c>
      <c r="F436" s="16">
        <f>IFERROR(HLOOKUP("L.P.G.",'[77]Månedlig Olie Rapport'!$A$2:$AG$39,MATCH("Bunkring af udenrigsfart 3.d.",'[77]Månedlig Olie Rapport'!$B$2:$B$39,0),FALSE),0)</f>
        <v>0</v>
      </c>
      <c r="G436" s="69">
        <f t="shared" si="92"/>
        <v>-1331</v>
      </c>
      <c r="H436" s="16">
        <f>IFERROR(HLOOKUP("L.P.G.",'[77]Månedlig Olie Rapport'!$A$2:$AG$39,MATCH("Salg til Forsvaret 3.e.",'[77]Månedlig Olie Rapport'!$B$2:$B$39,0),FALSE),0)
+IFERROR(HLOOKUP("L.P.G.",'[77]Månedlig Olie Rapport'!$A$2:$AG$39,MATCH("Salg til international luftfart 3.f.",'[77]Månedlig Olie Rapport'!$B$2:$B$39,0),FALSE),0)
+IFERROR(HLOOKUP("L.P.G.",'[77]Månedlig Olie Rapport'!$A$2:$AG$39,MATCH("Salg til andre 3.h.",'[77]Månedlig Olie Rapport'!$B$2:$B$39,0),FALSE),0)
+IFERROR(HLOOKUP("L.P.G.",'[77]Månedlig Olie Rapport'!$A$2:$AG$39,MATCH("Eget forbrug uden for raffinaderi 3*",'[77]Månedlig Olie Rapport'!$B$2:$B$39,0),FALSE),0)
+IFERROR(HLOOKUP("L.P.G.",'[77]Månedlig Olie Rapport'!$A$2:$AG$39,MATCH("Salg til platforme 3.g.",'[77]Månedlig Olie Rapport'!$B$2:$B$39,0),FALSE),0)</f>
        <v>8679</v>
      </c>
      <c r="I436" s="16">
        <f>IFERROR(HLOOKUP("L.P.G.",'[77]Månedlig Olie Rapport'!$A$2:$AG$39,MATCH("EGEN BEHOLDNING ULTIMO",'[77]Månedlig Olie Rapport'!$A$2:$A$39,0),FALSE),0)</f>
        <v>7213</v>
      </c>
      <c r="J436" s="15"/>
      <c r="K436" s="15"/>
      <c r="L436" s="16">
        <f t="shared" ref="L436" si="96">H436*46/1000</f>
        <v>399.23399999999998</v>
      </c>
      <c r="N436" s="23" t="str">
        <f>'Olieforbrug, TJ'!M436</f>
        <v>May</v>
      </c>
    </row>
    <row r="437" spans="1:14" x14ac:dyDescent="0.2">
      <c r="A437" s="23" t="str">
        <f>'Olieforbrug, TJ'!A437</f>
        <v>Juni</v>
      </c>
      <c r="C437" s="16">
        <f>IFERROR(HLOOKUP("L.P.G.",'[78]Månedlig Olie Rapport'!$B$2:$AG$39,MATCH("Egen produktion 2.i.",'[78]Månedlig Olie Rapport'!$B$2:$B$39,0),FALSE),0)-IFERROR(HLOOKUP("L.P.G.",'[78]Månedlig Olie Rapport'!$B$2:$AG$39,MATCH("Anvendt til produktion 3.n",'[78]Månedlig Olie Rapport'!$B$2:$B$39,0),FALSE),0)</f>
        <v>9601</v>
      </c>
      <c r="D437" s="16">
        <f>IFERROR(HLOOKUP("L.P.G.",'[78]Månedlig Olie Rapport'!$A$2:$AG$39,MATCH("Import 2.a.",'[78]Månedlig Olie Rapport'!$B$2:$B$39,0),FALSE),0)</f>
        <v>4108</v>
      </c>
      <c r="E437" s="16">
        <f>IFERROR(HLOOKUP("L.P.G.",'[78]Månedlig Olie Rapport'!$A$2:$AG$39,MATCH("Eksport 3.a.",'[78]Månedlig Olie Rapport'!$B$2:$B$39,0),FALSE),0)</f>
        <v>6937</v>
      </c>
      <c r="F437" s="16">
        <f>IFERROR(HLOOKUP("L.P.G.",'[78]Månedlig Olie Rapport'!$A$2:$AG$39,MATCH("Bunkring af udenrigsfart 3.d.",'[78]Månedlig Olie Rapport'!$B$2:$B$39,0),FALSE),0)</f>
        <v>0</v>
      </c>
      <c r="G437" s="69">
        <f t="shared" si="92"/>
        <v>629</v>
      </c>
      <c r="H437" s="16">
        <f>IFERROR(HLOOKUP("L.P.G.",'[78]Månedlig Olie Rapport'!$A$2:$AG$39,MATCH("Salg til Forsvaret 3.e.",'[78]Månedlig Olie Rapport'!$B$2:$B$39,0),FALSE),0)
+IFERROR(HLOOKUP("L.P.G.",'[78]Månedlig Olie Rapport'!$A$2:$AG$39,MATCH("Salg til international luftfart 3.f.",'[78]Månedlig Olie Rapport'!$B$2:$B$39,0),FALSE),0)
+IFERROR(HLOOKUP("L.P.G.",'[78]Månedlig Olie Rapport'!$A$2:$AG$39,MATCH("Salg til andre 3.h.",'[78]Månedlig Olie Rapport'!$B$2:$B$39,0),FALSE),0)
+IFERROR(HLOOKUP("L.P.G.",'[78]Månedlig Olie Rapport'!$A$2:$AG$39,MATCH("Eget forbrug uden for raffinaderi 3*",'[78]Månedlig Olie Rapport'!$B$2:$B$39,0),FALSE),0)
+IFERROR(HLOOKUP("L.P.G.",'[78]Månedlig Olie Rapport'!$A$2:$AG$39,MATCH("Salg til platforme 3.g.",'[78]Månedlig Olie Rapport'!$B$2:$B$39,0),FALSE),0)</f>
        <v>7570</v>
      </c>
      <c r="I437" s="16">
        <f>IFERROR(HLOOKUP("L.P.G.",'[78]Månedlig Olie Rapport'!$A$2:$AG$39,MATCH("EGEN BEHOLDNING ULTIMO",'[78]Månedlig Olie Rapport'!$A$2:$A$39,0),FALSE),0)</f>
        <v>6584</v>
      </c>
      <c r="J437" s="15"/>
      <c r="K437" s="15"/>
      <c r="L437" s="16">
        <f t="shared" ref="L437" si="97">H437*46/1000</f>
        <v>348.22</v>
      </c>
      <c r="N437" s="23" t="str">
        <f>'Olieforbrug, TJ'!M437</f>
        <v>June</v>
      </c>
    </row>
    <row r="438" spans="1:14" x14ac:dyDescent="0.2">
      <c r="A438" s="23" t="str">
        <f>'Olieforbrug, TJ'!A438</f>
        <v>Juli</v>
      </c>
      <c r="C438" s="16">
        <f>IFERROR(HLOOKUP("L.P.G.",'[79]Månedlig Olie Rapport'!$B$2:$AG$39,MATCH("Egen produktion 2.i.",'[79]Månedlig Olie Rapport'!$B$2:$B$39,0),FALSE),0)-IFERROR(HLOOKUP("L.P.G.",'[79]Månedlig Olie Rapport'!$B$2:$AG$39,MATCH("Anvendt til produktion 3.n",'[79]Månedlig Olie Rapport'!$B$2:$B$39,0),FALSE),0)</f>
        <v>9727</v>
      </c>
      <c r="D438" s="16">
        <f>IFERROR(HLOOKUP("L.P.G.",'[79]Månedlig Olie Rapport'!$A$2:$AG$39,MATCH("Import 2.a.",'[79]Månedlig Olie Rapport'!$B$2:$B$39,0),FALSE),0)</f>
        <v>3415</v>
      </c>
      <c r="E438" s="16">
        <f>IFERROR(HLOOKUP("L.P.G.",'[79]Månedlig Olie Rapport'!$A$2:$AG$39,MATCH("Eksport 3.a.",'[79]Månedlig Olie Rapport'!$B$2:$B$39,0),FALSE),0)</f>
        <v>7556</v>
      </c>
      <c r="F438" s="16">
        <f>IFERROR(HLOOKUP("L.P.G.",'[79]Månedlig Olie Rapport'!$A$2:$AG$39,MATCH("Bunkring af udenrigsfart 3.d.",'[79]Månedlig Olie Rapport'!$B$2:$B$39,0),FALSE),0)</f>
        <v>0</v>
      </c>
      <c r="G438" s="69">
        <f t="shared" si="92"/>
        <v>-1377</v>
      </c>
      <c r="H438" s="16">
        <f>IFERROR(HLOOKUP("L.P.G.",'[79]Månedlig Olie Rapport'!$A$2:$AG$39,MATCH("Salg til Forsvaret 3.e.",'[79]Månedlig Olie Rapport'!$B$2:$B$39,0),FALSE),0)
+IFERROR(HLOOKUP("L.P.G.",'[79]Månedlig Olie Rapport'!$A$2:$AG$39,MATCH("Salg til international luftfart 3.f.",'[79]Månedlig Olie Rapport'!$B$2:$B$39,0),FALSE),0)
+IFERROR(HLOOKUP("L.P.G.",'[79]Månedlig Olie Rapport'!$A$2:$AG$39,MATCH("Salg til andre 3.h.",'[79]Månedlig Olie Rapport'!$B$2:$B$39,0),FALSE),0)
+IFERROR(HLOOKUP("L.P.G.",'[79]Månedlig Olie Rapport'!$A$2:$AG$39,MATCH("Eget forbrug uden for raffinaderi 3*",'[79]Månedlig Olie Rapport'!$B$2:$B$39,0),FALSE),0)
+IFERROR(HLOOKUP("L.P.G.",'[79]Månedlig Olie Rapport'!$A$2:$AG$39,MATCH("Salg til platforme 3.g.",'[79]Månedlig Olie Rapport'!$B$2:$B$39,0),FALSE),0)</f>
        <v>5337</v>
      </c>
      <c r="I438" s="16">
        <f>IFERROR(HLOOKUP("L.P.G.",'[79]Månedlig Olie Rapport'!$A$2:$AG$39,MATCH("EGEN BEHOLDNING ULTIMO",'[79]Månedlig Olie Rapport'!$A$2:$A$39,0),FALSE),0)</f>
        <v>7961</v>
      </c>
      <c r="J438" s="15"/>
      <c r="K438" s="15"/>
      <c r="L438" s="16">
        <f t="shared" ref="L438" si="98">H438*46/1000</f>
        <v>245.50200000000001</v>
      </c>
      <c r="N438" s="23" t="str">
        <f>'Olieforbrug, TJ'!M438</f>
        <v>July</v>
      </c>
    </row>
    <row r="439" spans="1:14" x14ac:dyDescent="0.2">
      <c r="C439" s="23"/>
      <c r="D439" s="23"/>
    </row>
    <row r="440" spans="1:14" x14ac:dyDescent="0.2">
      <c r="C440" s="23"/>
      <c r="D440" s="23"/>
    </row>
  </sheetData>
  <phoneticPr fontId="2" type="noConversion"/>
  <pageMargins left="0.75" right="0.75" top="1" bottom="1" header="0.5" footer="0.5"/>
  <headerFooter alignWithMargins="0"/>
  <ignoredErrors>
    <ignoredError sqref="C48:H48 C94:L102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indexed="42"/>
  </sheetPr>
  <dimension ref="A1:V438"/>
  <sheetViews>
    <sheetView zoomScale="80" zoomScaleNormal="80" workbookViewId="0">
      <pane xSplit="2" ySplit="5" topLeftCell="C401" activePane="bottomRight" state="frozen"/>
      <selection activeCell="K17" sqref="K17:K20"/>
      <selection pane="topRight" activeCell="K17" sqref="K17:K20"/>
      <selection pane="bottomLeft" activeCell="K17" sqref="K17:K20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7.28515625" customWidth="1"/>
    <col min="11" max="11" width="20.7109375" customWidth="1"/>
    <col min="12" max="12" width="9.7109375" customWidth="1"/>
  </cols>
  <sheetData>
    <row r="1" spans="1:12" x14ac:dyDescent="0.2">
      <c r="A1" s="1" t="s">
        <v>23</v>
      </c>
      <c r="B1" s="1"/>
      <c r="C1"/>
      <c r="D1"/>
      <c r="E1"/>
      <c r="F1"/>
      <c r="G1"/>
      <c r="H1"/>
      <c r="I1"/>
      <c r="K1" s="27" t="s">
        <v>78</v>
      </c>
      <c r="L1" s="27"/>
    </row>
    <row r="2" spans="1:12" x14ac:dyDescent="0.2">
      <c r="A2" s="1" t="s">
        <v>1</v>
      </c>
      <c r="B2" s="1"/>
      <c r="C2"/>
      <c r="D2"/>
      <c r="E2"/>
      <c r="F2"/>
      <c r="G2"/>
      <c r="H2"/>
      <c r="I2"/>
      <c r="K2" s="27" t="s">
        <v>70</v>
      </c>
      <c r="L2" s="27"/>
    </row>
    <row r="4" spans="1:12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K4" s="5"/>
    </row>
    <row r="5" spans="1:12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K5" s="18"/>
    </row>
    <row r="6" spans="1:12" x14ac:dyDescent="0.2">
      <c r="A6" s="21"/>
      <c r="C6" s="10"/>
      <c r="D6" s="10"/>
      <c r="E6" s="10"/>
      <c r="F6" s="10"/>
      <c r="G6" s="10"/>
      <c r="H6" s="10"/>
      <c r="I6" s="10"/>
    </row>
    <row r="7" spans="1:12" x14ac:dyDescent="0.2">
      <c r="A7" s="22">
        <v>2005</v>
      </c>
      <c r="J7" s="3"/>
      <c r="K7" s="22">
        <v>2005</v>
      </c>
    </row>
    <row r="8" spans="1:12" x14ac:dyDescent="0.2">
      <c r="A8" s="22">
        <v>2006</v>
      </c>
      <c r="J8" s="3"/>
      <c r="K8" s="22">
        <v>2006</v>
      </c>
    </row>
    <row r="9" spans="1:12" x14ac:dyDescent="0.2">
      <c r="A9" s="22">
        <v>2007</v>
      </c>
      <c r="J9" s="3"/>
      <c r="K9" s="22">
        <v>2007</v>
      </c>
    </row>
    <row r="10" spans="1:12" x14ac:dyDescent="0.2">
      <c r="A10" s="22">
        <v>2008</v>
      </c>
      <c r="J10" s="3"/>
      <c r="K10" s="22">
        <v>2008</v>
      </c>
    </row>
    <row r="11" spans="1:12" x14ac:dyDescent="0.2">
      <c r="A11" s="22">
        <v>2009</v>
      </c>
      <c r="J11" s="3"/>
      <c r="K11" s="22">
        <v>2009</v>
      </c>
    </row>
    <row r="12" spans="1:12" x14ac:dyDescent="0.2">
      <c r="A12" s="22">
        <v>2010</v>
      </c>
      <c r="J12" s="3"/>
      <c r="K12" s="22">
        <v>2010</v>
      </c>
    </row>
    <row r="13" spans="1:12" x14ac:dyDescent="0.2">
      <c r="A13" s="22">
        <v>2011</v>
      </c>
      <c r="J13" s="3"/>
      <c r="K13" s="22">
        <v>2011</v>
      </c>
    </row>
    <row r="14" spans="1:12" x14ac:dyDescent="0.2">
      <c r="A14" s="22">
        <v>2012</v>
      </c>
      <c r="J14" s="3"/>
      <c r="K14" s="22">
        <v>2012</v>
      </c>
    </row>
    <row r="15" spans="1:12" ht="12.75" customHeight="1" x14ac:dyDescent="0.2">
      <c r="A15" s="22">
        <v>2013</v>
      </c>
      <c r="J15" s="3"/>
      <c r="K15" s="22">
        <v>2013</v>
      </c>
    </row>
    <row r="16" spans="1:12" ht="12.75" customHeight="1" x14ac:dyDescent="0.2">
      <c r="A16" s="22">
        <v>2014</v>
      </c>
      <c r="J16" s="3"/>
      <c r="K16" s="22">
        <v>2014</v>
      </c>
    </row>
    <row r="17" spans="1:13" x14ac:dyDescent="0.2">
      <c r="A17" s="22">
        <v>2015</v>
      </c>
      <c r="J17" s="3"/>
      <c r="K17" s="22">
        <v>2015</v>
      </c>
      <c r="M17" s="3"/>
    </row>
    <row r="18" spans="1:13" x14ac:dyDescent="0.2">
      <c r="A18" s="22">
        <v>2016</v>
      </c>
      <c r="J18" s="3"/>
      <c r="K18" s="22">
        <v>2016</v>
      </c>
      <c r="M18" s="3"/>
    </row>
    <row r="19" spans="1:13" x14ac:dyDescent="0.2">
      <c r="A19" s="22">
        <v>2017</v>
      </c>
      <c r="J19" s="3"/>
      <c r="K19" s="22">
        <v>2017</v>
      </c>
      <c r="L19" s="3"/>
      <c r="M19" s="57"/>
    </row>
    <row r="20" spans="1:13" x14ac:dyDescent="0.2">
      <c r="A20" s="22">
        <v>2018</v>
      </c>
      <c r="J20" s="3"/>
      <c r="K20" s="22">
        <v>2018</v>
      </c>
      <c r="L20" s="3"/>
      <c r="M20" s="57"/>
    </row>
    <row r="21" spans="1:13" x14ac:dyDescent="0.2">
      <c r="A21" s="22">
        <v>2019</v>
      </c>
      <c r="J21" s="3"/>
      <c r="K21" s="22">
        <v>2019</v>
      </c>
      <c r="L21" s="3"/>
      <c r="M21" s="57"/>
    </row>
    <row r="22" spans="1:13" x14ac:dyDescent="0.2">
      <c r="A22" s="22">
        <v>2020</v>
      </c>
      <c r="J22" s="3"/>
      <c r="K22" s="22">
        <v>2020</v>
      </c>
      <c r="L22" s="3"/>
      <c r="M22" s="57"/>
    </row>
    <row r="23" spans="1:13" x14ac:dyDescent="0.2">
      <c r="A23" s="22">
        <v>2021</v>
      </c>
      <c r="J23" s="3"/>
      <c r="K23" s="22">
        <v>2021</v>
      </c>
      <c r="L23" s="3"/>
      <c r="M23" s="57"/>
    </row>
    <row r="24" spans="1:13" x14ac:dyDescent="0.2">
      <c r="A24" s="22">
        <v>2022</v>
      </c>
      <c r="J24" s="3"/>
      <c r="K24" s="22">
        <v>2022</v>
      </c>
      <c r="L24" s="3"/>
      <c r="M24" s="57"/>
    </row>
    <row r="25" spans="1:13" x14ac:dyDescent="0.2">
      <c r="A25" s="22">
        <v>2023</v>
      </c>
      <c r="J25" s="3"/>
      <c r="K25" s="22">
        <v>2023</v>
      </c>
      <c r="L25" s="3"/>
      <c r="M25" s="57"/>
    </row>
    <row r="26" spans="1:13" ht="12.75" customHeight="1" x14ac:dyDescent="0.2">
      <c r="A26" s="22"/>
      <c r="J26" s="3"/>
      <c r="K26" s="22"/>
    </row>
    <row r="27" spans="1:13" x14ac:dyDescent="0.2">
      <c r="A27" s="22" t="str">
        <f>'Olieforbrug, TJ'!A27</f>
        <v>Januar - July</v>
      </c>
      <c r="J27" s="3"/>
      <c r="K27" s="22" t="str">
        <f>'Olieforbrug, TJ'!M27</f>
        <v>January - July</v>
      </c>
    </row>
    <row r="28" spans="1:13" x14ac:dyDescent="0.2">
      <c r="A28" s="22">
        <f>'Olieforbrug, TJ'!A28</f>
        <v>2005</v>
      </c>
      <c r="J28" s="3"/>
      <c r="K28" s="22">
        <v>2005</v>
      </c>
      <c r="M28" s="3"/>
    </row>
    <row r="29" spans="1:13" x14ac:dyDescent="0.2">
      <c r="A29" s="22">
        <f>'Olieforbrug, TJ'!A29</f>
        <v>2006</v>
      </c>
      <c r="J29" s="3"/>
      <c r="K29" s="22">
        <v>2006</v>
      </c>
      <c r="M29" s="3"/>
    </row>
    <row r="30" spans="1:13" x14ac:dyDescent="0.2">
      <c r="A30" s="22">
        <f>'Olieforbrug, TJ'!A30</f>
        <v>2007</v>
      </c>
      <c r="J30" s="3"/>
      <c r="K30" s="22">
        <v>2007</v>
      </c>
      <c r="M30" s="3"/>
    </row>
    <row r="31" spans="1:13" x14ac:dyDescent="0.2">
      <c r="A31" s="22">
        <f>'Olieforbrug, TJ'!A31</f>
        <v>2008</v>
      </c>
      <c r="J31" s="3"/>
      <c r="K31" s="22">
        <v>2008</v>
      </c>
      <c r="M31" s="3"/>
    </row>
    <row r="32" spans="1:13" x14ac:dyDescent="0.2">
      <c r="A32" s="22">
        <f>'Olieforbrug, TJ'!A32</f>
        <v>2009</v>
      </c>
      <c r="J32" s="3"/>
      <c r="K32" s="22">
        <v>2009</v>
      </c>
      <c r="M32" s="3"/>
    </row>
    <row r="33" spans="1:13" x14ac:dyDescent="0.2">
      <c r="A33" s="22">
        <f>'Olieforbrug, TJ'!A33</f>
        <v>2010</v>
      </c>
      <c r="J33" s="3"/>
      <c r="K33" s="22">
        <v>2010</v>
      </c>
      <c r="M33" s="3"/>
    </row>
    <row r="34" spans="1:13" x14ac:dyDescent="0.2">
      <c r="A34" s="22">
        <f>'Olieforbrug, TJ'!A34</f>
        <v>2011</v>
      </c>
      <c r="J34" s="3"/>
      <c r="K34" s="22">
        <v>2011</v>
      </c>
      <c r="M34" s="3"/>
    </row>
    <row r="35" spans="1:13" x14ac:dyDescent="0.2">
      <c r="A35" s="22">
        <f>'Olieforbrug, TJ'!A35</f>
        <v>2012</v>
      </c>
      <c r="J35" s="3"/>
      <c r="K35" s="22">
        <v>2012</v>
      </c>
      <c r="M35" s="3"/>
    </row>
    <row r="36" spans="1:13" x14ac:dyDescent="0.2">
      <c r="A36" s="22">
        <f>'Olieforbrug, TJ'!A36</f>
        <v>2013</v>
      </c>
      <c r="J36" s="3"/>
      <c r="K36" s="22">
        <v>2013</v>
      </c>
      <c r="M36" s="3"/>
    </row>
    <row r="37" spans="1:13" x14ac:dyDescent="0.2">
      <c r="A37" s="22">
        <f>'Olieforbrug, TJ'!A37</f>
        <v>2014</v>
      </c>
      <c r="J37" s="3"/>
      <c r="K37" s="22">
        <v>2014</v>
      </c>
      <c r="M37" s="3"/>
    </row>
    <row r="38" spans="1:13" x14ac:dyDescent="0.2">
      <c r="A38" s="22">
        <f>'Olieforbrug, TJ'!A38</f>
        <v>2015</v>
      </c>
      <c r="J38" s="3"/>
      <c r="K38" s="22">
        <v>2015</v>
      </c>
      <c r="M38" s="3"/>
    </row>
    <row r="39" spans="1:13" x14ac:dyDescent="0.2">
      <c r="A39" s="22">
        <f>'Olieforbrug, TJ'!A39</f>
        <v>2016</v>
      </c>
      <c r="J39" s="3"/>
      <c r="K39" s="22">
        <v>2016</v>
      </c>
      <c r="M39" s="3"/>
    </row>
    <row r="40" spans="1:13" x14ac:dyDescent="0.2">
      <c r="A40" s="22">
        <f>'Olieforbrug, TJ'!A40</f>
        <v>2017</v>
      </c>
      <c r="J40" s="3"/>
      <c r="K40" s="22">
        <v>2017</v>
      </c>
      <c r="M40" s="3"/>
    </row>
    <row r="41" spans="1:13" x14ac:dyDescent="0.2">
      <c r="A41" s="22">
        <f>'Olieforbrug, TJ'!A41</f>
        <v>2018</v>
      </c>
      <c r="J41" s="3"/>
      <c r="K41" s="22">
        <f>'Olieforbrug, TJ'!M41</f>
        <v>2018</v>
      </c>
      <c r="M41" s="3"/>
    </row>
    <row r="42" spans="1:13" x14ac:dyDescent="0.2">
      <c r="A42" s="22">
        <f>'Olieforbrug, TJ'!A42</f>
        <v>2019</v>
      </c>
      <c r="J42" s="3"/>
      <c r="K42" s="22">
        <v>2019</v>
      </c>
      <c r="L42" s="3"/>
      <c r="M42" s="3"/>
    </row>
    <row r="43" spans="1:13" x14ac:dyDescent="0.2">
      <c r="A43" s="22">
        <f>'Olieforbrug, TJ'!A43</f>
        <v>2020</v>
      </c>
      <c r="J43" s="3"/>
      <c r="K43" s="22">
        <v>2020</v>
      </c>
      <c r="L43" s="3"/>
      <c r="M43" s="3"/>
    </row>
    <row r="44" spans="1:13" x14ac:dyDescent="0.2">
      <c r="A44" s="22">
        <f>'Olieforbrug, TJ'!A44</f>
        <v>2021</v>
      </c>
      <c r="J44" s="3"/>
      <c r="K44" s="22">
        <v>2021</v>
      </c>
      <c r="L44" s="3"/>
      <c r="M44" s="3"/>
    </row>
    <row r="45" spans="1:13" x14ac:dyDescent="0.2">
      <c r="A45" s="22">
        <f>'Olieforbrug, TJ'!A45</f>
        <v>2022</v>
      </c>
      <c r="J45" s="3"/>
      <c r="K45" s="22">
        <v>2022</v>
      </c>
      <c r="L45" s="3"/>
      <c r="M45" s="3"/>
    </row>
    <row r="46" spans="1:13" x14ac:dyDescent="0.2">
      <c r="A46" s="22">
        <f>'Olieforbrug, TJ'!A46</f>
        <v>2023</v>
      </c>
      <c r="J46" s="3"/>
      <c r="K46" s="22">
        <v>2022</v>
      </c>
      <c r="L46" s="3"/>
      <c r="M46" s="3"/>
    </row>
    <row r="47" spans="1:13" x14ac:dyDescent="0.2">
      <c r="A47" s="22"/>
      <c r="J47" s="51"/>
      <c r="K47" s="22"/>
    </row>
    <row r="48" spans="1:13" ht="13.5" thickBot="1" x14ac:dyDescent="0.25">
      <c r="A48" s="2"/>
      <c r="C48" s="25"/>
      <c r="D48" s="25"/>
      <c r="E48" s="25"/>
      <c r="F48" s="25"/>
      <c r="G48" s="25"/>
      <c r="H48" s="25"/>
      <c r="I48" s="25"/>
      <c r="J48" s="3"/>
      <c r="K48" s="2"/>
    </row>
    <row r="49" spans="1:11" x14ac:dyDescent="0.2">
      <c r="A49" s="23" t="s">
        <v>40</v>
      </c>
      <c r="C49" s="3">
        <f t="shared" ref="C49:H49" si="0">SUM(C198:C200)</f>
        <v>0</v>
      </c>
      <c r="D49" s="3">
        <f t="shared" si="0"/>
        <v>0</v>
      </c>
      <c r="E49" s="3">
        <f t="shared" si="0"/>
        <v>0</v>
      </c>
      <c r="F49" s="3">
        <f t="shared" si="0"/>
        <v>0</v>
      </c>
      <c r="G49" s="3">
        <f t="shared" si="0"/>
        <v>0</v>
      </c>
      <c r="H49" s="3">
        <f t="shared" si="0"/>
        <v>0</v>
      </c>
      <c r="I49" s="3">
        <f>I200</f>
        <v>0</v>
      </c>
      <c r="J49" s="3"/>
      <c r="K49" s="26" t="s">
        <v>61</v>
      </c>
    </row>
    <row r="50" spans="1:11" x14ac:dyDescent="0.2">
      <c r="A50" s="23" t="s">
        <v>41</v>
      </c>
      <c r="C50" s="3">
        <f t="shared" ref="C50:H50" si="1">SUM(C201:C203)</f>
        <v>0</v>
      </c>
      <c r="D50" s="3">
        <f t="shared" si="1"/>
        <v>0</v>
      </c>
      <c r="E50" s="3">
        <f t="shared" si="1"/>
        <v>0</v>
      </c>
      <c r="F50" s="3">
        <f t="shared" si="1"/>
        <v>0</v>
      </c>
      <c r="G50" s="3">
        <f t="shared" si="1"/>
        <v>0</v>
      </c>
      <c r="H50" s="3">
        <f t="shared" si="1"/>
        <v>0</v>
      </c>
      <c r="I50" s="3">
        <f>I203</f>
        <v>0</v>
      </c>
      <c r="J50" s="3"/>
      <c r="K50" s="26" t="s">
        <v>62</v>
      </c>
    </row>
    <row r="51" spans="1:11" x14ac:dyDescent="0.2">
      <c r="A51" s="23" t="s">
        <v>42</v>
      </c>
      <c r="C51" s="3">
        <f t="shared" ref="C51:H51" si="2">SUM(C204:C206)</f>
        <v>0</v>
      </c>
      <c r="D51" s="3">
        <f t="shared" si="2"/>
        <v>0</v>
      </c>
      <c r="E51" s="3">
        <f t="shared" si="2"/>
        <v>0</v>
      </c>
      <c r="F51" s="3">
        <f t="shared" si="2"/>
        <v>0</v>
      </c>
      <c r="G51" s="3">
        <f t="shared" si="2"/>
        <v>0</v>
      </c>
      <c r="H51" s="3">
        <f t="shared" si="2"/>
        <v>0</v>
      </c>
      <c r="I51" s="3">
        <f>I206</f>
        <v>0</v>
      </c>
      <c r="J51" s="3"/>
      <c r="K51" s="26" t="s">
        <v>63</v>
      </c>
    </row>
    <row r="52" spans="1:11" x14ac:dyDescent="0.2">
      <c r="A52" s="23" t="s">
        <v>43</v>
      </c>
      <c r="C52" s="3">
        <f t="shared" ref="C52:H52" si="3">SUM(C207:C209)</f>
        <v>0</v>
      </c>
      <c r="D52" s="3">
        <f t="shared" si="3"/>
        <v>0</v>
      </c>
      <c r="E52" s="3">
        <f t="shared" si="3"/>
        <v>0</v>
      </c>
      <c r="F52" s="3">
        <f t="shared" si="3"/>
        <v>0</v>
      </c>
      <c r="G52" s="3">
        <f t="shared" si="3"/>
        <v>0</v>
      </c>
      <c r="H52" s="3">
        <f t="shared" si="3"/>
        <v>0</v>
      </c>
      <c r="I52" s="3">
        <f>I209</f>
        <v>0</v>
      </c>
      <c r="J52" s="3"/>
      <c r="K52" s="26" t="s">
        <v>64</v>
      </c>
    </row>
    <row r="53" spans="1:11" x14ac:dyDescent="0.2">
      <c r="A53" s="23"/>
      <c r="J53" s="3"/>
    </row>
    <row r="54" spans="1:11" x14ac:dyDescent="0.2">
      <c r="A54" s="23" t="s">
        <v>44</v>
      </c>
      <c r="C54" s="3">
        <f t="shared" ref="C54:H54" si="4">SUM(C211:C213)</f>
        <v>0</v>
      </c>
      <c r="D54" s="3">
        <f t="shared" si="4"/>
        <v>0</v>
      </c>
      <c r="E54" s="3">
        <f t="shared" si="4"/>
        <v>0</v>
      </c>
      <c r="F54" s="3">
        <f t="shared" si="4"/>
        <v>0</v>
      </c>
      <c r="G54" s="3">
        <f t="shared" si="4"/>
        <v>0</v>
      </c>
      <c r="H54" s="3">
        <f t="shared" si="4"/>
        <v>0</v>
      </c>
      <c r="I54" s="3">
        <f>I213</f>
        <v>0</v>
      </c>
      <c r="J54" s="3"/>
      <c r="K54" s="26" t="s">
        <v>81</v>
      </c>
    </row>
    <row r="55" spans="1:11" x14ac:dyDescent="0.2">
      <c r="A55" s="23" t="s">
        <v>45</v>
      </c>
      <c r="C55" s="3">
        <f t="shared" ref="C55:H55" si="5">SUM(C214:C216)</f>
        <v>0</v>
      </c>
      <c r="D55" s="3">
        <f t="shared" si="5"/>
        <v>0</v>
      </c>
      <c r="E55" s="3">
        <f t="shared" si="5"/>
        <v>0</v>
      </c>
      <c r="F55" s="3">
        <f t="shared" si="5"/>
        <v>0</v>
      </c>
      <c r="G55" s="3">
        <f t="shared" si="5"/>
        <v>0</v>
      </c>
      <c r="H55" s="3">
        <f t="shared" si="5"/>
        <v>0</v>
      </c>
      <c r="I55" s="3">
        <f>I216</f>
        <v>0</v>
      </c>
      <c r="J55" s="3"/>
      <c r="K55" s="26" t="s">
        <v>82</v>
      </c>
    </row>
    <row r="56" spans="1:11" x14ac:dyDescent="0.2">
      <c r="A56" s="23" t="s">
        <v>46</v>
      </c>
      <c r="C56" s="3">
        <f t="shared" ref="C56:H56" si="6">SUM(C217:C219)</f>
        <v>0</v>
      </c>
      <c r="D56" s="3">
        <f t="shared" si="6"/>
        <v>0</v>
      </c>
      <c r="E56" s="3">
        <f t="shared" si="6"/>
        <v>0</v>
      </c>
      <c r="F56" s="3">
        <f t="shared" si="6"/>
        <v>0</v>
      </c>
      <c r="G56" s="3">
        <f t="shared" si="6"/>
        <v>0</v>
      </c>
      <c r="H56" s="3">
        <f t="shared" si="6"/>
        <v>0</v>
      </c>
      <c r="I56" s="3">
        <f>I219</f>
        <v>0</v>
      </c>
      <c r="J56" s="3"/>
      <c r="K56" s="26" t="s">
        <v>83</v>
      </c>
    </row>
    <row r="57" spans="1:11" x14ac:dyDescent="0.2">
      <c r="A57" s="23" t="s">
        <v>47</v>
      </c>
      <c r="C57" s="3">
        <f t="shared" ref="C57:H57" si="7">SUM(C220:C222)</f>
        <v>0</v>
      </c>
      <c r="D57" s="3">
        <f t="shared" si="7"/>
        <v>0</v>
      </c>
      <c r="E57" s="3">
        <f t="shared" si="7"/>
        <v>0</v>
      </c>
      <c r="F57" s="3">
        <f t="shared" si="7"/>
        <v>0</v>
      </c>
      <c r="G57" s="3">
        <f t="shared" si="7"/>
        <v>0</v>
      </c>
      <c r="H57" s="3">
        <f t="shared" si="7"/>
        <v>0</v>
      </c>
      <c r="I57" s="3">
        <f>I222</f>
        <v>0</v>
      </c>
      <c r="J57" s="3"/>
      <c r="K57" s="26" t="s">
        <v>84</v>
      </c>
    </row>
    <row r="58" spans="1:11" x14ac:dyDescent="0.2">
      <c r="A58" s="23"/>
      <c r="J58" s="3"/>
    </row>
    <row r="59" spans="1:11" x14ac:dyDescent="0.2">
      <c r="A59" s="23" t="s">
        <v>48</v>
      </c>
      <c r="C59" s="3">
        <f t="shared" ref="C59:H59" si="8">SUM(C224:C226)</f>
        <v>0</v>
      </c>
      <c r="D59" s="3">
        <f t="shared" si="8"/>
        <v>0</v>
      </c>
      <c r="E59" s="3">
        <f t="shared" si="8"/>
        <v>0</v>
      </c>
      <c r="F59" s="3">
        <f t="shared" si="8"/>
        <v>0</v>
      </c>
      <c r="G59" s="3">
        <f t="shared" si="8"/>
        <v>0</v>
      </c>
      <c r="H59" s="3">
        <f t="shared" si="8"/>
        <v>0</v>
      </c>
      <c r="I59" s="3">
        <f>I226</f>
        <v>0</v>
      </c>
      <c r="J59" s="3"/>
      <c r="K59" s="26" t="s">
        <v>85</v>
      </c>
    </row>
    <row r="60" spans="1:11" x14ac:dyDescent="0.2">
      <c r="A60" s="23" t="s">
        <v>49</v>
      </c>
      <c r="C60" s="3">
        <f t="shared" ref="C60:H60" si="9">SUM(C227:C229)</f>
        <v>0</v>
      </c>
      <c r="D60" s="3">
        <f t="shared" si="9"/>
        <v>0</v>
      </c>
      <c r="E60" s="3">
        <f t="shared" si="9"/>
        <v>0</v>
      </c>
      <c r="F60" s="3">
        <f t="shared" si="9"/>
        <v>0</v>
      </c>
      <c r="G60" s="3">
        <f t="shared" si="9"/>
        <v>0</v>
      </c>
      <c r="H60" s="3">
        <f t="shared" si="9"/>
        <v>0</v>
      </c>
      <c r="I60" s="3">
        <f>I229</f>
        <v>0</v>
      </c>
      <c r="J60" s="3"/>
      <c r="K60" s="26" t="s">
        <v>86</v>
      </c>
    </row>
    <row r="61" spans="1:11" x14ac:dyDescent="0.2">
      <c r="A61" s="23" t="s">
        <v>50</v>
      </c>
      <c r="C61" s="3">
        <f t="shared" ref="C61:H61" si="10">SUM(C230:C232)</f>
        <v>0</v>
      </c>
      <c r="D61" s="3">
        <f t="shared" si="10"/>
        <v>0</v>
      </c>
      <c r="E61" s="3">
        <f t="shared" si="10"/>
        <v>0</v>
      </c>
      <c r="F61" s="3">
        <f t="shared" si="10"/>
        <v>0</v>
      </c>
      <c r="G61" s="3">
        <f t="shared" si="10"/>
        <v>0</v>
      </c>
      <c r="H61" s="3">
        <f t="shared" si="10"/>
        <v>0</v>
      </c>
      <c r="I61" s="3">
        <f>I232</f>
        <v>0</v>
      </c>
      <c r="J61" s="3"/>
      <c r="K61" s="26" t="s">
        <v>87</v>
      </c>
    </row>
    <row r="62" spans="1:11" x14ac:dyDescent="0.2">
      <c r="A62" s="23" t="s">
        <v>51</v>
      </c>
      <c r="C62" s="3">
        <f t="shared" ref="C62:H62" si="11">SUM(C233:C235)</f>
        <v>0</v>
      </c>
      <c r="D62" s="3">
        <f t="shared" si="11"/>
        <v>0</v>
      </c>
      <c r="E62" s="3">
        <f t="shared" si="11"/>
        <v>0</v>
      </c>
      <c r="F62" s="3">
        <f t="shared" si="11"/>
        <v>0</v>
      </c>
      <c r="G62" s="3">
        <f t="shared" si="11"/>
        <v>0</v>
      </c>
      <c r="H62" s="3">
        <f t="shared" si="11"/>
        <v>0</v>
      </c>
      <c r="I62" s="3">
        <f>I235</f>
        <v>0</v>
      </c>
      <c r="J62" s="3"/>
      <c r="K62" s="26" t="s">
        <v>88</v>
      </c>
    </row>
    <row r="63" spans="1:11" x14ac:dyDescent="0.2">
      <c r="A63" s="23"/>
      <c r="J63" s="3"/>
    </row>
    <row r="64" spans="1:11" x14ac:dyDescent="0.2">
      <c r="A64" s="23" t="s">
        <v>52</v>
      </c>
      <c r="C64" s="3">
        <f t="shared" ref="C64:H64" si="12">SUM(C237:C239)</f>
        <v>0</v>
      </c>
      <c r="D64" s="3">
        <f t="shared" si="12"/>
        <v>0</v>
      </c>
      <c r="E64" s="3">
        <f t="shared" si="12"/>
        <v>0</v>
      </c>
      <c r="F64" s="3">
        <f t="shared" si="12"/>
        <v>0</v>
      </c>
      <c r="G64" s="3">
        <f t="shared" si="12"/>
        <v>0</v>
      </c>
      <c r="H64" s="3">
        <f t="shared" si="12"/>
        <v>0</v>
      </c>
      <c r="I64" s="3">
        <f>I239</f>
        <v>0</v>
      </c>
      <c r="J64" s="3"/>
      <c r="K64" s="26" t="s">
        <v>89</v>
      </c>
    </row>
    <row r="65" spans="1:11" x14ac:dyDescent="0.2">
      <c r="A65" s="23" t="s">
        <v>53</v>
      </c>
      <c r="C65" s="3">
        <f t="shared" ref="C65:H65" si="13">SUM(C240:C242)</f>
        <v>0</v>
      </c>
      <c r="D65" s="3">
        <f t="shared" si="13"/>
        <v>0</v>
      </c>
      <c r="E65" s="3">
        <f t="shared" si="13"/>
        <v>0</v>
      </c>
      <c r="F65" s="3">
        <f t="shared" si="13"/>
        <v>0</v>
      </c>
      <c r="G65" s="3">
        <f t="shared" si="13"/>
        <v>0</v>
      </c>
      <c r="H65" s="3">
        <f t="shared" si="13"/>
        <v>0</v>
      </c>
      <c r="I65" s="3">
        <f>I242</f>
        <v>0</v>
      </c>
      <c r="J65" s="3"/>
      <c r="K65" s="26" t="s">
        <v>90</v>
      </c>
    </row>
    <row r="66" spans="1:11" x14ac:dyDescent="0.2">
      <c r="A66" s="23" t="s">
        <v>54</v>
      </c>
      <c r="C66" s="3">
        <f t="shared" ref="C66:H66" si="14">SUM(C243:C245)</f>
        <v>0</v>
      </c>
      <c r="D66" s="3">
        <f t="shared" si="14"/>
        <v>0</v>
      </c>
      <c r="E66" s="3">
        <f t="shared" si="14"/>
        <v>0</v>
      </c>
      <c r="F66" s="3">
        <f t="shared" si="14"/>
        <v>0</v>
      </c>
      <c r="G66" s="3">
        <f t="shared" si="14"/>
        <v>0</v>
      </c>
      <c r="H66" s="3">
        <f t="shared" si="14"/>
        <v>0</v>
      </c>
      <c r="I66" s="3">
        <f>I245</f>
        <v>0</v>
      </c>
      <c r="J66" s="3"/>
      <c r="K66" s="26" t="s">
        <v>91</v>
      </c>
    </row>
    <row r="67" spans="1:11" x14ac:dyDescent="0.2">
      <c r="A67" s="23" t="s">
        <v>55</v>
      </c>
      <c r="C67" s="3">
        <f t="shared" ref="C67:H67" si="15">SUM(C246:C248)</f>
        <v>0</v>
      </c>
      <c r="D67" s="3">
        <f t="shared" si="15"/>
        <v>0</v>
      </c>
      <c r="E67" s="3">
        <f t="shared" si="15"/>
        <v>0</v>
      </c>
      <c r="F67" s="3">
        <f t="shared" si="15"/>
        <v>0</v>
      </c>
      <c r="G67" s="3">
        <f t="shared" si="15"/>
        <v>0</v>
      </c>
      <c r="H67" s="3">
        <f t="shared" si="15"/>
        <v>0</v>
      </c>
      <c r="I67" s="3">
        <f>I248</f>
        <v>0</v>
      </c>
      <c r="J67" s="3"/>
      <c r="K67" s="26" t="s">
        <v>92</v>
      </c>
    </row>
    <row r="68" spans="1:11" x14ac:dyDescent="0.2">
      <c r="A68" s="23"/>
      <c r="J68" s="3"/>
    </row>
    <row r="69" spans="1:11" x14ac:dyDescent="0.2">
      <c r="A69" s="23" t="s">
        <v>56</v>
      </c>
      <c r="C69" s="3">
        <f t="shared" ref="C69:H69" si="16">SUM(C250:C252)</f>
        <v>0</v>
      </c>
      <c r="D69" s="3">
        <f t="shared" si="16"/>
        <v>0</v>
      </c>
      <c r="E69" s="3">
        <f t="shared" si="16"/>
        <v>0</v>
      </c>
      <c r="F69" s="3">
        <f t="shared" si="16"/>
        <v>0</v>
      </c>
      <c r="G69" s="3">
        <f t="shared" si="16"/>
        <v>0</v>
      </c>
      <c r="H69" s="3">
        <f t="shared" si="16"/>
        <v>0</v>
      </c>
      <c r="I69" s="3">
        <f>I252</f>
        <v>0</v>
      </c>
      <c r="J69" s="3"/>
      <c r="K69" s="26" t="s">
        <v>93</v>
      </c>
    </row>
    <row r="70" spans="1:11" x14ac:dyDescent="0.2">
      <c r="A70" s="23" t="s">
        <v>57</v>
      </c>
      <c r="C70" s="3">
        <f t="shared" ref="C70:H70" si="17">SUM(C253:C255)</f>
        <v>0</v>
      </c>
      <c r="D70" s="3">
        <f t="shared" si="17"/>
        <v>0</v>
      </c>
      <c r="E70" s="3">
        <f t="shared" si="17"/>
        <v>0</v>
      </c>
      <c r="F70" s="3">
        <f t="shared" si="17"/>
        <v>0</v>
      </c>
      <c r="G70" s="3">
        <f t="shared" si="17"/>
        <v>0</v>
      </c>
      <c r="H70" s="3">
        <f t="shared" si="17"/>
        <v>0</v>
      </c>
      <c r="I70" s="3">
        <f>I255</f>
        <v>0</v>
      </c>
      <c r="J70" s="3"/>
      <c r="K70" s="26" t="s">
        <v>94</v>
      </c>
    </row>
    <row r="71" spans="1:11" x14ac:dyDescent="0.2">
      <c r="A71" s="23" t="s">
        <v>58</v>
      </c>
      <c r="C71" s="3">
        <f t="shared" ref="C71:H71" si="18">SUM(C256:C258)</f>
        <v>0</v>
      </c>
      <c r="D71" s="3">
        <f t="shared" si="18"/>
        <v>0</v>
      </c>
      <c r="E71" s="3">
        <f t="shared" si="18"/>
        <v>0</v>
      </c>
      <c r="F71" s="3">
        <f t="shared" si="18"/>
        <v>0</v>
      </c>
      <c r="G71" s="3">
        <f t="shared" si="18"/>
        <v>0</v>
      </c>
      <c r="H71" s="3">
        <f t="shared" si="18"/>
        <v>0</v>
      </c>
      <c r="I71" s="3">
        <f>I258</f>
        <v>0</v>
      </c>
      <c r="J71" s="3"/>
      <c r="K71" s="26" t="s">
        <v>95</v>
      </c>
    </row>
    <row r="72" spans="1:11" x14ac:dyDescent="0.2">
      <c r="A72" s="23" t="s">
        <v>96</v>
      </c>
      <c r="C72" s="3">
        <f t="shared" ref="C72:H72" si="19">SUM(C259:C261)</f>
        <v>0</v>
      </c>
      <c r="D72" s="3">
        <f t="shared" si="19"/>
        <v>0</v>
      </c>
      <c r="E72" s="3">
        <f t="shared" si="19"/>
        <v>0</v>
      </c>
      <c r="F72" s="3">
        <f t="shared" si="19"/>
        <v>0</v>
      </c>
      <c r="G72" s="3">
        <f t="shared" si="19"/>
        <v>0</v>
      </c>
      <c r="H72" s="3">
        <f t="shared" si="19"/>
        <v>0</v>
      </c>
      <c r="I72" s="3">
        <f>I261</f>
        <v>0</v>
      </c>
      <c r="J72" s="3"/>
      <c r="K72" s="26" t="s">
        <v>97</v>
      </c>
    </row>
    <row r="73" spans="1:11" x14ac:dyDescent="0.2">
      <c r="A73" s="23"/>
      <c r="J73" s="3"/>
      <c r="K73" s="26"/>
    </row>
    <row r="74" spans="1:11" x14ac:dyDescent="0.2">
      <c r="A74" s="32" t="s">
        <v>98</v>
      </c>
      <c r="C74" s="3">
        <f t="shared" ref="C74:H74" si="20">SUM(C263:C265)</f>
        <v>0</v>
      </c>
      <c r="D74" s="3">
        <f t="shared" si="20"/>
        <v>0</v>
      </c>
      <c r="E74" s="3">
        <f t="shared" si="20"/>
        <v>0</v>
      </c>
      <c r="F74" s="3">
        <f t="shared" si="20"/>
        <v>0</v>
      </c>
      <c r="G74" s="3">
        <f t="shared" si="20"/>
        <v>0</v>
      </c>
      <c r="H74" s="3">
        <f t="shared" si="20"/>
        <v>0</v>
      </c>
      <c r="I74" s="3">
        <f>SUM(I263:I265)</f>
        <v>0</v>
      </c>
      <c r="K74" s="26" t="s">
        <v>99</v>
      </c>
    </row>
    <row r="75" spans="1:11" x14ac:dyDescent="0.2">
      <c r="A75" s="32" t="s">
        <v>114</v>
      </c>
      <c r="C75" s="3">
        <f t="shared" ref="C75:H75" si="21">SUM(C266:C268)</f>
        <v>0</v>
      </c>
      <c r="D75" s="3">
        <f t="shared" si="21"/>
        <v>0</v>
      </c>
      <c r="E75" s="3">
        <f t="shared" si="21"/>
        <v>0</v>
      </c>
      <c r="F75" s="3">
        <f t="shared" si="21"/>
        <v>0</v>
      </c>
      <c r="G75" s="3">
        <f t="shared" si="21"/>
        <v>0</v>
      </c>
      <c r="H75" s="3">
        <f t="shared" si="21"/>
        <v>0</v>
      </c>
      <c r="I75" s="3">
        <f>SUM(I266:I268)</f>
        <v>0</v>
      </c>
      <c r="J75" s="3"/>
      <c r="K75" s="26" t="s">
        <v>126</v>
      </c>
    </row>
    <row r="76" spans="1:11" ht="12.75" customHeight="1" x14ac:dyDescent="0.2">
      <c r="A76" s="32" t="s">
        <v>127</v>
      </c>
      <c r="C76" s="3">
        <f>SUM(C269:C271)</f>
        <v>0</v>
      </c>
      <c r="D76" s="3">
        <f t="shared" ref="D76:I76" si="22">SUM(D269:D271)</f>
        <v>0</v>
      </c>
      <c r="E76" s="3">
        <f t="shared" si="22"/>
        <v>0</v>
      </c>
      <c r="F76" s="3">
        <f t="shared" si="22"/>
        <v>0</v>
      </c>
      <c r="G76" s="3">
        <f t="shared" si="22"/>
        <v>0</v>
      </c>
      <c r="H76" s="3">
        <f t="shared" si="22"/>
        <v>0</v>
      </c>
      <c r="I76" s="3">
        <f t="shared" si="22"/>
        <v>0</v>
      </c>
      <c r="J76" s="3"/>
      <c r="K76" s="26" t="s">
        <v>128</v>
      </c>
    </row>
    <row r="77" spans="1:11" ht="12.75" customHeight="1" x14ac:dyDescent="0.2">
      <c r="A77" s="32" t="s">
        <v>132</v>
      </c>
      <c r="C77" s="3">
        <f t="shared" ref="C77:I77" si="23">SUM(C272:C274)</f>
        <v>0</v>
      </c>
      <c r="D77" s="3">
        <f t="shared" si="23"/>
        <v>0</v>
      </c>
      <c r="E77" s="3">
        <f t="shared" si="23"/>
        <v>0</v>
      </c>
      <c r="F77" s="3">
        <f t="shared" si="23"/>
        <v>0</v>
      </c>
      <c r="G77" s="3">
        <f t="shared" si="23"/>
        <v>0</v>
      </c>
      <c r="H77" s="3">
        <f t="shared" si="23"/>
        <v>0</v>
      </c>
      <c r="I77" s="3">
        <f t="shared" si="23"/>
        <v>0</v>
      </c>
      <c r="J77" s="3"/>
      <c r="K77" s="26" t="s">
        <v>133</v>
      </c>
    </row>
    <row r="78" spans="1:11" ht="12.75" customHeight="1" x14ac:dyDescent="0.2">
      <c r="A78" s="32"/>
      <c r="J78" s="3"/>
      <c r="K78" s="26"/>
    </row>
    <row r="79" spans="1:11" ht="12.75" customHeight="1" x14ac:dyDescent="0.2">
      <c r="A79" s="32" t="s">
        <v>134</v>
      </c>
      <c r="C79" s="3">
        <f t="shared" ref="C79:H79" si="24">SUM(C276:C278)</f>
        <v>0</v>
      </c>
      <c r="D79" s="3">
        <f t="shared" si="24"/>
        <v>0</v>
      </c>
      <c r="E79" s="3">
        <f t="shared" si="24"/>
        <v>0</v>
      </c>
      <c r="F79" s="3">
        <f t="shared" si="24"/>
        <v>0</v>
      </c>
      <c r="G79" s="3">
        <f t="shared" si="24"/>
        <v>0</v>
      </c>
      <c r="H79" s="3">
        <f t="shared" si="24"/>
        <v>0</v>
      </c>
      <c r="I79" s="3">
        <f>I278</f>
        <v>0</v>
      </c>
      <c r="J79" s="3"/>
      <c r="K79" s="26" t="s">
        <v>135</v>
      </c>
    </row>
    <row r="80" spans="1:11" ht="12.75" customHeight="1" x14ac:dyDescent="0.2">
      <c r="A80" s="32" t="s">
        <v>139</v>
      </c>
      <c r="C80" s="3">
        <f t="shared" ref="C80:H80" si="25">SUM(C279:C281)</f>
        <v>0</v>
      </c>
      <c r="D80" s="3">
        <f t="shared" si="25"/>
        <v>0</v>
      </c>
      <c r="E80" s="3">
        <f t="shared" si="25"/>
        <v>0</v>
      </c>
      <c r="F80" s="3">
        <f t="shared" si="25"/>
        <v>0</v>
      </c>
      <c r="G80" s="3">
        <f t="shared" si="25"/>
        <v>0</v>
      </c>
      <c r="H80" s="3">
        <f t="shared" si="25"/>
        <v>0</v>
      </c>
      <c r="I80" s="3">
        <f>I281</f>
        <v>0</v>
      </c>
      <c r="J80" s="3"/>
      <c r="K80" s="26" t="s">
        <v>140</v>
      </c>
    </row>
    <row r="81" spans="1:14" ht="12.75" customHeight="1" x14ac:dyDescent="0.2">
      <c r="A81" s="32" t="s">
        <v>141</v>
      </c>
      <c r="C81" s="3">
        <f t="shared" ref="C81:H81" si="26">SUM(C282:C284)</f>
        <v>0</v>
      </c>
      <c r="D81" s="3">
        <f t="shared" si="26"/>
        <v>0</v>
      </c>
      <c r="E81" s="3">
        <f t="shared" si="26"/>
        <v>0</v>
      </c>
      <c r="F81" s="3">
        <f t="shared" si="26"/>
        <v>0</v>
      </c>
      <c r="G81" s="3">
        <f t="shared" si="26"/>
        <v>0</v>
      </c>
      <c r="H81" s="3">
        <f t="shared" si="26"/>
        <v>0</v>
      </c>
      <c r="I81" s="3">
        <f>I284</f>
        <v>0</v>
      </c>
      <c r="J81" s="3"/>
      <c r="K81" s="26" t="s">
        <v>142</v>
      </c>
    </row>
    <row r="82" spans="1:14" ht="12.75" customHeight="1" x14ac:dyDescent="0.2">
      <c r="A82" s="32" t="s">
        <v>151</v>
      </c>
      <c r="C82" s="3">
        <f t="shared" ref="C82:H82" si="27">SUM(C285:C287)</f>
        <v>0</v>
      </c>
      <c r="D82" s="3">
        <f t="shared" si="27"/>
        <v>0</v>
      </c>
      <c r="E82" s="3">
        <f t="shared" si="27"/>
        <v>0</v>
      </c>
      <c r="F82" s="3">
        <f t="shared" si="27"/>
        <v>0</v>
      </c>
      <c r="G82" s="3">
        <f t="shared" si="27"/>
        <v>0</v>
      </c>
      <c r="H82" s="3">
        <f t="shared" si="27"/>
        <v>0</v>
      </c>
      <c r="I82" s="3">
        <f>I288</f>
        <v>0</v>
      </c>
      <c r="J82" s="3"/>
      <c r="K82" s="26" t="s">
        <v>152</v>
      </c>
    </row>
    <row r="83" spans="1:14" ht="12.75" customHeight="1" x14ac:dyDescent="0.2">
      <c r="A83" s="32"/>
      <c r="J83" s="3"/>
      <c r="K83" s="26"/>
    </row>
    <row r="84" spans="1:14" ht="12.75" customHeight="1" x14ac:dyDescent="0.2">
      <c r="A84" s="32" t="s">
        <v>156</v>
      </c>
      <c r="C84" s="3">
        <f t="shared" ref="C84:H84" si="28">SUM(C289:C291)</f>
        <v>0</v>
      </c>
      <c r="D84" s="3">
        <f t="shared" si="28"/>
        <v>0</v>
      </c>
      <c r="E84" s="3">
        <f t="shared" si="28"/>
        <v>0</v>
      </c>
      <c r="F84" s="3">
        <f t="shared" si="28"/>
        <v>0</v>
      </c>
      <c r="G84" s="3">
        <f t="shared" si="28"/>
        <v>0</v>
      </c>
      <c r="H84" s="3">
        <f t="shared" si="28"/>
        <v>0</v>
      </c>
      <c r="I84" s="3">
        <f>I291</f>
        <v>0</v>
      </c>
      <c r="J84" s="3"/>
      <c r="K84" s="26" t="s">
        <v>157</v>
      </c>
    </row>
    <row r="85" spans="1:14" ht="12.75" customHeight="1" x14ac:dyDescent="0.2">
      <c r="A85" s="32" t="s">
        <v>159</v>
      </c>
      <c r="C85" s="3">
        <f t="shared" ref="C85:H85" si="29">SUM(C292:C294)</f>
        <v>0</v>
      </c>
      <c r="D85" s="3">
        <f t="shared" si="29"/>
        <v>0</v>
      </c>
      <c r="E85" s="3">
        <f t="shared" si="29"/>
        <v>0</v>
      </c>
      <c r="F85" s="3">
        <f t="shared" si="29"/>
        <v>0</v>
      </c>
      <c r="G85" s="3">
        <f t="shared" si="29"/>
        <v>0</v>
      </c>
      <c r="H85" s="3">
        <f t="shared" si="29"/>
        <v>0</v>
      </c>
      <c r="I85" s="3">
        <f>I294</f>
        <v>0</v>
      </c>
      <c r="J85" s="3"/>
      <c r="K85" s="26" t="s">
        <v>160</v>
      </c>
    </row>
    <row r="86" spans="1:14" ht="12.75" customHeight="1" x14ac:dyDescent="0.2">
      <c r="A86" s="32" t="s">
        <v>161</v>
      </c>
      <c r="C86" s="3">
        <f t="shared" ref="C86:H86" si="30">SUM(C295:C297)</f>
        <v>0</v>
      </c>
      <c r="D86" s="3">
        <f t="shared" si="30"/>
        <v>0</v>
      </c>
      <c r="E86" s="3">
        <f t="shared" si="30"/>
        <v>0</v>
      </c>
      <c r="F86" s="3">
        <f t="shared" si="30"/>
        <v>0</v>
      </c>
      <c r="G86" s="3">
        <f t="shared" si="30"/>
        <v>0</v>
      </c>
      <c r="H86" s="3">
        <f t="shared" si="30"/>
        <v>0</v>
      </c>
      <c r="I86" s="3">
        <f>I297</f>
        <v>0</v>
      </c>
      <c r="J86" s="3"/>
      <c r="K86" s="26" t="s">
        <v>162</v>
      </c>
    </row>
    <row r="87" spans="1:14" ht="12.75" customHeight="1" x14ac:dyDescent="0.2">
      <c r="A87" s="32" t="s">
        <v>163</v>
      </c>
      <c r="C87" s="3">
        <f t="shared" ref="C87:H87" si="31">SUM(C298:C300)</f>
        <v>0</v>
      </c>
      <c r="D87" s="3">
        <f t="shared" si="31"/>
        <v>0</v>
      </c>
      <c r="E87" s="3">
        <f t="shared" si="31"/>
        <v>0</v>
      </c>
      <c r="F87" s="3">
        <f t="shared" si="31"/>
        <v>0</v>
      </c>
      <c r="G87" s="3">
        <f t="shared" si="31"/>
        <v>0</v>
      </c>
      <c r="H87" s="3">
        <f t="shared" si="31"/>
        <v>0</v>
      </c>
      <c r="I87" s="3">
        <f>I300</f>
        <v>0</v>
      </c>
      <c r="J87" s="3"/>
      <c r="K87" s="26" t="s">
        <v>164</v>
      </c>
    </row>
    <row r="88" spans="1:14" ht="12.75" customHeight="1" x14ac:dyDescent="0.2">
      <c r="A88" s="32"/>
      <c r="J88" s="3"/>
      <c r="K88" s="26"/>
    </row>
    <row r="89" spans="1:14" x14ac:dyDescent="0.2">
      <c r="A89" s="32" t="s">
        <v>165</v>
      </c>
      <c r="C89" s="3">
        <f t="shared" ref="C89:H89" si="32">SUM(C302:C304)</f>
        <v>0</v>
      </c>
      <c r="D89" s="3">
        <f t="shared" si="32"/>
        <v>0</v>
      </c>
      <c r="E89" s="3">
        <f t="shared" si="32"/>
        <v>0</v>
      </c>
      <c r="F89" s="3">
        <f t="shared" si="32"/>
        <v>0</v>
      </c>
      <c r="G89" s="3">
        <f t="shared" si="32"/>
        <v>0</v>
      </c>
      <c r="H89" s="3">
        <f t="shared" si="32"/>
        <v>0</v>
      </c>
      <c r="I89" s="3">
        <f>I304</f>
        <v>0</v>
      </c>
      <c r="J89" s="3"/>
      <c r="K89" s="26" t="s">
        <v>166</v>
      </c>
    </row>
    <row r="90" spans="1:14" x14ac:dyDescent="0.2">
      <c r="A90" s="32" t="s">
        <v>167</v>
      </c>
      <c r="C90" s="3">
        <f t="shared" ref="C90:H90" si="33">SUM(C305:C307)</f>
        <v>0</v>
      </c>
      <c r="D90" s="3">
        <f t="shared" si="33"/>
        <v>0</v>
      </c>
      <c r="E90" s="3">
        <f t="shared" si="33"/>
        <v>0</v>
      </c>
      <c r="F90" s="3">
        <f t="shared" si="33"/>
        <v>0</v>
      </c>
      <c r="G90" s="3">
        <f t="shared" si="33"/>
        <v>0</v>
      </c>
      <c r="H90" s="3">
        <f t="shared" si="33"/>
        <v>0</v>
      </c>
      <c r="I90" s="3">
        <f>I307</f>
        <v>0</v>
      </c>
      <c r="J90" s="3"/>
      <c r="K90" s="26" t="s">
        <v>168</v>
      </c>
    </row>
    <row r="91" spans="1:14" x14ac:dyDescent="0.2">
      <c r="A91" s="32" t="s">
        <v>169</v>
      </c>
      <c r="C91" s="3">
        <f t="shared" ref="C91:H91" si="34">SUM(C308:C310)</f>
        <v>0</v>
      </c>
      <c r="D91" s="3">
        <f t="shared" si="34"/>
        <v>0</v>
      </c>
      <c r="E91" s="3">
        <f t="shared" si="34"/>
        <v>0</v>
      </c>
      <c r="F91" s="3">
        <f t="shared" si="34"/>
        <v>0</v>
      </c>
      <c r="G91" s="3">
        <f t="shared" si="34"/>
        <v>0</v>
      </c>
      <c r="H91" s="3">
        <f t="shared" si="34"/>
        <v>0</v>
      </c>
      <c r="I91" s="3">
        <f>I310</f>
        <v>0</v>
      </c>
      <c r="J91" s="3"/>
      <c r="K91" s="26" t="s">
        <v>170</v>
      </c>
    </row>
    <row r="92" spans="1:14" x14ac:dyDescent="0.2">
      <c r="A92" s="32" t="s">
        <v>171</v>
      </c>
      <c r="C92" s="3">
        <f t="shared" ref="C92:H92" si="35">SUM(C311:C313)</f>
        <v>0</v>
      </c>
      <c r="D92" s="3">
        <f t="shared" si="35"/>
        <v>0</v>
      </c>
      <c r="E92" s="3">
        <f t="shared" si="35"/>
        <v>0</v>
      </c>
      <c r="F92" s="3">
        <f t="shared" si="35"/>
        <v>0</v>
      </c>
      <c r="G92" s="3">
        <f t="shared" si="35"/>
        <v>0</v>
      </c>
      <c r="H92" s="3">
        <f t="shared" si="35"/>
        <v>0</v>
      </c>
      <c r="I92" s="3">
        <f>I313</f>
        <v>0</v>
      </c>
      <c r="J92" s="3"/>
      <c r="K92" s="26" t="s">
        <v>172</v>
      </c>
    </row>
    <row r="93" spans="1:14" x14ac:dyDescent="0.2">
      <c r="A93" s="32"/>
      <c r="J93" s="3"/>
      <c r="M93" s="26"/>
    </row>
    <row r="94" spans="1:14" x14ac:dyDescent="0.2">
      <c r="A94" s="32" t="s">
        <v>173</v>
      </c>
      <c r="C94" s="3">
        <f t="shared" ref="C94:H94" si="36">SUM(C315:C317)</f>
        <v>0</v>
      </c>
      <c r="D94" s="3">
        <f t="shared" si="36"/>
        <v>0</v>
      </c>
      <c r="E94" s="3">
        <f t="shared" si="36"/>
        <v>0</v>
      </c>
      <c r="F94" s="3">
        <f t="shared" si="36"/>
        <v>0</v>
      </c>
      <c r="G94" s="3">
        <f t="shared" si="36"/>
        <v>0</v>
      </c>
      <c r="H94" s="3">
        <f t="shared" si="36"/>
        <v>0</v>
      </c>
      <c r="I94" s="3">
        <f>I317</f>
        <v>0</v>
      </c>
      <c r="J94" s="3"/>
      <c r="K94" s="26" t="s">
        <v>174</v>
      </c>
    </row>
    <row r="95" spans="1:14" x14ac:dyDescent="0.2">
      <c r="A95" s="32" t="s">
        <v>175</v>
      </c>
      <c r="C95" s="3">
        <f t="shared" ref="C95:H95" si="37">SUM(C318:C320)</f>
        <v>0</v>
      </c>
      <c r="D95" s="3">
        <f t="shared" si="37"/>
        <v>0</v>
      </c>
      <c r="E95" s="3">
        <f t="shared" si="37"/>
        <v>0</v>
      </c>
      <c r="F95" s="3">
        <f t="shared" si="37"/>
        <v>0</v>
      </c>
      <c r="G95" s="3">
        <f t="shared" si="37"/>
        <v>0</v>
      </c>
      <c r="H95" s="3">
        <f t="shared" si="37"/>
        <v>0</v>
      </c>
      <c r="I95" s="3">
        <f>I320</f>
        <v>0</v>
      </c>
      <c r="J95" s="3"/>
      <c r="K95" s="26" t="s">
        <v>176</v>
      </c>
      <c r="M95" s="3"/>
      <c r="N95" s="26"/>
    </row>
    <row r="96" spans="1:14" x14ac:dyDescent="0.2">
      <c r="A96" s="32" t="s">
        <v>177</v>
      </c>
      <c r="C96" s="3">
        <f t="shared" ref="C96:H96" si="38">SUM(C321:C323)</f>
        <v>0</v>
      </c>
      <c r="D96" s="3">
        <f t="shared" si="38"/>
        <v>0</v>
      </c>
      <c r="E96" s="3">
        <f t="shared" si="38"/>
        <v>0</v>
      </c>
      <c r="F96" s="3">
        <f t="shared" si="38"/>
        <v>0</v>
      </c>
      <c r="G96" s="3">
        <f t="shared" si="38"/>
        <v>0</v>
      </c>
      <c r="H96" s="3">
        <f t="shared" si="38"/>
        <v>0</v>
      </c>
      <c r="I96" s="3">
        <f>I323</f>
        <v>0</v>
      </c>
      <c r="J96" s="3"/>
      <c r="K96" s="26" t="s">
        <v>178</v>
      </c>
      <c r="M96" s="3"/>
      <c r="N96" s="26"/>
    </row>
    <row r="97" spans="1:22" x14ac:dyDescent="0.2">
      <c r="A97" s="32" t="s">
        <v>179</v>
      </c>
      <c r="C97" s="3">
        <f t="shared" ref="C97:H97" si="39">SUM(C324:C326)</f>
        <v>0</v>
      </c>
      <c r="D97" s="3">
        <f t="shared" si="39"/>
        <v>0</v>
      </c>
      <c r="E97" s="3">
        <f t="shared" si="39"/>
        <v>0</v>
      </c>
      <c r="F97" s="3">
        <f t="shared" si="39"/>
        <v>0</v>
      </c>
      <c r="G97" s="3">
        <f t="shared" si="39"/>
        <v>0</v>
      </c>
      <c r="H97" s="3">
        <f t="shared" si="39"/>
        <v>0</v>
      </c>
      <c r="I97" s="3">
        <f>I326</f>
        <v>0</v>
      </c>
      <c r="J97" s="3"/>
      <c r="K97" s="26" t="s">
        <v>180</v>
      </c>
      <c r="L97" s="3"/>
      <c r="M97" s="3"/>
    </row>
    <row r="98" spans="1:22" x14ac:dyDescent="0.2">
      <c r="A98" s="32"/>
      <c r="J98" s="3"/>
      <c r="K98" s="26"/>
      <c r="L98" s="3"/>
      <c r="M98" s="3"/>
    </row>
    <row r="99" spans="1:22" s="57" customFormat="1" x14ac:dyDescent="0.2">
      <c r="A99" s="32" t="s">
        <v>181</v>
      </c>
      <c r="C99" s="3">
        <f t="shared" ref="C99:H99" si="40">SUM(C328:C330)</f>
        <v>0</v>
      </c>
      <c r="D99" s="3">
        <f t="shared" si="40"/>
        <v>0</v>
      </c>
      <c r="E99" s="3">
        <f t="shared" si="40"/>
        <v>0</v>
      </c>
      <c r="F99" s="3">
        <f t="shared" si="40"/>
        <v>0</v>
      </c>
      <c r="G99" s="3">
        <f t="shared" si="40"/>
        <v>0</v>
      </c>
      <c r="H99" s="3">
        <f t="shared" si="40"/>
        <v>0</v>
      </c>
      <c r="I99" s="3">
        <f>I330</f>
        <v>0</v>
      </c>
      <c r="J99" s="65"/>
      <c r="K99" s="26" t="s">
        <v>185</v>
      </c>
      <c r="L99" s="65"/>
      <c r="M99" s="65"/>
    </row>
    <row r="100" spans="1:22" s="57" customFormat="1" x14ac:dyDescent="0.2">
      <c r="A100" s="32" t="s">
        <v>182</v>
      </c>
      <c r="C100" s="3">
        <f t="shared" ref="C100:H100" si="41">SUM(C331:C333)</f>
        <v>0</v>
      </c>
      <c r="D100" s="3">
        <f t="shared" si="41"/>
        <v>0</v>
      </c>
      <c r="E100" s="3">
        <f t="shared" si="41"/>
        <v>0</v>
      </c>
      <c r="F100" s="3">
        <f t="shared" si="41"/>
        <v>0</v>
      </c>
      <c r="G100" s="3">
        <f t="shared" si="41"/>
        <v>0</v>
      </c>
      <c r="H100" s="3">
        <f t="shared" si="41"/>
        <v>0</v>
      </c>
      <c r="I100" s="3">
        <f>I333</f>
        <v>0</v>
      </c>
      <c r="J100" s="65"/>
      <c r="K100" s="26" t="s">
        <v>186</v>
      </c>
      <c r="M100" s="65"/>
    </row>
    <row r="101" spans="1:22" s="57" customFormat="1" x14ac:dyDescent="0.2">
      <c r="A101" s="32" t="s">
        <v>183</v>
      </c>
      <c r="C101" s="3">
        <f t="shared" ref="C101:H101" si="42">SUM(C334:C336)</f>
        <v>0</v>
      </c>
      <c r="D101" s="3">
        <f t="shared" si="42"/>
        <v>0</v>
      </c>
      <c r="E101" s="3">
        <f t="shared" si="42"/>
        <v>0</v>
      </c>
      <c r="F101" s="3">
        <f t="shared" si="42"/>
        <v>0</v>
      </c>
      <c r="G101" s="3">
        <f t="shared" si="42"/>
        <v>0</v>
      </c>
      <c r="H101" s="3">
        <f t="shared" si="42"/>
        <v>0</v>
      </c>
      <c r="I101" s="3">
        <f>I336</f>
        <v>0</v>
      </c>
      <c r="J101" s="65"/>
      <c r="K101" s="26" t="s">
        <v>187</v>
      </c>
      <c r="M101" s="65"/>
    </row>
    <row r="102" spans="1:22" s="57" customFormat="1" x14ac:dyDescent="0.2">
      <c r="A102" s="32" t="s">
        <v>184</v>
      </c>
      <c r="C102" s="3">
        <f t="shared" ref="C102:H102" si="43">SUM(M337:M339)</f>
        <v>0</v>
      </c>
      <c r="D102" s="3">
        <f t="shared" si="43"/>
        <v>0</v>
      </c>
      <c r="E102" s="3">
        <f t="shared" si="43"/>
        <v>0</v>
      </c>
      <c r="F102" s="3">
        <f t="shared" si="43"/>
        <v>0</v>
      </c>
      <c r="G102" s="3">
        <f t="shared" si="43"/>
        <v>0</v>
      </c>
      <c r="H102" s="3">
        <f t="shared" si="43"/>
        <v>0</v>
      </c>
      <c r="I102" s="3">
        <f>I339</f>
        <v>0</v>
      </c>
      <c r="J102" s="65"/>
      <c r="K102" s="26" t="s">
        <v>188</v>
      </c>
      <c r="N102" s="3"/>
      <c r="O102" s="3"/>
      <c r="P102" s="3"/>
      <c r="Q102" s="3"/>
      <c r="R102" s="3"/>
      <c r="S102" s="3"/>
      <c r="T102" s="65"/>
      <c r="V102" s="3">
        <f>SUM(V337:V339)</f>
        <v>0</v>
      </c>
    </row>
    <row r="103" spans="1:22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K103" s="26"/>
      <c r="N103" s="3"/>
      <c r="O103" s="3"/>
      <c r="P103" s="3"/>
      <c r="Q103" s="3"/>
      <c r="R103" s="3"/>
      <c r="S103" s="3"/>
      <c r="T103" s="65"/>
      <c r="V103" s="3"/>
    </row>
    <row r="104" spans="1:22" s="57" customFormat="1" x14ac:dyDescent="0.2">
      <c r="A104" s="32" t="s">
        <v>193</v>
      </c>
      <c r="C104" s="3">
        <f t="shared" ref="C104:H104" si="44">SUM(C341:C343)</f>
        <v>0</v>
      </c>
      <c r="D104" s="3">
        <f t="shared" si="44"/>
        <v>0</v>
      </c>
      <c r="E104" s="3">
        <f t="shared" si="44"/>
        <v>0</v>
      </c>
      <c r="F104" s="3">
        <f t="shared" si="44"/>
        <v>0</v>
      </c>
      <c r="G104" s="3">
        <f t="shared" si="44"/>
        <v>0</v>
      </c>
      <c r="H104" s="3">
        <f t="shared" si="44"/>
        <v>0</v>
      </c>
      <c r="I104" s="3">
        <f>I343</f>
        <v>0</v>
      </c>
      <c r="J104" s="65"/>
      <c r="K104" s="26" t="s">
        <v>189</v>
      </c>
      <c r="N104" s="3"/>
      <c r="O104" s="3"/>
      <c r="P104" s="3"/>
      <c r="Q104" s="3"/>
      <c r="R104" s="3"/>
      <c r="S104" s="3"/>
      <c r="T104" s="65"/>
      <c r="V104" s="3"/>
    </row>
    <row r="105" spans="1:22" s="57" customFormat="1" x14ac:dyDescent="0.2">
      <c r="A105" s="32" t="s">
        <v>194</v>
      </c>
      <c r="C105" s="3">
        <f t="shared" ref="C105:H105" si="45">SUM(C344:C346)</f>
        <v>0</v>
      </c>
      <c r="D105" s="3">
        <f t="shared" si="45"/>
        <v>0</v>
      </c>
      <c r="E105" s="3">
        <f t="shared" si="45"/>
        <v>0</v>
      </c>
      <c r="F105" s="3">
        <f t="shared" si="45"/>
        <v>0</v>
      </c>
      <c r="G105" s="3">
        <f t="shared" si="45"/>
        <v>0</v>
      </c>
      <c r="H105" s="3">
        <f t="shared" si="45"/>
        <v>0</v>
      </c>
      <c r="I105" s="3">
        <f>I346</f>
        <v>0</v>
      </c>
      <c r="J105" s="65"/>
      <c r="K105" s="26" t="s">
        <v>190</v>
      </c>
      <c r="N105" s="3"/>
      <c r="O105" s="3"/>
      <c r="P105" s="3"/>
      <c r="Q105" s="3"/>
      <c r="R105" s="3"/>
      <c r="S105" s="3"/>
      <c r="T105" s="65"/>
      <c r="V105" s="3"/>
    </row>
    <row r="106" spans="1:22" s="57" customFormat="1" x14ac:dyDescent="0.2">
      <c r="A106" s="32" t="s">
        <v>195</v>
      </c>
      <c r="C106" s="3">
        <f t="shared" ref="C106:H106" si="46">SUM(C347:C349)</f>
        <v>0</v>
      </c>
      <c r="D106" s="3">
        <f t="shared" si="46"/>
        <v>0</v>
      </c>
      <c r="E106" s="3">
        <f t="shared" si="46"/>
        <v>0</v>
      </c>
      <c r="F106" s="3">
        <f t="shared" si="46"/>
        <v>0</v>
      </c>
      <c r="G106" s="3">
        <f t="shared" si="46"/>
        <v>0</v>
      </c>
      <c r="H106" s="3">
        <f t="shared" si="46"/>
        <v>0</v>
      </c>
      <c r="I106" s="3">
        <f>I349</f>
        <v>0</v>
      </c>
      <c r="J106" s="65"/>
      <c r="K106" s="26" t="s">
        <v>191</v>
      </c>
      <c r="N106" s="3"/>
      <c r="O106" s="3"/>
      <c r="P106" s="3"/>
      <c r="Q106" s="3"/>
      <c r="R106" s="3"/>
      <c r="S106" s="3"/>
      <c r="T106" s="65"/>
      <c r="V106" s="3"/>
    </row>
    <row r="107" spans="1:22" s="57" customFormat="1" x14ac:dyDescent="0.2">
      <c r="A107" s="32" t="s">
        <v>196</v>
      </c>
      <c r="C107" s="3">
        <f t="shared" ref="C107:H107" si="47">SUM(C350:C352)</f>
        <v>0</v>
      </c>
      <c r="D107" s="3">
        <f t="shared" si="47"/>
        <v>0</v>
      </c>
      <c r="E107" s="3">
        <f t="shared" si="47"/>
        <v>0</v>
      </c>
      <c r="F107" s="3">
        <f t="shared" si="47"/>
        <v>0</v>
      </c>
      <c r="G107" s="3">
        <f t="shared" si="47"/>
        <v>0</v>
      </c>
      <c r="H107" s="3">
        <f t="shared" si="47"/>
        <v>0</v>
      </c>
      <c r="I107" s="3">
        <f>I352</f>
        <v>0</v>
      </c>
      <c r="J107" s="65"/>
      <c r="K107" s="26" t="s">
        <v>192</v>
      </c>
      <c r="N107" s="3"/>
      <c r="O107" s="3"/>
      <c r="P107" s="3"/>
      <c r="Q107" s="3"/>
      <c r="R107" s="3"/>
      <c r="S107" s="3"/>
      <c r="T107" s="65"/>
      <c r="V107" s="3"/>
    </row>
    <row r="108" spans="1:22" s="57" customFormat="1" x14ac:dyDescent="0.2">
      <c r="C108" s="3"/>
      <c r="D108" s="3"/>
      <c r="E108" s="3"/>
      <c r="F108" s="3"/>
      <c r="G108" s="3"/>
      <c r="H108" s="3"/>
      <c r="I108" s="3"/>
      <c r="J108" s="65"/>
      <c r="K108" s="26"/>
      <c r="N108" s="3"/>
      <c r="O108" s="3"/>
      <c r="P108" s="3"/>
      <c r="Q108" s="3"/>
      <c r="R108" s="3"/>
      <c r="S108" s="3"/>
      <c r="T108" s="65"/>
      <c r="V108" s="3"/>
    </row>
    <row r="109" spans="1:22" s="57" customFormat="1" x14ac:dyDescent="0.2">
      <c r="A109" s="32" t="s">
        <v>197</v>
      </c>
      <c r="C109" s="3">
        <f t="shared" ref="C109:H109" si="48">SUM(C354:C356)</f>
        <v>0</v>
      </c>
      <c r="D109" s="3">
        <f t="shared" si="48"/>
        <v>0</v>
      </c>
      <c r="E109" s="3">
        <f t="shared" si="48"/>
        <v>0</v>
      </c>
      <c r="F109" s="3">
        <f t="shared" si="48"/>
        <v>0</v>
      </c>
      <c r="G109" s="3">
        <f t="shared" si="48"/>
        <v>0</v>
      </c>
      <c r="H109" s="3">
        <f t="shared" si="48"/>
        <v>0</v>
      </c>
      <c r="I109" s="3">
        <f>I356</f>
        <v>0</v>
      </c>
      <c r="J109" s="65"/>
      <c r="K109" s="26" t="s">
        <v>201</v>
      </c>
      <c r="N109" s="3"/>
      <c r="O109" s="3"/>
      <c r="P109" s="3"/>
      <c r="Q109" s="3"/>
      <c r="R109" s="3"/>
      <c r="S109" s="3"/>
      <c r="T109" s="65"/>
      <c r="V109" s="3"/>
    </row>
    <row r="110" spans="1:22" s="57" customFormat="1" x14ac:dyDescent="0.2">
      <c r="A110" s="32" t="s">
        <v>198</v>
      </c>
      <c r="C110" s="3">
        <f t="shared" ref="C110:H110" si="49">SUM(C357:C359)</f>
        <v>0</v>
      </c>
      <c r="D110" s="3">
        <f t="shared" si="49"/>
        <v>0</v>
      </c>
      <c r="E110" s="3">
        <f t="shared" si="49"/>
        <v>0</v>
      </c>
      <c r="F110" s="3">
        <f t="shared" si="49"/>
        <v>0</v>
      </c>
      <c r="G110" s="3">
        <f t="shared" si="49"/>
        <v>0</v>
      </c>
      <c r="H110" s="3">
        <f t="shared" si="49"/>
        <v>0</v>
      </c>
      <c r="I110" s="3">
        <f>I359</f>
        <v>0</v>
      </c>
      <c r="J110" s="65"/>
      <c r="K110" s="26" t="s">
        <v>202</v>
      </c>
      <c r="N110" s="3"/>
      <c r="O110" s="3"/>
      <c r="P110" s="3"/>
      <c r="Q110" s="3"/>
      <c r="R110" s="3"/>
      <c r="S110" s="3"/>
      <c r="T110" s="65"/>
      <c r="V110" s="3"/>
    </row>
    <row r="111" spans="1:22" s="57" customFormat="1" x14ac:dyDescent="0.2">
      <c r="A111" s="32" t="s">
        <v>199</v>
      </c>
      <c r="C111" s="3">
        <f t="shared" ref="C111:H111" si="50">SUM(C360:C362)</f>
        <v>0</v>
      </c>
      <c r="D111" s="3">
        <f t="shared" si="50"/>
        <v>0</v>
      </c>
      <c r="E111" s="3">
        <f t="shared" si="50"/>
        <v>0</v>
      </c>
      <c r="F111" s="3">
        <f t="shared" si="50"/>
        <v>0</v>
      </c>
      <c r="G111" s="3">
        <f t="shared" si="50"/>
        <v>0</v>
      </c>
      <c r="H111" s="3">
        <f t="shared" si="50"/>
        <v>0</v>
      </c>
      <c r="I111" s="3">
        <f>I362</f>
        <v>0</v>
      </c>
      <c r="J111" s="65"/>
      <c r="K111" s="26" t="s">
        <v>203</v>
      </c>
      <c r="N111" s="3"/>
      <c r="O111" s="3"/>
      <c r="P111" s="3"/>
      <c r="Q111" s="3"/>
      <c r="R111" s="3"/>
      <c r="S111" s="3"/>
      <c r="T111" s="65"/>
      <c r="V111" s="3"/>
    </row>
    <row r="112" spans="1:22" s="57" customFormat="1" x14ac:dyDescent="0.2">
      <c r="A112" s="32" t="s">
        <v>200</v>
      </c>
      <c r="C112" s="3">
        <f t="shared" ref="C112:H112" si="51">SUM(C363:C365)</f>
        <v>0</v>
      </c>
      <c r="D112" s="3">
        <f t="shared" si="51"/>
        <v>0</v>
      </c>
      <c r="E112" s="3">
        <f t="shared" si="51"/>
        <v>0</v>
      </c>
      <c r="F112" s="3">
        <f t="shared" si="51"/>
        <v>0</v>
      </c>
      <c r="G112" s="3">
        <f t="shared" si="51"/>
        <v>0</v>
      </c>
      <c r="H112" s="3">
        <f t="shared" si="51"/>
        <v>0</v>
      </c>
      <c r="I112" s="3">
        <f>I365</f>
        <v>0</v>
      </c>
      <c r="J112" s="65"/>
      <c r="K112" s="26" t="s">
        <v>204</v>
      </c>
      <c r="N112" s="3"/>
      <c r="O112" s="3"/>
      <c r="P112" s="3"/>
      <c r="Q112" s="3"/>
      <c r="R112" s="3"/>
      <c r="S112" s="3"/>
      <c r="T112" s="65"/>
      <c r="V112" s="3"/>
    </row>
    <row r="113" spans="1:22" s="57" customFormat="1" x14ac:dyDescent="0.2">
      <c r="A113" s="32"/>
      <c r="C113" s="3"/>
      <c r="D113" s="3"/>
      <c r="E113" s="3"/>
      <c r="F113" s="3"/>
      <c r="G113" s="3"/>
      <c r="H113" s="3"/>
      <c r="I113" s="3"/>
      <c r="J113" s="65"/>
      <c r="K113" s="26"/>
      <c r="N113" s="3"/>
      <c r="O113" s="3"/>
      <c r="P113" s="3"/>
      <c r="Q113" s="3"/>
      <c r="R113" s="3"/>
      <c r="S113" s="3"/>
      <c r="T113" s="65"/>
      <c r="V113" s="3"/>
    </row>
    <row r="114" spans="1:22" s="57" customFormat="1" x14ac:dyDescent="0.2">
      <c r="A114" s="32" t="s">
        <v>205</v>
      </c>
      <c r="C114" s="3">
        <f t="shared" ref="C114:H114" si="52">SUM(C367:C369)</f>
        <v>0</v>
      </c>
      <c r="D114" s="3">
        <f t="shared" si="52"/>
        <v>0</v>
      </c>
      <c r="E114" s="3">
        <f t="shared" si="52"/>
        <v>0</v>
      </c>
      <c r="F114" s="3">
        <f t="shared" si="52"/>
        <v>0</v>
      </c>
      <c r="G114" s="3">
        <f t="shared" si="52"/>
        <v>0</v>
      </c>
      <c r="H114" s="3">
        <f t="shared" si="52"/>
        <v>0</v>
      </c>
      <c r="I114" s="3">
        <f>SUM(I369)</f>
        <v>0</v>
      </c>
      <c r="J114" s="3"/>
      <c r="K114" s="26" t="s">
        <v>209</v>
      </c>
      <c r="L114" s="3"/>
      <c r="M114" s="65"/>
    </row>
    <row r="115" spans="1:22" s="57" customFormat="1" x14ac:dyDescent="0.2">
      <c r="A115" s="32" t="s">
        <v>206</v>
      </c>
      <c r="C115" s="3">
        <f>SUM(C370:C372)</f>
        <v>0</v>
      </c>
      <c r="D115" s="3">
        <f t="shared" ref="D115:I115" si="53">SUM(D370:D372)</f>
        <v>0</v>
      </c>
      <c r="E115" s="3">
        <f t="shared" si="53"/>
        <v>0</v>
      </c>
      <c r="F115" s="3">
        <f t="shared" si="53"/>
        <v>0</v>
      </c>
      <c r="G115" s="3">
        <f t="shared" si="53"/>
        <v>0</v>
      </c>
      <c r="H115" s="3">
        <f t="shared" si="53"/>
        <v>0</v>
      </c>
      <c r="I115" s="3">
        <f t="shared" si="53"/>
        <v>0</v>
      </c>
      <c r="J115" s="3"/>
      <c r="K115" s="26" t="s">
        <v>210</v>
      </c>
      <c r="L115" s="3"/>
      <c r="M115" s="65"/>
    </row>
    <row r="116" spans="1:22" s="57" customFormat="1" x14ac:dyDescent="0.2">
      <c r="A116" s="32" t="s">
        <v>207</v>
      </c>
      <c r="C116" s="3">
        <f t="shared" ref="C116:H116" si="54">SUM(C373:C375)</f>
        <v>0</v>
      </c>
      <c r="D116" s="3">
        <f t="shared" si="54"/>
        <v>0</v>
      </c>
      <c r="E116" s="3">
        <f t="shared" si="54"/>
        <v>0</v>
      </c>
      <c r="F116" s="3">
        <f t="shared" si="54"/>
        <v>0</v>
      </c>
      <c r="G116" s="3">
        <f t="shared" si="54"/>
        <v>0</v>
      </c>
      <c r="H116" s="3">
        <f t="shared" si="54"/>
        <v>0</v>
      </c>
      <c r="I116" s="3">
        <f>I375</f>
        <v>0</v>
      </c>
      <c r="J116" s="3"/>
      <c r="K116" s="26" t="s">
        <v>211</v>
      </c>
      <c r="L116" s="3"/>
      <c r="M116" s="65"/>
    </row>
    <row r="117" spans="1:22" s="57" customFormat="1" x14ac:dyDescent="0.2">
      <c r="A117" s="32" t="s">
        <v>208</v>
      </c>
      <c r="C117" s="3">
        <f t="shared" ref="C117:H117" si="55">SUM(C376:C378)</f>
        <v>0</v>
      </c>
      <c r="D117" s="3">
        <f t="shared" si="55"/>
        <v>0</v>
      </c>
      <c r="E117" s="3">
        <f t="shared" si="55"/>
        <v>0</v>
      </c>
      <c r="F117" s="3">
        <f t="shared" si="55"/>
        <v>0</v>
      </c>
      <c r="G117" s="3">
        <f t="shared" si="55"/>
        <v>0</v>
      </c>
      <c r="H117" s="3">
        <f t="shared" si="55"/>
        <v>0</v>
      </c>
      <c r="I117" s="3">
        <f>I378</f>
        <v>0</v>
      </c>
      <c r="J117" s="3"/>
      <c r="K117" s="26" t="s">
        <v>212</v>
      </c>
      <c r="L117" s="3"/>
      <c r="M117" s="65"/>
    </row>
    <row r="118" spans="1:22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K118" s="26"/>
      <c r="L118" s="3"/>
      <c r="M118" s="65"/>
    </row>
    <row r="119" spans="1:22" s="57" customFormat="1" x14ac:dyDescent="0.2">
      <c r="A119" s="32" t="str">
        <f>'Olieforbrug, TJ'!A119</f>
        <v>1. kvartal 2019</v>
      </c>
      <c r="C119" s="3"/>
      <c r="D119" s="3"/>
      <c r="E119" s="3"/>
      <c r="F119" s="3"/>
      <c r="G119" s="3"/>
      <c r="H119" s="3"/>
      <c r="I119" s="3"/>
      <c r="J119" s="3"/>
      <c r="K119" s="26" t="str">
        <f>'Olieforbrug, TJ'!M119</f>
        <v>1. Quarter 2019</v>
      </c>
      <c r="L119" s="3"/>
      <c r="M119" s="65"/>
    </row>
    <row r="120" spans="1:22" s="57" customFormat="1" x14ac:dyDescent="0.2">
      <c r="A120" s="32" t="str">
        <f>'Olieforbrug, TJ'!A120</f>
        <v>2. kvartal 2019</v>
      </c>
      <c r="C120" s="3"/>
      <c r="D120" s="3"/>
      <c r="E120" s="3"/>
      <c r="F120" s="3"/>
      <c r="G120" s="3"/>
      <c r="H120" s="3"/>
      <c r="I120" s="3"/>
      <c r="J120" s="3"/>
      <c r="K120" s="26" t="str">
        <f>'Olieforbrug, TJ'!M120</f>
        <v>2. Quarter 2019</v>
      </c>
      <c r="L120" s="3"/>
      <c r="M120" s="65"/>
    </row>
    <row r="121" spans="1:22" s="57" customFormat="1" x14ac:dyDescent="0.2">
      <c r="A121" s="32" t="str">
        <f>'Olieforbrug, TJ'!A121</f>
        <v>3. kvartal 2019</v>
      </c>
      <c r="C121" s="3"/>
      <c r="D121" s="3"/>
      <c r="E121" s="3"/>
      <c r="F121" s="3"/>
      <c r="G121" s="3"/>
      <c r="H121" s="3"/>
      <c r="I121" s="3"/>
      <c r="J121" s="3"/>
      <c r="K121" s="26" t="str">
        <f>'Olieforbrug, TJ'!M121</f>
        <v>3. Quarter 2019</v>
      </c>
      <c r="L121" s="3"/>
      <c r="M121" s="65"/>
    </row>
    <row r="122" spans="1:22" s="57" customFormat="1" x14ac:dyDescent="0.2">
      <c r="A122" s="32" t="str">
        <f>'Olieforbrug, TJ'!A122</f>
        <v>4. kvartal 2019</v>
      </c>
      <c r="C122" s="3"/>
      <c r="D122" s="3"/>
      <c r="E122" s="3"/>
      <c r="F122" s="3"/>
      <c r="G122" s="3"/>
      <c r="H122" s="3"/>
      <c r="I122" s="3"/>
      <c r="J122" s="3"/>
      <c r="K122" s="26" t="str">
        <f>'Olieforbrug, TJ'!M122</f>
        <v>4. Quarter 2019</v>
      </c>
      <c r="L122" s="3"/>
      <c r="M122" s="65"/>
    </row>
    <row r="123" spans="1:22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K123" s="26"/>
      <c r="L123" s="3"/>
      <c r="M123" s="65"/>
    </row>
    <row r="124" spans="1:22" s="57" customFormat="1" x14ac:dyDescent="0.2">
      <c r="A124" s="32" t="str">
        <f>'Olieforbrug, TJ'!A124</f>
        <v>1. kvartal 2020</v>
      </c>
      <c r="C124" s="3"/>
      <c r="D124" s="3"/>
      <c r="E124" s="3"/>
      <c r="F124" s="3"/>
      <c r="G124" s="3"/>
      <c r="H124" s="3"/>
      <c r="I124" s="3"/>
      <c r="J124" s="3"/>
      <c r="K124" s="26" t="str">
        <f>'Olieforbrug, TJ'!M124</f>
        <v>1. Quarter 2020</v>
      </c>
      <c r="L124" s="3"/>
      <c r="M124" s="65"/>
    </row>
    <row r="125" spans="1:22" s="57" customFormat="1" x14ac:dyDescent="0.2">
      <c r="A125" s="32" t="str">
        <f>'Olieforbrug, TJ'!A125</f>
        <v>2. kvartal 2020</v>
      </c>
      <c r="C125" s="3"/>
      <c r="D125" s="3"/>
      <c r="E125" s="3"/>
      <c r="F125" s="3"/>
      <c r="G125" s="3"/>
      <c r="H125" s="3"/>
      <c r="I125" s="3"/>
      <c r="J125" s="3"/>
      <c r="K125" s="26" t="str">
        <f>'Olieforbrug, TJ'!M125</f>
        <v>2. Quarter 2020</v>
      </c>
      <c r="L125" s="3"/>
      <c r="M125" s="65"/>
    </row>
    <row r="126" spans="1:22" s="57" customFormat="1" x14ac:dyDescent="0.2">
      <c r="A126" s="32" t="str">
        <f>'Olieforbrug, TJ'!A126</f>
        <v>3. kvartal 2020</v>
      </c>
      <c r="C126" s="3"/>
      <c r="D126" s="3"/>
      <c r="E126" s="3"/>
      <c r="F126" s="3"/>
      <c r="G126" s="3"/>
      <c r="H126" s="3"/>
      <c r="I126" s="3"/>
      <c r="J126" s="3"/>
      <c r="K126" s="26" t="str">
        <f>'Olieforbrug, TJ'!M126</f>
        <v>3. Quarter 2020</v>
      </c>
      <c r="L126" s="3"/>
      <c r="M126" s="65"/>
    </row>
    <row r="127" spans="1:22" s="57" customFormat="1" x14ac:dyDescent="0.2">
      <c r="A127" s="32" t="str">
        <f>'Olieforbrug, TJ'!A127</f>
        <v>4. kvartal 2020</v>
      </c>
      <c r="C127" s="3"/>
      <c r="D127" s="3"/>
      <c r="E127" s="3"/>
      <c r="F127" s="3"/>
      <c r="G127" s="3"/>
      <c r="H127" s="3"/>
      <c r="I127" s="3"/>
      <c r="J127" s="3"/>
      <c r="K127" s="26" t="str">
        <f>'Olieforbrug, TJ'!M127</f>
        <v>4. Quarter 2020</v>
      </c>
      <c r="L127" s="3"/>
      <c r="M127" s="65"/>
    </row>
    <row r="128" spans="1:22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K128" s="26"/>
      <c r="L128" s="3"/>
      <c r="M128" s="65"/>
    </row>
    <row r="129" spans="1:13" s="57" customFormat="1" x14ac:dyDescent="0.2">
      <c r="A129" s="32" t="str">
        <f>'Olieforbrug, TJ'!A129</f>
        <v>1. kvartal 2021</v>
      </c>
      <c r="C129" s="3"/>
      <c r="D129" s="3"/>
      <c r="E129" s="3"/>
      <c r="F129" s="3"/>
      <c r="G129" s="3"/>
      <c r="H129" s="3"/>
      <c r="I129" s="3"/>
      <c r="J129" s="3"/>
      <c r="K129" s="26" t="str">
        <f>'Olieforbrug, TJ'!M129</f>
        <v>1. Quarter 2021</v>
      </c>
      <c r="L129" s="3"/>
      <c r="M129" s="65"/>
    </row>
    <row r="130" spans="1:13" s="57" customFormat="1" x14ac:dyDescent="0.2">
      <c r="A130" s="32" t="str">
        <f>'Olieforbrug, TJ'!A130</f>
        <v>2. kvartal 2021</v>
      </c>
      <c r="C130" s="3"/>
      <c r="D130" s="3"/>
      <c r="E130" s="3"/>
      <c r="F130" s="3"/>
      <c r="G130" s="3"/>
      <c r="H130" s="3"/>
      <c r="I130" s="3"/>
      <c r="J130" s="3"/>
      <c r="K130" s="26" t="str">
        <f>'Olieforbrug, TJ'!M130</f>
        <v>2. Quarter 2021</v>
      </c>
      <c r="L130" s="3"/>
      <c r="M130" s="65"/>
    </row>
    <row r="131" spans="1:13" s="57" customFormat="1" x14ac:dyDescent="0.2">
      <c r="A131" s="32" t="str">
        <f>'Olieforbrug, TJ'!A131</f>
        <v>3. kvartal 2021</v>
      </c>
      <c r="C131" s="3"/>
      <c r="D131" s="3"/>
      <c r="E131" s="3"/>
      <c r="F131" s="3"/>
      <c r="G131" s="3"/>
      <c r="H131" s="3"/>
      <c r="I131" s="3"/>
      <c r="J131" s="3"/>
      <c r="K131" s="26" t="str">
        <f>'Olieforbrug, TJ'!M131</f>
        <v>3. Quarter 2021</v>
      </c>
      <c r="L131" s="3"/>
      <c r="M131" s="65"/>
    </row>
    <row r="132" spans="1:13" s="57" customFormat="1" x14ac:dyDescent="0.2">
      <c r="A132" s="32" t="str">
        <f>'Olieforbrug, TJ'!A132</f>
        <v>4. kvartal 2021</v>
      </c>
      <c r="C132" s="3"/>
      <c r="D132" s="3"/>
      <c r="E132" s="3"/>
      <c r="F132" s="3"/>
      <c r="G132" s="3"/>
      <c r="H132" s="3"/>
      <c r="I132" s="3"/>
      <c r="J132" s="3"/>
      <c r="K132" s="26" t="str">
        <f>'Olieforbrug, TJ'!M132</f>
        <v>4. Quarter 2021</v>
      </c>
      <c r="L132" s="3"/>
      <c r="M132" s="65"/>
    </row>
    <row r="133" spans="1:13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K133" s="26"/>
      <c r="L133" s="3"/>
      <c r="M133" s="65"/>
    </row>
    <row r="134" spans="1:13" s="57" customFormat="1" x14ac:dyDescent="0.2">
      <c r="A134" s="32" t="str">
        <f>'Olieforbrug, TJ'!A134</f>
        <v>1. kvartal 2022</v>
      </c>
      <c r="C134" s="3"/>
      <c r="D134" s="3"/>
      <c r="E134" s="3"/>
      <c r="F134" s="3"/>
      <c r="G134" s="3"/>
      <c r="H134" s="3"/>
      <c r="I134" s="3"/>
      <c r="J134" s="3"/>
      <c r="K134" s="26" t="str">
        <f>'Olieforbrug, TJ'!M134</f>
        <v>1. Quarter 2022</v>
      </c>
      <c r="L134" s="3"/>
      <c r="M134" s="65"/>
    </row>
    <row r="135" spans="1:13" s="57" customFormat="1" x14ac:dyDescent="0.2">
      <c r="A135" s="32" t="str">
        <f>'Olieforbrug, TJ'!A135</f>
        <v>2. kvartal 2022</v>
      </c>
      <c r="C135" s="3"/>
      <c r="D135" s="3"/>
      <c r="E135" s="3"/>
      <c r="F135" s="3"/>
      <c r="G135" s="3"/>
      <c r="H135" s="3"/>
      <c r="I135" s="3"/>
      <c r="J135" s="3"/>
      <c r="K135" s="26" t="str">
        <f>'Olieforbrug, TJ'!M135</f>
        <v>2. Quarter 2022</v>
      </c>
      <c r="L135" s="3"/>
      <c r="M135" s="65"/>
    </row>
    <row r="136" spans="1:13" s="57" customFormat="1" x14ac:dyDescent="0.2">
      <c r="A136" s="32" t="str">
        <f>'Olieforbrug, TJ'!A136</f>
        <v>3. kvartal 2022</v>
      </c>
      <c r="C136" s="3"/>
      <c r="D136" s="3"/>
      <c r="E136" s="3"/>
      <c r="F136" s="3"/>
      <c r="G136" s="3"/>
      <c r="H136" s="3"/>
      <c r="I136" s="3"/>
      <c r="J136" s="3"/>
      <c r="K136" s="26" t="str">
        <f>'Olieforbrug, TJ'!M136</f>
        <v>3. Quarter 2022</v>
      </c>
      <c r="L136" s="3"/>
      <c r="M136" s="65"/>
    </row>
    <row r="137" spans="1:13" s="57" customFormat="1" x14ac:dyDescent="0.2">
      <c r="A137" s="32" t="str">
        <f>'Olieforbrug, TJ'!A137</f>
        <v>4. kvartal 2022</v>
      </c>
      <c r="C137" s="3"/>
      <c r="D137" s="3"/>
      <c r="E137" s="3"/>
      <c r="F137" s="3"/>
      <c r="G137" s="3"/>
      <c r="H137" s="3"/>
      <c r="I137" s="3"/>
      <c r="J137" s="3"/>
      <c r="K137" s="26" t="str">
        <f>'Olieforbrug, TJ'!M137</f>
        <v>4. Quarter 2022</v>
      </c>
      <c r="L137" s="3"/>
      <c r="M137" s="65"/>
    </row>
    <row r="138" spans="1:13" s="57" customFormat="1" x14ac:dyDescent="0.2">
      <c r="A138" s="32"/>
      <c r="C138" s="3"/>
      <c r="D138" s="3"/>
      <c r="E138" s="3"/>
      <c r="F138" s="3"/>
      <c r="G138" s="3"/>
      <c r="H138" s="3"/>
      <c r="I138" s="3"/>
      <c r="J138" s="3"/>
      <c r="K138" s="26"/>
      <c r="L138" s="3"/>
      <c r="M138" s="65"/>
    </row>
    <row r="139" spans="1:13" s="57" customFormat="1" x14ac:dyDescent="0.2">
      <c r="A139" s="32" t="str">
        <f>'Olieforbrug, TJ'!A139</f>
        <v>1. kvartal 2023</v>
      </c>
      <c r="C139" s="3"/>
      <c r="D139" s="3"/>
      <c r="E139" s="3"/>
      <c r="F139" s="3"/>
      <c r="G139" s="3"/>
      <c r="H139" s="3"/>
      <c r="I139" s="3"/>
      <c r="J139" s="3"/>
      <c r="K139" s="26" t="str">
        <f>'Olieforbrug, TJ'!M139</f>
        <v>1. Quarter 2023</v>
      </c>
      <c r="L139" s="3"/>
      <c r="M139" s="65"/>
    </row>
    <row r="140" spans="1:13" s="57" customFormat="1" x14ac:dyDescent="0.2">
      <c r="A140" s="32" t="str">
        <f>'Olieforbrug, TJ'!A140</f>
        <v>2. kvartal 2023</v>
      </c>
      <c r="C140" s="3"/>
      <c r="D140" s="3"/>
      <c r="E140" s="3"/>
      <c r="F140" s="3"/>
      <c r="G140" s="3"/>
      <c r="H140" s="3"/>
      <c r="I140" s="3"/>
      <c r="J140" s="3"/>
      <c r="K140" s="26" t="str">
        <f>'Olieforbrug, TJ'!M140</f>
        <v>2. Quarter 2023</v>
      </c>
      <c r="L140" s="3"/>
      <c r="M140" s="65"/>
    </row>
    <row r="141" spans="1:13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26" t="str">
        <f>'Olieforbrug, TJ'!M141</f>
        <v>3. Quarter 2023</v>
      </c>
      <c r="L141" s="3"/>
      <c r="M141" s="65"/>
    </row>
    <row r="142" spans="1:13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26" t="str">
        <f>'Olieforbrug, TJ'!M142</f>
        <v>4. Quarter 2023</v>
      </c>
      <c r="L142" s="3"/>
      <c r="M142" s="65"/>
    </row>
    <row r="143" spans="1:13" x14ac:dyDescent="0.2">
      <c r="A143" s="32"/>
      <c r="J143" s="3"/>
      <c r="K143" s="26"/>
    </row>
    <row r="144" spans="1:13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42"/>
      <c r="K144" s="2"/>
    </row>
    <row r="145" spans="1:11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37">
        <v>2001</v>
      </c>
    </row>
    <row r="146" spans="1:11" x14ac:dyDescent="0.2">
      <c r="A146" s="33" t="s">
        <v>102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85967.450271247741</v>
      </c>
      <c r="I146" s="3">
        <v>0</v>
      </c>
      <c r="K146" s="23" t="s">
        <v>115</v>
      </c>
    </row>
    <row r="147" spans="1:11" x14ac:dyDescent="0.2">
      <c r="A147" s="33" t="s">
        <v>103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95226.039783001805</v>
      </c>
      <c r="I147" s="3">
        <v>0</v>
      </c>
      <c r="K147" s="23" t="s">
        <v>116</v>
      </c>
    </row>
    <row r="148" spans="1:11" x14ac:dyDescent="0.2">
      <c r="A148" s="33" t="s">
        <v>104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121699.81916817361</v>
      </c>
      <c r="I148" s="3">
        <v>0</v>
      </c>
      <c r="K148" s="23" t="s">
        <v>117</v>
      </c>
    </row>
    <row r="149" spans="1:11" x14ac:dyDescent="0.2">
      <c r="A149" s="33" t="s">
        <v>105</v>
      </c>
      <c r="B149" s="15"/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123761.3019891501</v>
      </c>
      <c r="I149" s="16">
        <v>0</v>
      </c>
      <c r="K149" s="23" t="s">
        <v>118</v>
      </c>
    </row>
    <row r="150" spans="1:11" x14ac:dyDescent="0.2">
      <c r="A150" s="33" t="s">
        <v>106</v>
      </c>
      <c r="B150" s="15"/>
      <c r="C150" s="16">
        <v>0</v>
      </c>
      <c r="D150" s="16">
        <v>0</v>
      </c>
      <c r="E150" s="16">
        <v>0</v>
      </c>
      <c r="F150" s="16">
        <v>0</v>
      </c>
      <c r="G150" s="16">
        <v>0</v>
      </c>
      <c r="H150" s="16">
        <v>92839.059674502714</v>
      </c>
      <c r="I150" s="16">
        <v>0</v>
      </c>
      <c r="K150" s="23" t="s">
        <v>119</v>
      </c>
    </row>
    <row r="151" spans="1:11" x14ac:dyDescent="0.2">
      <c r="A151" s="33" t="s">
        <v>107</v>
      </c>
      <c r="B151" s="15"/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2929.4755877034358</v>
      </c>
      <c r="I151" s="16">
        <v>0</v>
      </c>
      <c r="K151" s="23" t="s">
        <v>120</v>
      </c>
    </row>
    <row r="152" spans="1:11" x14ac:dyDescent="0.2">
      <c r="A152" s="33" t="s">
        <v>108</v>
      </c>
      <c r="B152" s="15"/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103688.96925858952</v>
      </c>
      <c r="I152" s="16">
        <v>0</v>
      </c>
      <c r="K152" s="23" t="s">
        <v>121</v>
      </c>
    </row>
    <row r="153" spans="1:11" x14ac:dyDescent="0.2">
      <c r="A153" s="33" t="s">
        <v>109</v>
      </c>
      <c r="B153" s="15"/>
      <c r="C153" s="16">
        <v>0</v>
      </c>
      <c r="D153" s="16">
        <v>0</v>
      </c>
      <c r="E153" s="16">
        <v>0</v>
      </c>
      <c r="F153" s="16">
        <v>0</v>
      </c>
      <c r="G153" s="16">
        <v>0</v>
      </c>
      <c r="H153" s="16">
        <v>113851.71790235081</v>
      </c>
      <c r="I153" s="16">
        <v>0</v>
      </c>
      <c r="K153" s="23" t="s">
        <v>122</v>
      </c>
    </row>
    <row r="154" spans="1:11" x14ac:dyDescent="0.2">
      <c r="A154" s="33" t="s">
        <v>110</v>
      </c>
      <c r="B154" s="15"/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96998.191681735989</v>
      </c>
      <c r="I154" s="16">
        <v>0</v>
      </c>
      <c r="K154" s="23" t="s">
        <v>123</v>
      </c>
    </row>
    <row r="155" spans="1:11" x14ac:dyDescent="0.2">
      <c r="A155" s="33" t="s">
        <v>111</v>
      </c>
      <c r="B155" s="15"/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73670.886075949369</v>
      </c>
      <c r="I155" s="16">
        <v>0</v>
      </c>
      <c r="K155" s="23" t="s">
        <v>124</v>
      </c>
    </row>
    <row r="156" spans="1:11" x14ac:dyDescent="0.2">
      <c r="A156" s="33" t="s">
        <v>112</v>
      </c>
      <c r="B156" s="15"/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105497.28752260399</v>
      </c>
      <c r="I156" s="16">
        <v>0</v>
      </c>
      <c r="K156" s="23" t="s">
        <v>125</v>
      </c>
    </row>
    <row r="157" spans="1:11" ht="13.5" thickBot="1" x14ac:dyDescent="0.25">
      <c r="A157" s="41" t="s">
        <v>113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77685.352622061488</v>
      </c>
      <c r="I157" s="42">
        <v>0</v>
      </c>
      <c r="J157" s="2"/>
      <c r="K157" s="43" t="s">
        <v>113</v>
      </c>
    </row>
    <row r="158" spans="1:11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K158" s="37">
        <v>2002</v>
      </c>
    </row>
    <row r="159" spans="1:11" x14ac:dyDescent="0.2">
      <c r="A159" s="33" t="s">
        <v>102</v>
      </c>
      <c r="B159" s="15"/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118408.67992766728</v>
      </c>
      <c r="I159" s="16">
        <v>0</v>
      </c>
      <c r="K159" s="23" t="s">
        <v>115</v>
      </c>
    </row>
    <row r="160" spans="1:11" x14ac:dyDescent="0.2">
      <c r="A160" s="33" t="s">
        <v>103</v>
      </c>
      <c r="B160" s="15"/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69547.920433996376</v>
      </c>
      <c r="I160" s="16">
        <v>0</v>
      </c>
      <c r="K160" s="23" t="s">
        <v>116</v>
      </c>
    </row>
    <row r="161" spans="1:11" x14ac:dyDescent="0.2">
      <c r="A161" s="33" t="s">
        <v>104</v>
      </c>
      <c r="B161" s="15"/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99963.833634719718</v>
      </c>
      <c r="I161" s="16">
        <v>0</v>
      </c>
      <c r="K161" s="23" t="s">
        <v>117</v>
      </c>
    </row>
    <row r="162" spans="1:11" x14ac:dyDescent="0.2">
      <c r="A162" s="33" t="s">
        <v>105</v>
      </c>
      <c r="B162" s="15"/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72477.396021699824</v>
      </c>
      <c r="I162" s="16">
        <v>0</v>
      </c>
      <c r="K162" s="23" t="s">
        <v>118</v>
      </c>
    </row>
    <row r="163" spans="1:11" x14ac:dyDescent="0.2">
      <c r="A163" s="33" t="s">
        <v>106</v>
      </c>
      <c r="B163" s="15"/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83146.473779385182</v>
      </c>
      <c r="I163" s="16">
        <v>0</v>
      </c>
      <c r="K163" s="23" t="s">
        <v>119</v>
      </c>
    </row>
    <row r="164" spans="1:11" x14ac:dyDescent="0.2">
      <c r="A164" s="33" t="s">
        <v>107</v>
      </c>
      <c r="B164" s="15"/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76781.193490054255</v>
      </c>
      <c r="I164" s="16">
        <v>0</v>
      </c>
      <c r="K164" s="23" t="s">
        <v>120</v>
      </c>
    </row>
    <row r="165" spans="1:11" x14ac:dyDescent="0.2">
      <c r="A165" s="33" t="s">
        <v>108</v>
      </c>
      <c r="B165" s="15"/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K165" s="23" t="s">
        <v>121</v>
      </c>
    </row>
    <row r="166" spans="1:11" x14ac:dyDescent="0.2">
      <c r="A166" s="33" t="s">
        <v>109</v>
      </c>
      <c r="B166" s="15"/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31645.569620253165</v>
      </c>
      <c r="I166" s="16">
        <v>0</v>
      </c>
      <c r="K166" s="23" t="s">
        <v>122</v>
      </c>
    </row>
    <row r="167" spans="1:11" x14ac:dyDescent="0.2">
      <c r="A167" s="33" t="s">
        <v>110</v>
      </c>
      <c r="B167" s="15"/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32549.728752260398</v>
      </c>
      <c r="I167" s="16">
        <v>0</v>
      </c>
      <c r="K167" s="23" t="s">
        <v>123</v>
      </c>
    </row>
    <row r="168" spans="1:11" x14ac:dyDescent="0.2">
      <c r="A168" s="33" t="s">
        <v>111</v>
      </c>
      <c r="B168" s="15"/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90813.743218806514</v>
      </c>
      <c r="I168" s="16">
        <v>0</v>
      </c>
      <c r="K168" s="23" t="s">
        <v>124</v>
      </c>
    </row>
    <row r="169" spans="1:11" x14ac:dyDescent="0.2">
      <c r="A169" s="33" t="s">
        <v>112</v>
      </c>
      <c r="B169" s="15"/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75370.705244122975</v>
      </c>
      <c r="I169" s="16">
        <v>0</v>
      </c>
      <c r="K169" s="23" t="s">
        <v>125</v>
      </c>
    </row>
    <row r="170" spans="1:11" ht="13.5" thickBot="1" x14ac:dyDescent="0.25">
      <c r="A170" s="41" t="s">
        <v>113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107269.43942133816</v>
      </c>
      <c r="I170" s="42">
        <v>0</v>
      </c>
      <c r="J170" s="2"/>
      <c r="K170" s="43" t="s">
        <v>113</v>
      </c>
    </row>
    <row r="171" spans="1:11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K171" s="37">
        <v>2003</v>
      </c>
    </row>
    <row r="172" spans="1:11" x14ac:dyDescent="0.2">
      <c r="A172" s="33" t="s">
        <v>102</v>
      </c>
      <c r="B172" s="15"/>
      <c r="C172" s="16">
        <v>0</v>
      </c>
      <c r="D172" s="16">
        <v>0</v>
      </c>
      <c r="E172" s="16">
        <v>0</v>
      </c>
      <c r="F172" s="16">
        <v>0</v>
      </c>
      <c r="G172" s="16">
        <v>64364</v>
      </c>
      <c r="H172" s="16">
        <v>64364</v>
      </c>
      <c r="I172" s="16">
        <v>7149</v>
      </c>
      <c r="K172" s="23" t="s">
        <v>115</v>
      </c>
    </row>
    <row r="173" spans="1:11" x14ac:dyDescent="0.2">
      <c r="A173" s="33" t="s">
        <v>103</v>
      </c>
      <c r="B173" s="15"/>
      <c r="C173" s="16">
        <v>0</v>
      </c>
      <c r="D173" s="16">
        <v>0</v>
      </c>
      <c r="E173" s="16">
        <v>0</v>
      </c>
      <c r="F173" s="16">
        <v>0</v>
      </c>
      <c r="G173" s="16">
        <v>2376</v>
      </c>
      <c r="H173" s="16">
        <v>2376</v>
      </c>
      <c r="I173" s="16">
        <v>4773</v>
      </c>
      <c r="K173" s="23" t="s">
        <v>116</v>
      </c>
    </row>
    <row r="174" spans="1:11" x14ac:dyDescent="0.2">
      <c r="A174" s="33" t="s">
        <v>104</v>
      </c>
      <c r="B174" s="15"/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4773</v>
      </c>
      <c r="K174" s="23" t="s">
        <v>117</v>
      </c>
    </row>
    <row r="175" spans="1:11" x14ac:dyDescent="0.2">
      <c r="A175" s="33" t="s">
        <v>105</v>
      </c>
      <c r="B175" s="15"/>
      <c r="C175" s="16">
        <v>0</v>
      </c>
      <c r="D175" s="16">
        <v>0</v>
      </c>
      <c r="E175" s="16">
        <v>0</v>
      </c>
      <c r="F175" s="16">
        <v>0</v>
      </c>
      <c r="G175" s="16">
        <v>2750</v>
      </c>
      <c r="H175" s="16">
        <v>2750</v>
      </c>
      <c r="I175" s="16">
        <v>2023</v>
      </c>
      <c r="K175" s="23" t="s">
        <v>118</v>
      </c>
    </row>
    <row r="176" spans="1:11" x14ac:dyDescent="0.2">
      <c r="A176" s="33" t="s">
        <v>106</v>
      </c>
      <c r="B176" s="15"/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2023</v>
      </c>
      <c r="K176" s="23" t="s">
        <v>119</v>
      </c>
    </row>
    <row r="177" spans="1:11" x14ac:dyDescent="0.2">
      <c r="A177" s="33" t="s">
        <v>107</v>
      </c>
      <c r="B177" s="15"/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2023</v>
      </c>
      <c r="K177" s="23" t="s">
        <v>120</v>
      </c>
    </row>
    <row r="178" spans="1:11" x14ac:dyDescent="0.2">
      <c r="A178" s="33" t="s">
        <v>108</v>
      </c>
      <c r="B178" s="15"/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2023</v>
      </c>
      <c r="K178" s="23" t="s">
        <v>121</v>
      </c>
    </row>
    <row r="179" spans="1:11" x14ac:dyDescent="0.2">
      <c r="A179" s="33" t="s">
        <v>109</v>
      </c>
      <c r="B179" s="15"/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2023</v>
      </c>
      <c r="K179" s="23" t="s">
        <v>122</v>
      </c>
    </row>
    <row r="180" spans="1:11" x14ac:dyDescent="0.2">
      <c r="A180" s="33" t="s">
        <v>110</v>
      </c>
      <c r="B180" s="15"/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2023</v>
      </c>
      <c r="K180" s="23" t="s">
        <v>123</v>
      </c>
    </row>
    <row r="181" spans="1:11" x14ac:dyDescent="0.2">
      <c r="A181" s="33" t="s">
        <v>111</v>
      </c>
      <c r="B181" s="15"/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2023</v>
      </c>
      <c r="K181" s="23" t="s">
        <v>124</v>
      </c>
    </row>
    <row r="182" spans="1:11" x14ac:dyDescent="0.2">
      <c r="A182" s="33" t="s">
        <v>112</v>
      </c>
      <c r="B182" s="15"/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2023</v>
      </c>
      <c r="K182" s="23" t="s">
        <v>125</v>
      </c>
    </row>
    <row r="183" spans="1:11" ht="13.5" thickBot="1" x14ac:dyDescent="0.25">
      <c r="A183" s="41" t="s">
        <v>113</v>
      </c>
      <c r="C183" s="42">
        <v>0</v>
      </c>
      <c r="D183" s="42">
        <v>0</v>
      </c>
      <c r="E183" s="42">
        <v>0</v>
      </c>
      <c r="F183" s="42">
        <v>0</v>
      </c>
      <c r="G183" s="42">
        <v>0</v>
      </c>
      <c r="H183" s="42">
        <v>0</v>
      </c>
      <c r="I183" s="42">
        <v>2023</v>
      </c>
      <c r="J183" s="2"/>
      <c r="K183" s="43" t="s">
        <v>113</v>
      </c>
    </row>
    <row r="184" spans="1:11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K184" s="37">
        <v>2004</v>
      </c>
    </row>
    <row r="185" spans="1:11" x14ac:dyDescent="0.2">
      <c r="A185" s="33" t="s">
        <v>102</v>
      </c>
      <c r="B185" s="15"/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2023</v>
      </c>
      <c r="K185" s="23" t="s">
        <v>115</v>
      </c>
    </row>
    <row r="186" spans="1:11" x14ac:dyDescent="0.2">
      <c r="A186" s="33" t="s">
        <v>103</v>
      </c>
      <c r="B186" s="15"/>
      <c r="C186" s="16">
        <v>0</v>
      </c>
      <c r="D186" s="16">
        <v>0</v>
      </c>
      <c r="E186" s="16">
        <v>0</v>
      </c>
      <c r="F186" s="16">
        <v>0</v>
      </c>
      <c r="G186" s="16">
        <v>677</v>
      </c>
      <c r="H186" s="16">
        <v>677</v>
      </c>
      <c r="I186" s="16">
        <v>1346</v>
      </c>
      <c r="K186" s="23" t="s">
        <v>116</v>
      </c>
    </row>
    <row r="187" spans="1:11" x14ac:dyDescent="0.2">
      <c r="A187" s="33" t="s">
        <v>104</v>
      </c>
      <c r="B187" s="15"/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1346</v>
      </c>
      <c r="K187" s="23" t="s">
        <v>117</v>
      </c>
    </row>
    <row r="188" spans="1:11" x14ac:dyDescent="0.2">
      <c r="A188" s="33" t="s">
        <v>105</v>
      </c>
      <c r="B188" s="15"/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1346</v>
      </c>
      <c r="K188" s="23" t="s">
        <v>118</v>
      </c>
    </row>
    <row r="189" spans="1:11" x14ac:dyDescent="0.2">
      <c r="A189" s="33" t="s">
        <v>106</v>
      </c>
      <c r="B189" s="15"/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1346</v>
      </c>
      <c r="K189" s="23" t="s">
        <v>119</v>
      </c>
    </row>
    <row r="190" spans="1:11" x14ac:dyDescent="0.2">
      <c r="A190" s="33" t="s">
        <v>107</v>
      </c>
      <c r="B190" s="15"/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1346</v>
      </c>
      <c r="K190" s="23" t="s">
        <v>120</v>
      </c>
    </row>
    <row r="191" spans="1:11" x14ac:dyDescent="0.2">
      <c r="A191" s="33" t="s">
        <v>108</v>
      </c>
      <c r="B191" s="15"/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1346</v>
      </c>
      <c r="K191" s="23" t="s">
        <v>121</v>
      </c>
    </row>
    <row r="192" spans="1:11" x14ac:dyDescent="0.2">
      <c r="A192" s="33" t="s">
        <v>109</v>
      </c>
      <c r="B192" s="15"/>
      <c r="C192" s="16">
        <v>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1346</v>
      </c>
      <c r="K192" s="23" t="s">
        <v>122</v>
      </c>
    </row>
    <row r="193" spans="1:17" x14ac:dyDescent="0.2">
      <c r="A193" s="33" t="s">
        <v>110</v>
      </c>
      <c r="B193" s="15"/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1346</v>
      </c>
      <c r="K193" s="23" t="s">
        <v>123</v>
      </c>
    </row>
    <row r="194" spans="1:17" x14ac:dyDescent="0.2">
      <c r="A194" s="33" t="s">
        <v>111</v>
      </c>
      <c r="B194" s="15"/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1346</v>
      </c>
      <c r="K194" s="23" t="s">
        <v>124</v>
      </c>
    </row>
    <row r="195" spans="1:17" x14ac:dyDescent="0.2">
      <c r="A195" s="33" t="s">
        <v>112</v>
      </c>
      <c r="B195" s="15"/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1346</v>
      </c>
      <c r="K195" s="23" t="s">
        <v>125</v>
      </c>
    </row>
    <row r="196" spans="1:17" ht="13.5" thickBot="1" x14ac:dyDescent="0.25">
      <c r="A196" s="41" t="s">
        <v>113</v>
      </c>
      <c r="C196" s="42">
        <v>0</v>
      </c>
      <c r="D196" s="42">
        <v>0</v>
      </c>
      <c r="E196" s="42">
        <v>0</v>
      </c>
      <c r="F196" s="42">
        <v>0</v>
      </c>
      <c r="G196" s="42">
        <v>1346</v>
      </c>
      <c r="H196" s="42">
        <v>0</v>
      </c>
      <c r="I196" s="42">
        <v>0</v>
      </c>
      <c r="J196" s="2"/>
      <c r="K196" s="43" t="s">
        <v>113</v>
      </c>
    </row>
    <row r="197" spans="1:17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K197" s="37">
        <v>2005</v>
      </c>
    </row>
    <row r="198" spans="1:17" x14ac:dyDescent="0.2">
      <c r="A198" s="33" t="s">
        <v>102</v>
      </c>
      <c r="B198" s="15"/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K198" s="23" t="s">
        <v>115</v>
      </c>
    </row>
    <row r="199" spans="1:17" x14ac:dyDescent="0.2">
      <c r="A199" s="33" t="s">
        <v>103</v>
      </c>
      <c r="B199" s="15"/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K199" s="23" t="s">
        <v>116</v>
      </c>
    </row>
    <row r="200" spans="1:17" x14ac:dyDescent="0.2">
      <c r="A200" s="33" t="s">
        <v>104</v>
      </c>
      <c r="B200" s="15"/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K200" s="23" t="s">
        <v>117</v>
      </c>
    </row>
    <row r="201" spans="1:17" x14ac:dyDescent="0.2">
      <c r="A201" s="33" t="s">
        <v>105</v>
      </c>
      <c r="B201" s="15"/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K201" s="23" t="s">
        <v>118</v>
      </c>
    </row>
    <row r="202" spans="1:17" x14ac:dyDescent="0.2">
      <c r="A202" s="33" t="s">
        <v>106</v>
      </c>
      <c r="B202" s="15"/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K202" s="23" t="s">
        <v>119</v>
      </c>
    </row>
    <row r="203" spans="1:17" x14ac:dyDescent="0.2">
      <c r="A203" s="33" t="s">
        <v>107</v>
      </c>
      <c r="B203" s="15"/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K203" s="23" t="s">
        <v>120</v>
      </c>
    </row>
    <row r="204" spans="1:17" x14ac:dyDescent="0.2">
      <c r="A204" s="33" t="s">
        <v>108</v>
      </c>
      <c r="B204" s="15"/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K204" s="23" t="s">
        <v>121</v>
      </c>
    </row>
    <row r="205" spans="1:17" x14ac:dyDescent="0.2">
      <c r="A205" s="33" t="s">
        <v>109</v>
      </c>
      <c r="B205" s="15"/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K205" s="23" t="s">
        <v>122</v>
      </c>
    </row>
    <row r="206" spans="1:17" x14ac:dyDescent="0.2">
      <c r="A206" s="33" t="s">
        <v>110</v>
      </c>
      <c r="B206" s="15"/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K206" s="23" t="s">
        <v>123</v>
      </c>
    </row>
    <row r="207" spans="1:17" x14ac:dyDescent="0.2">
      <c r="A207" s="33" t="s">
        <v>111</v>
      </c>
      <c r="B207" s="15"/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K207" s="23" t="s">
        <v>124</v>
      </c>
      <c r="M207" s="15"/>
      <c r="N207" s="15"/>
      <c r="O207" s="15"/>
      <c r="P207" s="15"/>
      <c r="Q207" s="15"/>
    </row>
    <row r="208" spans="1:17" x14ac:dyDescent="0.2">
      <c r="A208" s="33" t="s">
        <v>112</v>
      </c>
      <c r="B208" s="15"/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K208" s="23" t="s">
        <v>125</v>
      </c>
    </row>
    <row r="209" spans="1:11" ht="13.5" thickBot="1" x14ac:dyDescent="0.25">
      <c r="A209" s="41" t="s">
        <v>113</v>
      </c>
      <c r="C209" s="42">
        <v>0</v>
      </c>
      <c r="D209" s="42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2"/>
      <c r="K209" s="43" t="s">
        <v>113</v>
      </c>
    </row>
    <row r="210" spans="1:11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K210" s="37">
        <v>2006</v>
      </c>
    </row>
    <row r="211" spans="1:11" x14ac:dyDescent="0.2">
      <c r="A211" s="33" t="s">
        <v>102</v>
      </c>
      <c r="B211" s="15"/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K211" s="23" t="s">
        <v>115</v>
      </c>
    </row>
    <row r="212" spans="1:11" x14ac:dyDescent="0.2">
      <c r="A212" s="33" t="s">
        <v>103</v>
      </c>
      <c r="B212" s="15"/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K212" s="23" t="s">
        <v>116</v>
      </c>
    </row>
    <row r="213" spans="1:11" x14ac:dyDescent="0.2">
      <c r="A213" s="33" t="s">
        <v>104</v>
      </c>
      <c r="B213" s="15"/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K213" s="23" t="s">
        <v>117</v>
      </c>
    </row>
    <row r="214" spans="1:11" x14ac:dyDescent="0.2">
      <c r="A214" s="33" t="s">
        <v>105</v>
      </c>
      <c r="B214" s="15"/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K214" s="23" t="s">
        <v>118</v>
      </c>
    </row>
    <row r="215" spans="1:11" x14ac:dyDescent="0.2">
      <c r="A215" s="33" t="s">
        <v>106</v>
      </c>
      <c r="B215" s="15"/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K215" s="23" t="s">
        <v>119</v>
      </c>
    </row>
    <row r="216" spans="1:11" x14ac:dyDescent="0.2">
      <c r="A216" s="33" t="s">
        <v>107</v>
      </c>
      <c r="B216" s="15"/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K216" s="23" t="s">
        <v>120</v>
      </c>
    </row>
    <row r="217" spans="1:11" x14ac:dyDescent="0.2">
      <c r="A217" s="33" t="s">
        <v>108</v>
      </c>
      <c r="B217" s="15"/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K217" s="23" t="s">
        <v>121</v>
      </c>
    </row>
    <row r="218" spans="1:11" x14ac:dyDescent="0.2">
      <c r="A218" s="33" t="s">
        <v>109</v>
      </c>
      <c r="B218" s="15"/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K218" s="23" t="s">
        <v>122</v>
      </c>
    </row>
    <row r="219" spans="1:11" x14ac:dyDescent="0.2">
      <c r="A219" s="33" t="s">
        <v>110</v>
      </c>
      <c r="B219" s="15"/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K219" s="23" t="s">
        <v>123</v>
      </c>
    </row>
    <row r="220" spans="1:11" x14ac:dyDescent="0.2">
      <c r="A220" s="33" t="s">
        <v>111</v>
      </c>
      <c r="B220" s="15"/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K220" s="23" t="s">
        <v>124</v>
      </c>
    </row>
    <row r="221" spans="1:11" x14ac:dyDescent="0.2">
      <c r="A221" s="33" t="s">
        <v>112</v>
      </c>
      <c r="B221" s="15"/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K221" s="23" t="s">
        <v>125</v>
      </c>
    </row>
    <row r="222" spans="1:11" ht="13.5" thickBot="1" x14ac:dyDescent="0.25">
      <c r="A222" s="41" t="s">
        <v>113</v>
      </c>
      <c r="C222" s="42">
        <v>0</v>
      </c>
      <c r="D222" s="42">
        <v>0</v>
      </c>
      <c r="E222" s="42">
        <v>0</v>
      </c>
      <c r="F222" s="42">
        <v>0</v>
      </c>
      <c r="G222" s="42">
        <v>0</v>
      </c>
      <c r="H222" s="42">
        <v>0</v>
      </c>
      <c r="I222" s="42">
        <v>0</v>
      </c>
      <c r="J222" s="2"/>
      <c r="K222" s="43" t="s">
        <v>113</v>
      </c>
    </row>
    <row r="223" spans="1:11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K223" s="37">
        <v>2007</v>
      </c>
    </row>
    <row r="224" spans="1:11" x14ac:dyDescent="0.2">
      <c r="A224" s="33" t="s">
        <v>102</v>
      </c>
      <c r="B224" s="15"/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K224" s="23" t="s">
        <v>115</v>
      </c>
    </row>
    <row r="225" spans="1:11" x14ac:dyDescent="0.2">
      <c r="A225" s="33" t="s">
        <v>103</v>
      </c>
      <c r="B225" s="15"/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K225" s="23" t="s">
        <v>116</v>
      </c>
    </row>
    <row r="226" spans="1:11" x14ac:dyDescent="0.2">
      <c r="A226" s="33" t="s">
        <v>104</v>
      </c>
      <c r="B226" s="15"/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K226" s="23" t="s">
        <v>117</v>
      </c>
    </row>
    <row r="227" spans="1:11" x14ac:dyDescent="0.2">
      <c r="A227" s="33" t="s">
        <v>105</v>
      </c>
      <c r="B227" s="15"/>
      <c r="C227" s="16">
        <v>0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K227" s="23" t="s">
        <v>118</v>
      </c>
    </row>
    <row r="228" spans="1:11" x14ac:dyDescent="0.2">
      <c r="A228" s="33" t="s">
        <v>106</v>
      </c>
      <c r="B228" s="15"/>
      <c r="C228" s="35" t="s">
        <v>24</v>
      </c>
      <c r="D228" s="35" t="s">
        <v>24</v>
      </c>
      <c r="E228" s="35" t="s">
        <v>24</v>
      </c>
      <c r="F228" s="35" t="s">
        <v>24</v>
      </c>
      <c r="G228" s="35" t="s">
        <v>24</v>
      </c>
      <c r="H228" s="35" t="s">
        <v>24</v>
      </c>
      <c r="I228" s="16">
        <v>0</v>
      </c>
      <c r="K228" s="23" t="s">
        <v>119</v>
      </c>
    </row>
    <row r="229" spans="1:11" x14ac:dyDescent="0.2">
      <c r="A229" s="33" t="s">
        <v>107</v>
      </c>
      <c r="B229" s="15"/>
      <c r="C229" s="35" t="s">
        <v>24</v>
      </c>
      <c r="D229" s="35" t="s">
        <v>24</v>
      </c>
      <c r="E229" s="35" t="s">
        <v>24</v>
      </c>
      <c r="F229" s="35" t="s">
        <v>24</v>
      </c>
      <c r="G229" s="35" t="s">
        <v>24</v>
      </c>
      <c r="H229" s="35" t="s">
        <v>24</v>
      </c>
      <c r="I229" s="16">
        <v>0</v>
      </c>
      <c r="K229" s="23" t="s">
        <v>120</v>
      </c>
    </row>
    <row r="230" spans="1:11" x14ac:dyDescent="0.2">
      <c r="A230" s="33" t="s">
        <v>108</v>
      </c>
      <c r="B230" s="15"/>
      <c r="C230" s="35" t="s">
        <v>24</v>
      </c>
      <c r="D230" s="35" t="s">
        <v>24</v>
      </c>
      <c r="E230" s="35" t="s">
        <v>24</v>
      </c>
      <c r="F230" s="35" t="s">
        <v>24</v>
      </c>
      <c r="G230" s="35" t="s">
        <v>24</v>
      </c>
      <c r="H230" s="35" t="s">
        <v>24</v>
      </c>
      <c r="I230" s="16">
        <v>0</v>
      </c>
      <c r="K230" s="23" t="s">
        <v>121</v>
      </c>
    </row>
    <row r="231" spans="1:11" x14ac:dyDescent="0.2">
      <c r="A231" s="33" t="s">
        <v>109</v>
      </c>
      <c r="B231" s="15"/>
      <c r="C231" s="35" t="s">
        <v>24</v>
      </c>
      <c r="D231" s="35" t="s">
        <v>24</v>
      </c>
      <c r="E231" s="35" t="s">
        <v>24</v>
      </c>
      <c r="F231" s="35" t="s">
        <v>24</v>
      </c>
      <c r="G231" s="35" t="s">
        <v>24</v>
      </c>
      <c r="H231" s="35" t="s">
        <v>24</v>
      </c>
      <c r="I231" s="16">
        <v>0</v>
      </c>
      <c r="K231" s="23" t="s">
        <v>122</v>
      </c>
    </row>
    <row r="232" spans="1:11" x14ac:dyDescent="0.2">
      <c r="A232" s="33" t="s">
        <v>110</v>
      </c>
      <c r="B232" s="15"/>
      <c r="C232" s="35" t="s">
        <v>24</v>
      </c>
      <c r="D232" s="35" t="s">
        <v>24</v>
      </c>
      <c r="E232" s="35" t="s">
        <v>24</v>
      </c>
      <c r="F232" s="35" t="s">
        <v>24</v>
      </c>
      <c r="G232" s="35" t="s">
        <v>24</v>
      </c>
      <c r="H232" s="35" t="s">
        <v>24</v>
      </c>
      <c r="I232" s="16">
        <v>0</v>
      </c>
      <c r="K232" s="23" t="s">
        <v>123</v>
      </c>
    </row>
    <row r="233" spans="1:11" x14ac:dyDescent="0.2">
      <c r="A233" s="33" t="s">
        <v>111</v>
      </c>
      <c r="B233" s="15"/>
      <c r="C233" s="35" t="s">
        <v>24</v>
      </c>
      <c r="D233" s="35" t="s">
        <v>24</v>
      </c>
      <c r="E233" s="35" t="s">
        <v>24</v>
      </c>
      <c r="F233" s="35" t="s">
        <v>24</v>
      </c>
      <c r="G233" s="35" t="s">
        <v>24</v>
      </c>
      <c r="H233" s="35" t="s">
        <v>24</v>
      </c>
      <c r="I233" s="16">
        <v>0</v>
      </c>
      <c r="K233" s="23" t="s">
        <v>124</v>
      </c>
    </row>
    <row r="234" spans="1:11" x14ac:dyDescent="0.2">
      <c r="A234" s="33" t="s">
        <v>112</v>
      </c>
      <c r="B234" s="15"/>
      <c r="C234" s="35" t="s">
        <v>24</v>
      </c>
      <c r="D234" s="35" t="s">
        <v>24</v>
      </c>
      <c r="E234" s="35" t="s">
        <v>24</v>
      </c>
      <c r="F234" s="35" t="s">
        <v>24</v>
      </c>
      <c r="G234" s="35" t="s">
        <v>24</v>
      </c>
      <c r="H234" s="35" t="s">
        <v>24</v>
      </c>
      <c r="I234" s="16">
        <v>0</v>
      </c>
      <c r="K234" s="23" t="s">
        <v>125</v>
      </c>
    </row>
    <row r="235" spans="1:11" ht="13.5" thickBot="1" x14ac:dyDescent="0.25">
      <c r="A235" s="41" t="s">
        <v>113</v>
      </c>
      <c r="C235" s="75" t="s">
        <v>24</v>
      </c>
      <c r="D235" s="75" t="s">
        <v>24</v>
      </c>
      <c r="E235" s="75" t="s">
        <v>24</v>
      </c>
      <c r="F235" s="75" t="s">
        <v>24</v>
      </c>
      <c r="G235" s="75" t="s">
        <v>24</v>
      </c>
      <c r="H235" s="75" t="s">
        <v>24</v>
      </c>
      <c r="I235" s="42">
        <v>0</v>
      </c>
      <c r="J235" s="2"/>
      <c r="K235" s="43" t="s">
        <v>113</v>
      </c>
    </row>
    <row r="236" spans="1:11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K236" s="37">
        <v>2008</v>
      </c>
    </row>
    <row r="237" spans="1:11" x14ac:dyDescent="0.2">
      <c r="A237" s="33" t="s">
        <v>102</v>
      </c>
      <c r="B237" s="15"/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K237" s="23" t="s">
        <v>115</v>
      </c>
    </row>
    <row r="238" spans="1:11" x14ac:dyDescent="0.2">
      <c r="A238" s="33" t="s">
        <v>103</v>
      </c>
      <c r="B238" s="15"/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K238" s="23" t="s">
        <v>116</v>
      </c>
    </row>
    <row r="239" spans="1:11" x14ac:dyDescent="0.2">
      <c r="A239" s="33" t="s">
        <v>104</v>
      </c>
      <c r="B239" s="15"/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K239" s="23" t="s">
        <v>117</v>
      </c>
    </row>
    <row r="240" spans="1:11" x14ac:dyDescent="0.2">
      <c r="A240" s="33" t="s">
        <v>105</v>
      </c>
      <c r="B240" s="15"/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K240" s="23" t="s">
        <v>118</v>
      </c>
    </row>
    <row r="241" spans="1:12" x14ac:dyDescent="0.2">
      <c r="A241" s="33" t="s">
        <v>106</v>
      </c>
      <c r="B241" s="15"/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K241" s="23" t="s">
        <v>119</v>
      </c>
    </row>
    <row r="242" spans="1:12" x14ac:dyDescent="0.2">
      <c r="A242" s="33" t="s">
        <v>107</v>
      </c>
      <c r="B242" s="15"/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K242" s="23" t="s">
        <v>120</v>
      </c>
    </row>
    <row r="243" spans="1:12" x14ac:dyDescent="0.2">
      <c r="A243" s="33" t="s">
        <v>108</v>
      </c>
      <c r="B243" s="15"/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K243" s="23" t="s">
        <v>121</v>
      </c>
    </row>
    <row r="244" spans="1:12" x14ac:dyDescent="0.2">
      <c r="A244" s="33" t="s">
        <v>109</v>
      </c>
      <c r="B244" s="15"/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K244" s="23" t="s">
        <v>122</v>
      </c>
    </row>
    <row r="245" spans="1:12" x14ac:dyDescent="0.2">
      <c r="A245" s="33" t="s">
        <v>110</v>
      </c>
      <c r="B245" s="15"/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K245" s="23" t="s">
        <v>123</v>
      </c>
    </row>
    <row r="246" spans="1:12" x14ac:dyDescent="0.2">
      <c r="A246" s="33" t="s">
        <v>111</v>
      </c>
      <c r="B246" s="15"/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K246" s="23" t="s">
        <v>124</v>
      </c>
    </row>
    <row r="247" spans="1:12" x14ac:dyDescent="0.2">
      <c r="A247" s="33" t="s">
        <v>112</v>
      </c>
      <c r="B247" s="15"/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K247" s="23" t="s">
        <v>125</v>
      </c>
    </row>
    <row r="248" spans="1:12" ht="13.5" thickBot="1" x14ac:dyDescent="0.25">
      <c r="A248" s="41" t="s">
        <v>113</v>
      </c>
      <c r="C248" s="42">
        <v>0</v>
      </c>
      <c r="D248" s="42">
        <v>0</v>
      </c>
      <c r="E248" s="42">
        <v>0</v>
      </c>
      <c r="F248" s="42">
        <v>0</v>
      </c>
      <c r="G248" s="42">
        <v>0</v>
      </c>
      <c r="H248" s="42">
        <v>0</v>
      </c>
      <c r="I248" s="42">
        <v>0</v>
      </c>
      <c r="J248" s="2"/>
      <c r="K248" s="43" t="s">
        <v>113</v>
      </c>
    </row>
    <row r="249" spans="1:12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K249" s="37">
        <v>2009</v>
      </c>
    </row>
    <row r="250" spans="1:12" x14ac:dyDescent="0.2">
      <c r="A250" s="33" t="s">
        <v>102</v>
      </c>
      <c r="B250" s="16"/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K250" s="23" t="s">
        <v>115</v>
      </c>
      <c r="L250" s="10"/>
    </row>
    <row r="251" spans="1:12" x14ac:dyDescent="0.2">
      <c r="A251" s="33" t="s">
        <v>103</v>
      </c>
      <c r="B251" s="15"/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K251" s="23" t="s">
        <v>116</v>
      </c>
      <c r="L251" s="10"/>
    </row>
    <row r="252" spans="1:12" x14ac:dyDescent="0.2">
      <c r="A252" s="33" t="s">
        <v>104</v>
      </c>
      <c r="B252" s="15"/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K252" s="23" t="s">
        <v>117</v>
      </c>
      <c r="L252" s="10"/>
    </row>
    <row r="253" spans="1:12" x14ac:dyDescent="0.2">
      <c r="A253" s="33" t="s">
        <v>105</v>
      </c>
      <c r="B253" s="15"/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K253" s="23" t="s">
        <v>118</v>
      </c>
      <c r="L253" s="10"/>
    </row>
    <row r="254" spans="1:12" x14ac:dyDescent="0.2">
      <c r="A254" s="33" t="s">
        <v>106</v>
      </c>
      <c r="B254" s="15"/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K254" s="23" t="s">
        <v>119</v>
      </c>
      <c r="L254" s="10"/>
    </row>
    <row r="255" spans="1:12" x14ac:dyDescent="0.2">
      <c r="A255" s="33" t="s">
        <v>107</v>
      </c>
      <c r="B255" s="15"/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K255" s="23" t="s">
        <v>120</v>
      </c>
      <c r="L255" s="10"/>
    </row>
    <row r="256" spans="1:12" x14ac:dyDescent="0.2">
      <c r="A256" s="33" t="s">
        <v>108</v>
      </c>
      <c r="B256" s="15"/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K256" s="23" t="s">
        <v>121</v>
      </c>
      <c r="L256" s="10"/>
    </row>
    <row r="257" spans="1:12" x14ac:dyDescent="0.2">
      <c r="A257" s="33" t="s">
        <v>109</v>
      </c>
      <c r="B257" s="15"/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K257" s="23" t="s">
        <v>122</v>
      </c>
      <c r="L257" s="10"/>
    </row>
    <row r="258" spans="1:12" x14ac:dyDescent="0.2">
      <c r="A258" s="33" t="s">
        <v>110</v>
      </c>
      <c r="B258" s="15"/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K258" s="23" t="s">
        <v>123</v>
      </c>
      <c r="L258" s="10"/>
    </row>
    <row r="259" spans="1:12" x14ac:dyDescent="0.2">
      <c r="A259" s="33" t="s">
        <v>111</v>
      </c>
      <c r="B259" s="15"/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K259" s="23" t="s">
        <v>124</v>
      </c>
      <c r="L259" s="10"/>
    </row>
    <row r="260" spans="1:12" x14ac:dyDescent="0.2">
      <c r="A260" s="33" t="s">
        <v>112</v>
      </c>
      <c r="B260" s="15"/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K260" s="23" t="s">
        <v>125</v>
      </c>
      <c r="L260" s="10"/>
    </row>
    <row r="261" spans="1:12" ht="13.5" thickBot="1" x14ac:dyDescent="0.25">
      <c r="A261" s="41" t="s">
        <v>113</v>
      </c>
      <c r="C261" s="42">
        <v>0</v>
      </c>
      <c r="D261" s="42">
        <v>0</v>
      </c>
      <c r="E261" s="42">
        <v>0</v>
      </c>
      <c r="F261" s="42">
        <v>0</v>
      </c>
      <c r="G261" s="42">
        <v>0</v>
      </c>
      <c r="H261" s="42">
        <v>0</v>
      </c>
      <c r="I261" s="42">
        <v>0</v>
      </c>
      <c r="J261" s="2"/>
      <c r="K261" s="43" t="s">
        <v>113</v>
      </c>
    </row>
    <row r="262" spans="1:12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K262" s="37">
        <v>2010</v>
      </c>
    </row>
    <row r="263" spans="1:12" x14ac:dyDescent="0.2">
      <c r="A263" s="33" t="s">
        <v>102</v>
      </c>
      <c r="B263" s="15"/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K263" s="23" t="s">
        <v>115</v>
      </c>
      <c r="L263" s="10"/>
    </row>
    <row r="264" spans="1:12" x14ac:dyDescent="0.2">
      <c r="A264" s="33" t="s">
        <v>103</v>
      </c>
      <c r="B264" s="15"/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K264" s="23" t="s">
        <v>116</v>
      </c>
      <c r="L264" s="10"/>
    </row>
    <row r="265" spans="1:12" x14ac:dyDescent="0.2">
      <c r="A265" s="33" t="s">
        <v>104</v>
      </c>
      <c r="B265" s="15"/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K265" s="23" t="s">
        <v>117</v>
      </c>
      <c r="L265" s="10"/>
    </row>
    <row r="266" spans="1:12" x14ac:dyDescent="0.2">
      <c r="A266" s="33" t="s">
        <v>105</v>
      </c>
      <c r="B266" s="15"/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K266" s="23" t="s">
        <v>118</v>
      </c>
      <c r="L266" s="10"/>
    </row>
    <row r="267" spans="1:12" x14ac:dyDescent="0.2">
      <c r="A267" s="33" t="s">
        <v>106</v>
      </c>
      <c r="B267" s="15"/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K267" s="23" t="s">
        <v>119</v>
      </c>
      <c r="L267" s="10"/>
    </row>
    <row r="268" spans="1:12" x14ac:dyDescent="0.2">
      <c r="A268" s="33" t="s">
        <v>107</v>
      </c>
      <c r="B268" s="15"/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K268" s="23" t="s">
        <v>120</v>
      </c>
      <c r="L268" s="10"/>
    </row>
    <row r="269" spans="1:12" x14ac:dyDescent="0.2">
      <c r="A269" s="33" t="s">
        <v>129</v>
      </c>
      <c r="B269" s="15"/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K269" s="23" t="s">
        <v>121</v>
      </c>
    </row>
    <row r="270" spans="1:12" x14ac:dyDescent="0.2">
      <c r="A270" s="33" t="s">
        <v>122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K270" s="23" t="s">
        <v>122</v>
      </c>
    </row>
    <row r="271" spans="1:12" x14ac:dyDescent="0.2">
      <c r="A271" s="33" t="s">
        <v>123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K271" s="23" t="s">
        <v>123</v>
      </c>
    </row>
    <row r="272" spans="1:12" x14ac:dyDescent="0.2">
      <c r="A272" s="33" t="s">
        <v>131</v>
      </c>
      <c r="C272" s="3">
        <v>0</v>
      </c>
      <c r="D272" s="3">
        <v>0</v>
      </c>
      <c r="E272" s="3">
        <v>0</v>
      </c>
      <c r="F272" s="3">
        <v>0</v>
      </c>
      <c r="G272" s="3">
        <v>0</v>
      </c>
      <c r="H272" s="16">
        <v>0</v>
      </c>
      <c r="I272" s="16">
        <v>0</v>
      </c>
      <c r="K272" s="23" t="s">
        <v>124</v>
      </c>
    </row>
    <row r="273" spans="1:11" x14ac:dyDescent="0.2">
      <c r="A273" s="33" t="s">
        <v>125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  <c r="H273" s="16">
        <v>0</v>
      </c>
      <c r="I273" s="16">
        <v>0</v>
      </c>
      <c r="K273" s="23" t="s">
        <v>125</v>
      </c>
    </row>
    <row r="274" spans="1:11" ht="13.5" thickBot="1" x14ac:dyDescent="0.25">
      <c r="A274" s="41" t="s">
        <v>113</v>
      </c>
      <c r="C274" s="42">
        <v>0</v>
      </c>
      <c r="D274" s="42">
        <v>0</v>
      </c>
      <c r="E274" s="42">
        <v>0</v>
      </c>
      <c r="F274" s="42">
        <v>0</v>
      </c>
      <c r="G274" s="42">
        <v>0</v>
      </c>
      <c r="H274" s="42">
        <v>0</v>
      </c>
      <c r="I274" s="42">
        <v>0</v>
      </c>
      <c r="J274" s="2"/>
      <c r="K274" s="43" t="s">
        <v>113</v>
      </c>
    </row>
    <row r="275" spans="1:11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K275" s="37">
        <v>2011</v>
      </c>
    </row>
    <row r="276" spans="1:11" x14ac:dyDescent="0.2">
      <c r="A276" s="33" t="s">
        <v>102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  <c r="H276" s="16">
        <v>0</v>
      </c>
      <c r="I276" s="16">
        <v>0</v>
      </c>
      <c r="K276" s="23" t="s">
        <v>115</v>
      </c>
    </row>
    <row r="277" spans="1:11" x14ac:dyDescent="0.2">
      <c r="A277" s="33" t="s">
        <v>103</v>
      </c>
      <c r="C277" s="3">
        <v>0</v>
      </c>
      <c r="D277" s="3">
        <v>0</v>
      </c>
      <c r="E277" s="3">
        <v>0</v>
      </c>
      <c r="F277" s="3">
        <v>0</v>
      </c>
      <c r="G277" s="3">
        <v>0</v>
      </c>
      <c r="H277" s="16">
        <v>0</v>
      </c>
      <c r="I277" s="16">
        <v>0</v>
      </c>
      <c r="K277" s="23" t="s">
        <v>116</v>
      </c>
    </row>
    <row r="278" spans="1:11" x14ac:dyDescent="0.2">
      <c r="A278" s="33" t="s">
        <v>104</v>
      </c>
      <c r="C278" s="3">
        <v>0</v>
      </c>
      <c r="D278" s="3">
        <v>0</v>
      </c>
      <c r="E278" s="3">
        <v>0</v>
      </c>
      <c r="F278" s="3">
        <v>0</v>
      </c>
      <c r="G278" s="3">
        <v>0</v>
      </c>
      <c r="H278" s="16">
        <v>0</v>
      </c>
      <c r="I278" s="16">
        <v>0</v>
      </c>
      <c r="K278" s="23" t="s">
        <v>117</v>
      </c>
    </row>
    <row r="279" spans="1:11" x14ac:dyDescent="0.2">
      <c r="A279" s="33" t="s">
        <v>105</v>
      </c>
      <c r="C279" s="3">
        <v>0</v>
      </c>
      <c r="D279" s="3">
        <v>0</v>
      </c>
      <c r="E279" s="3">
        <v>0</v>
      </c>
      <c r="F279" s="3">
        <v>0</v>
      </c>
      <c r="G279" s="3">
        <v>0</v>
      </c>
      <c r="H279" s="16">
        <v>0</v>
      </c>
      <c r="I279" s="16">
        <v>0</v>
      </c>
      <c r="K279" s="23" t="s">
        <v>118</v>
      </c>
    </row>
    <row r="280" spans="1:11" x14ac:dyDescent="0.2">
      <c r="A280" s="33" t="s">
        <v>137</v>
      </c>
      <c r="C280" s="3">
        <v>0</v>
      </c>
      <c r="D280" s="3">
        <v>0</v>
      </c>
      <c r="E280" s="3">
        <v>0</v>
      </c>
      <c r="F280" s="3">
        <v>0</v>
      </c>
      <c r="G280" s="3">
        <v>0</v>
      </c>
      <c r="H280" s="16">
        <v>0</v>
      </c>
      <c r="I280" s="16">
        <v>0</v>
      </c>
      <c r="K280" s="23" t="s">
        <v>119</v>
      </c>
    </row>
    <row r="281" spans="1:11" x14ac:dyDescent="0.2">
      <c r="A281" s="33" t="s">
        <v>138</v>
      </c>
      <c r="C281" s="3">
        <v>0</v>
      </c>
      <c r="D281" s="3">
        <v>0</v>
      </c>
      <c r="E281" s="3">
        <v>0</v>
      </c>
      <c r="F281" s="3">
        <v>0</v>
      </c>
      <c r="G281" s="3">
        <v>0</v>
      </c>
      <c r="H281" s="16">
        <v>0</v>
      </c>
      <c r="I281" s="16">
        <v>0</v>
      </c>
      <c r="K281" s="23" t="s">
        <v>120</v>
      </c>
    </row>
    <row r="282" spans="1:11" x14ac:dyDescent="0.2">
      <c r="A282" s="33" t="s">
        <v>129</v>
      </c>
      <c r="C282" s="3">
        <v>0</v>
      </c>
      <c r="D282" s="3">
        <v>0</v>
      </c>
      <c r="E282" s="3">
        <v>0</v>
      </c>
      <c r="F282" s="3">
        <v>0</v>
      </c>
      <c r="G282" s="3">
        <v>0</v>
      </c>
      <c r="H282" s="16">
        <v>0</v>
      </c>
      <c r="I282" s="16">
        <v>0</v>
      </c>
      <c r="K282" s="23" t="s">
        <v>121</v>
      </c>
    </row>
    <row r="283" spans="1:11" x14ac:dyDescent="0.2">
      <c r="A283" s="33" t="s">
        <v>122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  <c r="H283" s="16">
        <v>0</v>
      </c>
      <c r="I283" s="16">
        <v>0</v>
      </c>
      <c r="K283" s="23" t="s">
        <v>122</v>
      </c>
    </row>
    <row r="284" spans="1:11" x14ac:dyDescent="0.2">
      <c r="A284" s="33" t="s">
        <v>123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  <c r="H284" s="16">
        <v>0</v>
      </c>
      <c r="I284" s="16">
        <v>0</v>
      </c>
      <c r="K284" s="23" t="s">
        <v>123</v>
      </c>
    </row>
    <row r="285" spans="1:11" x14ac:dyDescent="0.2">
      <c r="A285" s="33" t="s">
        <v>131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  <c r="H285" s="16">
        <v>0</v>
      </c>
      <c r="I285" s="16">
        <v>0</v>
      </c>
      <c r="K285" s="23" t="s">
        <v>124</v>
      </c>
    </row>
    <row r="286" spans="1:11" x14ac:dyDescent="0.2">
      <c r="A286" s="33" t="s">
        <v>125</v>
      </c>
      <c r="C286" s="3">
        <v>0</v>
      </c>
      <c r="D286" s="3">
        <v>0</v>
      </c>
      <c r="E286" s="3">
        <v>0</v>
      </c>
      <c r="F286" s="3">
        <v>0</v>
      </c>
      <c r="G286" s="3">
        <v>0</v>
      </c>
      <c r="H286" s="16">
        <v>0</v>
      </c>
      <c r="I286" s="16">
        <v>0</v>
      </c>
      <c r="K286" s="23" t="s">
        <v>125</v>
      </c>
    </row>
    <row r="287" spans="1:11" ht="13.5" thickBot="1" x14ac:dyDescent="0.25">
      <c r="A287" s="41" t="s">
        <v>113</v>
      </c>
      <c r="C287" s="42">
        <v>0</v>
      </c>
      <c r="D287" s="42">
        <v>0</v>
      </c>
      <c r="E287" s="42">
        <v>0</v>
      </c>
      <c r="F287" s="42">
        <v>0</v>
      </c>
      <c r="G287" s="42">
        <v>0</v>
      </c>
      <c r="H287" s="42">
        <v>0</v>
      </c>
      <c r="I287" s="42">
        <v>0</v>
      </c>
      <c r="J287" s="2"/>
      <c r="K287" s="43" t="s">
        <v>113</v>
      </c>
    </row>
    <row r="288" spans="1:11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K288" s="37">
        <v>2012</v>
      </c>
    </row>
    <row r="289" spans="1:11" x14ac:dyDescent="0.2">
      <c r="A289" s="33" t="s">
        <v>153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  <c r="H289" s="16">
        <v>0</v>
      </c>
      <c r="I289" s="16">
        <v>0</v>
      </c>
      <c r="K289" s="23" t="s">
        <v>115</v>
      </c>
    </row>
    <row r="290" spans="1:11" x14ac:dyDescent="0.2">
      <c r="A290" s="33" t="s">
        <v>154</v>
      </c>
      <c r="C290" s="3">
        <v>0</v>
      </c>
      <c r="D290" s="3">
        <v>0</v>
      </c>
      <c r="E290" s="3">
        <v>0</v>
      </c>
      <c r="F290" s="3">
        <v>0</v>
      </c>
      <c r="G290" s="3">
        <v>0</v>
      </c>
      <c r="H290" s="16">
        <v>0</v>
      </c>
      <c r="I290" s="16">
        <v>0</v>
      </c>
      <c r="K290" s="23" t="s">
        <v>116</v>
      </c>
    </row>
    <row r="291" spans="1:11" x14ac:dyDescent="0.2">
      <c r="A291" s="33" t="s">
        <v>155</v>
      </c>
      <c r="C291" s="3">
        <v>0</v>
      </c>
      <c r="D291" s="3">
        <v>0</v>
      </c>
      <c r="E291" s="3">
        <v>0</v>
      </c>
      <c r="F291" s="3">
        <v>0</v>
      </c>
      <c r="G291" s="3">
        <v>0</v>
      </c>
      <c r="H291" s="16">
        <v>0</v>
      </c>
      <c r="I291" s="16">
        <v>0</v>
      </c>
      <c r="K291" s="23" t="s">
        <v>117</v>
      </c>
    </row>
    <row r="292" spans="1:11" x14ac:dyDescent="0.2">
      <c r="A292" s="33" t="s">
        <v>118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  <c r="H292" s="16">
        <v>0</v>
      </c>
      <c r="I292" s="16">
        <v>0</v>
      </c>
      <c r="K292" s="23" t="s">
        <v>118</v>
      </c>
    </row>
    <row r="293" spans="1:11" x14ac:dyDescent="0.2">
      <c r="A293" s="33" t="s">
        <v>137</v>
      </c>
      <c r="C293" s="3">
        <v>0</v>
      </c>
      <c r="D293" s="3">
        <v>0</v>
      </c>
      <c r="E293" s="3">
        <v>0</v>
      </c>
      <c r="F293" s="3">
        <v>0</v>
      </c>
      <c r="G293" s="3">
        <v>0</v>
      </c>
      <c r="H293" s="16">
        <v>0</v>
      </c>
      <c r="I293" s="16">
        <v>0</v>
      </c>
      <c r="K293" s="23" t="s">
        <v>119</v>
      </c>
    </row>
    <row r="294" spans="1:11" x14ac:dyDescent="0.2">
      <c r="A294" s="33" t="s">
        <v>138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  <c r="H294" s="16">
        <v>0</v>
      </c>
      <c r="I294" s="16">
        <v>0</v>
      </c>
      <c r="K294" s="23" t="s">
        <v>120</v>
      </c>
    </row>
    <row r="295" spans="1:11" x14ac:dyDescent="0.2">
      <c r="A295" s="33" t="s">
        <v>129</v>
      </c>
      <c r="C295" s="3">
        <v>0</v>
      </c>
      <c r="D295" s="3">
        <v>0</v>
      </c>
      <c r="E295" s="3">
        <v>0</v>
      </c>
      <c r="F295" s="3">
        <v>0</v>
      </c>
      <c r="G295" s="3">
        <v>0</v>
      </c>
      <c r="H295" s="16">
        <v>0</v>
      </c>
      <c r="I295" s="16">
        <v>0</v>
      </c>
      <c r="K295" s="23" t="s">
        <v>121</v>
      </c>
    </row>
    <row r="296" spans="1:11" x14ac:dyDescent="0.2">
      <c r="A296" s="33" t="s">
        <v>122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  <c r="H296" s="16">
        <v>0</v>
      </c>
      <c r="I296" s="16">
        <v>0</v>
      </c>
      <c r="K296" s="23" t="s">
        <v>122</v>
      </c>
    </row>
    <row r="297" spans="1:11" x14ac:dyDescent="0.2">
      <c r="A297" s="33" t="s">
        <v>123</v>
      </c>
      <c r="C297" s="3">
        <v>0</v>
      </c>
      <c r="D297" s="3">
        <v>0</v>
      </c>
      <c r="E297" s="3">
        <v>0</v>
      </c>
      <c r="F297" s="3">
        <v>0</v>
      </c>
      <c r="G297" s="3">
        <v>0</v>
      </c>
      <c r="H297" s="16">
        <v>0</v>
      </c>
      <c r="I297" s="16">
        <v>0</v>
      </c>
      <c r="K297" s="23" t="s">
        <v>123</v>
      </c>
    </row>
    <row r="298" spans="1:11" x14ac:dyDescent="0.2">
      <c r="A298" s="33" t="s">
        <v>131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16">
        <v>0</v>
      </c>
      <c r="I298" s="16">
        <v>0</v>
      </c>
      <c r="K298" s="23" t="s">
        <v>124</v>
      </c>
    </row>
    <row r="299" spans="1:11" x14ac:dyDescent="0.2">
      <c r="A299" s="33" t="s">
        <v>125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16">
        <v>0</v>
      </c>
      <c r="I299" s="16">
        <v>0</v>
      </c>
      <c r="K299" s="23" t="s">
        <v>125</v>
      </c>
    </row>
    <row r="300" spans="1:11" ht="13.5" thickBot="1" x14ac:dyDescent="0.25">
      <c r="A300" s="41" t="s">
        <v>113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2"/>
      <c r="K300" s="43" t="s">
        <v>113</v>
      </c>
    </row>
    <row r="301" spans="1:11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K301" s="37">
        <v>2013</v>
      </c>
    </row>
    <row r="302" spans="1:11" x14ac:dyDescent="0.2">
      <c r="A302" s="33" t="s">
        <v>153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16">
        <v>0</v>
      </c>
      <c r="I302" s="16">
        <v>0</v>
      </c>
      <c r="K302" s="23" t="s">
        <v>115</v>
      </c>
    </row>
    <row r="303" spans="1:11" x14ac:dyDescent="0.2">
      <c r="A303" s="33" t="s">
        <v>154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  <c r="H303" s="16">
        <v>0</v>
      </c>
      <c r="I303" s="16">
        <v>0</v>
      </c>
      <c r="K303" s="23" t="s">
        <v>116</v>
      </c>
    </row>
    <row r="304" spans="1:11" x14ac:dyDescent="0.2">
      <c r="A304" s="33" t="s">
        <v>155</v>
      </c>
      <c r="C304" s="3">
        <v>0</v>
      </c>
      <c r="D304" s="3">
        <v>0</v>
      </c>
      <c r="E304" s="3">
        <v>0</v>
      </c>
      <c r="F304" s="3">
        <v>0</v>
      </c>
      <c r="G304" s="3">
        <v>0</v>
      </c>
      <c r="H304" s="16">
        <v>0</v>
      </c>
      <c r="I304" s="16">
        <v>0</v>
      </c>
      <c r="K304" s="23" t="s">
        <v>117</v>
      </c>
    </row>
    <row r="305" spans="1:11" x14ac:dyDescent="0.2">
      <c r="A305" s="33" t="s">
        <v>118</v>
      </c>
      <c r="C305" s="3">
        <v>0</v>
      </c>
      <c r="D305" s="3">
        <v>0</v>
      </c>
      <c r="E305" s="3">
        <v>0</v>
      </c>
      <c r="F305" s="3">
        <v>0</v>
      </c>
      <c r="G305" s="3">
        <v>0</v>
      </c>
      <c r="H305" s="16">
        <v>0</v>
      </c>
      <c r="I305" s="16">
        <v>0</v>
      </c>
      <c r="K305" s="23" t="s">
        <v>118</v>
      </c>
    </row>
    <row r="306" spans="1:11" x14ac:dyDescent="0.2">
      <c r="A306" s="33" t="s">
        <v>137</v>
      </c>
      <c r="C306" s="3">
        <v>0</v>
      </c>
      <c r="D306" s="3">
        <v>0</v>
      </c>
      <c r="E306" s="3">
        <v>0</v>
      </c>
      <c r="F306" s="3">
        <v>0</v>
      </c>
      <c r="G306" s="3">
        <v>0</v>
      </c>
      <c r="H306" s="16">
        <v>0</v>
      </c>
      <c r="I306" s="16">
        <v>0</v>
      </c>
      <c r="K306" s="23" t="s">
        <v>119</v>
      </c>
    </row>
    <row r="307" spans="1:11" x14ac:dyDescent="0.2">
      <c r="A307" s="33" t="s">
        <v>138</v>
      </c>
      <c r="C307" s="3">
        <v>0</v>
      </c>
      <c r="D307" s="3">
        <v>0</v>
      </c>
      <c r="E307" s="3">
        <v>0</v>
      </c>
      <c r="F307" s="3">
        <v>0</v>
      </c>
      <c r="G307" s="3">
        <v>0</v>
      </c>
      <c r="H307" s="16">
        <v>0</v>
      </c>
      <c r="I307" s="16">
        <v>0</v>
      </c>
      <c r="K307" s="23" t="s">
        <v>120</v>
      </c>
    </row>
    <row r="308" spans="1:11" x14ac:dyDescent="0.2">
      <c r="A308" s="33" t="s">
        <v>129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16">
        <v>0</v>
      </c>
      <c r="I308" s="16">
        <v>0</v>
      </c>
      <c r="K308" s="23" t="s">
        <v>121</v>
      </c>
    </row>
    <row r="309" spans="1:11" x14ac:dyDescent="0.2">
      <c r="A309" s="33" t="s">
        <v>122</v>
      </c>
      <c r="C309" s="3">
        <v>0</v>
      </c>
      <c r="D309" s="3">
        <v>0</v>
      </c>
      <c r="E309" s="3">
        <v>0</v>
      </c>
      <c r="F309" s="3">
        <v>0</v>
      </c>
      <c r="G309" s="3">
        <v>0</v>
      </c>
      <c r="H309" s="16">
        <v>0</v>
      </c>
      <c r="I309" s="16">
        <v>0</v>
      </c>
      <c r="K309" s="23" t="s">
        <v>122</v>
      </c>
    </row>
    <row r="310" spans="1:11" x14ac:dyDescent="0.2">
      <c r="A310" s="33" t="s">
        <v>123</v>
      </c>
      <c r="C310" s="3">
        <v>0</v>
      </c>
      <c r="D310" s="3">
        <v>0</v>
      </c>
      <c r="E310" s="3">
        <v>0</v>
      </c>
      <c r="F310" s="3">
        <v>0</v>
      </c>
      <c r="G310" s="3">
        <v>0</v>
      </c>
      <c r="H310" s="16">
        <v>0</v>
      </c>
      <c r="I310" s="16">
        <v>0</v>
      </c>
      <c r="K310" s="23" t="s">
        <v>123</v>
      </c>
    </row>
    <row r="311" spans="1:11" x14ac:dyDescent="0.2">
      <c r="A311" s="33" t="s">
        <v>131</v>
      </c>
      <c r="C311" s="3">
        <v>0</v>
      </c>
      <c r="D311" s="3">
        <v>0</v>
      </c>
      <c r="E311" s="3">
        <v>0</v>
      </c>
      <c r="F311" s="3">
        <v>0</v>
      </c>
      <c r="G311" s="3">
        <v>0</v>
      </c>
      <c r="H311" s="16">
        <v>0</v>
      </c>
      <c r="I311" s="16">
        <v>0</v>
      </c>
      <c r="K311" s="23" t="s">
        <v>124</v>
      </c>
    </row>
    <row r="312" spans="1:11" x14ac:dyDescent="0.2">
      <c r="A312" s="33" t="s">
        <v>125</v>
      </c>
      <c r="C312" s="3">
        <v>0</v>
      </c>
      <c r="D312" s="3">
        <v>0</v>
      </c>
      <c r="E312" s="3">
        <v>0</v>
      </c>
      <c r="F312" s="3">
        <v>0</v>
      </c>
      <c r="G312" s="3">
        <v>0</v>
      </c>
      <c r="H312" s="16">
        <v>0</v>
      </c>
      <c r="I312" s="16">
        <v>0</v>
      </c>
      <c r="K312" s="23" t="s">
        <v>125</v>
      </c>
    </row>
    <row r="313" spans="1:11" ht="13.5" thickBot="1" x14ac:dyDescent="0.25">
      <c r="A313" s="41" t="s">
        <v>113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2"/>
      <c r="K313" s="43" t="s">
        <v>113</v>
      </c>
    </row>
    <row r="314" spans="1:11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K314" s="37">
        <f>'Olieforbrug, TJ'!M314</f>
        <v>2014</v>
      </c>
    </row>
    <row r="315" spans="1:11" x14ac:dyDescent="0.2">
      <c r="A315" s="33" t="s">
        <v>153</v>
      </c>
      <c r="C315" s="3">
        <v>0</v>
      </c>
      <c r="D315" s="3">
        <v>0</v>
      </c>
      <c r="E315" s="3">
        <v>0</v>
      </c>
      <c r="F315" s="3">
        <v>0</v>
      </c>
      <c r="G315" s="3">
        <v>0</v>
      </c>
      <c r="H315" s="16">
        <v>0</v>
      </c>
      <c r="I315" s="16">
        <v>0</v>
      </c>
      <c r="K315" s="23" t="s">
        <v>115</v>
      </c>
    </row>
    <row r="316" spans="1:11" x14ac:dyDescent="0.2">
      <c r="A316" s="33" t="s">
        <v>154</v>
      </c>
      <c r="C316" s="3">
        <v>0</v>
      </c>
      <c r="D316" s="3">
        <v>0</v>
      </c>
      <c r="E316" s="3">
        <v>0</v>
      </c>
      <c r="F316" s="3">
        <v>0</v>
      </c>
      <c r="G316" s="3">
        <v>0</v>
      </c>
      <c r="H316" s="16">
        <v>0</v>
      </c>
      <c r="I316" s="16">
        <v>0</v>
      </c>
      <c r="K316" s="23" t="s">
        <v>116</v>
      </c>
    </row>
    <row r="317" spans="1:11" x14ac:dyDescent="0.2">
      <c r="A317" s="33" t="s">
        <v>155</v>
      </c>
      <c r="C317" s="3">
        <v>0</v>
      </c>
      <c r="D317" s="3">
        <v>0</v>
      </c>
      <c r="E317" s="3">
        <v>0</v>
      </c>
      <c r="F317" s="3">
        <v>0</v>
      </c>
      <c r="G317" s="3">
        <v>0</v>
      </c>
      <c r="H317" s="16">
        <v>0</v>
      </c>
      <c r="I317" s="16">
        <v>0</v>
      </c>
      <c r="K317" s="23" t="s">
        <v>117</v>
      </c>
    </row>
    <row r="318" spans="1:11" x14ac:dyDescent="0.2">
      <c r="A318" s="33" t="s">
        <v>118</v>
      </c>
      <c r="C318" s="3">
        <v>0</v>
      </c>
      <c r="D318" s="3">
        <v>0</v>
      </c>
      <c r="E318" s="3">
        <v>0</v>
      </c>
      <c r="F318" s="3">
        <v>0</v>
      </c>
      <c r="G318" s="3">
        <v>0</v>
      </c>
      <c r="H318" s="16">
        <v>0</v>
      </c>
      <c r="I318" s="16">
        <v>0</v>
      </c>
      <c r="K318" s="23" t="s">
        <v>118</v>
      </c>
    </row>
    <row r="319" spans="1:11" x14ac:dyDescent="0.2">
      <c r="A319" s="33" t="s">
        <v>137</v>
      </c>
      <c r="C319" s="3">
        <v>0</v>
      </c>
      <c r="D319" s="3">
        <v>0</v>
      </c>
      <c r="E319" s="3">
        <v>0</v>
      </c>
      <c r="F319" s="3">
        <v>0</v>
      </c>
      <c r="G319" s="3">
        <v>0</v>
      </c>
      <c r="H319" s="16">
        <v>0</v>
      </c>
      <c r="I319" s="16">
        <v>0</v>
      </c>
      <c r="K319" s="23" t="s">
        <v>119</v>
      </c>
    </row>
    <row r="320" spans="1:11" x14ac:dyDescent="0.2">
      <c r="A320" s="33" t="s">
        <v>138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16">
        <v>0</v>
      </c>
      <c r="I320" s="16">
        <v>0</v>
      </c>
      <c r="K320" s="23" t="s">
        <v>120</v>
      </c>
    </row>
    <row r="321" spans="1:11" x14ac:dyDescent="0.2">
      <c r="A321" s="33" t="s">
        <v>129</v>
      </c>
      <c r="C321" s="3">
        <v>0</v>
      </c>
      <c r="D321" s="3">
        <v>0</v>
      </c>
      <c r="E321" s="3">
        <v>0</v>
      </c>
      <c r="F321" s="3">
        <v>0</v>
      </c>
      <c r="G321" s="3">
        <v>0</v>
      </c>
      <c r="H321" s="16">
        <v>0</v>
      </c>
      <c r="I321" s="16">
        <v>0</v>
      </c>
      <c r="K321" s="23" t="s">
        <v>121</v>
      </c>
    </row>
    <row r="322" spans="1:11" x14ac:dyDescent="0.2">
      <c r="A322" s="33" t="s">
        <v>122</v>
      </c>
      <c r="C322" s="3">
        <v>0</v>
      </c>
      <c r="D322" s="3">
        <v>0</v>
      </c>
      <c r="E322" s="3">
        <v>0</v>
      </c>
      <c r="F322" s="3">
        <v>0</v>
      </c>
      <c r="G322" s="3">
        <v>0</v>
      </c>
      <c r="H322" s="16">
        <v>0</v>
      </c>
      <c r="I322" s="16">
        <v>0</v>
      </c>
      <c r="K322" s="23" t="s">
        <v>122</v>
      </c>
    </row>
    <row r="323" spans="1:11" x14ac:dyDescent="0.2">
      <c r="A323" s="33" t="s">
        <v>123</v>
      </c>
      <c r="C323" s="3">
        <v>0</v>
      </c>
      <c r="D323" s="3">
        <v>0</v>
      </c>
      <c r="E323" s="3">
        <v>0</v>
      </c>
      <c r="F323" s="3">
        <v>0</v>
      </c>
      <c r="G323" s="3">
        <v>0</v>
      </c>
      <c r="H323" s="16">
        <v>0</v>
      </c>
      <c r="I323" s="16">
        <v>0</v>
      </c>
      <c r="K323" s="23" t="s">
        <v>123</v>
      </c>
    </row>
    <row r="324" spans="1:11" x14ac:dyDescent="0.2">
      <c r="A324" s="33" t="s">
        <v>131</v>
      </c>
      <c r="C324" s="3">
        <v>0</v>
      </c>
      <c r="D324" s="3">
        <v>0</v>
      </c>
      <c r="E324" s="3">
        <v>0</v>
      </c>
      <c r="F324" s="3">
        <v>0</v>
      </c>
      <c r="G324" s="3">
        <v>0</v>
      </c>
      <c r="H324" s="16">
        <v>0</v>
      </c>
      <c r="I324" s="16">
        <v>0</v>
      </c>
      <c r="K324" s="23" t="s">
        <v>124</v>
      </c>
    </row>
    <row r="325" spans="1:11" x14ac:dyDescent="0.2">
      <c r="A325" s="33" t="s">
        <v>125</v>
      </c>
      <c r="C325" s="3">
        <v>0</v>
      </c>
      <c r="D325" s="3">
        <v>0</v>
      </c>
      <c r="E325" s="3">
        <v>0</v>
      </c>
      <c r="F325" s="3">
        <v>0</v>
      </c>
      <c r="G325" s="3">
        <v>0</v>
      </c>
      <c r="H325" s="16">
        <v>0</v>
      </c>
      <c r="I325" s="16">
        <v>0</v>
      </c>
      <c r="K325" s="23" t="s">
        <v>125</v>
      </c>
    </row>
    <row r="326" spans="1:11" ht="13.5" thickBot="1" x14ac:dyDescent="0.25">
      <c r="A326" s="41" t="s">
        <v>113</v>
      </c>
      <c r="C326" s="42">
        <v>0</v>
      </c>
      <c r="D326" s="42">
        <v>0</v>
      </c>
      <c r="E326" s="42">
        <v>0</v>
      </c>
      <c r="F326" s="42">
        <v>0</v>
      </c>
      <c r="G326" s="42">
        <v>0</v>
      </c>
      <c r="H326" s="42">
        <v>0</v>
      </c>
      <c r="I326" s="42">
        <v>0</v>
      </c>
      <c r="J326" s="2"/>
      <c r="K326" s="43" t="s">
        <v>113</v>
      </c>
    </row>
    <row r="327" spans="1:11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K327" s="37">
        <f>'Olieforbrug, TJ'!M327</f>
        <v>2015</v>
      </c>
    </row>
    <row r="328" spans="1:11" x14ac:dyDescent="0.2">
      <c r="A328" s="33" t="str">
        <f>'Olieforbrug, TJ'!A328</f>
        <v>Januar</v>
      </c>
      <c r="C328" s="3">
        <v>0</v>
      </c>
      <c r="D328" s="3">
        <v>0</v>
      </c>
      <c r="E328" s="3">
        <v>0</v>
      </c>
      <c r="F328" s="3">
        <v>0</v>
      </c>
      <c r="G328" s="3">
        <f>I326-I328</f>
        <v>0</v>
      </c>
      <c r="H328" s="16">
        <v>0</v>
      </c>
      <c r="I328" s="16">
        <v>0</v>
      </c>
      <c r="K328" s="23" t="str">
        <f>'Olieforbrug, TJ'!M328</f>
        <v>January</v>
      </c>
    </row>
    <row r="329" spans="1:11" x14ac:dyDescent="0.2">
      <c r="A329" s="33" t="str">
        <f>'Olieforbrug, TJ'!A329</f>
        <v>Februar</v>
      </c>
      <c r="C329" s="3">
        <v>0</v>
      </c>
      <c r="D329" s="3">
        <v>0</v>
      </c>
      <c r="E329" s="3">
        <v>0</v>
      </c>
      <c r="F329" s="3">
        <v>0</v>
      </c>
      <c r="G329" s="3">
        <f t="shared" ref="G329:G334" si="56">I328-I329</f>
        <v>0</v>
      </c>
      <c r="H329" s="16">
        <v>0</v>
      </c>
      <c r="I329" s="16">
        <v>0</v>
      </c>
      <c r="K329" s="23" t="str">
        <f>'Olieforbrug, TJ'!M329</f>
        <v>February</v>
      </c>
    </row>
    <row r="330" spans="1:11" x14ac:dyDescent="0.2">
      <c r="A330" s="33" t="str">
        <f>'Olieforbrug, TJ'!A330</f>
        <v>Marts</v>
      </c>
      <c r="C330" s="3">
        <v>0</v>
      </c>
      <c r="D330" s="3">
        <v>0</v>
      </c>
      <c r="E330" s="3">
        <v>0</v>
      </c>
      <c r="F330" s="3">
        <v>0</v>
      </c>
      <c r="G330" s="3">
        <f t="shared" si="56"/>
        <v>0</v>
      </c>
      <c r="H330" s="16">
        <v>0</v>
      </c>
      <c r="I330" s="16">
        <v>0</v>
      </c>
      <c r="K330" s="23" t="str">
        <f>'Olieforbrug, TJ'!M330</f>
        <v>March</v>
      </c>
    </row>
    <row r="331" spans="1:11" x14ac:dyDescent="0.2">
      <c r="A331" s="33" t="str">
        <f>'Olieforbrug, TJ'!A331</f>
        <v>April</v>
      </c>
      <c r="C331" s="3">
        <v>0</v>
      </c>
      <c r="D331" s="3">
        <v>0</v>
      </c>
      <c r="E331" s="3">
        <v>0</v>
      </c>
      <c r="F331" s="3">
        <v>0</v>
      </c>
      <c r="G331" s="3">
        <f t="shared" si="56"/>
        <v>0</v>
      </c>
      <c r="H331" s="16">
        <v>0</v>
      </c>
      <c r="I331" s="16">
        <v>0</v>
      </c>
      <c r="K331" s="23" t="str">
        <f>'Olieforbrug, TJ'!M331</f>
        <v>April</v>
      </c>
    </row>
    <row r="332" spans="1:11" x14ac:dyDescent="0.2">
      <c r="A332" s="33" t="str">
        <f>'Olieforbrug, TJ'!A332</f>
        <v>Maj</v>
      </c>
      <c r="C332" s="3">
        <v>0</v>
      </c>
      <c r="D332" s="3">
        <v>0</v>
      </c>
      <c r="E332" s="3">
        <v>0</v>
      </c>
      <c r="F332" s="3">
        <v>0</v>
      </c>
      <c r="G332" s="3">
        <f t="shared" si="56"/>
        <v>0</v>
      </c>
      <c r="H332" s="16">
        <v>0</v>
      </c>
      <c r="I332" s="16">
        <v>0</v>
      </c>
      <c r="K332" s="23" t="str">
        <f>'Olieforbrug, TJ'!M332</f>
        <v>May</v>
      </c>
    </row>
    <row r="333" spans="1:11" x14ac:dyDescent="0.2">
      <c r="A333" s="33" t="str">
        <f>'Olieforbrug, TJ'!A333</f>
        <v>Juni</v>
      </c>
      <c r="C333" s="3">
        <v>0</v>
      </c>
      <c r="D333" s="3">
        <v>0</v>
      </c>
      <c r="E333" s="3">
        <v>0</v>
      </c>
      <c r="F333" s="3">
        <v>0</v>
      </c>
      <c r="G333" s="3">
        <f t="shared" si="56"/>
        <v>0</v>
      </c>
      <c r="H333" s="16">
        <v>0</v>
      </c>
      <c r="I333" s="16">
        <v>0</v>
      </c>
      <c r="K333" s="23" t="str">
        <f>'Olieforbrug, TJ'!M333</f>
        <v>June</v>
      </c>
    </row>
    <row r="334" spans="1:11" x14ac:dyDescent="0.2">
      <c r="A334" s="33" t="str">
        <f>'Olieforbrug, TJ'!A334</f>
        <v>Juli</v>
      </c>
      <c r="C334" s="3">
        <v>0</v>
      </c>
      <c r="D334" s="3">
        <v>0</v>
      </c>
      <c r="E334" s="3">
        <v>0</v>
      </c>
      <c r="F334" s="3">
        <v>0</v>
      </c>
      <c r="G334" s="3">
        <f t="shared" si="56"/>
        <v>0</v>
      </c>
      <c r="H334" s="16">
        <v>0</v>
      </c>
      <c r="I334" s="16">
        <v>0</v>
      </c>
      <c r="K334" s="23" t="str">
        <f>'Olieforbrug, TJ'!M334</f>
        <v>July</v>
      </c>
    </row>
    <row r="335" spans="1:11" x14ac:dyDescent="0.2">
      <c r="A335" s="33" t="str">
        <f>'Olieforbrug, TJ'!A335</f>
        <v>August</v>
      </c>
      <c r="C335" s="3">
        <v>0</v>
      </c>
      <c r="D335" s="3">
        <v>0</v>
      </c>
      <c r="E335" s="3">
        <v>0</v>
      </c>
      <c r="F335" s="3">
        <v>0</v>
      </c>
      <c r="G335" s="3">
        <f>I334-I335</f>
        <v>0</v>
      </c>
      <c r="H335" s="16">
        <v>0</v>
      </c>
      <c r="I335" s="16">
        <v>0</v>
      </c>
      <c r="K335" s="23" t="str">
        <f>'Olieforbrug, TJ'!M335</f>
        <v>August</v>
      </c>
    </row>
    <row r="336" spans="1:11" x14ac:dyDescent="0.2">
      <c r="A336" s="33" t="str">
        <f>'Olieforbrug, TJ'!A336</f>
        <v>September</v>
      </c>
      <c r="C336" s="3">
        <v>0</v>
      </c>
      <c r="D336" s="3">
        <v>0</v>
      </c>
      <c r="E336" s="3">
        <v>0</v>
      </c>
      <c r="F336" s="3">
        <v>0</v>
      </c>
      <c r="G336" s="3">
        <f>I335-I336</f>
        <v>0</v>
      </c>
      <c r="H336" s="16">
        <v>0</v>
      </c>
      <c r="I336" s="16">
        <v>0</v>
      </c>
      <c r="K336" s="23" t="str">
        <f>'Olieforbrug, TJ'!M336</f>
        <v>September</v>
      </c>
    </row>
    <row r="337" spans="1:11" x14ac:dyDescent="0.2">
      <c r="A337" s="33" t="str">
        <f>'Olieforbrug, TJ'!A337</f>
        <v>Oktober</v>
      </c>
      <c r="C337" s="3">
        <v>0</v>
      </c>
      <c r="D337" s="3">
        <v>0</v>
      </c>
      <c r="E337" s="3">
        <v>0</v>
      </c>
      <c r="F337" s="3">
        <v>0</v>
      </c>
      <c r="G337" s="3">
        <f>I336-I337</f>
        <v>0</v>
      </c>
      <c r="H337" s="16">
        <v>0</v>
      </c>
      <c r="I337" s="16">
        <v>0</v>
      </c>
      <c r="K337" s="23" t="str">
        <f>'Olieforbrug, TJ'!M337</f>
        <v>October</v>
      </c>
    </row>
    <row r="338" spans="1:11" x14ac:dyDescent="0.2">
      <c r="A338" s="33" t="str">
        <f>'Olieforbrug, TJ'!A338</f>
        <v>November</v>
      </c>
      <c r="C338" s="3">
        <v>0</v>
      </c>
      <c r="D338" s="3">
        <v>0</v>
      </c>
      <c r="E338" s="3">
        <v>0</v>
      </c>
      <c r="F338" s="3">
        <v>0</v>
      </c>
      <c r="G338" s="3">
        <f>I337-I338</f>
        <v>0</v>
      </c>
      <c r="H338" s="16">
        <v>0</v>
      </c>
      <c r="I338" s="16">
        <v>0</v>
      </c>
      <c r="K338" s="23" t="str">
        <f>'Olieforbrug, TJ'!M338</f>
        <v>November</v>
      </c>
    </row>
    <row r="339" spans="1:11" ht="13.5" thickBot="1" x14ac:dyDescent="0.25">
      <c r="A339" s="41" t="str">
        <f>'Olieforbrug, TJ'!A339</f>
        <v>December</v>
      </c>
      <c r="C339" s="42">
        <v>0</v>
      </c>
      <c r="D339" s="42">
        <v>0</v>
      </c>
      <c r="E339" s="42">
        <v>0</v>
      </c>
      <c r="F339" s="42">
        <v>0</v>
      </c>
      <c r="G339" s="42">
        <f>I338-I339</f>
        <v>0</v>
      </c>
      <c r="H339" s="42">
        <v>0</v>
      </c>
      <c r="I339" s="42">
        <v>0</v>
      </c>
      <c r="J339" s="2"/>
      <c r="K339" s="43" t="str">
        <f>'Olieforbrug, TJ'!M339</f>
        <v>December</v>
      </c>
    </row>
    <row r="340" spans="1:11" x14ac:dyDescent="0.2">
      <c r="A340" s="37">
        <v>2016</v>
      </c>
      <c r="B340" s="15"/>
      <c r="C340" s="16"/>
      <c r="D340" s="16"/>
      <c r="E340" s="16"/>
      <c r="F340" s="16"/>
      <c r="G340" s="16"/>
      <c r="H340" s="16"/>
      <c r="I340" s="16"/>
      <c r="K340" s="37">
        <v>2016</v>
      </c>
    </row>
    <row r="341" spans="1:11" x14ac:dyDescent="0.2">
      <c r="A341" s="33" t="str">
        <f>'Olieforbrug, TJ'!A341</f>
        <v>Januar</v>
      </c>
      <c r="C341" s="3">
        <v>0</v>
      </c>
      <c r="D341" s="3">
        <v>0</v>
      </c>
      <c r="E341" s="3">
        <v>0</v>
      </c>
      <c r="F341" s="3">
        <v>0</v>
      </c>
      <c r="G341" s="3">
        <v>0</v>
      </c>
      <c r="H341" s="16">
        <v>0</v>
      </c>
      <c r="I341" s="16">
        <v>0</v>
      </c>
      <c r="K341" s="23" t="str">
        <f>'Olieforbrug, TJ'!M341</f>
        <v>January</v>
      </c>
    </row>
    <row r="342" spans="1:11" x14ac:dyDescent="0.2">
      <c r="A342" s="33" t="str">
        <f>'Olieforbrug, TJ'!A342</f>
        <v>Februar</v>
      </c>
      <c r="C342" s="3">
        <v>0</v>
      </c>
      <c r="D342" s="3">
        <v>0</v>
      </c>
      <c r="E342" s="3">
        <v>0</v>
      </c>
      <c r="F342" s="3">
        <v>0</v>
      </c>
      <c r="G342" s="3">
        <v>0</v>
      </c>
      <c r="H342" s="16">
        <v>0</v>
      </c>
      <c r="I342" s="16">
        <v>0</v>
      </c>
      <c r="K342" s="23" t="str">
        <f>'Olieforbrug, TJ'!M342</f>
        <v>February</v>
      </c>
    </row>
    <row r="343" spans="1:11" x14ac:dyDescent="0.2">
      <c r="A343" s="33" t="str">
        <f>'Olieforbrug, TJ'!A343</f>
        <v>Marts</v>
      </c>
      <c r="C343" s="3">
        <v>0</v>
      </c>
      <c r="D343" s="3">
        <v>0</v>
      </c>
      <c r="E343" s="3">
        <v>0</v>
      </c>
      <c r="F343" s="3">
        <v>0</v>
      </c>
      <c r="G343" s="3">
        <v>0</v>
      </c>
      <c r="H343" s="16">
        <v>0</v>
      </c>
      <c r="I343" s="16">
        <v>0</v>
      </c>
      <c r="K343" s="23" t="str">
        <f>'Olieforbrug, TJ'!M343</f>
        <v>March</v>
      </c>
    </row>
    <row r="344" spans="1:11" x14ac:dyDescent="0.2">
      <c r="A344" s="33" t="str">
        <f>'Olieforbrug, TJ'!A344</f>
        <v>April</v>
      </c>
      <c r="C344" s="3">
        <v>0</v>
      </c>
      <c r="D344" s="3">
        <v>0</v>
      </c>
      <c r="E344" s="3">
        <v>0</v>
      </c>
      <c r="F344" s="3">
        <v>0</v>
      </c>
      <c r="G344" s="3">
        <v>0</v>
      </c>
      <c r="H344" s="16">
        <v>0</v>
      </c>
      <c r="I344" s="16">
        <v>0</v>
      </c>
      <c r="K344" s="23" t="str">
        <f>'Olieforbrug, TJ'!M344</f>
        <v>April</v>
      </c>
    </row>
    <row r="345" spans="1:11" x14ac:dyDescent="0.2">
      <c r="A345" s="33" t="str">
        <f>'Olieforbrug, TJ'!A345</f>
        <v>Maj</v>
      </c>
      <c r="C345" s="3">
        <v>0</v>
      </c>
      <c r="D345" s="3">
        <v>0</v>
      </c>
      <c r="E345" s="3">
        <v>0</v>
      </c>
      <c r="F345" s="3">
        <v>0</v>
      </c>
      <c r="G345" s="3">
        <v>0</v>
      </c>
      <c r="H345" s="16">
        <v>0</v>
      </c>
      <c r="I345" s="16">
        <v>0</v>
      </c>
      <c r="K345" s="23" t="str">
        <f>'Olieforbrug, TJ'!M345</f>
        <v>May</v>
      </c>
    </row>
    <row r="346" spans="1:11" x14ac:dyDescent="0.2">
      <c r="A346" s="33" t="str">
        <f>'Olieforbrug, TJ'!A346</f>
        <v>Juni</v>
      </c>
      <c r="C346" s="3">
        <v>0</v>
      </c>
      <c r="D346" s="3">
        <v>0</v>
      </c>
      <c r="E346" s="3">
        <v>0</v>
      </c>
      <c r="F346" s="3">
        <v>0</v>
      </c>
      <c r="G346" s="3">
        <v>0</v>
      </c>
      <c r="H346" s="16">
        <v>0</v>
      </c>
      <c r="I346" s="16">
        <v>0</v>
      </c>
      <c r="K346" s="23" t="str">
        <f>'Olieforbrug, TJ'!M346</f>
        <v>June</v>
      </c>
    </row>
    <row r="347" spans="1:11" x14ac:dyDescent="0.2">
      <c r="A347" s="33" t="str">
        <f>'Olieforbrug, TJ'!A347</f>
        <v>Juli</v>
      </c>
      <c r="C347" s="3">
        <v>0</v>
      </c>
      <c r="D347" s="3">
        <v>0</v>
      </c>
      <c r="E347" s="3">
        <v>0</v>
      </c>
      <c r="F347" s="3">
        <v>0</v>
      </c>
      <c r="G347" s="3">
        <v>0</v>
      </c>
      <c r="H347" s="16">
        <v>0</v>
      </c>
      <c r="I347" s="16">
        <v>0</v>
      </c>
      <c r="K347" s="23" t="str">
        <f>'Olieforbrug, TJ'!M347</f>
        <v>July</v>
      </c>
    </row>
    <row r="348" spans="1:11" x14ac:dyDescent="0.2">
      <c r="A348" s="33" t="str">
        <f>'Olieforbrug, TJ'!A348</f>
        <v>August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  <c r="H348" s="16">
        <v>0</v>
      </c>
      <c r="I348" s="16">
        <v>0</v>
      </c>
      <c r="K348" s="23" t="str">
        <f>'Olieforbrug, TJ'!M348</f>
        <v>August</v>
      </c>
    </row>
    <row r="349" spans="1:11" x14ac:dyDescent="0.2">
      <c r="A349" s="33" t="str">
        <f>'Olieforbrug, TJ'!A349</f>
        <v>September</v>
      </c>
      <c r="C349" s="3">
        <v>0</v>
      </c>
      <c r="D349" s="3">
        <v>0</v>
      </c>
      <c r="E349" s="3">
        <v>0</v>
      </c>
      <c r="F349" s="3">
        <v>0</v>
      </c>
      <c r="G349" s="3">
        <v>0</v>
      </c>
      <c r="H349" s="16">
        <v>0</v>
      </c>
      <c r="I349" s="16">
        <v>0</v>
      </c>
      <c r="K349" s="23" t="str">
        <f>'Olieforbrug, TJ'!M349</f>
        <v>September</v>
      </c>
    </row>
    <row r="350" spans="1:11" x14ac:dyDescent="0.2">
      <c r="A350" s="33" t="str">
        <f>'Olieforbrug, TJ'!A350</f>
        <v>Oktober</v>
      </c>
      <c r="C350" s="3">
        <v>0</v>
      </c>
      <c r="D350" s="3">
        <v>0</v>
      </c>
      <c r="E350" s="3">
        <v>0</v>
      </c>
      <c r="F350" s="3">
        <v>0</v>
      </c>
      <c r="G350" s="3">
        <v>0</v>
      </c>
      <c r="H350" s="16">
        <v>0</v>
      </c>
      <c r="I350" s="16">
        <v>0</v>
      </c>
      <c r="K350" s="23" t="str">
        <f>'Olieforbrug, TJ'!M350</f>
        <v>October</v>
      </c>
    </row>
    <row r="351" spans="1:11" x14ac:dyDescent="0.2">
      <c r="A351" s="33" t="str">
        <f>'Olieforbrug, TJ'!A351</f>
        <v>November</v>
      </c>
      <c r="C351" s="3">
        <v>0</v>
      </c>
      <c r="D351" s="3">
        <v>0</v>
      </c>
      <c r="E351" s="3">
        <v>0</v>
      </c>
      <c r="F351" s="3">
        <v>0</v>
      </c>
      <c r="G351" s="3">
        <v>0</v>
      </c>
      <c r="H351" s="16">
        <v>0</v>
      </c>
      <c r="I351" s="16">
        <v>0</v>
      </c>
      <c r="K351" s="23" t="str">
        <f>'Olieforbrug, TJ'!M351</f>
        <v>November</v>
      </c>
    </row>
    <row r="352" spans="1:11" ht="13.5" thickBot="1" x14ac:dyDescent="0.25">
      <c r="A352" s="41" t="str">
        <f>'Olieforbrug, TJ'!A352</f>
        <v>December</v>
      </c>
      <c r="C352" s="42">
        <v>0</v>
      </c>
      <c r="D352" s="42">
        <v>0</v>
      </c>
      <c r="E352" s="42">
        <v>0</v>
      </c>
      <c r="F352" s="42">
        <v>0</v>
      </c>
      <c r="G352" s="42">
        <v>0</v>
      </c>
      <c r="H352" s="42">
        <v>0</v>
      </c>
      <c r="I352" s="42">
        <v>0</v>
      </c>
      <c r="J352" s="2"/>
      <c r="K352" s="43" t="str">
        <f>'Olieforbrug, TJ'!M352</f>
        <v>December</v>
      </c>
    </row>
    <row r="353" spans="1:11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K353" s="37">
        <v>2017</v>
      </c>
    </row>
    <row r="354" spans="1:11" x14ac:dyDescent="0.2">
      <c r="A354" s="23" t="str">
        <f>'Olieforbrug, TJ'!A354</f>
        <v>Januar</v>
      </c>
      <c r="C354" s="16">
        <v>0</v>
      </c>
      <c r="D354" s="16">
        <v>0</v>
      </c>
      <c r="E354" s="16">
        <v>0</v>
      </c>
      <c r="F354" s="16">
        <v>0</v>
      </c>
      <c r="G354" s="16">
        <f>I352-I354</f>
        <v>0</v>
      </c>
      <c r="H354" s="16">
        <v>0</v>
      </c>
      <c r="I354" s="16">
        <v>0</v>
      </c>
      <c r="K354" s="23" t="str">
        <f>'Olieforbrug, TJ'!M354</f>
        <v>January</v>
      </c>
    </row>
    <row r="355" spans="1:11" x14ac:dyDescent="0.2">
      <c r="A355" s="23" t="str">
        <f>'Olieforbrug, TJ'!A355</f>
        <v>Februar</v>
      </c>
      <c r="C355" s="16">
        <v>0</v>
      </c>
      <c r="D355" s="16">
        <v>0</v>
      </c>
      <c r="E355" s="16">
        <v>0</v>
      </c>
      <c r="F355" s="16">
        <v>0</v>
      </c>
      <c r="G355" s="16">
        <f t="shared" ref="G355:G360" si="57">I354-I355</f>
        <v>0</v>
      </c>
      <c r="H355" s="16">
        <v>0</v>
      </c>
      <c r="I355" s="16">
        <v>0</v>
      </c>
      <c r="K355" s="23" t="str">
        <f>'Olieforbrug, TJ'!M355</f>
        <v>February</v>
      </c>
    </row>
    <row r="356" spans="1:11" x14ac:dyDescent="0.2">
      <c r="A356" s="23" t="str">
        <f>'Olieforbrug, TJ'!A356</f>
        <v>Marts</v>
      </c>
      <c r="C356" s="16">
        <v>0</v>
      </c>
      <c r="D356" s="16">
        <v>0</v>
      </c>
      <c r="E356" s="16">
        <v>0</v>
      </c>
      <c r="F356" s="16">
        <v>0</v>
      </c>
      <c r="G356" s="16">
        <f t="shared" si="57"/>
        <v>0</v>
      </c>
      <c r="H356" s="16">
        <v>0</v>
      </c>
      <c r="I356" s="16">
        <v>0</v>
      </c>
      <c r="K356" s="23" t="str">
        <f>'Olieforbrug, TJ'!M356</f>
        <v>March</v>
      </c>
    </row>
    <row r="357" spans="1:11" x14ac:dyDescent="0.2">
      <c r="A357" s="23" t="str">
        <f>'Olieforbrug, TJ'!A357</f>
        <v>April</v>
      </c>
      <c r="C357" s="16">
        <v>0</v>
      </c>
      <c r="D357" s="16">
        <v>0</v>
      </c>
      <c r="E357" s="16">
        <v>0</v>
      </c>
      <c r="F357" s="16">
        <v>0</v>
      </c>
      <c r="G357" s="16">
        <f t="shared" si="57"/>
        <v>0</v>
      </c>
      <c r="H357" s="16">
        <v>0</v>
      </c>
      <c r="I357" s="16">
        <v>0</v>
      </c>
      <c r="K357" s="23" t="str">
        <f>'Olieforbrug, TJ'!M357</f>
        <v>April</v>
      </c>
    </row>
    <row r="358" spans="1:11" x14ac:dyDescent="0.2">
      <c r="A358" s="23" t="str">
        <f>'Olieforbrug, TJ'!A358</f>
        <v>Maj</v>
      </c>
      <c r="C358" s="16">
        <v>0</v>
      </c>
      <c r="D358" s="16">
        <v>0</v>
      </c>
      <c r="E358" s="16">
        <v>0</v>
      </c>
      <c r="F358" s="16">
        <v>0</v>
      </c>
      <c r="G358" s="16">
        <f t="shared" si="57"/>
        <v>0</v>
      </c>
      <c r="H358" s="16">
        <v>0</v>
      </c>
      <c r="I358" s="16">
        <v>0</v>
      </c>
      <c r="K358" s="23" t="str">
        <f>'Olieforbrug, TJ'!M358</f>
        <v>May</v>
      </c>
    </row>
    <row r="359" spans="1:11" x14ac:dyDescent="0.2">
      <c r="A359" s="23" t="str">
        <f>'Olieforbrug, TJ'!A359</f>
        <v>Juni</v>
      </c>
      <c r="C359" s="16">
        <v>0</v>
      </c>
      <c r="D359" s="16">
        <v>0</v>
      </c>
      <c r="E359" s="16">
        <v>0</v>
      </c>
      <c r="F359" s="16">
        <v>0</v>
      </c>
      <c r="G359" s="16">
        <f t="shared" si="57"/>
        <v>0</v>
      </c>
      <c r="H359" s="16">
        <v>0</v>
      </c>
      <c r="I359" s="16">
        <v>0</v>
      </c>
      <c r="K359" s="23" t="str">
        <f>'Olieforbrug, TJ'!M359</f>
        <v>June</v>
      </c>
    </row>
    <row r="360" spans="1:11" x14ac:dyDescent="0.2">
      <c r="A360" s="23" t="str">
        <f>'Olieforbrug, TJ'!A360</f>
        <v>Juli</v>
      </c>
      <c r="C360" s="16">
        <v>0</v>
      </c>
      <c r="D360" s="16">
        <v>0</v>
      </c>
      <c r="E360" s="16">
        <v>0</v>
      </c>
      <c r="F360" s="16">
        <v>0</v>
      </c>
      <c r="G360" s="16">
        <f t="shared" si="57"/>
        <v>0</v>
      </c>
      <c r="H360" s="16">
        <v>0</v>
      </c>
      <c r="I360" s="16">
        <v>0</v>
      </c>
      <c r="K360" s="23" t="str">
        <f>'Olieforbrug, TJ'!M360</f>
        <v>July</v>
      </c>
    </row>
    <row r="361" spans="1:11" x14ac:dyDescent="0.2">
      <c r="A361" s="23" t="str">
        <f>'Olieforbrug, TJ'!A361</f>
        <v>August</v>
      </c>
      <c r="C361" s="16">
        <v>0</v>
      </c>
      <c r="D361" s="16">
        <v>0</v>
      </c>
      <c r="E361" s="16">
        <v>0</v>
      </c>
      <c r="F361" s="16">
        <v>0</v>
      </c>
      <c r="G361" s="16">
        <f>I360-I361</f>
        <v>0</v>
      </c>
      <c r="H361" s="16">
        <v>0</v>
      </c>
      <c r="I361" s="16">
        <v>0</v>
      </c>
      <c r="K361" s="23" t="str">
        <f>'Olieforbrug, TJ'!M361</f>
        <v>August</v>
      </c>
    </row>
    <row r="362" spans="1:11" x14ac:dyDescent="0.2">
      <c r="A362" s="23" t="str">
        <f>'Olieforbrug, TJ'!A362</f>
        <v>September</v>
      </c>
      <c r="C362" s="16">
        <v>0</v>
      </c>
      <c r="D362" s="16">
        <v>0</v>
      </c>
      <c r="E362" s="16">
        <v>0</v>
      </c>
      <c r="F362" s="16">
        <v>0</v>
      </c>
      <c r="G362" s="16">
        <f>I361-I362</f>
        <v>0</v>
      </c>
      <c r="H362" s="16">
        <v>0</v>
      </c>
      <c r="I362" s="16">
        <v>0</v>
      </c>
      <c r="K362" s="23" t="str">
        <f>'Olieforbrug, TJ'!M362</f>
        <v>September</v>
      </c>
    </row>
    <row r="363" spans="1:11" x14ac:dyDescent="0.2">
      <c r="A363" s="23" t="str">
        <f>'Olieforbrug, TJ'!A363</f>
        <v>Oktober</v>
      </c>
      <c r="C363" s="16">
        <v>0</v>
      </c>
      <c r="D363" s="16">
        <v>0</v>
      </c>
      <c r="E363" s="16">
        <v>0</v>
      </c>
      <c r="F363" s="16">
        <v>0</v>
      </c>
      <c r="G363" s="16">
        <f>I362-I363</f>
        <v>0</v>
      </c>
      <c r="H363" s="16">
        <v>0</v>
      </c>
      <c r="I363" s="16">
        <v>0</v>
      </c>
      <c r="K363" s="23" t="str">
        <f>'Olieforbrug, TJ'!M363</f>
        <v>October</v>
      </c>
    </row>
    <row r="364" spans="1:11" x14ac:dyDescent="0.2">
      <c r="A364" s="23" t="str">
        <f>'Olieforbrug, TJ'!A364</f>
        <v>November</v>
      </c>
      <c r="C364" s="16">
        <v>0</v>
      </c>
      <c r="D364" s="16">
        <v>0</v>
      </c>
      <c r="E364" s="16">
        <v>0</v>
      </c>
      <c r="F364" s="16">
        <v>0</v>
      </c>
      <c r="G364" s="16">
        <f>I363-I364</f>
        <v>0</v>
      </c>
      <c r="H364" s="16">
        <v>0</v>
      </c>
      <c r="I364" s="16">
        <v>0</v>
      </c>
      <c r="K364" s="23" t="str">
        <f>'Olieforbrug, TJ'!M364</f>
        <v>November</v>
      </c>
    </row>
    <row r="365" spans="1:11" ht="13.5" thickBot="1" x14ac:dyDescent="0.25">
      <c r="A365" s="41" t="str">
        <f>'Olieforbrug, TJ'!A365</f>
        <v>December</v>
      </c>
      <c r="C365" s="42">
        <v>0</v>
      </c>
      <c r="D365" s="42">
        <v>0</v>
      </c>
      <c r="E365" s="42">
        <v>0</v>
      </c>
      <c r="F365" s="42">
        <v>0</v>
      </c>
      <c r="G365" s="42">
        <f>I364-I365</f>
        <v>0</v>
      </c>
      <c r="H365" s="42">
        <v>0</v>
      </c>
      <c r="I365" s="42">
        <v>0</v>
      </c>
      <c r="J365" s="2"/>
      <c r="K365" s="43" t="str">
        <f>'Olieforbrug, TJ'!M365</f>
        <v>December</v>
      </c>
    </row>
    <row r="366" spans="1:11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K366" s="37">
        <v>2018</v>
      </c>
    </row>
    <row r="367" spans="1:11" x14ac:dyDescent="0.2">
      <c r="A367" s="23" t="str">
        <f>'Olieforbrug, TJ'!A367</f>
        <v>Januar</v>
      </c>
      <c r="C367" s="16">
        <v>0</v>
      </c>
      <c r="D367" s="16">
        <v>0</v>
      </c>
      <c r="E367" s="16">
        <v>0</v>
      </c>
      <c r="F367" s="16">
        <v>0</v>
      </c>
      <c r="G367" s="16">
        <f>I365-I367</f>
        <v>0</v>
      </c>
      <c r="H367" s="16">
        <v>0</v>
      </c>
      <c r="I367" s="16">
        <v>0</v>
      </c>
      <c r="K367" s="23" t="str">
        <f>'Olieforbrug, TJ'!M367</f>
        <v>January</v>
      </c>
    </row>
    <row r="368" spans="1:11" x14ac:dyDescent="0.2">
      <c r="A368" s="23" t="str">
        <f>'Olieforbrug, TJ'!A368</f>
        <v>Februar</v>
      </c>
      <c r="C368" s="16">
        <v>0</v>
      </c>
      <c r="D368" s="16">
        <v>0</v>
      </c>
      <c r="E368" s="16">
        <v>0</v>
      </c>
      <c r="F368" s="16">
        <v>0</v>
      </c>
      <c r="G368" s="16">
        <f>I367-I368</f>
        <v>0</v>
      </c>
      <c r="H368" s="16">
        <v>0</v>
      </c>
      <c r="I368" s="16">
        <v>0</v>
      </c>
      <c r="K368" s="23" t="str">
        <f>'Olieforbrug, TJ'!M368</f>
        <v>February</v>
      </c>
    </row>
    <row r="369" spans="1:11" x14ac:dyDescent="0.2">
      <c r="A369" s="23" t="str">
        <f>'Olieforbrug, TJ'!A369</f>
        <v>Marts</v>
      </c>
      <c r="C369" s="16">
        <v>0</v>
      </c>
      <c r="D369" s="16">
        <v>0</v>
      </c>
      <c r="E369" s="16">
        <v>0</v>
      </c>
      <c r="F369" s="16">
        <v>0</v>
      </c>
      <c r="G369" s="16">
        <f t="shared" ref="G369:G378" si="58">I367-I369</f>
        <v>0</v>
      </c>
      <c r="H369" s="16">
        <v>0</v>
      </c>
      <c r="I369" s="16">
        <v>0</v>
      </c>
      <c r="K369" s="23" t="str">
        <f>'Olieforbrug, TJ'!M369</f>
        <v>March</v>
      </c>
    </row>
    <row r="370" spans="1:11" x14ac:dyDescent="0.2">
      <c r="A370" s="23" t="str">
        <f>'Olieforbrug, TJ'!A370</f>
        <v>April</v>
      </c>
      <c r="C370" s="16">
        <v>0</v>
      </c>
      <c r="D370" s="16">
        <v>0</v>
      </c>
      <c r="E370" s="16">
        <v>0</v>
      </c>
      <c r="F370" s="16">
        <v>0</v>
      </c>
      <c r="G370" s="16">
        <f t="shared" si="58"/>
        <v>0</v>
      </c>
      <c r="H370" s="16">
        <v>0</v>
      </c>
      <c r="I370" s="16">
        <v>0</v>
      </c>
      <c r="K370" s="23" t="str">
        <f>'Olieforbrug, TJ'!M370</f>
        <v>April</v>
      </c>
    </row>
    <row r="371" spans="1:11" x14ac:dyDescent="0.2">
      <c r="A371" s="23" t="str">
        <f>'Olieforbrug, TJ'!A371</f>
        <v>Maj</v>
      </c>
      <c r="C371" s="16">
        <v>0</v>
      </c>
      <c r="D371" s="16">
        <v>0</v>
      </c>
      <c r="E371" s="16">
        <v>0</v>
      </c>
      <c r="F371" s="16">
        <v>0</v>
      </c>
      <c r="G371" s="16">
        <f t="shared" si="58"/>
        <v>0</v>
      </c>
      <c r="H371" s="16">
        <v>0</v>
      </c>
      <c r="I371" s="16">
        <v>0</v>
      </c>
      <c r="K371" s="23" t="str">
        <f>'Olieforbrug, TJ'!M371</f>
        <v>May</v>
      </c>
    </row>
    <row r="372" spans="1:11" x14ac:dyDescent="0.2">
      <c r="A372" s="23" t="str">
        <f>'Olieforbrug, TJ'!A372</f>
        <v>Juni</v>
      </c>
      <c r="C372" s="16">
        <v>0</v>
      </c>
      <c r="D372" s="16">
        <v>0</v>
      </c>
      <c r="E372" s="16">
        <v>0</v>
      </c>
      <c r="F372" s="16">
        <v>0</v>
      </c>
      <c r="G372" s="16">
        <f t="shared" si="58"/>
        <v>0</v>
      </c>
      <c r="H372" s="16">
        <v>0</v>
      </c>
      <c r="I372" s="16">
        <v>0</v>
      </c>
      <c r="K372" s="23" t="str">
        <f>'Olieforbrug, TJ'!M372</f>
        <v>June</v>
      </c>
    </row>
    <row r="373" spans="1:11" x14ac:dyDescent="0.2">
      <c r="A373" s="23" t="str">
        <f>'Olieforbrug, TJ'!A373</f>
        <v>Juli</v>
      </c>
      <c r="C373" s="16">
        <v>0</v>
      </c>
      <c r="D373" s="16">
        <v>0</v>
      </c>
      <c r="E373" s="16">
        <v>0</v>
      </c>
      <c r="F373" s="16">
        <v>0</v>
      </c>
      <c r="G373" s="16">
        <f t="shared" si="58"/>
        <v>0</v>
      </c>
      <c r="H373" s="16">
        <v>0</v>
      </c>
      <c r="I373" s="16">
        <v>0</v>
      </c>
      <c r="K373" s="23" t="str">
        <f>'Olieforbrug, TJ'!M373</f>
        <v>July</v>
      </c>
    </row>
    <row r="374" spans="1:11" x14ac:dyDescent="0.2">
      <c r="A374" s="23" t="str">
        <f>'Olieforbrug, TJ'!A374</f>
        <v>August</v>
      </c>
      <c r="C374" s="16">
        <v>0</v>
      </c>
      <c r="D374" s="16">
        <v>0</v>
      </c>
      <c r="E374" s="16">
        <v>0</v>
      </c>
      <c r="F374" s="16">
        <v>0</v>
      </c>
      <c r="G374" s="16">
        <f t="shared" si="58"/>
        <v>0</v>
      </c>
      <c r="H374" s="16">
        <v>0</v>
      </c>
      <c r="I374" s="16">
        <v>0</v>
      </c>
      <c r="K374" s="23" t="str">
        <f>'Olieforbrug, TJ'!M374</f>
        <v>August</v>
      </c>
    </row>
    <row r="375" spans="1:11" x14ac:dyDescent="0.2">
      <c r="A375" s="23" t="str">
        <f>'Olieforbrug, TJ'!A375</f>
        <v>September</v>
      </c>
      <c r="C375" s="16">
        <v>0</v>
      </c>
      <c r="D375" s="16">
        <v>0</v>
      </c>
      <c r="E375" s="16">
        <v>0</v>
      </c>
      <c r="F375" s="16">
        <v>0</v>
      </c>
      <c r="G375" s="16">
        <f t="shared" si="58"/>
        <v>0</v>
      </c>
      <c r="H375" s="16">
        <v>0</v>
      </c>
      <c r="I375" s="16">
        <v>0</v>
      </c>
      <c r="K375" s="23" t="str">
        <f>'Olieforbrug, TJ'!M375</f>
        <v>September</v>
      </c>
    </row>
    <row r="376" spans="1:11" x14ac:dyDescent="0.2">
      <c r="A376" s="23" t="str">
        <f>'Olieforbrug, TJ'!A376</f>
        <v>Oktober</v>
      </c>
      <c r="C376" s="16">
        <v>0</v>
      </c>
      <c r="D376" s="16">
        <v>0</v>
      </c>
      <c r="E376" s="16">
        <v>0</v>
      </c>
      <c r="F376" s="16">
        <v>0</v>
      </c>
      <c r="G376" s="16">
        <f t="shared" si="58"/>
        <v>0</v>
      </c>
      <c r="H376" s="16">
        <v>0</v>
      </c>
      <c r="I376" s="16">
        <v>0</v>
      </c>
      <c r="K376" s="23" t="str">
        <f>'Olieforbrug, TJ'!M376</f>
        <v>October</v>
      </c>
    </row>
    <row r="377" spans="1:11" x14ac:dyDescent="0.2">
      <c r="A377" s="23" t="str">
        <f>'Olieforbrug, TJ'!A377</f>
        <v>November</v>
      </c>
      <c r="C377" s="16">
        <v>0</v>
      </c>
      <c r="D377" s="16">
        <v>0</v>
      </c>
      <c r="E377" s="16">
        <v>0</v>
      </c>
      <c r="F377" s="16">
        <v>0</v>
      </c>
      <c r="G377" s="16">
        <f t="shared" si="58"/>
        <v>0</v>
      </c>
      <c r="H377" s="16">
        <v>0</v>
      </c>
      <c r="I377" s="16">
        <v>0</v>
      </c>
      <c r="K377" s="23" t="str">
        <f>'Olieforbrug, TJ'!M377</f>
        <v>November</v>
      </c>
    </row>
    <row r="378" spans="1:11" ht="13.5" thickBot="1" x14ac:dyDescent="0.25">
      <c r="A378" s="41" t="str">
        <f>'Olieforbrug, TJ'!A378</f>
        <v>December</v>
      </c>
      <c r="C378" s="42">
        <v>0</v>
      </c>
      <c r="D378" s="42">
        <v>0</v>
      </c>
      <c r="E378" s="42">
        <v>0</v>
      </c>
      <c r="F378" s="42">
        <v>0</v>
      </c>
      <c r="G378" s="42">
        <f t="shared" si="58"/>
        <v>0</v>
      </c>
      <c r="H378" s="42">
        <v>0</v>
      </c>
      <c r="I378" s="42">
        <v>0</v>
      </c>
      <c r="J378" s="2"/>
      <c r="K378" s="43" t="str">
        <f>'Olieforbrug, TJ'!M378</f>
        <v>December</v>
      </c>
    </row>
    <row r="379" spans="1:11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K379" s="37">
        <v>2019</v>
      </c>
    </row>
    <row r="380" spans="1:11" x14ac:dyDescent="0.2">
      <c r="A380" s="23" t="str">
        <f>'Olieforbrug, TJ'!A380</f>
        <v>Januar</v>
      </c>
      <c r="C380" s="16">
        <v>0</v>
      </c>
      <c r="D380" s="16">
        <v>0</v>
      </c>
      <c r="E380" s="16">
        <v>0</v>
      </c>
      <c r="F380" s="16">
        <v>0</v>
      </c>
      <c r="G380" s="16">
        <f>I378-I380</f>
        <v>0</v>
      </c>
      <c r="H380" s="16">
        <v>0</v>
      </c>
      <c r="I380" s="16">
        <v>0</v>
      </c>
      <c r="K380" s="23" t="str">
        <f>'Olieforbrug, TJ'!M380</f>
        <v>January</v>
      </c>
    </row>
    <row r="381" spans="1:11" x14ac:dyDescent="0.2">
      <c r="A381" s="23" t="str">
        <f>'Olieforbrug, TJ'!A381</f>
        <v>Februar</v>
      </c>
      <c r="C381" s="16">
        <v>0</v>
      </c>
      <c r="D381" s="16">
        <v>0</v>
      </c>
      <c r="E381" s="16">
        <v>0</v>
      </c>
      <c r="F381" s="16">
        <v>0</v>
      </c>
      <c r="G381" s="16">
        <f t="shared" ref="G381:G391" si="59">I380-I381</f>
        <v>0</v>
      </c>
      <c r="H381" s="16">
        <v>0</v>
      </c>
      <c r="I381" s="16">
        <v>0</v>
      </c>
      <c r="K381" s="23" t="str">
        <f>'Olieforbrug, TJ'!M381</f>
        <v>February</v>
      </c>
    </row>
    <row r="382" spans="1:11" x14ac:dyDescent="0.2">
      <c r="A382" s="23" t="str">
        <f>'Olieforbrug, TJ'!A382</f>
        <v>Marts</v>
      </c>
      <c r="C382" s="16">
        <v>0</v>
      </c>
      <c r="D382" s="16">
        <v>0</v>
      </c>
      <c r="E382" s="16">
        <v>0</v>
      </c>
      <c r="F382" s="16">
        <v>0</v>
      </c>
      <c r="G382" s="16">
        <f t="shared" si="59"/>
        <v>0</v>
      </c>
      <c r="H382" s="16">
        <v>0</v>
      </c>
      <c r="I382" s="16">
        <v>0</v>
      </c>
      <c r="K382" s="23" t="str">
        <f>'Olieforbrug, TJ'!M382</f>
        <v>March</v>
      </c>
    </row>
    <row r="383" spans="1:11" x14ac:dyDescent="0.2">
      <c r="A383" s="23" t="str">
        <f>'Olieforbrug, TJ'!A383</f>
        <v>April</v>
      </c>
      <c r="C383" s="16">
        <v>0</v>
      </c>
      <c r="D383" s="16">
        <v>0</v>
      </c>
      <c r="E383" s="16">
        <v>0</v>
      </c>
      <c r="F383" s="16">
        <v>0</v>
      </c>
      <c r="G383" s="16">
        <f t="shared" si="59"/>
        <v>0</v>
      </c>
      <c r="H383" s="16">
        <v>0</v>
      </c>
      <c r="I383" s="16">
        <v>0</v>
      </c>
      <c r="K383" s="23" t="str">
        <f>'Olieforbrug, TJ'!M383</f>
        <v>April</v>
      </c>
    </row>
    <row r="384" spans="1:11" x14ac:dyDescent="0.2">
      <c r="A384" s="23" t="str">
        <f>'Olieforbrug, TJ'!A384</f>
        <v>Maj</v>
      </c>
      <c r="C384" s="16">
        <v>0</v>
      </c>
      <c r="D384" s="16">
        <v>0</v>
      </c>
      <c r="E384" s="16">
        <v>0</v>
      </c>
      <c r="F384" s="16">
        <v>0</v>
      </c>
      <c r="G384" s="16">
        <f t="shared" si="59"/>
        <v>0</v>
      </c>
      <c r="H384" s="16">
        <v>0</v>
      </c>
      <c r="I384" s="16">
        <v>0</v>
      </c>
      <c r="K384" s="23" t="str">
        <f>'Olieforbrug, TJ'!M384</f>
        <v>May</v>
      </c>
    </row>
    <row r="385" spans="1:11" x14ac:dyDescent="0.2">
      <c r="A385" s="23" t="str">
        <f>'Olieforbrug, TJ'!A385</f>
        <v>Juni</v>
      </c>
      <c r="C385" s="16">
        <v>0</v>
      </c>
      <c r="D385" s="16">
        <v>0</v>
      </c>
      <c r="E385" s="16">
        <v>0</v>
      </c>
      <c r="F385" s="16">
        <v>0</v>
      </c>
      <c r="G385" s="16">
        <f t="shared" si="59"/>
        <v>0</v>
      </c>
      <c r="H385" s="16">
        <v>0</v>
      </c>
      <c r="I385" s="16">
        <v>0</v>
      </c>
      <c r="K385" s="23" t="str">
        <f>'Olieforbrug, TJ'!M385</f>
        <v>June</v>
      </c>
    </row>
    <row r="386" spans="1:11" x14ac:dyDescent="0.2">
      <c r="A386" s="23" t="str">
        <f>'Olieforbrug, TJ'!A386</f>
        <v>Juli</v>
      </c>
      <c r="C386" s="16">
        <v>0</v>
      </c>
      <c r="D386" s="16">
        <v>0</v>
      </c>
      <c r="E386" s="16">
        <v>0</v>
      </c>
      <c r="F386" s="16">
        <v>0</v>
      </c>
      <c r="G386" s="16">
        <f t="shared" si="59"/>
        <v>0</v>
      </c>
      <c r="H386" s="16">
        <v>0</v>
      </c>
      <c r="I386" s="16">
        <v>0</v>
      </c>
      <c r="K386" s="23" t="str">
        <f>'Olieforbrug, TJ'!M386</f>
        <v>July</v>
      </c>
    </row>
    <row r="387" spans="1:11" x14ac:dyDescent="0.2">
      <c r="A387" s="23" t="str">
        <f>'Olieforbrug, TJ'!A387</f>
        <v>August</v>
      </c>
      <c r="C387" s="16">
        <v>0</v>
      </c>
      <c r="D387" s="16">
        <v>0</v>
      </c>
      <c r="E387" s="16">
        <v>0</v>
      </c>
      <c r="F387" s="16">
        <v>0</v>
      </c>
      <c r="G387" s="16">
        <f t="shared" si="59"/>
        <v>0</v>
      </c>
      <c r="H387" s="16">
        <v>0</v>
      </c>
      <c r="I387" s="16">
        <v>0</v>
      </c>
      <c r="K387" s="23" t="str">
        <f>'Olieforbrug, TJ'!M387</f>
        <v>August</v>
      </c>
    </row>
    <row r="388" spans="1:11" x14ac:dyDescent="0.2">
      <c r="A388" s="23" t="str">
        <f>'Olieforbrug, TJ'!A388</f>
        <v>September</v>
      </c>
      <c r="C388" s="16">
        <v>0</v>
      </c>
      <c r="D388" s="16">
        <v>0</v>
      </c>
      <c r="E388" s="16">
        <v>0</v>
      </c>
      <c r="F388" s="16">
        <v>0</v>
      </c>
      <c r="G388" s="16">
        <f t="shared" si="59"/>
        <v>0</v>
      </c>
      <c r="H388" s="16">
        <v>0</v>
      </c>
      <c r="I388" s="16">
        <v>0</v>
      </c>
      <c r="K388" s="23" t="str">
        <f>'Olieforbrug, TJ'!M388</f>
        <v>September</v>
      </c>
    </row>
    <row r="389" spans="1:11" x14ac:dyDescent="0.2">
      <c r="A389" s="23" t="str">
        <f>'Olieforbrug, TJ'!A389</f>
        <v>Oktober</v>
      </c>
      <c r="C389" s="16">
        <v>0</v>
      </c>
      <c r="D389" s="16">
        <v>0</v>
      </c>
      <c r="E389" s="16">
        <v>0</v>
      </c>
      <c r="F389" s="16">
        <v>0</v>
      </c>
      <c r="G389" s="16">
        <f t="shared" si="59"/>
        <v>0</v>
      </c>
      <c r="H389" s="16">
        <v>0</v>
      </c>
      <c r="I389" s="16">
        <v>0</v>
      </c>
      <c r="K389" s="23" t="str">
        <f>'Olieforbrug, TJ'!M389</f>
        <v>October</v>
      </c>
    </row>
    <row r="390" spans="1:11" x14ac:dyDescent="0.2">
      <c r="A390" s="23" t="str">
        <f>'Olieforbrug, TJ'!A390</f>
        <v>November</v>
      </c>
      <c r="C390" s="16">
        <v>0</v>
      </c>
      <c r="D390" s="16">
        <v>0</v>
      </c>
      <c r="E390" s="16">
        <v>0</v>
      </c>
      <c r="F390" s="16">
        <v>0</v>
      </c>
      <c r="G390" s="16">
        <f t="shared" si="59"/>
        <v>0</v>
      </c>
      <c r="H390" s="16">
        <v>0</v>
      </c>
      <c r="I390" s="16">
        <v>0</v>
      </c>
      <c r="K390" s="23" t="str">
        <f>'Olieforbrug, TJ'!M390</f>
        <v>November</v>
      </c>
    </row>
    <row r="391" spans="1:11" ht="13.5" thickBot="1" x14ac:dyDescent="0.25">
      <c r="A391" s="41" t="str">
        <f>'Olieforbrug, TJ'!A391</f>
        <v>December</v>
      </c>
      <c r="C391" s="42">
        <v>0</v>
      </c>
      <c r="D391" s="42">
        <v>0</v>
      </c>
      <c r="E391" s="42">
        <v>0</v>
      </c>
      <c r="F391" s="42">
        <v>0</v>
      </c>
      <c r="G391" s="42">
        <f t="shared" si="59"/>
        <v>0</v>
      </c>
      <c r="H391" s="42">
        <v>0</v>
      </c>
      <c r="I391" s="42">
        <v>0</v>
      </c>
      <c r="J391" s="2"/>
      <c r="K391" s="43" t="str">
        <f>'Olieforbrug, TJ'!M391</f>
        <v>December</v>
      </c>
    </row>
    <row r="392" spans="1:11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K392" s="37">
        <v>2020</v>
      </c>
    </row>
    <row r="393" spans="1:11" x14ac:dyDescent="0.2">
      <c r="A393" s="23" t="str">
        <f>'Olieforbrug, TJ'!A393</f>
        <v>Januar</v>
      </c>
      <c r="C393" s="16">
        <v>0</v>
      </c>
      <c r="D393" s="16">
        <v>0</v>
      </c>
      <c r="E393" s="16">
        <v>0</v>
      </c>
      <c r="F393" s="16">
        <v>0</v>
      </c>
      <c r="G393" s="16">
        <f>I391-I393</f>
        <v>0</v>
      </c>
      <c r="H393" s="16">
        <v>0</v>
      </c>
      <c r="I393" s="16">
        <v>0</v>
      </c>
      <c r="K393" s="23" t="str">
        <f>'Olieforbrug, TJ'!M393</f>
        <v>January</v>
      </c>
    </row>
    <row r="394" spans="1:11" x14ac:dyDescent="0.2">
      <c r="A394" s="23" t="str">
        <f>'Olieforbrug, TJ'!A394</f>
        <v>Februar</v>
      </c>
      <c r="C394" s="16">
        <v>0</v>
      </c>
      <c r="D394" s="16">
        <v>0</v>
      </c>
      <c r="E394" s="16">
        <v>0</v>
      </c>
      <c r="F394" s="16">
        <v>0</v>
      </c>
      <c r="G394" s="16">
        <f>I393-I394</f>
        <v>0</v>
      </c>
      <c r="H394" s="16">
        <v>0</v>
      </c>
      <c r="I394" s="16">
        <v>0</v>
      </c>
      <c r="K394" s="23" t="str">
        <f>'Olieforbrug, TJ'!M394</f>
        <v>February</v>
      </c>
    </row>
    <row r="395" spans="1:11" x14ac:dyDescent="0.2">
      <c r="A395" s="23" t="str">
        <f>'Olieforbrug, TJ'!A395</f>
        <v>Marts</v>
      </c>
      <c r="C395" s="16">
        <v>0</v>
      </c>
      <c r="D395" s="16">
        <v>0</v>
      </c>
      <c r="E395" s="16">
        <v>0</v>
      </c>
      <c r="F395" s="16">
        <v>0</v>
      </c>
      <c r="G395" s="16">
        <f>I394-I395</f>
        <v>0</v>
      </c>
      <c r="H395" s="16">
        <v>0</v>
      </c>
      <c r="I395" s="16">
        <v>0</v>
      </c>
      <c r="K395" s="23" t="str">
        <f>'Olieforbrug, TJ'!M395</f>
        <v>March</v>
      </c>
    </row>
    <row r="396" spans="1:11" x14ac:dyDescent="0.2">
      <c r="A396" s="23" t="str">
        <f>'Olieforbrug, TJ'!A396</f>
        <v>April</v>
      </c>
      <c r="C396" s="16">
        <v>0</v>
      </c>
      <c r="D396" s="16">
        <v>0</v>
      </c>
      <c r="E396" s="16">
        <v>0</v>
      </c>
      <c r="F396" s="16">
        <v>0</v>
      </c>
      <c r="G396" s="16">
        <f>I395-I396</f>
        <v>0</v>
      </c>
      <c r="H396" s="16">
        <v>0</v>
      </c>
      <c r="I396" s="16">
        <v>0</v>
      </c>
      <c r="K396" s="23" t="str">
        <f>'Olieforbrug, TJ'!M396</f>
        <v>April</v>
      </c>
    </row>
    <row r="397" spans="1:11" x14ac:dyDescent="0.2">
      <c r="A397" s="23" t="str">
        <f>'Olieforbrug, TJ'!A397</f>
        <v>Maj</v>
      </c>
      <c r="C397" s="16">
        <v>0</v>
      </c>
      <c r="D397" s="16">
        <v>0</v>
      </c>
      <c r="E397" s="16">
        <v>0</v>
      </c>
      <c r="F397" s="16">
        <v>0</v>
      </c>
      <c r="G397" s="16">
        <f>I396-I397</f>
        <v>0</v>
      </c>
      <c r="H397" s="16">
        <v>0</v>
      </c>
      <c r="I397" s="16">
        <v>0</v>
      </c>
      <c r="K397" s="23" t="str">
        <f>'Olieforbrug, TJ'!M397</f>
        <v>May</v>
      </c>
    </row>
    <row r="398" spans="1:11" x14ac:dyDescent="0.2">
      <c r="A398" s="23" t="str">
        <f>'Olieforbrug, TJ'!A398</f>
        <v>Juni</v>
      </c>
      <c r="C398" s="16">
        <v>0</v>
      </c>
      <c r="D398" s="16">
        <v>0</v>
      </c>
      <c r="E398" s="16">
        <v>0</v>
      </c>
      <c r="F398" s="16">
        <v>0</v>
      </c>
      <c r="G398" s="16">
        <f>I397-I398</f>
        <v>0</v>
      </c>
      <c r="H398" s="16">
        <v>0</v>
      </c>
      <c r="I398" s="16">
        <v>0</v>
      </c>
      <c r="K398" s="23" t="str">
        <f>'Olieforbrug, TJ'!M398</f>
        <v>June</v>
      </c>
    </row>
    <row r="399" spans="1:11" x14ac:dyDescent="0.2">
      <c r="A399" s="23" t="str">
        <f>'Olieforbrug, TJ'!A399</f>
        <v>Juli</v>
      </c>
      <c r="C399" s="16">
        <v>0</v>
      </c>
      <c r="D399" s="16">
        <v>0</v>
      </c>
      <c r="E399" s="16">
        <v>0</v>
      </c>
      <c r="F399" s="16">
        <v>0</v>
      </c>
      <c r="G399" s="16">
        <f t="shared" ref="G399:G404" si="60">I398-I399</f>
        <v>0</v>
      </c>
      <c r="H399" s="16">
        <v>0</v>
      </c>
      <c r="I399" s="16">
        <v>0</v>
      </c>
      <c r="K399" s="23" t="str">
        <f>'Olieforbrug, TJ'!M399</f>
        <v>July</v>
      </c>
    </row>
    <row r="400" spans="1:11" x14ac:dyDescent="0.2">
      <c r="A400" s="23" t="str">
        <f>'Olieforbrug, TJ'!A400</f>
        <v>August</v>
      </c>
      <c r="C400" s="16">
        <v>0</v>
      </c>
      <c r="D400" s="16">
        <v>0</v>
      </c>
      <c r="E400" s="16">
        <v>0</v>
      </c>
      <c r="F400" s="16">
        <v>0</v>
      </c>
      <c r="G400" s="16">
        <f t="shared" si="60"/>
        <v>0</v>
      </c>
      <c r="H400" s="16">
        <v>0</v>
      </c>
      <c r="I400" s="16">
        <v>0</v>
      </c>
      <c r="K400" s="23" t="str">
        <f>'Olieforbrug, TJ'!M400</f>
        <v>August</v>
      </c>
    </row>
    <row r="401" spans="1:11" x14ac:dyDescent="0.2">
      <c r="A401" s="23" t="str">
        <f>'Olieforbrug, TJ'!A401</f>
        <v>September</v>
      </c>
      <c r="C401" s="16">
        <v>0</v>
      </c>
      <c r="D401" s="16">
        <v>0</v>
      </c>
      <c r="E401" s="16">
        <v>0</v>
      </c>
      <c r="F401" s="16">
        <v>0</v>
      </c>
      <c r="G401" s="16">
        <f t="shared" si="60"/>
        <v>0</v>
      </c>
      <c r="H401" s="16">
        <v>0</v>
      </c>
      <c r="I401" s="16">
        <v>0</v>
      </c>
      <c r="K401" s="23" t="str">
        <f>'Olieforbrug, TJ'!M401</f>
        <v>September</v>
      </c>
    </row>
    <row r="402" spans="1:11" x14ac:dyDescent="0.2">
      <c r="A402" s="23" t="str">
        <f>'Olieforbrug, TJ'!A402</f>
        <v>Oktober</v>
      </c>
      <c r="C402" s="16">
        <v>0</v>
      </c>
      <c r="D402" s="16">
        <v>0</v>
      </c>
      <c r="E402" s="16">
        <v>0</v>
      </c>
      <c r="F402" s="16">
        <v>0</v>
      </c>
      <c r="G402" s="16">
        <f t="shared" si="60"/>
        <v>0</v>
      </c>
      <c r="H402" s="16">
        <v>0</v>
      </c>
      <c r="I402" s="16">
        <v>0</v>
      </c>
      <c r="K402" s="23" t="str">
        <f>'Olieforbrug, TJ'!M402</f>
        <v>October</v>
      </c>
    </row>
    <row r="403" spans="1:11" x14ac:dyDescent="0.2">
      <c r="A403" s="23" t="str">
        <f>'Olieforbrug, TJ'!A403</f>
        <v>November</v>
      </c>
      <c r="C403" s="16">
        <v>0</v>
      </c>
      <c r="D403" s="16">
        <v>0</v>
      </c>
      <c r="E403" s="16">
        <v>0</v>
      </c>
      <c r="F403" s="16">
        <v>0</v>
      </c>
      <c r="G403" s="16">
        <f t="shared" si="60"/>
        <v>0</v>
      </c>
      <c r="H403" s="16">
        <v>0</v>
      </c>
      <c r="I403" s="16">
        <v>0</v>
      </c>
      <c r="K403" s="23" t="str">
        <f>'Olieforbrug, TJ'!M403</f>
        <v>November</v>
      </c>
    </row>
    <row r="404" spans="1:11" ht="13.5" thickBot="1" x14ac:dyDescent="0.25">
      <c r="A404" s="41" t="str">
        <f>'Olieforbrug, TJ'!A404</f>
        <v>December</v>
      </c>
      <c r="C404" s="42">
        <v>0</v>
      </c>
      <c r="D404" s="42">
        <v>0</v>
      </c>
      <c r="E404" s="42">
        <v>0</v>
      </c>
      <c r="F404" s="42">
        <v>0</v>
      </c>
      <c r="G404" s="42">
        <f t="shared" si="60"/>
        <v>0</v>
      </c>
      <c r="H404" s="42">
        <v>0</v>
      </c>
      <c r="I404" s="42">
        <v>0</v>
      </c>
      <c r="J404" s="2"/>
      <c r="K404" s="43" t="str">
        <f>'Olieforbrug, TJ'!M404</f>
        <v>December</v>
      </c>
    </row>
    <row r="405" spans="1:11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K405" s="37">
        <f>'Olieforbrug, TJ'!M405</f>
        <v>2021</v>
      </c>
    </row>
    <row r="406" spans="1:11" x14ac:dyDescent="0.2">
      <c r="A406" s="23" t="str">
        <f>'Olieforbrug, TJ'!A406</f>
        <v>Januar</v>
      </c>
      <c r="C406" s="16">
        <v>0</v>
      </c>
      <c r="D406" s="16">
        <v>0</v>
      </c>
      <c r="E406" s="16">
        <v>0</v>
      </c>
      <c r="F406" s="16">
        <v>0</v>
      </c>
      <c r="G406" s="16">
        <f t="shared" ref="G406" si="61">I404-I406</f>
        <v>0</v>
      </c>
      <c r="H406" s="16">
        <v>0</v>
      </c>
      <c r="I406" s="16">
        <v>0</v>
      </c>
      <c r="K406" s="23" t="str">
        <f>'Olieforbrug, TJ'!M406</f>
        <v>January</v>
      </c>
    </row>
    <row r="407" spans="1:11" x14ac:dyDescent="0.2">
      <c r="A407" s="23" t="str">
        <f>'Olieforbrug, TJ'!A407</f>
        <v>Februar</v>
      </c>
      <c r="C407" s="16">
        <v>0</v>
      </c>
      <c r="D407" s="16">
        <v>0</v>
      </c>
      <c r="E407" s="16">
        <v>0</v>
      </c>
      <c r="F407" s="16">
        <v>0</v>
      </c>
      <c r="G407" s="16">
        <f>I406-I407</f>
        <v>0</v>
      </c>
      <c r="H407" s="16">
        <v>0</v>
      </c>
      <c r="I407" s="16">
        <v>0</v>
      </c>
      <c r="K407" s="23" t="str">
        <f>'Olieforbrug, TJ'!M407</f>
        <v>February</v>
      </c>
    </row>
    <row r="408" spans="1:11" x14ac:dyDescent="0.2">
      <c r="A408" s="23" t="str">
        <f>'Olieforbrug, TJ'!A408</f>
        <v>Marts</v>
      </c>
      <c r="C408" s="16">
        <v>0</v>
      </c>
      <c r="D408" s="16">
        <v>0</v>
      </c>
      <c r="E408" s="16">
        <v>0</v>
      </c>
      <c r="F408" s="16">
        <v>0</v>
      </c>
      <c r="G408" s="16">
        <f>I407-I408</f>
        <v>0</v>
      </c>
      <c r="H408" s="16">
        <v>0</v>
      </c>
      <c r="I408" s="16">
        <v>0</v>
      </c>
      <c r="K408" s="23" t="str">
        <f>'Olieforbrug, TJ'!M408</f>
        <v>March</v>
      </c>
    </row>
    <row r="409" spans="1:11" x14ac:dyDescent="0.2">
      <c r="A409" s="23" t="str">
        <f>'Olieforbrug, TJ'!A409</f>
        <v>April</v>
      </c>
      <c r="C409" s="16">
        <v>0</v>
      </c>
      <c r="D409" s="16">
        <v>0</v>
      </c>
      <c r="E409" s="16">
        <v>0</v>
      </c>
      <c r="F409" s="16">
        <v>0</v>
      </c>
      <c r="G409" s="16">
        <f t="shared" ref="G409:G417" si="62">I408-I409</f>
        <v>0</v>
      </c>
      <c r="H409" s="16">
        <v>0</v>
      </c>
      <c r="I409" s="16">
        <v>0</v>
      </c>
      <c r="K409" s="23" t="str">
        <f>'Olieforbrug, TJ'!M409</f>
        <v>April</v>
      </c>
    </row>
    <row r="410" spans="1:11" x14ac:dyDescent="0.2">
      <c r="A410" s="23" t="str">
        <f>'Olieforbrug, TJ'!A410</f>
        <v>Maj</v>
      </c>
      <c r="C410" s="16">
        <v>0</v>
      </c>
      <c r="D410" s="16">
        <v>0</v>
      </c>
      <c r="E410" s="16">
        <v>0</v>
      </c>
      <c r="F410" s="16">
        <v>0</v>
      </c>
      <c r="G410" s="16">
        <f t="shared" si="62"/>
        <v>0</v>
      </c>
      <c r="H410" s="16">
        <v>0</v>
      </c>
      <c r="I410" s="16">
        <v>0</v>
      </c>
      <c r="K410" s="23" t="str">
        <f>'Olieforbrug, TJ'!M410</f>
        <v>May</v>
      </c>
    </row>
    <row r="411" spans="1:11" x14ac:dyDescent="0.2">
      <c r="A411" s="23" t="str">
        <f>'Olieforbrug, TJ'!A411</f>
        <v>Juni</v>
      </c>
      <c r="C411" s="16">
        <v>0</v>
      </c>
      <c r="D411" s="16">
        <v>0</v>
      </c>
      <c r="E411" s="16">
        <v>0</v>
      </c>
      <c r="F411" s="16">
        <v>0</v>
      </c>
      <c r="G411" s="16">
        <f t="shared" si="62"/>
        <v>0</v>
      </c>
      <c r="H411" s="16">
        <v>0</v>
      </c>
      <c r="I411" s="16">
        <v>0</v>
      </c>
      <c r="K411" s="23" t="str">
        <f>'Olieforbrug, TJ'!M411</f>
        <v>June</v>
      </c>
    </row>
    <row r="412" spans="1:11" x14ac:dyDescent="0.2">
      <c r="A412" s="23" t="str">
        <f>'Olieforbrug, TJ'!A412</f>
        <v>Juli</v>
      </c>
      <c r="C412" s="16">
        <v>0</v>
      </c>
      <c r="D412" s="16">
        <v>0</v>
      </c>
      <c r="E412" s="16">
        <v>0</v>
      </c>
      <c r="F412" s="16">
        <v>0</v>
      </c>
      <c r="G412" s="16">
        <f t="shared" si="62"/>
        <v>0</v>
      </c>
      <c r="H412" s="16">
        <v>0</v>
      </c>
      <c r="I412" s="16">
        <v>0</v>
      </c>
      <c r="K412" s="23" t="str">
        <f>'Olieforbrug, TJ'!M412</f>
        <v>July</v>
      </c>
    </row>
    <row r="413" spans="1:11" x14ac:dyDescent="0.2">
      <c r="A413" s="23" t="str">
        <f>'Olieforbrug, TJ'!A413</f>
        <v>August</v>
      </c>
      <c r="C413" s="16">
        <v>0</v>
      </c>
      <c r="D413" s="16">
        <v>0</v>
      </c>
      <c r="E413" s="16">
        <v>0</v>
      </c>
      <c r="F413" s="16">
        <v>0</v>
      </c>
      <c r="G413" s="16">
        <f t="shared" si="62"/>
        <v>0</v>
      </c>
      <c r="H413" s="16">
        <v>0</v>
      </c>
      <c r="I413" s="16">
        <v>0</v>
      </c>
      <c r="K413" s="23" t="str">
        <f>'Olieforbrug, TJ'!M413</f>
        <v>August</v>
      </c>
    </row>
    <row r="414" spans="1:11" x14ac:dyDescent="0.2">
      <c r="A414" s="23" t="str">
        <f>'Olieforbrug, TJ'!A414</f>
        <v>September</v>
      </c>
      <c r="C414" s="16">
        <v>0</v>
      </c>
      <c r="D414" s="16">
        <v>0</v>
      </c>
      <c r="E414" s="16">
        <v>0</v>
      </c>
      <c r="F414" s="16">
        <v>0</v>
      </c>
      <c r="G414" s="16">
        <f t="shared" si="62"/>
        <v>0</v>
      </c>
      <c r="H414" s="16">
        <v>0</v>
      </c>
      <c r="I414" s="16">
        <v>0</v>
      </c>
      <c r="K414" s="23" t="str">
        <f>'Olieforbrug, TJ'!M414</f>
        <v>September</v>
      </c>
    </row>
    <row r="415" spans="1:11" x14ac:dyDescent="0.2">
      <c r="A415" s="23" t="str">
        <f>'Olieforbrug, TJ'!A415</f>
        <v>Oktober</v>
      </c>
      <c r="C415" s="16">
        <v>0</v>
      </c>
      <c r="D415" s="16">
        <v>0</v>
      </c>
      <c r="E415" s="16">
        <v>0</v>
      </c>
      <c r="F415" s="16">
        <v>0</v>
      </c>
      <c r="G415" s="16">
        <f t="shared" si="62"/>
        <v>0</v>
      </c>
      <c r="H415" s="16">
        <v>0</v>
      </c>
      <c r="I415" s="16">
        <v>0</v>
      </c>
      <c r="K415" s="23" t="str">
        <f>'Olieforbrug, TJ'!M415</f>
        <v>October</v>
      </c>
    </row>
    <row r="416" spans="1:11" x14ac:dyDescent="0.2">
      <c r="A416" s="23" t="str">
        <f>'Olieforbrug, TJ'!A416</f>
        <v>November</v>
      </c>
      <c r="C416" s="16">
        <v>0</v>
      </c>
      <c r="D416" s="16">
        <v>0</v>
      </c>
      <c r="E416" s="16">
        <v>0</v>
      </c>
      <c r="F416" s="16">
        <v>0</v>
      </c>
      <c r="G416" s="16">
        <f t="shared" si="62"/>
        <v>0</v>
      </c>
      <c r="H416" s="16">
        <v>0</v>
      </c>
      <c r="I416" s="16">
        <v>0</v>
      </c>
      <c r="K416" s="23" t="str">
        <f>'Olieforbrug, TJ'!M416</f>
        <v>November</v>
      </c>
    </row>
    <row r="417" spans="1:11" ht="13.5" thickBot="1" x14ac:dyDescent="0.25">
      <c r="A417" s="43" t="str">
        <f>'Olieforbrug, TJ'!A417</f>
        <v>December</v>
      </c>
      <c r="B417" s="2"/>
      <c r="C417" s="42">
        <v>0</v>
      </c>
      <c r="D417" s="42">
        <v>0</v>
      </c>
      <c r="E417" s="42">
        <v>0</v>
      </c>
      <c r="F417" s="42">
        <v>0</v>
      </c>
      <c r="G417" s="42">
        <f t="shared" si="62"/>
        <v>0</v>
      </c>
      <c r="H417" s="42">
        <v>0</v>
      </c>
      <c r="I417" s="42">
        <v>0</v>
      </c>
      <c r="J417" s="2"/>
      <c r="K417" s="43" t="str">
        <f>'Olieforbrug, TJ'!M417</f>
        <v>December</v>
      </c>
    </row>
    <row r="418" spans="1:11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K418" s="37">
        <f>'Olieforbrug, TJ'!M418</f>
        <v>2022</v>
      </c>
    </row>
    <row r="419" spans="1:11" x14ac:dyDescent="0.2">
      <c r="A419" s="23" t="str">
        <f>'Olieforbrug, TJ'!A419</f>
        <v>Januar</v>
      </c>
      <c r="C419" s="16">
        <v>0</v>
      </c>
      <c r="D419" s="16">
        <v>0</v>
      </c>
      <c r="E419" s="16">
        <v>0</v>
      </c>
      <c r="F419" s="16">
        <v>0</v>
      </c>
      <c r="G419" s="16">
        <f>I417-I419</f>
        <v>0</v>
      </c>
      <c r="H419" s="16">
        <v>0</v>
      </c>
      <c r="I419" s="16">
        <v>0</v>
      </c>
      <c r="K419" s="23" t="str">
        <f>'Olieforbrug, TJ'!M419</f>
        <v>January</v>
      </c>
    </row>
    <row r="420" spans="1:11" x14ac:dyDescent="0.2">
      <c r="A420" s="23" t="str">
        <f>'Olieforbrug, TJ'!A420</f>
        <v>Februar</v>
      </c>
      <c r="C420" s="16">
        <v>0</v>
      </c>
      <c r="D420" s="16">
        <v>0</v>
      </c>
      <c r="E420" s="16">
        <v>0</v>
      </c>
      <c r="F420" s="16">
        <v>0</v>
      </c>
      <c r="G420" s="16">
        <f t="shared" ref="G420:G425" si="63">I419-I420</f>
        <v>0</v>
      </c>
      <c r="H420" s="16">
        <v>0</v>
      </c>
      <c r="I420" s="16">
        <v>0</v>
      </c>
      <c r="K420" s="23" t="str">
        <f>'Olieforbrug, TJ'!M420</f>
        <v>February</v>
      </c>
    </row>
    <row r="421" spans="1:11" x14ac:dyDescent="0.2">
      <c r="A421" s="23" t="str">
        <f>'Olieforbrug, TJ'!A421</f>
        <v>Marts</v>
      </c>
      <c r="C421" s="16">
        <v>0</v>
      </c>
      <c r="D421" s="16">
        <v>0</v>
      </c>
      <c r="E421" s="16">
        <v>0</v>
      </c>
      <c r="F421" s="16">
        <v>0</v>
      </c>
      <c r="G421" s="16">
        <f t="shared" si="63"/>
        <v>0</v>
      </c>
      <c r="H421" s="16">
        <v>0</v>
      </c>
      <c r="I421" s="16">
        <v>0</v>
      </c>
      <c r="K421" s="23" t="str">
        <f>'Olieforbrug, TJ'!M421</f>
        <v>March</v>
      </c>
    </row>
    <row r="422" spans="1:11" x14ac:dyDescent="0.2">
      <c r="A422" s="23" t="str">
        <f>'Olieforbrug, TJ'!A422</f>
        <v>April</v>
      </c>
      <c r="C422" s="16">
        <v>0</v>
      </c>
      <c r="D422" s="16">
        <v>0</v>
      </c>
      <c r="E422" s="16">
        <v>0</v>
      </c>
      <c r="F422" s="16">
        <v>0</v>
      </c>
      <c r="G422" s="16">
        <f t="shared" si="63"/>
        <v>0</v>
      </c>
      <c r="H422" s="16">
        <v>0</v>
      </c>
      <c r="I422" s="16">
        <v>0</v>
      </c>
      <c r="K422" s="23" t="str">
        <f>'Olieforbrug, TJ'!M422</f>
        <v>April</v>
      </c>
    </row>
    <row r="423" spans="1:11" x14ac:dyDescent="0.2">
      <c r="A423" s="23" t="str">
        <f>'Olieforbrug, TJ'!A423</f>
        <v>Maj</v>
      </c>
      <c r="C423" s="16">
        <v>0</v>
      </c>
      <c r="D423" s="16">
        <v>0</v>
      </c>
      <c r="E423" s="16">
        <v>0</v>
      </c>
      <c r="F423" s="16">
        <v>0</v>
      </c>
      <c r="G423" s="16">
        <f t="shared" si="63"/>
        <v>0</v>
      </c>
      <c r="H423" s="16">
        <v>0</v>
      </c>
      <c r="I423" s="16">
        <v>0</v>
      </c>
      <c r="K423" s="23" t="str">
        <f>'Olieforbrug, TJ'!M423</f>
        <v>May</v>
      </c>
    </row>
    <row r="424" spans="1:11" x14ac:dyDescent="0.2">
      <c r="A424" s="23" t="str">
        <f>'Olieforbrug, TJ'!A424</f>
        <v>Juni</v>
      </c>
      <c r="C424" s="16">
        <v>0</v>
      </c>
      <c r="D424" s="16">
        <v>0</v>
      </c>
      <c r="E424" s="16">
        <v>0</v>
      </c>
      <c r="F424" s="16">
        <v>0</v>
      </c>
      <c r="G424" s="16">
        <f t="shared" si="63"/>
        <v>0</v>
      </c>
      <c r="H424" s="16">
        <v>0</v>
      </c>
      <c r="I424" s="16">
        <v>0</v>
      </c>
      <c r="K424" s="23" t="str">
        <f>'Olieforbrug, TJ'!M424</f>
        <v>June</v>
      </c>
    </row>
    <row r="425" spans="1:11" x14ac:dyDescent="0.2">
      <c r="A425" s="23" t="str">
        <f>'Olieforbrug, TJ'!A425</f>
        <v>Juli</v>
      </c>
      <c r="C425" s="16">
        <v>0</v>
      </c>
      <c r="D425" s="16">
        <v>0</v>
      </c>
      <c r="E425" s="16">
        <v>0</v>
      </c>
      <c r="F425" s="16">
        <v>0</v>
      </c>
      <c r="G425" s="16">
        <f t="shared" si="63"/>
        <v>0</v>
      </c>
      <c r="H425" s="16">
        <v>0</v>
      </c>
      <c r="I425" s="16">
        <v>0</v>
      </c>
      <c r="K425" s="23" t="str">
        <f>'Olieforbrug, TJ'!M425</f>
        <v>July</v>
      </c>
    </row>
    <row r="426" spans="1:11" x14ac:dyDescent="0.2">
      <c r="A426" s="23" t="str">
        <f>'Olieforbrug, TJ'!A426</f>
        <v>August</v>
      </c>
      <c r="C426" s="16">
        <v>0</v>
      </c>
      <c r="D426" s="16">
        <v>0</v>
      </c>
      <c r="E426" s="16">
        <v>0</v>
      </c>
      <c r="F426" s="16">
        <v>0</v>
      </c>
      <c r="G426" s="16">
        <f t="shared" ref="G426" si="64">I425-I426</f>
        <v>0</v>
      </c>
      <c r="H426" s="16">
        <v>0</v>
      </c>
      <c r="I426" s="16">
        <v>0</v>
      </c>
      <c r="K426" s="23" t="str">
        <f>'Olieforbrug, TJ'!M426</f>
        <v>August</v>
      </c>
    </row>
    <row r="427" spans="1:11" x14ac:dyDescent="0.2">
      <c r="A427" s="23" t="str">
        <f>'Olieforbrug, TJ'!A427</f>
        <v>September</v>
      </c>
      <c r="C427" s="16">
        <v>0</v>
      </c>
      <c r="D427" s="16">
        <v>0</v>
      </c>
      <c r="E427" s="16">
        <v>0</v>
      </c>
      <c r="F427" s="16">
        <v>0</v>
      </c>
      <c r="G427" s="16">
        <f t="shared" ref="G427" si="65">I426-I427</f>
        <v>0</v>
      </c>
      <c r="H427" s="16">
        <v>0</v>
      </c>
      <c r="I427" s="16">
        <v>0</v>
      </c>
      <c r="K427" s="23" t="str">
        <f>'Olieforbrug, TJ'!M427</f>
        <v>September</v>
      </c>
    </row>
    <row r="428" spans="1:11" x14ac:dyDescent="0.2">
      <c r="A428" s="23" t="str">
        <f>'Olieforbrug, TJ'!A428</f>
        <v>Oktober</v>
      </c>
      <c r="C428" s="16">
        <v>0</v>
      </c>
      <c r="D428" s="16">
        <v>0</v>
      </c>
      <c r="E428" s="16">
        <v>0</v>
      </c>
      <c r="F428" s="16">
        <v>0</v>
      </c>
      <c r="G428" s="16">
        <f t="shared" ref="G428" si="66">I427-I428</f>
        <v>0</v>
      </c>
      <c r="H428" s="16">
        <v>0</v>
      </c>
      <c r="I428" s="16">
        <v>0</v>
      </c>
      <c r="K428" s="23" t="str">
        <f>'Olieforbrug, TJ'!M428</f>
        <v>October</v>
      </c>
    </row>
    <row r="429" spans="1:11" x14ac:dyDescent="0.2">
      <c r="A429" s="23" t="str">
        <f>'Olieforbrug, TJ'!A429</f>
        <v>November</v>
      </c>
      <c r="C429" s="16">
        <v>0</v>
      </c>
      <c r="D429" s="16">
        <v>0</v>
      </c>
      <c r="E429" s="16">
        <v>0</v>
      </c>
      <c r="F429" s="16">
        <v>0</v>
      </c>
      <c r="G429" s="16">
        <f t="shared" ref="G429" si="67">I428-I429</f>
        <v>0</v>
      </c>
      <c r="H429" s="16">
        <v>0</v>
      </c>
      <c r="I429" s="16">
        <v>0</v>
      </c>
      <c r="K429" s="23" t="str">
        <f>'Olieforbrug, TJ'!M429</f>
        <v>November</v>
      </c>
    </row>
    <row r="430" spans="1:11" ht="13.5" thickBot="1" x14ac:dyDescent="0.25">
      <c r="A430" s="43" t="str">
        <f>'Olieforbrug, TJ'!A430</f>
        <v>December</v>
      </c>
      <c r="B430" s="15"/>
      <c r="C430" s="42">
        <v>0</v>
      </c>
      <c r="D430" s="42">
        <v>0</v>
      </c>
      <c r="E430" s="42">
        <v>0</v>
      </c>
      <c r="F430" s="42">
        <v>0</v>
      </c>
      <c r="G430" s="42">
        <f t="shared" ref="G430" si="68">I429-I430</f>
        <v>0</v>
      </c>
      <c r="H430" s="42">
        <v>0</v>
      </c>
      <c r="I430" s="42">
        <v>0</v>
      </c>
      <c r="J430" s="2"/>
      <c r="K430" s="43" t="str">
        <f>'Olieforbrug, TJ'!M430</f>
        <v>December</v>
      </c>
    </row>
    <row r="431" spans="1:11" x14ac:dyDescent="0.2">
      <c r="A431" s="22">
        <f>'Olieforbrug, TJ'!A431</f>
        <v>2023</v>
      </c>
      <c r="C431" s="16"/>
      <c r="D431" s="16"/>
      <c r="E431" s="16"/>
      <c r="F431" s="16"/>
      <c r="G431" s="16"/>
      <c r="H431" s="16"/>
      <c r="I431" s="16"/>
      <c r="K431" s="22">
        <f>'Olieforbrug, TJ'!M431</f>
        <v>2023</v>
      </c>
    </row>
    <row r="432" spans="1:11" x14ac:dyDescent="0.2">
      <c r="A432" s="23" t="str">
        <f>'Olieforbrug, TJ'!A432</f>
        <v>Januar</v>
      </c>
      <c r="C432" s="16">
        <v>0</v>
      </c>
      <c r="D432" s="16">
        <v>0</v>
      </c>
      <c r="E432" s="16">
        <v>0</v>
      </c>
      <c r="F432" s="16">
        <v>0</v>
      </c>
      <c r="G432" s="69">
        <f>I430-I432</f>
        <v>0</v>
      </c>
      <c r="H432" s="16">
        <v>0</v>
      </c>
      <c r="I432" s="16">
        <v>0</v>
      </c>
      <c r="K432" s="23" t="str">
        <f>'Olieforbrug, TJ'!M432</f>
        <v>January</v>
      </c>
    </row>
    <row r="433" spans="1:11" x14ac:dyDescent="0.2">
      <c r="A433" s="23" t="str">
        <f>'Olieforbrug, TJ'!A433</f>
        <v>Februar</v>
      </c>
      <c r="C433" s="16">
        <v>0</v>
      </c>
      <c r="D433" s="16">
        <v>0</v>
      </c>
      <c r="E433" s="16">
        <v>0</v>
      </c>
      <c r="F433" s="16">
        <v>0</v>
      </c>
      <c r="G433" s="69">
        <f t="shared" ref="G433:G438" si="69">I432-I433</f>
        <v>0</v>
      </c>
      <c r="H433" s="16">
        <v>0</v>
      </c>
      <c r="I433" s="16">
        <v>0</v>
      </c>
      <c r="K433" s="23" t="str">
        <f>'Olieforbrug, TJ'!M433</f>
        <v>February</v>
      </c>
    </row>
    <row r="434" spans="1:11" x14ac:dyDescent="0.2">
      <c r="A434" s="23" t="str">
        <f>'Olieforbrug, TJ'!A434</f>
        <v>Marts</v>
      </c>
      <c r="C434" s="16">
        <v>0</v>
      </c>
      <c r="D434" s="16">
        <v>0</v>
      </c>
      <c r="E434" s="16">
        <v>0</v>
      </c>
      <c r="F434" s="16">
        <v>0</v>
      </c>
      <c r="G434" s="69">
        <f t="shared" si="69"/>
        <v>0</v>
      </c>
      <c r="H434" s="16">
        <v>0</v>
      </c>
      <c r="I434" s="16">
        <v>0</v>
      </c>
      <c r="K434" s="23" t="str">
        <f>'Olieforbrug, TJ'!M434</f>
        <v>March</v>
      </c>
    </row>
    <row r="435" spans="1:11" x14ac:dyDescent="0.2">
      <c r="A435" s="23" t="str">
        <f>'Olieforbrug, TJ'!A435</f>
        <v>April</v>
      </c>
      <c r="C435" s="16">
        <v>0</v>
      </c>
      <c r="D435" s="16">
        <v>0</v>
      </c>
      <c r="E435" s="16">
        <v>0</v>
      </c>
      <c r="F435" s="16">
        <v>0</v>
      </c>
      <c r="G435" s="69">
        <f t="shared" si="69"/>
        <v>0</v>
      </c>
      <c r="H435" s="16">
        <v>0</v>
      </c>
      <c r="I435" s="16">
        <v>0</v>
      </c>
      <c r="K435" s="23" t="str">
        <f>'Olieforbrug, TJ'!M435</f>
        <v>April</v>
      </c>
    </row>
    <row r="436" spans="1:11" x14ac:dyDescent="0.2">
      <c r="A436" s="23" t="str">
        <f>'Olieforbrug, TJ'!A436</f>
        <v>Maj</v>
      </c>
      <c r="C436" s="16">
        <v>0</v>
      </c>
      <c r="D436" s="16">
        <v>0</v>
      </c>
      <c r="E436" s="16">
        <v>0</v>
      </c>
      <c r="F436" s="16">
        <v>0</v>
      </c>
      <c r="G436" s="69">
        <f t="shared" si="69"/>
        <v>0</v>
      </c>
      <c r="H436" s="16">
        <v>0</v>
      </c>
      <c r="I436" s="16">
        <v>0</v>
      </c>
      <c r="K436" s="23" t="str">
        <f>'Olieforbrug, TJ'!M436</f>
        <v>May</v>
      </c>
    </row>
    <row r="437" spans="1:11" x14ac:dyDescent="0.2">
      <c r="A437" s="23" t="str">
        <f>'Olieforbrug, TJ'!A437</f>
        <v>Juni</v>
      </c>
      <c r="C437" s="16">
        <v>0</v>
      </c>
      <c r="D437" s="16">
        <v>0</v>
      </c>
      <c r="E437" s="16">
        <v>0</v>
      </c>
      <c r="F437" s="16">
        <v>0</v>
      </c>
      <c r="G437" s="69">
        <f t="shared" si="69"/>
        <v>0</v>
      </c>
      <c r="H437" s="16">
        <v>0</v>
      </c>
      <c r="I437" s="16">
        <v>0</v>
      </c>
      <c r="K437" s="23" t="str">
        <f>'Olieforbrug, TJ'!M437</f>
        <v>June</v>
      </c>
    </row>
    <row r="438" spans="1:11" x14ac:dyDescent="0.2">
      <c r="A438" s="23" t="str">
        <f>'Olieforbrug, TJ'!A438</f>
        <v>Juli</v>
      </c>
      <c r="C438" s="16">
        <v>0</v>
      </c>
      <c r="D438" s="16">
        <v>0</v>
      </c>
      <c r="E438" s="16">
        <v>0</v>
      </c>
      <c r="F438" s="16">
        <v>0</v>
      </c>
      <c r="G438" s="69">
        <f t="shared" si="69"/>
        <v>0</v>
      </c>
      <c r="H438" s="16">
        <v>0</v>
      </c>
      <c r="I438" s="16">
        <v>0</v>
      </c>
      <c r="K438" s="23" t="str">
        <f>'Olieforbrug, TJ'!M438</f>
        <v>July</v>
      </c>
    </row>
  </sheetData>
  <phoneticPr fontId="2" type="noConversion"/>
  <pageMargins left="0.75" right="0.75" top="1" bottom="1" header="0.5" footer="0.5"/>
  <pageSetup paperSize="9" orientation="portrait" r:id="rId1"/>
  <headerFooter alignWithMargins="0"/>
  <ignoredErrors>
    <ignoredError sqref="C48:H50 C52:H72 C51:H51 C74:I106 C107:H107 C109:I110 C111:H111 C47:I47 C112:I112 C114:I115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indexed="42"/>
  </sheetPr>
  <dimension ref="A1:P438"/>
  <sheetViews>
    <sheetView zoomScale="80" zoomScaleNormal="80" workbookViewId="0">
      <pane xSplit="2" ySplit="5" topLeftCell="C398" activePane="bottomRight" state="frozen"/>
      <selection pane="topRight" activeCell="C1" sqref="C1"/>
      <selection pane="bottomLeft" activeCell="A6" sqref="A6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5" customWidth="1"/>
    <col min="11" max="11" width="3.42578125" customWidth="1"/>
    <col min="12" max="12" width="17.85546875" bestFit="1" customWidth="1"/>
    <col min="14" max="14" width="20.7109375" customWidth="1"/>
    <col min="15" max="15" width="9.7109375" customWidth="1"/>
  </cols>
  <sheetData>
    <row r="1" spans="1:16" x14ac:dyDescent="0.2">
      <c r="A1" s="1" t="s">
        <v>17</v>
      </c>
      <c r="B1" s="1"/>
      <c r="C1"/>
      <c r="D1"/>
      <c r="E1"/>
      <c r="F1"/>
      <c r="G1"/>
      <c r="H1"/>
      <c r="I1"/>
      <c r="M1" s="4"/>
      <c r="N1" s="59" t="s">
        <v>79</v>
      </c>
      <c r="O1" s="27"/>
    </row>
    <row r="2" spans="1:16" x14ac:dyDescent="0.2">
      <c r="A2" s="1" t="s">
        <v>31</v>
      </c>
      <c r="B2" s="1"/>
      <c r="C2"/>
      <c r="D2"/>
      <c r="E2"/>
      <c r="F2"/>
      <c r="G2"/>
      <c r="H2"/>
      <c r="I2"/>
      <c r="N2" s="27" t="s">
        <v>66</v>
      </c>
      <c r="O2" s="27"/>
    </row>
    <row r="4" spans="1:16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J4" s="23"/>
      <c r="K4" s="23"/>
      <c r="L4" s="31" t="s">
        <v>30</v>
      </c>
      <c r="N4" s="5"/>
    </row>
    <row r="5" spans="1:16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J5" s="23"/>
      <c r="K5" s="23"/>
      <c r="L5" s="31" t="s">
        <v>68</v>
      </c>
      <c r="N5" s="18"/>
    </row>
    <row r="6" spans="1:16" x14ac:dyDescent="0.2">
      <c r="A6" s="21"/>
      <c r="C6" s="10"/>
      <c r="D6" s="10"/>
      <c r="E6" s="10"/>
      <c r="F6" s="10"/>
      <c r="G6" s="10"/>
      <c r="H6" s="10"/>
      <c r="I6" s="10"/>
    </row>
    <row r="7" spans="1:16" x14ac:dyDescent="0.2">
      <c r="A7" s="22">
        <v>2005</v>
      </c>
      <c r="C7" s="3">
        <v>0</v>
      </c>
      <c r="D7" s="3">
        <v>227158</v>
      </c>
      <c r="E7" s="3">
        <v>911</v>
      </c>
      <c r="F7" s="3">
        <v>0</v>
      </c>
      <c r="G7" s="3">
        <v>-12084</v>
      </c>
      <c r="H7" s="3">
        <v>218014</v>
      </c>
      <c r="I7" s="3">
        <v>24254</v>
      </c>
      <c r="J7" s="3"/>
      <c r="K7" s="3"/>
      <c r="L7" s="3">
        <v>8025.112799999999</v>
      </c>
      <c r="N7" s="22">
        <v>2005</v>
      </c>
    </row>
    <row r="8" spans="1:16" x14ac:dyDescent="0.2">
      <c r="A8" s="22">
        <v>2006</v>
      </c>
      <c r="C8" s="3">
        <v>0</v>
      </c>
      <c r="D8" s="3">
        <v>224224</v>
      </c>
      <c r="E8" s="3">
        <v>3095</v>
      </c>
      <c r="F8" s="3">
        <v>0</v>
      </c>
      <c r="G8" s="3">
        <v>6178</v>
      </c>
      <c r="H8" s="3">
        <v>230688</v>
      </c>
      <c r="I8" s="3">
        <v>18076</v>
      </c>
      <c r="J8" s="3"/>
      <c r="K8" s="3"/>
      <c r="L8" s="3">
        <v>9181.3823999999986</v>
      </c>
      <c r="N8" s="22">
        <v>2006</v>
      </c>
    </row>
    <row r="9" spans="1:16" x14ac:dyDescent="0.2">
      <c r="A9" s="22">
        <v>2007</v>
      </c>
      <c r="C9" s="3">
        <v>0</v>
      </c>
      <c r="D9" s="3">
        <v>265854</v>
      </c>
      <c r="E9" s="3">
        <v>5604</v>
      </c>
      <c r="F9" s="3">
        <v>0</v>
      </c>
      <c r="G9" s="3">
        <v>-9339</v>
      </c>
      <c r="H9" s="3">
        <v>252569</v>
      </c>
      <c r="I9" s="3">
        <v>27415</v>
      </c>
      <c r="J9" s="3"/>
      <c r="K9" s="3"/>
      <c r="L9" s="3">
        <v>10052.246199999998</v>
      </c>
      <c r="N9" s="22">
        <v>2007</v>
      </c>
    </row>
    <row r="10" spans="1:16" x14ac:dyDescent="0.2">
      <c r="A10" s="22">
        <v>2008</v>
      </c>
      <c r="C10" s="3">
        <v>0</v>
      </c>
      <c r="D10" s="3">
        <v>209079</v>
      </c>
      <c r="E10" s="3">
        <v>7852</v>
      </c>
      <c r="F10" s="3">
        <v>0</v>
      </c>
      <c r="G10" s="3">
        <v>8198</v>
      </c>
      <c r="H10" s="3">
        <v>210435</v>
      </c>
      <c r="I10" s="3">
        <v>19217</v>
      </c>
      <c r="J10" s="3"/>
      <c r="K10" s="3"/>
      <c r="L10" s="3">
        <v>8375.3129999999983</v>
      </c>
      <c r="N10" s="22">
        <v>2008</v>
      </c>
    </row>
    <row r="11" spans="1:16" x14ac:dyDescent="0.2">
      <c r="A11" s="22">
        <v>2009</v>
      </c>
      <c r="C11" s="3">
        <v>0</v>
      </c>
      <c r="D11" s="3">
        <v>205536</v>
      </c>
      <c r="E11" s="3">
        <v>4187</v>
      </c>
      <c r="F11" s="3">
        <v>0</v>
      </c>
      <c r="G11" s="3">
        <v>3723</v>
      </c>
      <c r="H11" s="3">
        <v>200378</v>
      </c>
      <c r="I11" s="3">
        <v>15494</v>
      </c>
      <c r="J11" s="3"/>
      <c r="K11" s="3"/>
      <c r="L11" s="3">
        <v>7975.0443999999998</v>
      </c>
      <c r="N11" s="22">
        <v>2009</v>
      </c>
    </row>
    <row r="12" spans="1:16" x14ac:dyDescent="0.2">
      <c r="A12" s="22">
        <v>2010</v>
      </c>
      <c r="C12" s="3">
        <v>0</v>
      </c>
      <c r="D12" s="3">
        <v>222064</v>
      </c>
      <c r="E12" s="3">
        <v>3165</v>
      </c>
      <c r="F12" s="3">
        <v>0</v>
      </c>
      <c r="G12" s="3">
        <v>-5271</v>
      </c>
      <c r="H12" s="3">
        <v>213409</v>
      </c>
      <c r="I12" s="3">
        <v>20765</v>
      </c>
      <c r="J12" s="3"/>
      <c r="K12" s="3"/>
      <c r="L12" s="3">
        <v>8493.6781999999985</v>
      </c>
      <c r="N12" s="22">
        <v>2010</v>
      </c>
    </row>
    <row r="13" spans="1:16" x14ac:dyDescent="0.2">
      <c r="A13" s="22">
        <v>2011</v>
      </c>
      <c r="C13" s="3">
        <v>0</v>
      </c>
      <c r="D13" s="3">
        <v>247716</v>
      </c>
      <c r="E13" s="3">
        <v>4908</v>
      </c>
      <c r="F13" s="3">
        <v>0</v>
      </c>
      <c r="G13" s="3">
        <v>4224</v>
      </c>
      <c r="H13" s="3">
        <v>247245</v>
      </c>
      <c r="I13" s="3">
        <v>16541</v>
      </c>
      <c r="J13" s="3"/>
      <c r="K13" s="3"/>
      <c r="L13" s="3">
        <v>9840.3509999999987</v>
      </c>
      <c r="N13" s="22">
        <v>2011</v>
      </c>
    </row>
    <row r="14" spans="1:16" x14ac:dyDescent="0.2">
      <c r="A14" s="22">
        <v>2012</v>
      </c>
      <c r="C14" s="3">
        <v>0</v>
      </c>
      <c r="D14" s="3">
        <v>228273</v>
      </c>
      <c r="E14" s="3">
        <v>5074</v>
      </c>
      <c r="F14" s="3">
        <v>0</v>
      </c>
      <c r="G14" s="3">
        <v>1588</v>
      </c>
      <c r="H14" s="3">
        <v>225183</v>
      </c>
      <c r="I14" s="3">
        <v>14953</v>
      </c>
      <c r="J14" s="3"/>
      <c r="K14" s="3"/>
      <c r="L14" s="3">
        <v>8962.2833999999984</v>
      </c>
      <c r="N14" s="22">
        <v>2012</v>
      </c>
      <c r="P14" s="3"/>
    </row>
    <row r="15" spans="1:16" ht="12.75" customHeight="1" x14ac:dyDescent="0.2">
      <c r="A15" s="22">
        <v>2013</v>
      </c>
      <c r="C15" s="3">
        <v>0</v>
      </c>
      <c r="D15" s="3">
        <v>218067</v>
      </c>
      <c r="E15" s="3">
        <v>2780</v>
      </c>
      <c r="F15" s="3">
        <v>0</v>
      </c>
      <c r="G15" s="3">
        <v>6218</v>
      </c>
      <c r="H15" s="3">
        <v>226978</v>
      </c>
      <c r="I15" s="3">
        <v>8735</v>
      </c>
      <c r="J15" s="3"/>
      <c r="K15" s="22"/>
      <c r="L15" s="3">
        <v>9033.7243999999992</v>
      </c>
      <c r="M15" s="3"/>
      <c r="N15" s="22">
        <v>2013</v>
      </c>
      <c r="P15" s="3"/>
    </row>
    <row r="16" spans="1:16" ht="12.75" customHeight="1" x14ac:dyDescent="0.2">
      <c r="A16" s="22">
        <v>2014</v>
      </c>
      <c r="C16" s="3">
        <f t="shared" ref="C16:H16" si="0">SUM(C94:C97)</f>
        <v>0</v>
      </c>
      <c r="D16" s="3">
        <f t="shared" si="0"/>
        <v>206590</v>
      </c>
      <c r="E16" s="3">
        <f t="shared" si="0"/>
        <v>760</v>
      </c>
      <c r="F16" s="3">
        <f t="shared" si="0"/>
        <v>0</v>
      </c>
      <c r="G16" s="3">
        <f t="shared" si="0"/>
        <v>-5248</v>
      </c>
      <c r="H16" s="3">
        <f t="shared" si="0"/>
        <v>216093</v>
      </c>
      <c r="I16" s="3">
        <f>I97</f>
        <v>13983</v>
      </c>
      <c r="J16" s="3"/>
      <c r="K16" s="22"/>
      <c r="L16" s="3">
        <f>SUM(L94:L97)</f>
        <v>8600.5013999999992</v>
      </c>
      <c r="M16" s="3"/>
      <c r="N16" s="22">
        <v>2014</v>
      </c>
      <c r="P16" s="3"/>
    </row>
    <row r="17" spans="1:16" x14ac:dyDescent="0.2">
      <c r="A17" s="22">
        <v>2015</v>
      </c>
      <c r="C17" s="3">
        <f t="shared" ref="C17:H17" si="1">SUM(C99:C102)</f>
        <v>0</v>
      </c>
      <c r="D17" s="3">
        <f t="shared" si="1"/>
        <v>200056</v>
      </c>
      <c r="E17" s="3">
        <f t="shared" si="1"/>
        <v>0</v>
      </c>
      <c r="F17" s="3">
        <f t="shared" si="1"/>
        <v>0</v>
      </c>
      <c r="G17" s="3">
        <f t="shared" si="1"/>
        <v>2603</v>
      </c>
      <c r="H17" s="3">
        <f t="shared" si="1"/>
        <v>220848</v>
      </c>
      <c r="I17" s="3">
        <f>I102</f>
        <v>11380</v>
      </c>
      <c r="J17" s="3"/>
      <c r="K17" s="3"/>
      <c r="L17" s="3">
        <f>SUM(L99:L102)</f>
        <v>8789.750399999999</v>
      </c>
      <c r="M17" s="3"/>
      <c r="N17" s="22">
        <v>2015</v>
      </c>
      <c r="P17" s="3"/>
    </row>
    <row r="18" spans="1:16" x14ac:dyDescent="0.2">
      <c r="A18" s="22">
        <v>2016</v>
      </c>
      <c r="C18" s="3">
        <f>SUM(C104:C107)</f>
        <v>0</v>
      </c>
      <c r="D18" s="3">
        <f t="shared" ref="D18:L18" si="2">SUM(D104:D107)</f>
        <v>200405</v>
      </c>
      <c r="E18" s="3">
        <f t="shared" si="2"/>
        <v>0</v>
      </c>
      <c r="F18" s="3">
        <f t="shared" si="2"/>
        <v>0</v>
      </c>
      <c r="G18" s="3">
        <f t="shared" si="2"/>
        <v>-295</v>
      </c>
      <c r="H18" s="3">
        <f t="shared" si="2"/>
        <v>213996</v>
      </c>
      <c r="I18" s="3">
        <f>I107</f>
        <v>11675</v>
      </c>
      <c r="J18" s="3"/>
      <c r="K18" s="3"/>
      <c r="L18" s="3">
        <f t="shared" si="2"/>
        <v>8517.0407999999989</v>
      </c>
      <c r="M18" s="3"/>
      <c r="N18" s="22">
        <v>2016</v>
      </c>
      <c r="P18" s="3"/>
    </row>
    <row r="19" spans="1:16" x14ac:dyDescent="0.2">
      <c r="A19" s="22">
        <v>2017</v>
      </c>
      <c r="C19" s="3">
        <f t="shared" ref="C19:H19" si="3">SUM(C109:C112)</f>
        <v>0</v>
      </c>
      <c r="D19" s="3">
        <f t="shared" si="3"/>
        <v>197817</v>
      </c>
      <c r="E19" s="3">
        <f t="shared" si="3"/>
        <v>0</v>
      </c>
      <c r="F19" s="3">
        <f t="shared" si="3"/>
        <v>0</v>
      </c>
      <c r="G19" s="3">
        <f t="shared" si="3"/>
        <v>1158</v>
      </c>
      <c r="H19" s="3">
        <f t="shared" si="3"/>
        <v>217031</v>
      </c>
      <c r="I19" s="3">
        <f>I112</f>
        <v>10517</v>
      </c>
      <c r="J19" s="3"/>
      <c r="K19" s="65"/>
      <c r="L19" s="3">
        <f>SUM(L109:L112)</f>
        <v>8637.8338000000003</v>
      </c>
      <c r="M19" s="57"/>
      <c r="N19" s="22">
        <v>2017</v>
      </c>
    </row>
    <row r="20" spans="1:16" x14ac:dyDescent="0.2">
      <c r="A20" s="22">
        <v>2018</v>
      </c>
      <c r="C20" s="3">
        <f t="shared" ref="C20:H20" si="4">SUM(C114:C117)</f>
        <v>0</v>
      </c>
      <c r="D20" s="3">
        <f t="shared" si="4"/>
        <v>187022</v>
      </c>
      <c r="E20" s="3">
        <f t="shared" si="4"/>
        <v>0</v>
      </c>
      <c r="F20" s="3">
        <f t="shared" si="4"/>
        <v>0</v>
      </c>
      <c r="G20" s="3">
        <f t="shared" si="4"/>
        <v>3282</v>
      </c>
      <c r="H20" s="3">
        <f t="shared" si="4"/>
        <v>200366</v>
      </c>
      <c r="I20" s="3">
        <f>I117</f>
        <v>7235</v>
      </c>
      <c r="J20" s="3"/>
      <c r="L20" s="3">
        <f>SUM(L114:L117)</f>
        <v>7974.5667999999996</v>
      </c>
      <c r="M20" s="57"/>
      <c r="N20" s="22">
        <v>2018</v>
      </c>
    </row>
    <row r="21" spans="1:16" x14ac:dyDescent="0.2">
      <c r="A21" s="22">
        <v>2019</v>
      </c>
      <c r="C21" s="3">
        <f t="shared" ref="C21:H21" si="5">SUM(C119:C122)</f>
        <v>0</v>
      </c>
      <c r="D21" s="3">
        <f t="shared" si="5"/>
        <v>156774</v>
      </c>
      <c r="E21" s="3">
        <f t="shared" si="5"/>
        <v>0</v>
      </c>
      <c r="F21" s="3">
        <f t="shared" si="5"/>
        <v>0</v>
      </c>
      <c r="G21" s="3">
        <f t="shared" si="5"/>
        <v>-6541</v>
      </c>
      <c r="H21" s="3">
        <f t="shared" si="5"/>
        <v>180923</v>
      </c>
      <c r="I21" s="3">
        <f>SUM(I122)</f>
        <v>13776</v>
      </c>
      <c r="J21" s="3"/>
      <c r="L21" s="3">
        <f>SUM(L119:L122)</f>
        <v>7200.7353999999987</v>
      </c>
      <c r="M21" s="57"/>
      <c r="N21" s="22">
        <v>2019</v>
      </c>
    </row>
    <row r="22" spans="1:16" x14ac:dyDescent="0.2">
      <c r="A22" s="22">
        <v>2020</v>
      </c>
      <c r="C22" s="3">
        <f t="shared" ref="C22:H22" si="6">SUM(C124:C127)</f>
        <v>0</v>
      </c>
      <c r="D22" s="3">
        <f t="shared" si="6"/>
        <v>175715</v>
      </c>
      <c r="E22" s="3">
        <f t="shared" si="6"/>
        <v>0</v>
      </c>
      <c r="F22" s="3">
        <f t="shared" si="6"/>
        <v>0</v>
      </c>
      <c r="G22" s="3">
        <f t="shared" si="6"/>
        <v>-874</v>
      </c>
      <c r="H22" s="3">
        <f t="shared" si="6"/>
        <v>192248</v>
      </c>
      <c r="I22" s="3">
        <f>SUM(I127)</f>
        <v>14650</v>
      </c>
      <c r="J22" s="3"/>
      <c r="L22" s="3">
        <f>SUM(L124:L127)</f>
        <v>7651.4704000000002</v>
      </c>
      <c r="M22" s="57"/>
      <c r="N22" s="22">
        <v>2020</v>
      </c>
    </row>
    <row r="23" spans="1:16" x14ac:dyDescent="0.2">
      <c r="A23" s="22">
        <v>2021</v>
      </c>
      <c r="D23" s="3">
        <f>SUM(D129:D132)</f>
        <v>168839</v>
      </c>
      <c r="E23" s="3">
        <f t="shared" ref="E23:L23" si="7">SUM(E129:E132)</f>
        <v>0</v>
      </c>
      <c r="F23" s="3">
        <f t="shared" si="7"/>
        <v>0</v>
      </c>
      <c r="G23" s="3">
        <f t="shared" si="7"/>
        <v>3283</v>
      </c>
      <c r="H23" s="3">
        <f t="shared" si="7"/>
        <v>185103</v>
      </c>
      <c r="I23" s="3">
        <f>SUM(I132)</f>
        <v>11367</v>
      </c>
      <c r="J23" s="3"/>
      <c r="K23" s="3"/>
      <c r="L23" s="3">
        <f t="shared" si="7"/>
        <v>7367.0994000000001</v>
      </c>
      <c r="M23" s="3"/>
      <c r="N23" s="22">
        <v>2021</v>
      </c>
    </row>
    <row r="24" spans="1:16" x14ac:dyDescent="0.2">
      <c r="A24" s="22">
        <v>2022</v>
      </c>
      <c r="C24" s="3">
        <f>SUM(C134:C137)</f>
        <v>0</v>
      </c>
      <c r="D24" s="3">
        <f t="shared" ref="D24:L24" si="8">SUM(D134:D137)</f>
        <v>161256</v>
      </c>
      <c r="E24" s="3">
        <f t="shared" si="8"/>
        <v>0</v>
      </c>
      <c r="F24" s="3">
        <f t="shared" si="8"/>
        <v>0</v>
      </c>
      <c r="G24" s="3">
        <f t="shared" si="8"/>
        <v>-2119</v>
      </c>
      <c r="H24" s="3">
        <f t="shared" si="8"/>
        <v>170687</v>
      </c>
      <c r="I24" s="3">
        <f>SUM(I137)</f>
        <v>13486</v>
      </c>
      <c r="J24" s="3"/>
      <c r="K24" s="3"/>
      <c r="L24" s="3">
        <f t="shared" si="8"/>
        <v>6793.3425999999999</v>
      </c>
      <c r="M24" s="3"/>
      <c r="N24" s="22">
        <v>2022</v>
      </c>
    </row>
    <row r="25" spans="1:16" x14ac:dyDescent="0.2">
      <c r="A25" s="22">
        <v>2023</v>
      </c>
      <c r="J25" s="3"/>
      <c r="K25" s="3"/>
      <c r="L25" s="3"/>
      <c r="M25" s="3"/>
      <c r="N25" s="22">
        <v>2023</v>
      </c>
    </row>
    <row r="26" spans="1:16" ht="12.75" customHeight="1" x14ac:dyDescent="0.2">
      <c r="A26" s="23"/>
      <c r="J26" s="3"/>
      <c r="K26" s="3"/>
      <c r="L26" s="3"/>
      <c r="M26" s="3"/>
    </row>
    <row r="27" spans="1:16" ht="12.75" customHeight="1" x14ac:dyDescent="0.2">
      <c r="A27" s="22" t="str">
        <f>'Olieforbrug, TJ'!A27</f>
        <v>Januar - July</v>
      </c>
      <c r="J27" s="3"/>
      <c r="K27" s="3"/>
      <c r="L27" s="3"/>
      <c r="M27" s="3"/>
      <c r="N27" s="22" t="str">
        <f>'Olieforbrug, TJ'!M27</f>
        <v>January - July</v>
      </c>
    </row>
    <row r="28" spans="1:16" x14ac:dyDescent="0.2">
      <c r="A28" s="22">
        <f>'Olieforbrug, TJ'!A28</f>
        <v>2005</v>
      </c>
      <c r="C28" s="3">
        <f>SUM(C198:C204)</f>
        <v>0</v>
      </c>
      <c r="D28" s="3">
        <f t="shared" ref="D28:L28" si="9">SUM(D198:D204)</f>
        <v>110182</v>
      </c>
      <c r="E28" s="3">
        <f t="shared" si="9"/>
        <v>175</v>
      </c>
      <c r="F28" s="3">
        <f t="shared" si="9"/>
        <v>0</v>
      </c>
      <c r="G28" s="3">
        <f t="shared" si="9"/>
        <v>-11692</v>
      </c>
      <c r="H28" s="3">
        <f t="shared" si="9"/>
        <v>101723</v>
      </c>
      <c r="I28" s="3">
        <f>SUM(I204)</f>
        <v>23862</v>
      </c>
      <c r="J28" s="3"/>
      <c r="K28" s="3"/>
      <c r="L28" s="3">
        <f t="shared" si="9"/>
        <v>4048.5753999999997</v>
      </c>
      <c r="M28" s="3"/>
      <c r="N28" s="22">
        <f>'Olieforbrug, TJ'!M28</f>
        <v>2005</v>
      </c>
      <c r="P28" s="3"/>
    </row>
    <row r="29" spans="1:16" x14ac:dyDescent="0.2">
      <c r="A29" s="22">
        <f>'Olieforbrug, TJ'!A29</f>
        <v>2006</v>
      </c>
      <c r="C29" s="3">
        <f>SUM(C211:C217)</f>
        <v>0</v>
      </c>
      <c r="D29" s="3">
        <f t="shared" ref="D29:L29" si="10">SUM(D211:D217)</f>
        <v>109503</v>
      </c>
      <c r="E29" s="3">
        <f t="shared" si="10"/>
        <v>1412</v>
      </c>
      <c r="F29" s="3">
        <f t="shared" si="10"/>
        <v>0</v>
      </c>
      <c r="G29" s="3">
        <f t="shared" si="10"/>
        <v>-4177</v>
      </c>
      <c r="H29" s="3">
        <f t="shared" si="10"/>
        <v>106918</v>
      </c>
      <c r="I29" s="3">
        <f>SUM(I217)</f>
        <v>28431</v>
      </c>
      <c r="J29" s="3"/>
      <c r="K29" s="3"/>
      <c r="L29" s="3">
        <f t="shared" si="10"/>
        <v>4255.3363999999992</v>
      </c>
      <c r="M29" s="3"/>
      <c r="N29" s="22">
        <f>'Olieforbrug, TJ'!M29</f>
        <v>2006</v>
      </c>
      <c r="P29" s="3"/>
    </row>
    <row r="30" spans="1:16" x14ac:dyDescent="0.2">
      <c r="A30" s="22">
        <f>'Olieforbrug, TJ'!A30</f>
        <v>2007</v>
      </c>
      <c r="C30" s="3">
        <f>SUM(C224:C230)</f>
        <v>0</v>
      </c>
      <c r="D30" s="3">
        <f t="shared" ref="D30:L30" si="11">SUM(D224:D230)</f>
        <v>142607</v>
      </c>
      <c r="E30" s="3">
        <f t="shared" si="11"/>
        <v>3163</v>
      </c>
      <c r="F30" s="3">
        <f t="shared" si="11"/>
        <v>0</v>
      </c>
      <c r="G30" s="3">
        <f t="shared" si="11"/>
        <v>-22233</v>
      </c>
      <c r="H30" s="3">
        <f t="shared" si="11"/>
        <v>118149</v>
      </c>
      <c r="I30" s="3">
        <f>SUM(I230)</f>
        <v>40309</v>
      </c>
      <c r="J30" s="3"/>
      <c r="K30" s="3"/>
      <c r="L30" s="3">
        <f t="shared" si="11"/>
        <v>4702.3301999999994</v>
      </c>
      <c r="M30" s="3"/>
      <c r="N30" s="22">
        <f>'Olieforbrug, TJ'!M30</f>
        <v>2007</v>
      </c>
      <c r="P30" s="3"/>
    </row>
    <row r="31" spans="1:16" x14ac:dyDescent="0.2">
      <c r="A31" s="22">
        <f>'Olieforbrug, TJ'!A31</f>
        <v>2008</v>
      </c>
      <c r="C31" s="3">
        <f>SUM(C237:C243)</f>
        <v>0</v>
      </c>
      <c r="D31" s="3">
        <f t="shared" ref="D31:L31" si="12">SUM(D237:D243)</f>
        <v>109422</v>
      </c>
      <c r="E31" s="3">
        <f t="shared" si="12"/>
        <v>3332</v>
      </c>
      <c r="F31" s="3">
        <f t="shared" si="12"/>
        <v>0</v>
      </c>
      <c r="G31" s="3">
        <f t="shared" si="12"/>
        <v>4126</v>
      </c>
      <c r="H31" s="3">
        <f t="shared" si="12"/>
        <v>110142</v>
      </c>
      <c r="I31" s="3">
        <f>SUM(I243)</f>
        <v>23289</v>
      </c>
      <c r="J31" s="3"/>
      <c r="K31" s="3"/>
      <c r="L31" s="3">
        <f t="shared" si="12"/>
        <v>4383.6515999999992</v>
      </c>
      <c r="M31" s="3"/>
      <c r="N31" s="22">
        <f>'Olieforbrug, TJ'!M31</f>
        <v>2008</v>
      </c>
      <c r="P31" s="3"/>
    </row>
    <row r="32" spans="1:16" x14ac:dyDescent="0.2">
      <c r="A32" s="22">
        <f>'Olieforbrug, TJ'!A32</f>
        <v>2009</v>
      </c>
      <c r="C32" s="3">
        <f>SUM(C250:C256)</f>
        <v>0</v>
      </c>
      <c r="D32" s="3">
        <f t="shared" ref="D32:L32" si="13">SUM(D250:D256)</f>
        <v>118035</v>
      </c>
      <c r="E32" s="3">
        <f t="shared" si="13"/>
        <v>2364</v>
      </c>
      <c r="F32" s="3">
        <f t="shared" si="13"/>
        <v>0</v>
      </c>
      <c r="G32" s="3">
        <f t="shared" si="13"/>
        <v>-6292</v>
      </c>
      <c r="H32" s="3">
        <f t="shared" si="13"/>
        <v>104497</v>
      </c>
      <c r="I32" s="3">
        <f>SUM(I256)</f>
        <v>25509</v>
      </c>
      <c r="J32" s="3"/>
      <c r="K32" s="3"/>
      <c r="L32" s="3">
        <f t="shared" si="13"/>
        <v>4158.9805999999999</v>
      </c>
      <c r="M32" s="3"/>
      <c r="N32" s="22">
        <f>'Olieforbrug, TJ'!M32</f>
        <v>2009</v>
      </c>
      <c r="P32" s="3"/>
    </row>
    <row r="33" spans="1:16" x14ac:dyDescent="0.2">
      <c r="A33" s="22">
        <f>'Olieforbrug, TJ'!A33</f>
        <v>2010</v>
      </c>
      <c r="C33" s="3">
        <f>SUM(C263:C269)</f>
        <v>0</v>
      </c>
      <c r="D33" s="3">
        <f t="shared" ref="D33:L33" si="14">SUM(D263:D269)</f>
        <v>103905</v>
      </c>
      <c r="E33" s="3">
        <f t="shared" si="14"/>
        <v>1670</v>
      </c>
      <c r="F33" s="3">
        <f t="shared" si="14"/>
        <v>0</v>
      </c>
      <c r="G33" s="3">
        <f t="shared" si="14"/>
        <v>-811</v>
      </c>
      <c r="H33" s="3">
        <f t="shared" si="14"/>
        <v>101333</v>
      </c>
      <c r="I33" s="3">
        <f>SUM(I269)</f>
        <v>16305</v>
      </c>
      <c r="J33" s="3"/>
      <c r="K33" s="3"/>
      <c r="L33" s="3">
        <f t="shared" si="14"/>
        <v>4033.0533999999998</v>
      </c>
      <c r="M33" s="3"/>
      <c r="N33" s="22">
        <f>'Olieforbrug, TJ'!M33</f>
        <v>2010</v>
      </c>
      <c r="P33" s="3"/>
    </row>
    <row r="34" spans="1:16" x14ac:dyDescent="0.2">
      <c r="A34" s="22">
        <f>'Olieforbrug, TJ'!A34</f>
        <v>2011</v>
      </c>
      <c r="C34" s="3">
        <f>SUM(C276:C282)</f>
        <v>0</v>
      </c>
      <c r="D34" s="3">
        <f t="shared" ref="D34:L34" si="15">SUM(D276:D282)</f>
        <v>130752</v>
      </c>
      <c r="E34" s="3">
        <f t="shared" si="15"/>
        <v>2006</v>
      </c>
      <c r="F34" s="3">
        <f t="shared" si="15"/>
        <v>0</v>
      </c>
      <c r="G34" s="3">
        <f t="shared" si="15"/>
        <v>-8986</v>
      </c>
      <c r="H34" s="3">
        <f t="shared" si="15"/>
        <v>120057</v>
      </c>
      <c r="I34" s="3">
        <f>SUM(I282)</f>
        <v>29751</v>
      </c>
      <c r="J34" s="3"/>
      <c r="K34" s="3"/>
      <c r="L34" s="3">
        <f t="shared" si="15"/>
        <v>4778.2685999999994</v>
      </c>
      <c r="M34" s="3"/>
      <c r="N34" s="22">
        <f>'Olieforbrug, TJ'!M34</f>
        <v>2011</v>
      </c>
      <c r="P34" s="3"/>
    </row>
    <row r="35" spans="1:16" x14ac:dyDescent="0.2">
      <c r="A35" s="22">
        <f>'Olieforbrug, TJ'!A35</f>
        <v>2012</v>
      </c>
      <c r="C35" s="3">
        <f>SUM(C289:C295)</f>
        <v>0</v>
      </c>
      <c r="D35" s="3">
        <f t="shared" ref="D35:L35" si="16">SUM(D289:D295)</f>
        <v>128632</v>
      </c>
      <c r="E35" s="3">
        <f t="shared" si="16"/>
        <v>4171</v>
      </c>
      <c r="F35" s="3">
        <f t="shared" si="16"/>
        <v>0</v>
      </c>
      <c r="G35" s="3">
        <f t="shared" si="16"/>
        <v>-3143</v>
      </c>
      <c r="H35" s="3">
        <f t="shared" si="16"/>
        <v>121584</v>
      </c>
      <c r="I35" s="3">
        <f>SUM(I295)</f>
        <v>19684</v>
      </c>
      <c r="J35" s="3"/>
      <c r="K35" s="3"/>
      <c r="L35" s="3">
        <f t="shared" si="16"/>
        <v>4839.0432000000001</v>
      </c>
      <c r="M35" s="3"/>
      <c r="N35" s="22">
        <f>'Olieforbrug, TJ'!M35</f>
        <v>2012</v>
      </c>
      <c r="P35" s="3"/>
    </row>
    <row r="36" spans="1:16" x14ac:dyDescent="0.2">
      <c r="A36" s="22">
        <f>'Olieforbrug, TJ'!A36</f>
        <v>2013</v>
      </c>
      <c r="C36" s="3">
        <f>SUM(C302:C308)</f>
        <v>0</v>
      </c>
      <c r="D36" s="3">
        <f t="shared" ref="D36:L36" si="17">SUM(D302:D308)</f>
        <v>116867</v>
      </c>
      <c r="E36" s="3">
        <f t="shared" si="17"/>
        <v>1665</v>
      </c>
      <c r="F36" s="3">
        <f t="shared" si="17"/>
        <v>0</v>
      </c>
      <c r="G36" s="3">
        <f t="shared" si="17"/>
        <v>-9254</v>
      </c>
      <c r="H36" s="3">
        <f t="shared" si="17"/>
        <v>107064</v>
      </c>
      <c r="I36" s="3">
        <f>SUM(I308)</f>
        <v>24207</v>
      </c>
      <c r="J36" s="3"/>
      <c r="K36" s="3"/>
      <c r="L36" s="3">
        <f t="shared" si="17"/>
        <v>4261.1471999999994</v>
      </c>
      <c r="M36" s="3"/>
      <c r="N36" s="22">
        <f>'Olieforbrug, TJ'!M36</f>
        <v>2013</v>
      </c>
      <c r="P36" s="3"/>
    </row>
    <row r="37" spans="1:16" x14ac:dyDescent="0.2">
      <c r="A37" s="22">
        <f>'Olieforbrug, TJ'!A37</f>
        <v>2014</v>
      </c>
      <c r="C37" s="3">
        <f>SUM(C315:C321)</f>
        <v>0</v>
      </c>
      <c r="D37" s="3">
        <f t="shared" ref="D37:L37" si="18">SUM(D315:D321)</f>
        <v>97697</v>
      </c>
      <c r="E37" s="3">
        <f t="shared" si="18"/>
        <v>760</v>
      </c>
      <c r="F37" s="3">
        <f t="shared" si="18"/>
        <v>0</v>
      </c>
      <c r="G37" s="3">
        <f t="shared" si="18"/>
        <v>-8925</v>
      </c>
      <c r="H37" s="3">
        <f t="shared" si="18"/>
        <v>99404</v>
      </c>
      <c r="I37" s="3">
        <f>SUM(I321)</f>
        <v>17660</v>
      </c>
      <c r="J37" s="3"/>
      <c r="K37" s="3"/>
      <c r="L37" s="3">
        <f t="shared" si="18"/>
        <v>3956.2791999999999</v>
      </c>
      <c r="M37" s="3"/>
      <c r="N37" s="22">
        <f>'Olieforbrug, TJ'!M37</f>
        <v>2014</v>
      </c>
      <c r="P37" s="3"/>
    </row>
    <row r="38" spans="1:16" x14ac:dyDescent="0.2">
      <c r="A38" s="22">
        <f>'Olieforbrug, TJ'!A38</f>
        <v>2015</v>
      </c>
      <c r="C38" s="3">
        <f>SUM(C328:C334)</f>
        <v>0</v>
      </c>
      <c r="D38" s="3">
        <f t="shared" ref="D38:L38" si="19">SUM(D328:D334)</f>
        <v>102806</v>
      </c>
      <c r="E38" s="3">
        <f t="shared" si="19"/>
        <v>0</v>
      </c>
      <c r="F38" s="3">
        <f t="shared" si="19"/>
        <v>0</v>
      </c>
      <c r="G38" s="3">
        <f t="shared" si="19"/>
        <v>-1648</v>
      </c>
      <c r="H38" s="3">
        <f t="shared" si="19"/>
        <v>110118</v>
      </c>
      <c r="I38" s="3">
        <f>SUM(I334)</f>
        <v>15631</v>
      </c>
      <c r="J38" s="3"/>
      <c r="K38" s="3"/>
      <c r="L38" s="3">
        <f t="shared" si="19"/>
        <v>4382.6963999999998</v>
      </c>
      <c r="M38" s="3"/>
      <c r="N38" s="22">
        <f>'Olieforbrug, TJ'!M38</f>
        <v>2015</v>
      </c>
      <c r="P38" s="3"/>
    </row>
    <row r="39" spans="1:16" x14ac:dyDescent="0.2">
      <c r="A39" s="22">
        <f>'Olieforbrug, TJ'!A39</f>
        <v>2016</v>
      </c>
      <c r="C39" s="3">
        <f>SUM(C341:C347)</f>
        <v>0</v>
      </c>
      <c r="D39" s="3">
        <f t="shared" ref="D39:L39" si="20">SUM(D341:D347)</f>
        <v>98053</v>
      </c>
      <c r="E39" s="3">
        <f t="shared" si="20"/>
        <v>0</v>
      </c>
      <c r="F39" s="3">
        <f t="shared" si="20"/>
        <v>0</v>
      </c>
      <c r="G39" s="3">
        <f t="shared" si="20"/>
        <v>-6786</v>
      </c>
      <c r="H39" s="3">
        <f t="shared" si="20"/>
        <v>102443</v>
      </c>
      <c r="I39" s="3">
        <f>SUM(I347)</f>
        <v>18166</v>
      </c>
      <c r="J39" s="3"/>
      <c r="K39" s="3"/>
      <c r="L39" s="3">
        <f t="shared" si="20"/>
        <v>4077.2313999999997</v>
      </c>
      <c r="M39" s="3"/>
      <c r="N39" s="22">
        <f>'Olieforbrug, TJ'!M39</f>
        <v>2016</v>
      </c>
      <c r="P39" s="3"/>
    </row>
    <row r="40" spans="1:16" x14ac:dyDescent="0.2">
      <c r="A40" s="22">
        <f>'Olieforbrug, TJ'!A40</f>
        <v>2017</v>
      </c>
      <c r="C40" s="3">
        <f>SUM(C354:C360)</f>
        <v>0</v>
      </c>
      <c r="D40" s="3">
        <f t="shared" ref="D40:L40" si="21">SUM(D354:D360)</f>
        <v>98591</v>
      </c>
      <c r="E40" s="3">
        <f t="shared" si="21"/>
        <v>0</v>
      </c>
      <c r="F40" s="3">
        <f t="shared" si="21"/>
        <v>0</v>
      </c>
      <c r="G40" s="3">
        <f t="shared" si="21"/>
        <v>-3727</v>
      </c>
      <c r="H40" s="3">
        <f t="shared" si="21"/>
        <v>106416</v>
      </c>
      <c r="I40" s="3">
        <f>SUM(I360)</f>
        <v>15402</v>
      </c>
      <c r="J40" s="3"/>
      <c r="K40" s="3"/>
      <c r="L40" s="3">
        <f t="shared" si="21"/>
        <v>4235.3567999999996</v>
      </c>
      <c r="M40" s="3"/>
      <c r="N40" s="22">
        <f>'Olieforbrug, TJ'!M40</f>
        <v>2017</v>
      </c>
      <c r="P40" s="3"/>
    </row>
    <row r="41" spans="1:16" x14ac:dyDescent="0.2">
      <c r="A41" s="22">
        <f>'Olieforbrug, TJ'!A41</f>
        <v>2018</v>
      </c>
      <c r="C41" s="3">
        <f>SUM(C367:C373)</f>
        <v>0</v>
      </c>
      <c r="D41" s="3">
        <f t="shared" ref="D41:L41" si="22">SUM(D367:D373)</f>
        <v>87598</v>
      </c>
      <c r="E41" s="3">
        <f t="shared" si="22"/>
        <v>0</v>
      </c>
      <c r="F41" s="3">
        <f t="shared" si="22"/>
        <v>0</v>
      </c>
      <c r="G41" s="3">
        <f t="shared" si="22"/>
        <v>-2217</v>
      </c>
      <c r="H41" s="3">
        <f t="shared" si="22"/>
        <v>89982</v>
      </c>
      <c r="I41" s="3">
        <f>SUM(I373)</f>
        <v>12734</v>
      </c>
      <c r="J41" s="3"/>
      <c r="K41" s="3"/>
      <c r="L41" s="3">
        <f t="shared" si="22"/>
        <v>3581.2835999999998</v>
      </c>
      <c r="M41" s="3"/>
      <c r="N41" s="22">
        <f>'Olieforbrug, TJ'!M41</f>
        <v>2018</v>
      </c>
      <c r="P41" s="3"/>
    </row>
    <row r="42" spans="1:16" x14ac:dyDescent="0.2">
      <c r="A42" s="22">
        <f>'Olieforbrug, TJ'!A42</f>
        <v>2019</v>
      </c>
      <c r="C42" s="3">
        <f>SUM(C380:C386)</f>
        <v>0</v>
      </c>
      <c r="D42" s="3">
        <f t="shared" ref="D42:L42" si="23">SUM(D380:D386)</f>
        <v>78744</v>
      </c>
      <c r="E42" s="3">
        <f t="shared" si="23"/>
        <v>0</v>
      </c>
      <c r="F42" s="3">
        <f t="shared" si="23"/>
        <v>0</v>
      </c>
      <c r="G42" s="3">
        <f t="shared" si="23"/>
        <v>-7877</v>
      </c>
      <c r="H42" s="3">
        <f t="shared" si="23"/>
        <v>86112</v>
      </c>
      <c r="I42" s="3">
        <f>SUM(I386)</f>
        <v>15112</v>
      </c>
      <c r="J42" s="3"/>
      <c r="K42" s="3"/>
      <c r="L42" s="3">
        <f t="shared" si="23"/>
        <v>3427.2575999999995</v>
      </c>
      <c r="M42" s="3"/>
      <c r="N42" s="22">
        <f>'Olieforbrug, TJ'!M42</f>
        <v>2019</v>
      </c>
      <c r="P42" s="3"/>
    </row>
    <row r="43" spans="1:16" x14ac:dyDescent="0.2">
      <c r="A43" s="22">
        <f>'Olieforbrug, TJ'!A43</f>
        <v>2020</v>
      </c>
      <c r="C43" s="3">
        <f>SUM(C393:C399)</f>
        <v>0</v>
      </c>
      <c r="D43" s="3">
        <f t="shared" ref="D43:L43" si="24">SUM(D393:D399)</f>
        <v>80429</v>
      </c>
      <c r="E43" s="3">
        <f t="shared" si="24"/>
        <v>0</v>
      </c>
      <c r="F43" s="3">
        <f t="shared" si="24"/>
        <v>0</v>
      </c>
      <c r="G43" s="3">
        <f t="shared" si="24"/>
        <v>-113</v>
      </c>
      <c r="H43" s="3">
        <f t="shared" si="24"/>
        <v>88673</v>
      </c>
      <c r="I43" s="3">
        <f>SUM(I399)</f>
        <v>13889</v>
      </c>
      <c r="J43" s="3"/>
      <c r="K43" s="3"/>
      <c r="L43" s="3">
        <f t="shared" si="24"/>
        <v>3529.1853999999998</v>
      </c>
      <c r="M43" s="3"/>
      <c r="N43" s="22">
        <f>'Olieforbrug, TJ'!M43</f>
        <v>2020</v>
      </c>
      <c r="P43" s="3"/>
    </row>
    <row r="44" spans="1:16" x14ac:dyDescent="0.2">
      <c r="A44" s="22">
        <f>'Olieforbrug, TJ'!A44</f>
        <v>2021</v>
      </c>
      <c r="C44" s="3">
        <f>SUM(C406:C412)</f>
        <v>0</v>
      </c>
      <c r="D44" s="3">
        <f t="shared" ref="D44:L44" si="25">SUM(D406:D412)</f>
        <v>89506</v>
      </c>
      <c r="E44" s="3">
        <f t="shared" si="25"/>
        <v>0</v>
      </c>
      <c r="F44" s="3">
        <f t="shared" si="25"/>
        <v>0</v>
      </c>
      <c r="G44" s="3">
        <f t="shared" si="25"/>
        <v>-2276</v>
      </c>
      <c r="H44" s="3">
        <f t="shared" si="25"/>
        <v>90809</v>
      </c>
      <c r="I44" s="3">
        <f>SUM(I412)</f>
        <v>16926</v>
      </c>
      <c r="J44" s="3"/>
      <c r="K44" s="3"/>
      <c r="L44" s="3">
        <f t="shared" si="25"/>
        <v>3614.1981999999998</v>
      </c>
      <c r="M44" s="3"/>
      <c r="N44" s="22">
        <f>'Olieforbrug, TJ'!M44</f>
        <v>2021</v>
      </c>
      <c r="P44" s="3"/>
    </row>
    <row r="45" spans="1:16" x14ac:dyDescent="0.2">
      <c r="A45" s="22">
        <f>'Olieforbrug, TJ'!A45</f>
        <v>2022</v>
      </c>
      <c r="C45" s="3">
        <f>SUM(C419:C425)</f>
        <v>0</v>
      </c>
      <c r="D45" s="3">
        <f t="shared" ref="D45:L45" si="26">SUM(D419:D425)</f>
        <v>84569</v>
      </c>
      <c r="E45" s="3">
        <f t="shared" si="26"/>
        <v>0</v>
      </c>
      <c r="F45" s="3">
        <f t="shared" si="26"/>
        <v>0</v>
      </c>
      <c r="G45" s="3">
        <f t="shared" si="26"/>
        <v>-3299</v>
      </c>
      <c r="H45" s="3">
        <f t="shared" si="26"/>
        <v>87302</v>
      </c>
      <c r="I45" s="3">
        <f>SUM(I425)</f>
        <v>14666</v>
      </c>
      <c r="J45" s="3"/>
      <c r="K45" s="3"/>
      <c r="L45" s="3">
        <f t="shared" si="26"/>
        <v>3474.6196</v>
      </c>
      <c r="M45" s="3"/>
      <c r="N45" s="22">
        <f>'Olieforbrug, TJ'!M45</f>
        <v>2022</v>
      </c>
      <c r="P45" s="3"/>
    </row>
    <row r="46" spans="1:16" x14ac:dyDescent="0.2">
      <c r="A46" s="22">
        <f>'Olieforbrug, TJ'!A46</f>
        <v>2023</v>
      </c>
      <c r="C46" s="3">
        <f>SUM(C432:C438)</f>
        <v>0</v>
      </c>
      <c r="D46" s="3">
        <f t="shared" ref="D46:L46" si="27">SUM(D432:D438)</f>
        <v>73343</v>
      </c>
      <c r="E46" s="3">
        <f t="shared" si="27"/>
        <v>0</v>
      </c>
      <c r="F46" s="3">
        <f t="shared" si="27"/>
        <v>0</v>
      </c>
      <c r="G46" s="3">
        <f t="shared" si="27"/>
        <v>-236</v>
      </c>
      <c r="H46" s="3">
        <f t="shared" si="27"/>
        <v>80581</v>
      </c>
      <c r="I46" s="3">
        <f>SUM(I438)</f>
        <v>13722</v>
      </c>
      <c r="J46" s="3"/>
      <c r="K46" s="3"/>
      <c r="L46" s="3">
        <f t="shared" si="27"/>
        <v>3207.1237999999998</v>
      </c>
      <c r="M46" s="3"/>
      <c r="N46" s="22">
        <f>'Olieforbrug, TJ'!M46</f>
        <v>2023</v>
      </c>
      <c r="P46" s="3"/>
    </row>
    <row r="47" spans="1:16" x14ac:dyDescent="0.2">
      <c r="A47" s="22"/>
      <c r="J47" s="3"/>
      <c r="K47" s="3"/>
      <c r="L47" s="3"/>
      <c r="M47" s="3"/>
      <c r="N47" s="22"/>
    </row>
    <row r="48" spans="1:16" ht="13.5" thickBot="1" x14ac:dyDescent="0.25">
      <c r="A48" s="2"/>
      <c r="C48" s="25"/>
      <c r="D48" s="25"/>
      <c r="E48" s="25"/>
      <c r="F48" s="25"/>
      <c r="G48" s="25"/>
      <c r="H48" s="25"/>
      <c r="I48" s="25"/>
      <c r="J48" s="3"/>
      <c r="K48" s="3"/>
      <c r="L48" s="25"/>
      <c r="N48" s="2"/>
    </row>
    <row r="49" spans="1:14" x14ac:dyDescent="0.2">
      <c r="A49" s="23" t="s">
        <v>40</v>
      </c>
      <c r="C49" s="3">
        <v>0</v>
      </c>
      <c r="D49" s="3">
        <v>25140</v>
      </c>
      <c r="E49" s="3">
        <v>60</v>
      </c>
      <c r="F49" s="3">
        <v>0</v>
      </c>
      <c r="G49" s="3">
        <v>-15898</v>
      </c>
      <c r="H49" s="3">
        <v>13350</v>
      </c>
      <c r="I49" s="3">
        <v>28068</v>
      </c>
      <c r="L49" s="3">
        <v>531.32999999999993</v>
      </c>
      <c r="N49" s="26" t="s">
        <v>61</v>
      </c>
    </row>
    <row r="50" spans="1:14" x14ac:dyDescent="0.2">
      <c r="A50" s="23" t="s">
        <v>41</v>
      </c>
      <c r="C50" s="3">
        <v>0</v>
      </c>
      <c r="D50" s="3">
        <v>66795</v>
      </c>
      <c r="E50" s="3">
        <v>54</v>
      </c>
      <c r="F50" s="3">
        <v>0</v>
      </c>
      <c r="G50" s="3">
        <v>9382</v>
      </c>
      <c r="H50" s="3">
        <v>75347</v>
      </c>
      <c r="I50" s="3">
        <v>18686</v>
      </c>
      <c r="L50" s="3">
        <v>2998.8105999999998</v>
      </c>
      <c r="N50" s="26" t="s">
        <v>62</v>
      </c>
    </row>
    <row r="51" spans="1:14" x14ac:dyDescent="0.2">
      <c r="A51" s="23" t="s">
        <v>42</v>
      </c>
      <c r="C51" s="3">
        <v>0</v>
      </c>
      <c r="D51" s="3">
        <v>78411</v>
      </c>
      <c r="E51" s="3">
        <v>407</v>
      </c>
      <c r="F51" s="3">
        <v>0</v>
      </c>
      <c r="G51" s="3">
        <v>-5439</v>
      </c>
      <c r="H51" s="3">
        <v>72626</v>
      </c>
      <c r="I51" s="3">
        <v>24125</v>
      </c>
      <c r="L51" s="3">
        <v>2238.6704</v>
      </c>
      <c r="N51" s="26" t="s">
        <v>63</v>
      </c>
    </row>
    <row r="52" spans="1:14" x14ac:dyDescent="0.2">
      <c r="A52" s="23" t="s">
        <v>43</v>
      </c>
      <c r="C52" s="3">
        <v>0</v>
      </c>
      <c r="D52" s="3">
        <v>56812</v>
      </c>
      <c r="E52" s="3">
        <v>390</v>
      </c>
      <c r="F52" s="3">
        <v>0</v>
      </c>
      <c r="G52" s="3">
        <v>-129</v>
      </c>
      <c r="H52" s="3">
        <v>56691</v>
      </c>
      <c r="I52" s="3">
        <v>24254</v>
      </c>
      <c r="L52" s="3">
        <v>2256.3017999999997</v>
      </c>
      <c r="N52" s="26" t="s">
        <v>64</v>
      </c>
    </row>
    <row r="53" spans="1:14" x14ac:dyDescent="0.2">
      <c r="A53" s="23"/>
      <c r="L53" s="3"/>
    </row>
    <row r="54" spans="1:14" x14ac:dyDescent="0.2">
      <c r="A54" s="23" t="s">
        <v>44</v>
      </c>
      <c r="C54" s="3">
        <v>0</v>
      </c>
      <c r="D54" s="3">
        <v>24382</v>
      </c>
      <c r="E54" s="3">
        <v>380</v>
      </c>
      <c r="F54" s="3">
        <v>0</v>
      </c>
      <c r="G54" s="3">
        <v>-10785</v>
      </c>
      <c r="H54" s="3">
        <v>13116</v>
      </c>
      <c r="I54" s="3">
        <v>35039</v>
      </c>
      <c r="L54" s="3">
        <v>522.01679999999988</v>
      </c>
      <c r="N54" s="26" t="s">
        <v>81</v>
      </c>
    </row>
    <row r="55" spans="1:14" x14ac:dyDescent="0.2">
      <c r="A55" s="23" t="s">
        <v>45</v>
      </c>
      <c r="C55" s="3">
        <v>0</v>
      </c>
      <c r="D55" s="3">
        <v>69646</v>
      </c>
      <c r="E55" s="3">
        <v>581</v>
      </c>
      <c r="F55" s="3">
        <v>0</v>
      </c>
      <c r="G55" s="3">
        <v>3820</v>
      </c>
      <c r="H55" s="3">
        <v>75963</v>
      </c>
      <c r="I55" s="3">
        <v>31219</v>
      </c>
      <c r="L55" s="3">
        <v>3023.3273999999997</v>
      </c>
      <c r="N55" s="26" t="s">
        <v>82</v>
      </c>
    </row>
    <row r="56" spans="1:14" x14ac:dyDescent="0.2">
      <c r="A56" s="23" t="s">
        <v>46</v>
      </c>
      <c r="C56" s="3">
        <v>0</v>
      </c>
      <c r="D56" s="3">
        <v>70968</v>
      </c>
      <c r="E56" s="3">
        <v>1222</v>
      </c>
      <c r="F56" s="3">
        <v>0</v>
      </c>
      <c r="G56" s="3">
        <v>8884</v>
      </c>
      <c r="H56" s="3">
        <v>78537</v>
      </c>
      <c r="I56" s="3">
        <v>22335</v>
      </c>
      <c r="L56" s="3">
        <v>3125.7725999999998</v>
      </c>
      <c r="N56" s="26" t="s">
        <v>83</v>
      </c>
    </row>
    <row r="57" spans="1:14" x14ac:dyDescent="0.2">
      <c r="A57" s="23" t="s">
        <v>47</v>
      </c>
      <c r="C57" s="3">
        <v>0</v>
      </c>
      <c r="D57" s="3">
        <v>59228</v>
      </c>
      <c r="E57" s="3">
        <v>912</v>
      </c>
      <c r="F57" s="3">
        <v>0</v>
      </c>
      <c r="G57" s="3">
        <v>4259</v>
      </c>
      <c r="H57" s="3">
        <v>63072</v>
      </c>
      <c r="I57" s="3">
        <v>18076</v>
      </c>
      <c r="L57" s="3">
        <v>2510.2655999999997</v>
      </c>
      <c r="N57" s="26" t="s">
        <v>84</v>
      </c>
    </row>
    <row r="58" spans="1:14" x14ac:dyDescent="0.2">
      <c r="A58" s="23"/>
      <c r="L58" s="3"/>
    </row>
    <row r="59" spans="1:14" x14ac:dyDescent="0.2">
      <c r="A59" s="23" t="s">
        <v>48</v>
      </c>
      <c r="C59" s="3">
        <v>0</v>
      </c>
      <c r="D59" s="3">
        <v>38139</v>
      </c>
      <c r="E59" s="3">
        <v>891</v>
      </c>
      <c r="F59" s="3">
        <v>0</v>
      </c>
      <c r="G59" s="3">
        <v>-7503</v>
      </c>
      <c r="H59" s="3">
        <v>30322</v>
      </c>
      <c r="I59" s="3">
        <v>25579</v>
      </c>
      <c r="L59" s="3">
        <v>1206.8155999999999</v>
      </c>
      <c r="N59" s="26" t="s">
        <v>85</v>
      </c>
    </row>
    <row r="60" spans="1:14" x14ac:dyDescent="0.2">
      <c r="A60" s="23" t="s">
        <v>49</v>
      </c>
      <c r="C60" s="3">
        <v>0</v>
      </c>
      <c r="D60" s="3">
        <v>75439</v>
      </c>
      <c r="E60" s="3">
        <v>1641</v>
      </c>
      <c r="F60" s="3">
        <v>0</v>
      </c>
      <c r="G60" s="3">
        <v>-2038</v>
      </c>
      <c r="H60" s="3">
        <v>72059</v>
      </c>
      <c r="I60" s="3">
        <v>27617</v>
      </c>
      <c r="L60" s="3">
        <v>2867.9481999999998</v>
      </c>
      <c r="N60" s="26" t="s">
        <v>86</v>
      </c>
    </row>
    <row r="61" spans="1:14" x14ac:dyDescent="0.2">
      <c r="A61" s="23" t="s">
        <v>50</v>
      </c>
      <c r="C61" s="3">
        <v>0</v>
      </c>
      <c r="D61" s="3">
        <v>75766</v>
      </c>
      <c r="E61" s="3">
        <v>1977</v>
      </c>
      <c r="F61" s="3">
        <v>0</v>
      </c>
      <c r="G61" s="3">
        <v>7532</v>
      </c>
      <c r="H61" s="3">
        <v>82169</v>
      </c>
      <c r="I61" s="3">
        <v>20085</v>
      </c>
      <c r="L61" s="3">
        <v>3270.3261999999995</v>
      </c>
      <c r="N61" s="26" t="s">
        <v>87</v>
      </c>
    </row>
    <row r="62" spans="1:14" x14ac:dyDescent="0.2">
      <c r="A62" s="23" t="s">
        <v>51</v>
      </c>
      <c r="C62" s="3">
        <v>0</v>
      </c>
      <c r="D62" s="3">
        <v>76510</v>
      </c>
      <c r="E62" s="3">
        <v>1095</v>
      </c>
      <c r="F62" s="3">
        <v>0</v>
      </c>
      <c r="G62" s="3">
        <v>-7330</v>
      </c>
      <c r="H62" s="3">
        <v>68019</v>
      </c>
      <c r="I62" s="3">
        <v>27415</v>
      </c>
      <c r="L62" s="3">
        <v>2707.1561999999994</v>
      </c>
      <c r="N62" s="26" t="s">
        <v>88</v>
      </c>
    </row>
    <row r="63" spans="1:14" x14ac:dyDescent="0.2">
      <c r="A63" s="23"/>
      <c r="L63" s="3"/>
    </row>
    <row r="64" spans="1:14" x14ac:dyDescent="0.2">
      <c r="A64" s="23" t="s">
        <v>52</v>
      </c>
      <c r="C64" s="3">
        <v>0</v>
      </c>
      <c r="D64" s="3">
        <v>26858</v>
      </c>
      <c r="E64" s="3">
        <v>997</v>
      </c>
      <c r="F64" s="3">
        <v>0</v>
      </c>
      <c r="G64" s="3">
        <v>-5688</v>
      </c>
      <c r="H64" s="3">
        <v>20171</v>
      </c>
      <c r="I64" s="3">
        <v>33103</v>
      </c>
      <c r="L64" s="3">
        <v>802.80579999999986</v>
      </c>
      <c r="N64" s="26" t="s">
        <v>89</v>
      </c>
    </row>
    <row r="65" spans="1:14" x14ac:dyDescent="0.2">
      <c r="A65" s="23" t="s">
        <v>53</v>
      </c>
      <c r="C65" s="3">
        <v>0</v>
      </c>
      <c r="D65" s="3">
        <v>67879</v>
      </c>
      <c r="E65" s="3">
        <v>1840</v>
      </c>
      <c r="F65" s="3">
        <v>0</v>
      </c>
      <c r="G65" s="3">
        <v>12326</v>
      </c>
      <c r="H65" s="3">
        <v>74240</v>
      </c>
      <c r="I65" s="3">
        <v>20777</v>
      </c>
      <c r="L65" s="3">
        <v>2954.752</v>
      </c>
      <c r="N65" s="26" t="s">
        <v>90</v>
      </c>
    </row>
    <row r="66" spans="1:14" x14ac:dyDescent="0.2">
      <c r="A66" s="23" t="s">
        <v>54</v>
      </c>
      <c r="C66" s="3">
        <v>0</v>
      </c>
      <c r="D66" s="3">
        <v>70245</v>
      </c>
      <c r="E66" s="3">
        <v>4408</v>
      </c>
      <c r="F66" s="3">
        <v>0</v>
      </c>
      <c r="G66" s="3">
        <v>-770</v>
      </c>
      <c r="H66" s="3">
        <v>68967</v>
      </c>
      <c r="I66" s="3">
        <v>21547</v>
      </c>
      <c r="L66" s="3">
        <v>2744.8865999999998</v>
      </c>
      <c r="N66" s="26" t="s">
        <v>91</v>
      </c>
    </row>
    <row r="67" spans="1:14" x14ac:dyDescent="0.2">
      <c r="A67" s="23" t="s">
        <v>55</v>
      </c>
      <c r="C67" s="3">
        <v>0</v>
      </c>
      <c r="D67" s="3">
        <v>44097</v>
      </c>
      <c r="E67" s="3">
        <v>607</v>
      </c>
      <c r="F67" s="3">
        <v>0</v>
      </c>
      <c r="G67" s="3">
        <v>2330</v>
      </c>
      <c r="H67" s="3">
        <v>47057</v>
      </c>
      <c r="I67" s="3">
        <v>19217</v>
      </c>
      <c r="L67" s="3">
        <v>1872.8685999999998</v>
      </c>
      <c r="N67" s="26" t="s">
        <v>92</v>
      </c>
    </row>
    <row r="68" spans="1:14" x14ac:dyDescent="0.2">
      <c r="A68" s="23"/>
      <c r="L68" s="3"/>
    </row>
    <row r="69" spans="1:14" x14ac:dyDescent="0.2">
      <c r="A69" s="23" t="s">
        <v>56</v>
      </c>
      <c r="C69" s="3">
        <v>0</v>
      </c>
      <c r="D69" s="3">
        <v>27236</v>
      </c>
      <c r="E69" s="3">
        <v>712</v>
      </c>
      <c r="F69" s="3">
        <v>0</v>
      </c>
      <c r="G69" s="3">
        <v>-3083</v>
      </c>
      <c r="H69" s="3">
        <v>17925</v>
      </c>
      <c r="I69" s="3">
        <v>22300</v>
      </c>
      <c r="L69" s="3">
        <v>713.41499999999996</v>
      </c>
      <c r="N69" s="26" t="s">
        <v>93</v>
      </c>
    </row>
    <row r="70" spans="1:14" x14ac:dyDescent="0.2">
      <c r="A70" s="23" t="s">
        <v>57</v>
      </c>
      <c r="C70" s="3">
        <v>0</v>
      </c>
      <c r="D70" s="3">
        <v>70065</v>
      </c>
      <c r="E70" s="3">
        <v>1259</v>
      </c>
      <c r="F70" s="3">
        <v>0</v>
      </c>
      <c r="G70" s="3">
        <v>2321</v>
      </c>
      <c r="H70" s="3">
        <v>71887</v>
      </c>
      <c r="I70" s="3">
        <v>19979</v>
      </c>
      <c r="L70" s="3">
        <v>2861.1026000000002</v>
      </c>
      <c r="N70" s="26" t="s">
        <v>94</v>
      </c>
    </row>
    <row r="71" spans="1:14" x14ac:dyDescent="0.2">
      <c r="A71" s="23" t="s">
        <v>58</v>
      </c>
      <c r="C71" s="3">
        <v>0</v>
      </c>
      <c r="D71" s="3">
        <v>68313</v>
      </c>
      <c r="E71" s="3">
        <v>1074</v>
      </c>
      <c r="F71" s="3">
        <v>0</v>
      </c>
      <c r="G71" s="3">
        <v>5900</v>
      </c>
      <c r="H71" s="3">
        <v>72934</v>
      </c>
      <c r="I71" s="3">
        <v>14079</v>
      </c>
      <c r="L71" s="3">
        <v>2902.7731999999996</v>
      </c>
      <c r="N71" s="26" t="s">
        <v>95</v>
      </c>
    </row>
    <row r="72" spans="1:14" x14ac:dyDescent="0.2">
      <c r="A72" s="23" t="s">
        <v>96</v>
      </c>
      <c r="C72" s="3">
        <v>0</v>
      </c>
      <c r="D72" s="3">
        <v>39922</v>
      </c>
      <c r="E72" s="3">
        <v>1142</v>
      </c>
      <c r="F72" s="3">
        <v>0</v>
      </c>
      <c r="G72" s="3">
        <v>-1415</v>
      </c>
      <c r="H72" s="3">
        <v>37632</v>
      </c>
      <c r="I72" s="3">
        <v>15494</v>
      </c>
      <c r="L72" s="3">
        <v>1497.7536</v>
      </c>
      <c r="N72" s="26" t="s">
        <v>97</v>
      </c>
    </row>
    <row r="73" spans="1:14" x14ac:dyDescent="0.2">
      <c r="A73" s="23"/>
      <c r="L73" s="3"/>
      <c r="N73" s="26"/>
    </row>
    <row r="74" spans="1:14" x14ac:dyDescent="0.2">
      <c r="A74" s="32" t="s">
        <v>98</v>
      </c>
      <c r="C74" s="3">
        <v>0</v>
      </c>
      <c r="D74" s="3">
        <v>18137</v>
      </c>
      <c r="E74" s="3">
        <v>400</v>
      </c>
      <c r="F74" s="3">
        <v>0</v>
      </c>
      <c r="G74" s="3">
        <v>-7050</v>
      </c>
      <c r="H74" s="3">
        <v>10398</v>
      </c>
      <c r="I74" s="3">
        <v>22544</v>
      </c>
      <c r="L74" s="3">
        <v>413.84039999999993</v>
      </c>
      <c r="N74" s="26" t="s">
        <v>99</v>
      </c>
    </row>
    <row r="75" spans="1:14" x14ac:dyDescent="0.2">
      <c r="A75" s="32" t="s">
        <v>114</v>
      </c>
      <c r="C75" s="3">
        <v>0</v>
      </c>
      <c r="D75" s="3">
        <v>65557</v>
      </c>
      <c r="E75" s="3">
        <v>943</v>
      </c>
      <c r="F75" s="3">
        <v>0</v>
      </c>
      <c r="G75" s="3">
        <v>8031</v>
      </c>
      <c r="H75" s="3">
        <v>72378</v>
      </c>
      <c r="I75" s="3">
        <v>14513</v>
      </c>
      <c r="J75" s="3"/>
      <c r="K75" s="3"/>
      <c r="L75" s="3">
        <v>2880.6443999999997</v>
      </c>
      <c r="N75" s="26" t="s">
        <v>126</v>
      </c>
    </row>
    <row r="76" spans="1:14" ht="12.75" customHeight="1" x14ac:dyDescent="0.2">
      <c r="A76" s="32" t="s">
        <v>127</v>
      </c>
      <c r="C76" s="3">
        <v>0</v>
      </c>
      <c r="D76" s="3">
        <v>84491</v>
      </c>
      <c r="E76" s="3">
        <v>1104</v>
      </c>
      <c r="F76" s="3">
        <v>0</v>
      </c>
      <c r="G76" s="3">
        <v>-1002</v>
      </c>
      <c r="H76" s="3">
        <v>82804</v>
      </c>
      <c r="I76" s="3">
        <v>15515</v>
      </c>
      <c r="J76" s="3"/>
      <c r="K76" s="3"/>
      <c r="L76" s="3">
        <v>3295.5991999999997</v>
      </c>
      <c r="N76" s="26" t="s">
        <v>128</v>
      </c>
    </row>
    <row r="77" spans="1:14" ht="12.75" customHeight="1" x14ac:dyDescent="0.2">
      <c r="A77" s="32" t="s">
        <v>132</v>
      </c>
      <c r="C77" s="3">
        <v>0</v>
      </c>
      <c r="D77" s="3">
        <v>53879</v>
      </c>
      <c r="E77" s="3">
        <v>718</v>
      </c>
      <c r="F77" s="3">
        <v>0</v>
      </c>
      <c r="G77" s="3">
        <v>-5250</v>
      </c>
      <c r="H77" s="3">
        <v>47829</v>
      </c>
      <c r="I77" s="3">
        <v>20765</v>
      </c>
      <c r="J77" s="3"/>
      <c r="K77" s="3"/>
      <c r="L77" s="3">
        <v>1903.5941999999998</v>
      </c>
      <c r="N77" s="26" t="s">
        <v>133</v>
      </c>
    </row>
    <row r="78" spans="1:14" ht="12.75" customHeight="1" x14ac:dyDescent="0.2">
      <c r="A78" s="32"/>
      <c r="J78" s="3"/>
      <c r="K78" s="3"/>
      <c r="L78" s="3"/>
      <c r="N78" s="26"/>
    </row>
    <row r="79" spans="1:14" ht="12.75" customHeight="1" x14ac:dyDescent="0.2">
      <c r="A79" s="32" t="s">
        <v>134</v>
      </c>
      <c r="C79" s="3">
        <v>0</v>
      </c>
      <c r="D79" s="3">
        <v>18851</v>
      </c>
      <c r="E79" s="3">
        <v>510</v>
      </c>
      <c r="F79" s="3">
        <v>0</v>
      </c>
      <c r="G79" s="3">
        <v>-2607</v>
      </c>
      <c r="H79" s="3">
        <v>15896</v>
      </c>
      <c r="I79" s="3">
        <v>23372</v>
      </c>
      <c r="J79" s="3"/>
      <c r="K79" s="3"/>
      <c r="L79" s="3">
        <v>632.66079999999988</v>
      </c>
      <c r="N79" s="26" t="s">
        <v>135</v>
      </c>
    </row>
    <row r="80" spans="1:14" ht="12.75" customHeight="1" x14ac:dyDescent="0.2">
      <c r="A80" s="32" t="s">
        <v>139</v>
      </c>
      <c r="C80" s="3">
        <v>0</v>
      </c>
      <c r="D80" s="3">
        <v>85113</v>
      </c>
      <c r="E80" s="3">
        <v>1086</v>
      </c>
      <c r="F80" s="3">
        <v>0</v>
      </c>
      <c r="G80" s="3">
        <v>2117</v>
      </c>
      <c r="H80" s="3">
        <v>86188</v>
      </c>
      <c r="I80" s="3">
        <v>21255</v>
      </c>
      <c r="J80" s="3"/>
      <c r="K80" s="3"/>
      <c r="L80" s="3">
        <v>3430.2824000000001</v>
      </c>
      <c r="N80" s="26" t="s">
        <v>140</v>
      </c>
    </row>
    <row r="81" spans="1:14" ht="12.75" customHeight="1" x14ac:dyDescent="0.2">
      <c r="A81" s="32" t="s">
        <v>141</v>
      </c>
      <c r="C81" s="3">
        <v>0</v>
      </c>
      <c r="D81" s="3">
        <v>81248</v>
      </c>
      <c r="E81" s="3">
        <v>1097</v>
      </c>
      <c r="F81" s="3">
        <v>0</v>
      </c>
      <c r="G81" s="3">
        <v>3974</v>
      </c>
      <c r="H81" s="3">
        <v>84527</v>
      </c>
      <c r="I81" s="3">
        <v>17281</v>
      </c>
      <c r="J81" s="3"/>
      <c r="K81" s="3"/>
      <c r="L81" s="3">
        <v>3364.1745999999998</v>
      </c>
      <c r="N81" s="26" t="s">
        <v>142</v>
      </c>
    </row>
    <row r="82" spans="1:14" ht="12.75" customHeight="1" x14ac:dyDescent="0.2">
      <c r="A82" s="32" t="s">
        <v>151</v>
      </c>
      <c r="C82" s="3">
        <v>0</v>
      </c>
      <c r="D82" s="3">
        <v>62504</v>
      </c>
      <c r="E82" s="3">
        <v>2215</v>
      </c>
      <c r="F82" s="3">
        <v>0</v>
      </c>
      <c r="G82" s="3">
        <v>740</v>
      </c>
      <c r="H82" s="3">
        <v>60634</v>
      </c>
      <c r="I82" s="3">
        <v>16541</v>
      </c>
      <c r="J82" s="3"/>
      <c r="K82" s="3"/>
      <c r="L82" s="3">
        <v>2413.2331999999997</v>
      </c>
      <c r="N82" s="26" t="s">
        <v>152</v>
      </c>
    </row>
    <row r="83" spans="1:14" ht="12.75" customHeight="1" x14ac:dyDescent="0.2">
      <c r="A83" s="32"/>
      <c r="J83" s="3"/>
      <c r="K83" s="3"/>
      <c r="L83" s="3"/>
      <c r="N83" s="26"/>
    </row>
    <row r="84" spans="1:14" ht="12.75" customHeight="1" x14ac:dyDescent="0.2">
      <c r="A84" s="32" t="s">
        <v>156</v>
      </c>
      <c r="C84" s="3">
        <v>0</v>
      </c>
      <c r="D84" s="3">
        <v>26328</v>
      </c>
      <c r="E84" s="3">
        <v>618</v>
      </c>
      <c r="F84" s="3">
        <v>0</v>
      </c>
      <c r="G84" s="3">
        <v>-6893</v>
      </c>
      <c r="H84" s="3">
        <v>18810</v>
      </c>
      <c r="I84" s="3">
        <v>23434</v>
      </c>
      <c r="J84" s="3"/>
      <c r="K84" s="3"/>
      <c r="L84" s="3">
        <v>748.63799999999992</v>
      </c>
      <c r="N84" s="26" t="s">
        <v>157</v>
      </c>
    </row>
    <row r="85" spans="1:14" ht="12.75" customHeight="1" x14ac:dyDescent="0.2">
      <c r="A85" s="32" t="s">
        <v>159</v>
      </c>
      <c r="C85" s="3">
        <v>0</v>
      </c>
      <c r="D85" s="3">
        <v>87179</v>
      </c>
      <c r="E85" s="3">
        <v>3194</v>
      </c>
      <c r="F85" s="3">
        <v>0</v>
      </c>
      <c r="G85" s="3">
        <v>44</v>
      </c>
      <c r="H85" s="3">
        <v>84268</v>
      </c>
      <c r="I85" s="3">
        <v>23390</v>
      </c>
      <c r="J85" s="3"/>
      <c r="K85" s="3"/>
      <c r="L85" s="3">
        <v>3353.8663999999999</v>
      </c>
      <c r="N85" s="26" t="s">
        <v>160</v>
      </c>
    </row>
    <row r="86" spans="1:14" ht="12.75" customHeight="1" x14ac:dyDescent="0.2">
      <c r="A86" s="32" t="s">
        <v>161</v>
      </c>
      <c r="C86" s="3">
        <v>0</v>
      </c>
      <c r="D86" s="3">
        <v>75466</v>
      </c>
      <c r="E86" s="3">
        <v>980</v>
      </c>
      <c r="F86" s="3">
        <v>0</v>
      </c>
      <c r="G86" s="3">
        <v>4541</v>
      </c>
      <c r="H86" s="3">
        <v>79249</v>
      </c>
      <c r="I86" s="3">
        <v>18849</v>
      </c>
      <c r="J86" s="3"/>
      <c r="K86" s="3"/>
      <c r="L86" s="3">
        <v>3154.1101999999992</v>
      </c>
      <c r="N86" s="26" t="s">
        <v>162</v>
      </c>
    </row>
    <row r="87" spans="1:14" ht="12.75" customHeight="1" x14ac:dyDescent="0.2">
      <c r="A87" s="32" t="s">
        <v>163</v>
      </c>
      <c r="C87" s="3">
        <v>0</v>
      </c>
      <c r="D87" s="3">
        <v>39300</v>
      </c>
      <c r="E87" s="3">
        <v>282</v>
      </c>
      <c r="F87" s="3">
        <v>0</v>
      </c>
      <c r="G87" s="3">
        <v>3896</v>
      </c>
      <c r="H87" s="3">
        <v>42856</v>
      </c>
      <c r="I87" s="3">
        <v>14953</v>
      </c>
      <c r="J87" s="3"/>
      <c r="K87" s="3"/>
      <c r="L87" s="3">
        <v>1705.6687999999999</v>
      </c>
      <c r="N87" s="26" t="s">
        <v>164</v>
      </c>
    </row>
    <row r="88" spans="1:14" ht="12.75" customHeight="1" x14ac:dyDescent="0.2">
      <c r="A88" s="32"/>
      <c r="J88" s="3"/>
      <c r="K88" s="3"/>
      <c r="L88" s="3"/>
      <c r="N88" s="26"/>
    </row>
    <row r="89" spans="1:14" x14ac:dyDescent="0.2">
      <c r="A89" s="32" t="s">
        <v>165</v>
      </c>
      <c r="C89" s="3">
        <v>0</v>
      </c>
      <c r="D89" s="3">
        <v>15817</v>
      </c>
      <c r="E89" s="3">
        <v>376</v>
      </c>
      <c r="F89" s="3">
        <v>0</v>
      </c>
      <c r="G89" s="3">
        <v>-4825</v>
      </c>
      <c r="H89" s="3">
        <v>11209</v>
      </c>
      <c r="I89" s="3">
        <v>19778</v>
      </c>
      <c r="J89" s="3"/>
      <c r="K89" s="3"/>
      <c r="L89" s="3">
        <v>446.11819999999989</v>
      </c>
      <c r="M89" s="3"/>
      <c r="N89" s="26" t="s">
        <v>166</v>
      </c>
    </row>
    <row r="90" spans="1:14" x14ac:dyDescent="0.2">
      <c r="A90" s="32" t="s">
        <v>167</v>
      </c>
      <c r="C90" s="3">
        <v>0</v>
      </c>
      <c r="D90" s="3">
        <v>74134</v>
      </c>
      <c r="E90" s="3">
        <v>916</v>
      </c>
      <c r="F90" s="3">
        <v>0</v>
      </c>
      <c r="G90" s="3">
        <v>665</v>
      </c>
      <c r="H90" s="3">
        <v>75136</v>
      </c>
      <c r="I90" s="3">
        <v>19113</v>
      </c>
      <c r="J90" s="3"/>
      <c r="K90" s="3"/>
      <c r="L90" s="3">
        <v>2990.4127999999996</v>
      </c>
      <c r="M90" s="3"/>
      <c r="N90" s="26" t="s">
        <v>168</v>
      </c>
    </row>
    <row r="91" spans="1:14" x14ac:dyDescent="0.2">
      <c r="A91" s="32" t="s">
        <v>169</v>
      </c>
      <c r="C91" s="3">
        <v>0</v>
      </c>
      <c r="D91" s="3">
        <v>75686</v>
      </c>
      <c r="E91" s="3">
        <v>893</v>
      </c>
      <c r="F91" s="3">
        <v>0</v>
      </c>
      <c r="G91" s="3">
        <v>6873</v>
      </c>
      <c r="H91" s="3">
        <v>85215</v>
      </c>
      <c r="I91" s="3">
        <v>12240</v>
      </c>
      <c r="J91" s="3"/>
      <c r="K91" s="3"/>
      <c r="L91" s="3">
        <v>3391.5569999999998</v>
      </c>
      <c r="M91" s="3"/>
      <c r="N91" s="26" t="s">
        <v>170</v>
      </c>
    </row>
    <row r="92" spans="1:14" x14ac:dyDescent="0.2">
      <c r="A92" s="32" t="s">
        <v>171</v>
      </c>
      <c r="C92" s="3">
        <v>0</v>
      </c>
      <c r="D92" s="3">
        <v>52430</v>
      </c>
      <c r="E92" s="3">
        <v>595</v>
      </c>
      <c r="F92" s="3">
        <v>0</v>
      </c>
      <c r="G92" s="3">
        <v>3505</v>
      </c>
      <c r="H92" s="3">
        <v>55418</v>
      </c>
      <c r="I92" s="3">
        <v>8735</v>
      </c>
      <c r="J92" s="3"/>
      <c r="L92" s="3">
        <v>2205.6363999999999</v>
      </c>
      <c r="M92" s="3"/>
      <c r="N92" s="26" t="s">
        <v>172</v>
      </c>
    </row>
    <row r="93" spans="1:14" x14ac:dyDescent="0.2">
      <c r="A93" s="32"/>
      <c r="J93" s="3"/>
      <c r="K93" s="3"/>
      <c r="L93" s="3"/>
      <c r="M93" s="26"/>
    </row>
    <row r="94" spans="1:14" x14ac:dyDescent="0.2">
      <c r="A94" s="32" t="s">
        <v>173</v>
      </c>
      <c r="C94" s="3">
        <f t="shared" ref="C94:H94" si="28">SUM(C315:C317)</f>
        <v>0</v>
      </c>
      <c r="D94" s="3">
        <f t="shared" si="28"/>
        <v>16823</v>
      </c>
      <c r="E94" s="3">
        <f t="shared" si="28"/>
        <v>447</v>
      </c>
      <c r="F94" s="3">
        <f t="shared" si="28"/>
        <v>0</v>
      </c>
      <c r="G94" s="3">
        <f t="shared" si="28"/>
        <v>-408</v>
      </c>
      <c r="H94" s="3">
        <f t="shared" si="28"/>
        <v>16316</v>
      </c>
      <c r="I94" s="3">
        <f>I317</f>
        <v>9143</v>
      </c>
      <c r="J94" s="3"/>
      <c r="K94" s="3"/>
      <c r="L94" s="3">
        <f>SUM(L315:L317)</f>
        <v>649.3768</v>
      </c>
      <c r="N94" s="26" t="s">
        <v>174</v>
      </c>
    </row>
    <row r="95" spans="1:14" x14ac:dyDescent="0.2">
      <c r="A95" s="32" t="s">
        <v>175</v>
      </c>
      <c r="C95" s="3">
        <f t="shared" ref="C95:H95" si="29">SUM(C318:C320)</f>
        <v>0</v>
      </c>
      <c r="D95" s="3">
        <f t="shared" si="29"/>
        <v>60943</v>
      </c>
      <c r="E95" s="3">
        <f t="shared" si="29"/>
        <v>313</v>
      </c>
      <c r="F95" s="3">
        <f t="shared" si="29"/>
        <v>0</v>
      </c>
      <c r="G95" s="3">
        <f t="shared" si="29"/>
        <v>-5701</v>
      </c>
      <c r="H95" s="3">
        <f t="shared" si="29"/>
        <v>67010</v>
      </c>
      <c r="I95" s="3">
        <f>I320</f>
        <v>14844</v>
      </c>
      <c r="J95" s="3"/>
      <c r="L95" s="3">
        <f>SUM(L318:L320)</f>
        <v>2666.9979999999996</v>
      </c>
      <c r="M95" s="3"/>
      <c r="N95" s="26" t="s">
        <v>176</v>
      </c>
    </row>
    <row r="96" spans="1:14" x14ac:dyDescent="0.2">
      <c r="A96" s="32" t="s">
        <v>177</v>
      </c>
      <c r="C96" s="3">
        <f t="shared" ref="C96:H96" si="30">SUM(C321:C323)</f>
        <v>0</v>
      </c>
      <c r="D96" s="3">
        <f t="shared" si="30"/>
        <v>78870</v>
      </c>
      <c r="E96" s="3">
        <f t="shared" si="30"/>
        <v>0</v>
      </c>
      <c r="F96" s="3">
        <f t="shared" si="30"/>
        <v>0</v>
      </c>
      <c r="G96" s="3">
        <f t="shared" si="30"/>
        <v>241</v>
      </c>
      <c r="H96" s="3">
        <f t="shared" si="30"/>
        <v>82144</v>
      </c>
      <c r="I96" s="3">
        <f>I323</f>
        <v>14603</v>
      </c>
      <c r="J96" s="3"/>
      <c r="L96" s="3">
        <f>SUM(L321:L323)</f>
        <v>3269.3311999999996</v>
      </c>
      <c r="M96" s="3"/>
      <c r="N96" s="26" t="s">
        <v>178</v>
      </c>
    </row>
    <row r="97" spans="1:14" x14ac:dyDescent="0.2">
      <c r="A97" s="32" t="s">
        <v>179</v>
      </c>
      <c r="C97" s="3">
        <f t="shared" ref="C97:H97" si="31">SUM(C324:C326)</f>
        <v>0</v>
      </c>
      <c r="D97" s="3">
        <f t="shared" si="31"/>
        <v>49954</v>
      </c>
      <c r="E97" s="3">
        <f t="shared" si="31"/>
        <v>0</v>
      </c>
      <c r="F97" s="3">
        <f t="shared" si="31"/>
        <v>0</v>
      </c>
      <c r="G97" s="3">
        <f t="shared" si="31"/>
        <v>620</v>
      </c>
      <c r="H97" s="3">
        <f t="shared" si="31"/>
        <v>50623</v>
      </c>
      <c r="I97" s="3">
        <f>I326</f>
        <v>13983</v>
      </c>
      <c r="J97" s="3"/>
      <c r="L97" s="3">
        <f>SUM(L324:L326)</f>
        <v>2014.7954</v>
      </c>
      <c r="M97" s="3"/>
      <c r="N97" s="26" t="s">
        <v>180</v>
      </c>
    </row>
    <row r="98" spans="1:14" x14ac:dyDescent="0.2">
      <c r="A98" s="32"/>
      <c r="J98" s="3"/>
      <c r="L98" s="3"/>
      <c r="M98" s="3"/>
      <c r="N98" s="26"/>
    </row>
    <row r="99" spans="1:14" s="57" customFormat="1" x14ac:dyDescent="0.2">
      <c r="A99" s="32" t="s">
        <v>181</v>
      </c>
      <c r="C99" s="3">
        <f t="shared" ref="C99:H99" si="32">SUM(C328:C330)</f>
        <v>0</v>
      </c>
      <c r="D99" s="3">
        <f t="shared" si="32"/>
        <v>15840</v>
      </c>
      <c r="E99" s="3">
        <f t="shared" si="32"/>
        <v>0</v>
      </c>
      <c r="F99" s="3">
        <f t="shared" si="32"/>
        <v>0</v>
      </c>
      <c r="G99" s="3">
        <f t="shared" si="32"/>
        <v>585</v>
      </c>
      <c r="H99" s="3">
        <f t="shared" si="32"/>
        <v>16587</v>
      </c>
      <c r="I99" s="3">
        <f>I330</f>
        <v>13398</v>
      </c>
      <c r="J99" s="65"/>
      <c r="L99" s="3">
        <f>SUM(L328:L330)</f>
        <v>660.16259999999988</v>
      </c>
      <c r="M99" s="65"/>
      <c r="N99" s="26" t="s">
        <v>185</v>
      </c>
    </row>
    <row r="100" spans="1:14" s="57" customFormat="1" x14ac:dyDescent="0.2">
      <c r="A100" s="32" t="s">
        <v>182</v>
      </c>
      <c r="C100" s="3">
        <f t="shared" ref="C100:H100" si="33">SUM(C331:C333)</f>
        <v>0</v>
      </c>
      <c r="D100" s="3">
        <f t="shared" si="33"/>
        <v>68772</v>
      </c>
      <c r="E100" s="3">
        <f t="shared" si="33"/>
        <v>0</v>
      </c>
      <c r="F100" s="3">
        <f t="shared" si="33"/>
        <v>0</v>
      </c>
      <c r="G100" s="3">
        <f t="shared" si="33"/>
        <v>-1300</v>
      </c>
      <c r="H100" s="3">
        <f t="shared" si="33"/>
        <v>75726</v>
      </c>
      <c r="I100" s="3">
        <f>I333</f>
        <v>14698</v>
      </c>
      <c r="J100" s="65"/>
      <c r="L100" s="3">
        <f>SUM(L331:L333)</f>
        <v>3013.8948</v>
      </c>
      <c r="M100" s="65"/>
      <c r="N100" s="26" t="s">
        <v>186</v>
      </c>
    </row>
    <row r="101" spans="1:14" s="57" customFormat="1" x14ac:dyDescent="0.2">
      <c r="A101" s="32" t="s">
        <v>183</v>
      </c>
      <c r="C101" s="3">
        <f t="shared" ref="C101:H101" si="34">SUM(C334:C336)</f>
        <v>0</v>
      </c>
      <c r="D101" s="3">
        <f t="shared" si="34"/>
        <v>71293</v>
      </c>
      <c r="E101" s="3">
        <f t="shared" si="34"/>
        <v>0</v>
      </c>
      <c r="F101" s="3">
        <f t="shared" si="34"/>
        <v>0</v>
      </c>
      <c r="G101" s="3">
        <f t="shared" si="34"/>
        <v>-123</v>
      </c>
      <c r="H101" s="3">
        <f t="shared" si="34"/>
        <v>80377</v>
      </c>
      <c r="I101" s="3">
        <f>I336</f>
        <v>14821</v>
      </c>
      <c r="J101" s="65"/>
      <c r="L101" s="3">
        <f>SUM(L334:L336)</f>
        <v>3199.0045999999998</v>
      </c>
      <c r="M101" s="65"/>
      <c r="N101" s="26" t="s">
        <v>187</v>
      </c>
    </row>
    <row r="102" spans="1:14" s="57" customFormat="1" x14ac:dyDescent="0.2">
      <c r="A102" s="32" t="s">
        <v>184</v>
      </c>
      <c r="C102" s="3">
        <f t="shared" ref="C102:H102" si="35">SUM(C337:C339)</f>
        <v>0</v>
      </c>
      <c r="D102" s="3">
        <f t="shared" si="35"/>
        <v>44151</v>
      </c>
      <c r="E102" s="3">
        <f t="shared" si="35"/>
        <v>0</v>
      </c>
      <c r="F102" s="3">
        <f t="shared" si="35"/>
        <v>0</v>
      </c>
      <c r="G102" s="3">
        <f t="shared" si="35"/>
        <v>3441</v>
      </c>
      <c r="H102" s="3">
        <f t="shared" si="35"/>
        <v>48158</v>
      </c>
      <c r="I102" s="3">
        <f>I339</f>
        <v>11380</v>
      </c>
      <c r="J102" s="65"/>
      <c r="L102" s="3">
        <f>SUM(L337:L339)</f>
        <v>1916.6883999999998</v>
      </c>
      <c r="M102" s="65"/>
      <c r="N102" s="26" t="s">
        <v>188</v>
      </c>
    </row>
    <row r="103" spans="1:14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</row>
    <row r="104" spans="1:14" s="57" customFormat="1" x14ac:dyDescent="0.2">
      <c r="A104" s="32" t="s">
        <v>193</v>
      </c>
      <c r="C104" s="3">
        <f>SUM(C341:C343)</f>
        <v>0</v>
      </c>
      <c r="D104" s="3">
        <f t="shared" ref="D104:L104" si="36">SUM(D341:D343)</f>
        <v>15760</v>
      </c>
      <c r="E104" s="3">
        <f t="shared" si="36"/>
        <v>0</v>
      </c>
      <c r="F104" s="3">
        <f t="shared" si="36"/>
        <v>0</v>
      </c>
      <c r="G104" s="3">
        <f t="shared" si="36"/>
        <v>-79</v>
      </c>
      <c r="H104" s="3">
        <f t="shared" si="36"/>
        <v>15942</v>
      </c>
      <c r="I104" s="3">
        <f>I343</f>
        <v>11459</v>
      </c>
      <c r="J104" s="3"/>
      <c r="K104" s="3"/>
      <c r="L104" s="3">
        <f t="shared" si="36"/>
        <v>634.49159999999995</v>
      </c>
      <c r="M104" s="65"/>
      <c r="N104" s="26" t="s">
        <v>189</v>
      </c>
    </row>
    <row r="105" spans="1:14" s="57" customFormat="1" x14ac:dyDescent="0.2">
      <c r="A105" s="32" t="s">
        <v>194</v>
      </c>
      <c r="C105" s="3">
        <f t="shared" ref="C105:H105" si="37">SUM(C344:C346)</f>
        <v>0</v>
      </c>
      <c r="D105" s="3">
        <f t="shared" si="37"/>
        <v>60766</v>
      </c>
      <c r="E105" s="3">
        <f t="shared" si="37"/>
        <v>0</v>
      </c>
      <c r="F105" s="3">
        <f t="shared" si="37"/>
        <v>0</v>
      </c>
      <c r="G105" s="3">
        <f t="shared" si="37"/>
        <v>1147</v>
      </c>
      <c r="H105" s="3">
        <f t="shared" si="37"/>
        <v>72336</v>
      </c>
      <c r="I105" s="3">
        <f>I346</f>
        <v>10312</v>
      </c>
      <c r="J105" s="3"/>
      <c r="K105" s="3"/>
      <c r="L105" s="3">
        <f>SUM(L344:L346)</f>
        <v>2878.9727999999996</v>
      </c>
      <c r="M105" s="65"/>
      <c r="N105" s="26" t="s">
        <v>190</v>
      </c>
    </row>
    <row r="106" spans="1:14" s="57" customFormat="1" x14ac:dyDescent="0.2">
      <c r="A106" s="32" t="s">
        <v>195</v>
      </c>
      <c r="C106" s="3">
        <f>SUM(C347:C349)</f>
        <v>0</v>
      </c>
      <c r="D106" s="3">
        <f t="shared" ref="D106:L106" si="38">SUM(D347:D349)</f>
        <v>71048</v>
      </c>
      <c r="E106" s="3">
        <f t="shared" si="38"/>
        <v>0</v>
      </c>
      <c r="F106" s="3">
        <f t="shared" si="38"/>
        <v>0</v>
      </c>
      <c r="G106" s="3">
        <f t="shared" si="38"/>
        <v>-1868</v>
      </c>
      <c r="H106" s="3">
        <f t="shared" si="38"/>
        <v>71452</v>
      </c>
      <c r="I106" s="3">
        <f>I349</f>
        <v>12180</v>
      </c>
      <c r="J106" s="3"/>
      <c r="K106" s="3"/>
      <c r="L106" s="3">
        <f t="shared" si="38"/>
        <v>2843.7896000000001</v>
      </c>
      <c r="M106" s="65"/>
      <c r="N106" s="26" t="s">
        <v>191</v>
      </c>
    </row>
    <row r="107" spans="1:14" s="57" customFormat="1" x14ac:dyDescent="0.2">
      <c r="A107" s="32" t="s">
        <v>196</v>
      </c>
      <c r="C107" s="3">
        <f>SUM(C350:C352)</f>
        <v>0</v>
      </c>
      <c r="D107" s="3">
        <f t="shared" ref="D107:L107" si="39">SUM(D350:D352)</f>
        <v>52831</v>
      </c>
      <c r="E107" s="3">
        <f t="shared" si="39"/>
        <v>0</v>
      </c>
      <c r="F107" s="3">
        <f t="shared" si="39"/>
        <v>0</v>
      </c>
      <c r="G107" s="3">
        <f t="shared" si="39"/>
        <v>505</v>
      </c>
      <c r="H107" s="3">
        <f t="shared" si="39"/>
        <v>54266</v>
      </c>
      <c r="I107" s="3">
        <f>I352</f>
        <v>11675</v>
      </c>
      <c r="J107" s="3"/>
      <c r="K107" s="3"/>
      <c r="L107" s="3">
        <f t="shared" si="39"/>
        <v>2159.7867999999999</v>
      </c>
      <c r="M107" s="65"/>
      <c r="N107" s="26" t="s">
        <v>192</v>
      </c>
    </row>
    <row r="108" spans="1:14" s="57" customFormat="1" x14ac:dyDescent="0.2">
      <c r="A108" s="3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</row>
    <row r="109" spans="1:14" s="57" customFormat="1" x14ac:dyDescent="0.2">
      <c r="A109" s="32" t="s">
        <v>197</v>
      </c>
      <c r="C109" s="3">
        <f t="shared" ref="C109:H109" si="40">SUM(C354:C356)</f>
        <v>0</v>
      </c>
      <c r="D109" s="3">
        <f t="shared" si="40"/>
        <v>23461</v>
      </c>
      <c r="E109" s="3">
        <f t="shared" si="40"/>
        <v>0</v>
      </c>
      <c r="F109" s="3">
        <f t="shared" si="40"/>
        <v>0</v>
      </c>
      <c r="G109" s="3">
        <f t="shared" si="40"/>
        <v>-4739</v>
      </c>
      <c r="H109" s="3">
        <f t="shared" si="40"/>
        <v>20045</v>
      </c>
      <c r="I109" s="3">
        <f>I356</f>
        <v>16414</v>
      </c>
      <c r="J109" s="3"/>
      <c r="K109" s="3"/>
      <c r="L109" s="3">
        <f>SUM(L354:L356)</f>
        <v>797.79099999999994</v>
      </c>
      <c r="M109" s="65"/>
      <c r="N109" s="26" t="s">
        <v>201</v>
      </c>
    </row>
    <row r="110" spans="1:14" s="57" customFormat="1" x14ac:dyDescent="0.2">
      <c r="A110" s="32" t="s">
        <v>198</v>
      </c>
      <c r="C110" s="3">
        <f t="shared" ref="C110:H110" si="41">SUM(C357:C359)</f>
        <v>0</v>
      </c>
      <c r="D110" s="3">
        <f t="shared" si="41"/>
        <v>61392</v>
      </c>
      <c r="E110" s="3">
        <f t="shared" si="41"/>
        <v>0</v>
      </c>
      <c r="F110" s="3">
        <f t="shared" si="41"/>
        <v>0</v>
      </c>
      <c r="G110" s="3">
        <f t="shared" si="41"/>
        <v>948</v>
      </c>
      <c r="H110" s="3">
        <f t="shared" si="41"/>
        <v>72202</v>
      </c>
      <c r="I110" s="3">
        <f>I359</f>
        <v>15466</v>
      </c>
      <c r="J110" s="3"/>
      <c r="K110" s="3"/>
      <c r="L110" s="3">
        <f>SUM(L357:L359)</f>
        <v>2873.6396</v>
      </c>
      <c r="M110" s="65"/>
      <c r="N110" s="26" t="s">
        <v>202</v>
      </c>
    </row>
    <row r="111" spans="1:14" s="57" customFormat="1" x14ac:dyDescent="0.2">
      <c r="A111" s="32" t="s">
        <v>199</v>
      </c>
      <c r="C111" s="3">
        <f>SUM(C360:C362)</f>
        <v>0</v>
      </c>
      <c r="D111" s="3">
        <f t="shared" ref="D111:L111" si="42">SUM(D360:D362)</f>
        <v>60815</v>
      </c>
      <c r="E111" s="3">
        <f t="shared" si="42"/>
        <v>0</v>
      </c>
      <c r="F111" s="3">
        <f t="shared" si="42"/>
        <v>0</v>
      </c>
      <c r="G111" s="3">
        <f t="shared" si="42"/>
        <v>3583</v>
      </c>
      <c r="H111" s="3">
        <f t="shared" si="42"/>
        <v>69907</v>
      </c>
      <c r="I111" s="3">
        <f>I362</f>
        <v>11883</v>
      </c>
      <c r="J111" s="3"/>
      <c r="K111" s="3"/>
      <c r="L111" s="3">
        <f t="shared" si="42"/>
        <v>2782.2986000000001</v>
      </c>
      <c r="M111" s="65"/>
      <c r="N111" s="26" t="s">
        <v>203</v>
      </c>
    </row>
    <row r="112" spans="1:14" s="57" customFormat="1" x14ac:dyDescent="0.2">
      <c r="A112" s="32" t="s">
        <v>200</v>
      </c>
      <c r="C112" s="3">
        <f t="shared" ref="C112:H112" si="43">SUM(C363:C365)</f>
        <v>0</v>
      </c>
      <c r="D112" s="3">
        <f t="shared" si="43"/>
        <v>52149</v>
      </c>
      <c r="E112" s="3">
        <f t="shared" si="43"/>
        <v>0</v>
      </c>
      <c r="F112" s="3">
        <f t="shared" si="43"/>
        <v>0</v>
      </c>
      <c r="G112" s="3">
        <f t="shared" si="43"/>
        <v>1366</v>
      </c>
      <c r="H112" s="3">
        <f t="shared" si="43"/>
        <v>54877</v>
      </c>
      <c r="I112" s="3">
        <f>I365</f>
        <v>10517</v>
      </c>
      <c r="J112" s="3"/>
      <c r="K112" s="3"/>
      <c r="L112" s="3">
        <f>SUM(L363:L365)</f>
        <v>2184.1045999999997</v>
      </c>
      <c r="M112" s="65"/>
      <c r="N112" s="26" t="s">
        <v>204</v>
      </c>
    </row>
    <row r="113" spans="1:14" s="57" customFormat="1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</row>
    <row r="114" spans="1:14" s="57" customFormat="1" x14ac:dyDescent="0.2">
      <c r="A114" s="32" t="s">
        <v>205</v>
      </c>
      <c r="C114" s="3">
        <f t="shared" ref="C114:H114" si="44">SUM(C367:C369)</f>
        <v>0</v>
      </c>
      <c r="D114" s="3">
        <f t="shared" si="44"/>
        <v>24899</v>
      </c>
      <c r="E114" s="3">
        <f t="shared" si="44"/>
        <v>0</v>
      </c>
      <c r="F114" s="3">
        <f t="shared" si="44"/>
        <v>0</v>
      </c>
      <c r="G114" s="3">
        <f t="shared" si="44"/>
        <v>-12156</v>
      </c>
      <c r="H114" s="3">
        <f t="shared" si="44"/>
        <v>13189</v>
      </c>
      <c r="I114" s="3">
        <f>I369</f>
        <v>22673</v>
      </c>
      <c r="J114" s="3"/>
      <c r="L114" s="3">
        <f>SUM(L367:L369)</f>
        <v>524.92219999999998</v>
      </c>
      <c r="M114" s="65"/>
      <c r="N114" s="26" t="s">
        <v>209</v>
      </c>
    </row>
    <row r="115" spans="1:14" s="57" customFormat="1" x14ac:dyDescent="0.2">
      <c r="A115" s="32" t="s">
        <v>206</v>
      </c>
      <c r="C115" s="3">
        <f>SUM(C370:C372)</f>
        <v>0</v>
      </c>
      <c r="D115" s="3">
        <f>SUM(D370:D372)</f>
        <v>50908</v>
      </c>
      <c r="E115" s="3">
        <f t="shared" ref="E115:L115" si="45">SUM(E370:E372)</f>
        <v>0</v>
      </c>
      <c r="F115" s="3">
        <f t="shared" si="45"/>
        <v>0</v>
      </c>
      <c r="G115" s="3">
        <f t="shared" si="45"/>
        <v>8238</v>
      </c>
      <c r="H115" s="3">
        <f t="shared" si="45"/>
        <v>61339</v>
      </c>
      <c r="I115" s="3">
        <f>I372</f>
        <v>14435</v>
      </c>
      <c r="J115" s="3"/>
      <c r="K115" s="3"/>
      <c r="L115" s="3">
        <f t="shared" si="45"/>
        <v>2441.2921999999999</v>
      </c>
      <c r="M115" s="65"/>
      <c r="N115" s="26" t="s">
        <v>210</v>
      </c>
    </row>
    <row r="116" spans="1:14" s="57" customFormat="1" x14ac:dyDescent="0.2">
      <c r="A116" s="32" t="s">
        <v>207</v>
      </c>
      <c r="C116" s="3">
        <f t="shared" ref="C116:H116" si="46">SUM(C373:C375)</f>
        <v>0</v>
      </c>
      <c r="D116" s="3">
        <f t="shared" si="46"/>
        <v>59062</v>
      </c>
      <c r="E116" s="3">
        <f t="shared" si="46"/>
        <v>0</v>
      </c>
      <c r="F116" s="3">
        <f t="shared" si="46"/>
        <v>0</v>
      </c>
      <c r="G116" s="3">
        <f t="shared" si="46"/>
        <v>5790</v>
      </c>
      <c r="H116" s="3">
        <f t="shared" si="46"/>
        <v>70670</v>
      </c>
      <c r="I116" s="3">
        <f>I375</f>
        <v>8645</v>
      </c>
      <c r="J116" s="3"/>
      <c r="L116" s="3">
        <f>SUM(L373:L375)</f>
        <v>2812.6660000000002</v>
      </c>
      <c r="M116" s="65"/>
      <c r="N116" s="26" t="s">
        <v>211</v>
      </c>
    </row>
    <row r="117" spans="1:14" s="57" customFormat="1" x14ac:dyDescent="0.2">
      <c r="A117" s="32" t="s">
        <v>208</v>
      </c>
      <c r="C117" s="3">
        <f t="shared" ref="C117:H117" si="47">SUM(C376:C378)</f>
        <v>0</v>
      </c>
      <c r="D117" s="3">
        <f t="shared" si="47"/>
        <v>52153</v>
      </c>
      <c r="E117" s="3">
        <f t="shared" si="47"/>
        <v>0</v>
      </c>
      <c r="F117" s="3">
        <f t="shared" si="47"/>
        <v>0</v>
      </c>
      <c r="G117" s="3">
        <f t="shared" si="47"/>
        <v>1410</v>
      </c>
      <c r="H117" s="3">
        <f t="shared" si="47"/>
        <v>55168</v>
      </c>
      <c r="I117" s="3">
        <f>I378</f>
        <v>7235</v>
      </c>
      <c r="J117" s="3"/>
      <c r="L117" s="3">
        <f>SUM(L376:L378)</f>
        <v>2195.6863999999996</v>
      </c>
      <c r="M117" s="65"/>
      <c r="N117" s="26" t="s">
        <v>212</v>
      </c>
    </row>
    <row r="118" spans="1:14" x14ac:dyDescent="0.2">
      <c r="A118" s="32"/>
      <c r="J118" s="3"/>
      <c r="K118" s="3"/>
      <c r="L118" s="3"/>
      <c r="M118" s="3"/>
      <c r="N118" s="26"/>
    </row>
    <row r="119" spans="1:14" x14ac:dyDescent="0.2">
      <c r="A119" s="32" t="str">
        <f>'Olieforbrug, TJ'!A119</f>
        <v>1. kvartal 2019</v>
      </c>
      <c r="C119" s="3">
        <f t="shared" ref="C119:H119" si="48">SUM(C380:C382)</f>
        <v>0</v>
      </c>
      <c r="D119" s="3">
        <f t="shared" si="48"/>
        <v>15878</v>
      </c>
      <c r="E119" s="3">
        <f t="shared" si="48"/>
        <v>0</v>
      </c>
      <c r="F119" s="3">
        <f t="shared" si="48"/>
        <v>0</v>
      </c>
      <c r="G119" s="3">
        <f t="shared" si="48"/>
        <v>926</v>
      </c>
      <c r="H119" s="3">
        <f t="shared" si="48"/>
        <v>16780</v>
      </c>
      <c r="I119" s="3">
        <f>SUM(I382)</f>
        <v>6309</v>
      </c>
      <c r="J119" s="3"/>
      <c r="K119" s="57"/>
      <c r="L119" s="3">
        <f>SUM(L380:L382)</f>
        <v>667.84400000000005</v>
      </c>
      <c r="M119" s="3"/>
      <c r="N119" s="26" t="str">
        <f>'Olieforbrug, TJ'!M119</f>
        <v>1. Quarter 2019</v>
      </c>
    </row>
    <row r="120" spans="1:14" x14ac:dyDescent="0.2">
      <c r="A120" s="32" t="str">
        <f>'Olieforbrug, TJ'!A120</f>
        <v>2. kvartal 2019</v>
      </c>
      <c r="C120" s="3">
        <f t="shared" ref="C120:H120" si="49">SUM(C383:C385)</f>
        <v>0</v>
      </c>
      <c r="D120" s="3">
        <f t="shared" si="49"/>
        <v>54952</v>
      </c>
      <c r="E120" s="3">
        <f t="shared" si="49"/>
        <v>0</v>
      </c>
      <c r="F120" s="3">
        <f t="shared" si="49"/>
        <v>0</v>
      </c>
      <c r="G120" s="3">
        <f t="shared" si="49"/>
        <v>-10411</v>
      </c>
      <c r="H120" s="3">
        <f t="shared" si="49"/>
        <v>55959</v>
      </c>
      <c r="I120" s="3">
        <f>SUM(I385)</f>
        <v>16720</v>
      </c>
      <c r="J120" s="3"/>
      <c r="K120" s="57"/>
      <c r="L120" s="3">
        <f>SUM(L383:L385)</f>
        <v>2227.1681999999996</v>
      </c>
      <c r="M120" s="3"/>
      <c r="N120" s="26" t="str">
        <f>'Olieforbrug, TJ'!M120</f>
        <v>2. Quarter 2019</v>
      </c>
    </row>
    <row r="121" spans="1:14" x14ac:dyDescent="0.2">
      <c r="A121" s="32" t="str">
        <f>'Olieforbrug, TJ'!A121</f>
        <v>3. kvartal 2019</v>
      </c>
      <c r="C121" s="3">
        <f t="shared" ref="C121:H121" si="50">SUM(C386:C388)</f>
        <v>0</v>
      </c>
      <c r="D121" s="3">
        <f t="shared" si="50"/>
        <v>41358</v>
      </c>
      <c r="E121" s="3">
        <f t="shared" si="50"/>
        <v>0</v>
      </c>
      <c r="F121" s="3">
        <f t="shared" si="50"/>
        <v>0</v>
      </c>
      <c r="G121" s="3">
        <f t="shared" si="50"/>
        <v>5255</v>
      </c>
      <c r="H121" s="3">
        <f t="shared" si="50"/>
        <v>57802</v>
      </c>
      <c r="I121" s="3">
        <f>SUM(I388)</f>
        <v>11465</v>
      </c>
      <c r="J121" s="3"/>
      <c r="K121" s="3"/>
      <c r="L121" s="3">
        <f>SUM(L386:L388)</f>
        <v>2300.5195999999996</v>
      </c>
      <c r="M121" s="3"/>
      <c r="N121" s="26" t="str">
        <f>'Olieforbrug, TJ'!M121</f>
        <v>3. Quarter 2019</v>
      </c>
    </row>
    <row r="122" spans="1:14" x14ac:dyDescent="0.2">
      <c r="A122" s="32" t="str">
        <f>'Olieforbrug, TJ'!A122</f>
        <v>4. kvartal 2019</v>
      </c>
      <c r="C122" s="3">
        <f t="shared" ref="C122:H122" si="51">SUM(C389:C391)</f>
        <v>0</v>
      </c>
      <c r="D122" s="3">
        <f t="shared" si="51"/>
        <v>44586</v>
      </c>
      <c r="E122" s="3">
        <f t="shared" si="51"/>
        <v>0</v>
      </c>
      <c r="F122" s="3">
        <f t="shared" si="51"/>
        <v>0</v>
      </c>
      <c r="G122" s="3">
        <f t="shared" si="51"/>
        <v>-2311</v>
      </c>
      <c r="H122" s="3">
        <f t="shared" si="51"/>
        <v>50382</v>
      </c>
      <c r="I122" s="3">
        <f>SUM(I391)</f>
        <v>13776</v>
      </c>
      <c r="J122" s="3"/>
      <c r="K122" s="57"/>
      <c r="L122" s="3">
        <f>SUM(L389:L391)</f>
        <v>2005.2035999999998</v>
      </c>
      <c r="M122" s="3"/>
      <c r="N122" s="26" t="str">
        <f>'Olieforbrug, TJ'!M122</f>
        <v>4. Quarter 2019</v>
      </c>
    </row>
    <row r="123" spans="1:14" x14ac:dyDescent="0.2">
      <c r="A123" s="32"/>
      <c r="J123" s="3"/>
      <c r="K123" s="57"/>
      <c r="L123" s="3"/>
      <c r="M123" s="3"/>
      <c r="N123" s="26"/>
    </row>
    <row r="124" spans="1:14" x14ac:dyDescent="0.2">
      <c r="A124" s="32" t="str">
        <f>'Olieforbrug, TJ'!A124</f>
        <v>1. kvartal 2020</v>
      </c>
      <c r="C124" s="3">
        <f t="shared" ref="C124:H124" si="52">SUM(C393:C395)</f>
        <v>0</v>
      </c>
      <c r="D124" s="3">
        <f t="shared" si="52"/>
        <v>20766</v>
      </c>
      <c r="E124" s="3">
        <f t="shared" si="52"/>
        <v>0</v>
      </c>
      <c r="F124" s="3">
        <f t="shared" si="52"/>
        <v>0</v>
      </c>
      <c r="G124" s="3">
        <f t="shared" si="52"/>
        <v>-6455</v>
      </c>
      <c r="H124" s="3">
        <f t="shared" si="52"/>
        <v>16827</v>
      </c>
      <c r="I124" s="3">
        <f>SUM(I395)</f>
        <v>20231</v>
      </c>
      <c r="J124" s="3"/>
      <c r="K124" s="3"/>
      <c r="L124" s="3">
        <f>SUM(L393:L395)</f>
        <v>669.71460000000002</v>
      </c>
      <c r="M124" s="3"/>
      <c r="N124" s="26" t="str">
        <f>'Olieforbrug, TJ'!M124</f>
        <v>1. Quarter 2020</v>
      </c>
    </row>
    <row r="125" spans="1:14" x14ac:dyDescent="0.2">
      <c r="A125" s="32" t="str">
        <f>'Olieforbrug, TJ'!A125</f>
        <v>2. kvartal 2020</v>
      </c>
      <c r="C125" s="3">
        <f t="shared" ref="C125:H125" si="53">SUM(C396:C398)</f>
        <v>0</v>
      </c>
      <c r="D125" s="3">
        <f t="shared" si="53"/>
        <v>50907</v>
      </c>
      <c r="E125" s="3">
        <f t="shared" si="53"/>
        <v>0</v>
      </c>
      <c r="F125" s="3">
        <f t="shared" si="53"/>
        <v>0</v>
      </c>
      <c r="G125" s="3">
        <f t="shared" si="53"/>
        <v>4276</v>
      </c>
      <c r="H125" s="3">
        <f t="shared" si="53"/>
        <v>60007</v>
      </c>
      <c r="I125" s="3">
        <f>SUM(I398)</f>
        <v>15955</v>
      </c>
      <c r="J125" s="3"/>
      <c r="K125" s="57"/>
      <c r="L125" s="3">
        <f>SUM(L396:L398)</f>
        <v>2388.2785999999996</v>
      </c>
      <c r="M125" s="3"/>
      <c r="N125" s="26" t="str">
        <f>'Olieforbrug, TJ'!M125</f>
        <v>2. Quarter 2020</v>
      </c>
    </row>
    <row r="126" spans="1:14" x14ac:dyDescent="0.2">
      <c r="A126" s="32" t="str">
        <f>'Olieforbrug, TJ'!A126</f>
        <v>3. kvartal 2020</v>
      </c>
      <c r="C126" s="3">
        <f t="shared" ref="C126:H126" si="54">SUM(C399:C401)</f>
        <v>0</v>
      </c>
      <c r="D126" s="3">
        <f t="shared" si="54"/>
        <v>54944</v>
      </c>
      <c r="E126" s="3">
        <f t="shared" si="54"/>
        <v>0</v>
      </c>
      <c r="F126" s="3">
        <f t="shared" si="54"/>
        <v>0</v>
      </c>
      <c r="G126" s="3">
        <f t="shared" si="54"/>
        <v>1291</v>
      </c>
      <c r="H126" s="3">
        <f t="shared" si="54"/>
        <v>61404</v>
      </c>
      <c r="I126" s="3">
        <f>SUM(I401)</f>
        <v>14664</v>
      </c>
      <c r="J126" s="3"/>
      <c r="K126" s="3"/>
      <c r="L126" s="3">
        <f>SUM(L399:L401)</f>
        <v>2443.8791999999999</v>
      </c>
      <c r="M126" s="3"/>
      <c r="N126" s="26" t="str">
        <f>'Olieforbrug, TJ'!M126</f>
        <v>3. Quarter 2020</v>
      </c>
    </row>
    <row r="127" spans="1:14" x14ac:dyDescent="0.2">
      <c r="A127" s="32" t="str">
        <f>'Olieforbrug, TJ'!A127</f>
        <v>4. kvartal 2020</v>
      </c>
      <c r="C127" s="3">
        <f t="shared" ref="C127:H127" si="55">SUM(C402:C404)</f>
        <v>0</v>
      </c>
      <c r="D127" s="3">
        <f t="shared" si="55"/>
        <v>49098</v>
      </c>
      <c r="E127" s="3">
        <f t="shared" si="55"/>
        <v>0</v>
      </c>
      <c r="F127" s="3">
        <f t="shared" si="55"/>
        <v>0</v>
      </c>
      <c r="G127" s="3">
        <f t="shared" si="55"/>
        <v>14</v>
      </c>
      <c r="H127" s="3">
        <f t="shared" si="55"/>
        <v>54010</v>
      </c>
      <c r="I127" s="3">
        <f>SUM(I404)</f>
        <v>14650</v>
      </c>
      <c r="J127" s="3"/>
      <c r="K127" s="57"/>
      <c r="L127" s="3">
        <f>SUM(L402:L404)</f>
        <v>2149.598</v>
      </c>
      <c r="M127" s="3"/>
      <c r="N127" s="26" t="str">
        <f>'Olieforbrug, TJ'!M127</f>
        <v>4. Quarter 2020</v>
      </c>
    </row>
    <row r="128" spans="1:14" x14ac:dyDescent="0.2">
      <c r="A128" s="32"/>
      <c r="J128" s="3"/>
      <c r="K128" s="57"/>
      <c r="L128" s="3"/>
      <c r="M128" s="3"/>
      <c r="N128" s="26"/>
    </row>
    <row r="129" spans="1:14" x14ac:dyDescent="0.2">
      <c r="A129" s="32" t="str">
        <f>'Olieforbrug, TJ'!A129</f>
        <v>1. kvartal 2021</v>
      </c>
      <c r="C129" s="3">
        <f t="shared" ref="C129:H129" si="56">SUM(C406:C408)</f>
        <v>0</v>
      </c>
      <c r="D129" s="3">
        <f t="shared" si="56"/>
        <v>26830</v>
      </c>
      <c r="E129" s="3">
        <f t="shared" si="56"/>
        <v>0</v>
      </c>
      <c r="F129" s="3">
        <f t="shared" si="56"/>
        <v>0</v>
      </c>
      <c r="G129" s="3">
        <f t="shared" si="56"/>
        <v>-4124</v>
      </c>
      <c r="H129" s="3">
        <f t="shared" si="56"/>
        <v>19887</v>
      </c>
      <c r="I129" s="3">
        <f>SUM(I408)</f>
        <v>18774</v>
      </c>
      <c r="J129" s="3"/>
      <c r="K129" s="57"/>
      <c r="L129" s="3">
        <f>SUM(L406:L408)</f>
        <v>791.50260000000003</v>
      </c>
      <c r="M129" s="3"/>
      <c r="N129" s="26" t="str">
        <f>'Olieforbrug, TJ'!M129</f>
        <v>1. Quarter 2021</v>
      </c>
    </row>
    <row r="130" spans="1:14" x14ac:dyDescent="0.2">
      <c r="A130" s="32" t="str">
        <f>'Olieforbrug, TJ'!A130</f>
        <v>2. kvartal 2021</v>
      </c>
      <c r="C130" s="3">
        <f t="shared" ref="C130:H130" si="57">SUM(C409:C411)</f>
        <v>0</v>
      </c>
      <c r="D130" s="3">
        <f t="shared" si="57"/>
        <v>49073</v>
      </c>
      <c r="E130" s="3">
        <f t="shared" si="57"/>
        <v>0</v>
      </c>
      <c r="F130" s="3">
        <f t="shared" si="57"/>
        <v>0</v>
      </c>
      <c r="G130" s="3">
        <f t="shared" si="57"/>
        <v>3190</v>
      </c>
      <c r="H130" s="3">
        <f t="shared" si="57"/>
        <v>57352</v>
      </c>
      <c r="I130" s="3">
        <f>SUM(I411)</f>
        <v>15584</v>
      </c>
      <c r="J130" s="3"/>
      <c r="K130" s="57"/>
      <c r="L130" s="3">
        <f>SUM(L409:L411)</f>
        <v>2282.6095999999998</v>
      </c>
      <c r="M130" s="3"/>
      <c r="N130" s="26" t="str">
        <f>'Olieforbrug, TJ'!M130</f>
        <v>2. Quarter 2021</v>
      </c>
    </row>
    <row r="131" spans="1:14" x14ac:dyDescent="0.2">
      <c r="A131" s="32" t="str">
        <f>'Olieforbrug, TJ'!A131</f>
        <v>3. kvartal 2021</v>
      </c>
      <c r="C131" s="3">
        <f t="shared" ref="C131:H131" si="58">SUM(C412:C414)</f>
        <v>0</v>
      </c>
      <c r="D131" s="3">
        <f t="shared" si="58"/>
        <v>52293</v>
      </c>
      <c r="E131" s="3">
        <f t="shared" si="58"/>
        <v>0</v>
      </c>
      <c r="F131" s="3">
        <f t="shared" si="58"/>
        <v>0</v>
      </c>
      <c r="G131" s="3">
        <f t="shared" si="58"/>
        <v>2400</v>
      </c>
      <c r="H131" s="3">
        <f t="shared" si="58"/>
        <v>61313</v>
      </c>
      <c r="I131" s="3">
        <f>SUM(I414)</f>
        <v>13184</v>
      </c>
      <c r="J131" s="3"/>
      <c r="K131" s="57"/>
      <c r="L131" s="3">
        <f>SUM(L412:L414)</f>
        <v>2440.2574</v>
      </c>
      <c r="M131" s="3"/>
      <c r="N131" s="26" t="str">
        <f>'Olieforbrug, TJ'!M131</f>
        <v>3. Quarter 2021</v>
      </c>
    </row>
    <row r="132" spans="1:14" x14ac:dyDescent="0.2">
      <c r="A132" s="32" t="str">
        <f>'Olieforbrug, TJ'!A132</f>
        <v>4. kvartal 2021</v>
      </c>
      <c r="C132" s="3">
        <f t="shared" ref="C132:H132" si="59">SUM(C415:C417)</f>
        <v>0</v>
      </c>
      <c r="D132" s="3">
        <f t="shared" si="59"/>
        <v>40643</v>
      </c>
      <c r="E132" s="3">
        <f t="shared" si="59"/>
        <v>0</v>
      </c>
      <c r="F132" s="3">
        <f t="shared" si="59"/>
        <v>0</v>
      </c>
      <c r="G132" s="3">
        <f t="shared" si="59"/>
        <v>1817</v>
      </c>
      <c r="H132" s="3">
        <f t="shared" si="59"/>
        <v>46551</v>
      </c>
      <c r="I132" s="3">
        <f>SUM(I417)</f>
        <v>11367</v>
      </c>
      <c r="J132" s="3"/>
      <c r="K132" s="3"/>
      <c r="L132" s="3">
        <f>SUM(L415:L417)</f>
        <v>1852.7297999999998</v>
      </c>
      <c r="M132" s="3"/>
      <c r="N132" s="26" t="str">
        <f>'Olieforbrug, TJ'!M132</f>
        <v>4. Quarter 2021</v>
      </c>
    </row>
    <row r="133" spans="1:14" x14ac:dyDescent="0.2">
      <c r="A133" s="32"/>
      <c r="J133" s="3"/>
      <c r="K133" s="57"/>
      <c r="L133" s="3"/>
      <c r="M133" s="3"/>
      <c r="N133" s="26"/>
    </row>
    <row r="134" spans="1:14" x14ac:dyDescent="0.2">
      <c r="A134" s="32" t="str">
        <f>'Olieforbrug, TJ'!A134</f>
        <v>1. kvartal 2022</v>
      </c>
      <c r="C134" s="3">
        <f>SUM(C419:C421)</f>
        <v>0</v>
      </c>
      <c r="D134" s="3">
        <f t="shared" ref="D134:H134" si="60">SUM(D419:D421)</f>
        <v>21005</v>
      </c>
      <c r="E134" s="3">
        <f t="shared" si="60"/>
        <v>0</v>
      </c>
      <c r="F134" s="3">
        <f t="shared" si="60"/>
        <v>0</v>
      </c>
      <c r="G134" s="3">
        <f t="shared" si="60"/>
        <v>-3014</v>
      </c>
      <c r="H134" s="3">
        <f t="shared" si="60"/>
        <v>19612</v>
      </c>
      <c r="I134" s="3">
        <f>SUM(I421)</f>
        <v>14381</v>
      </c>
      <c r="J134" s="3"/>
      <c r="K134" s="3"/>
      <c r="L134" s="3">
        <f>SUM(L419:L421)</f>
        <v>780.55759999999987</v>
      </c>
      <c r="M134" s="3"/>
      <c r="N134" s="26" t="str">
        <f>'Olieforbrug, TJ'!M134</f>
        <v>1. Quarter 2022</v>
      </c>
    </row>
    <row r="135" spans="1:14" x14ac:dyDescent="0.2">
      <c r="A135" s="32" t="str">
        <f>'Olieforbrug, TJ'!A135</f>
        <v>2. kvartal 2022</v>
      </c>
      <c r="C135" s="3">
        <f>SUM(C422:C424)</f>
        <v>0</v>
      </c>
      <c r="D135" s="3">
        <f t="shared" ref="D135:L135" si="61">SUM(D422:D424)</f>
        <v>51317</v>
      </c>
      <c r="E135" s="3">
        <f t="shared" si="61"/>
        <v>0</v>
      </c>
      <c r="F135" s="3">
        <f t="shared" si="61"/>
        <v>0</v>
      </c>
      <c r="G135" s="3">
        <f t="shared" si="61"/>
        <v>1420</v>
      </c>
      <c r="H135" s="3">
        <f t="shared" si="61"/>
        <v>55712</v>
      </c>
      <c r="I135" s="3">
        <f>SUM(I424)</f>
        <v>12961</v>
      </c>
      <c r="J135" s="3"/>
      <c r="K135" s="3"/>
      <c r="L135" s="3">
        <f t="shared" si="61"/>
        <v>2217.3375999999998</v>
      </c>
      <c r="M135" s="3"/>
      <c r="N135" s="26" t="str">
        <f>'Olieforbrug, TJ'!M135</f>
        <v>2. Quarter 2022</v>
      </c>
    </row>
    <row r="136" spans="1:14" x14ac:dyDescent="0.2">
      <c r="A136" s="32" t="str">
        <f>'Olieforbrug, TJ'!A136</f>
        <v>3. kvartal 2022</v>
      </c>
      <c r="C136" s="3">
        <f>SUM(C425:C427)</f>
        <v>0</v>
      </c>
      <c r="D136" s="3">
        <f t="shared" ref="D136:L136" si="62">SUM(D425:D427)</f>
        <v>56659</v>
      </c>
      <c r="E136" s="3">
        <f t="shared" si="62"/>
        <v>0</v>
      </c>
      <c r="F136" s="3">
        <f t="shared" si="62"/>
        <v>0</v>
      </c>
      <c r="G136" s="3">
        <f t="shared" si="62"/>
        <v>-6977</v>
      </c>
      <c r="H136" s="3">
        <f t="shared" si="62"/>
        <v>54031</v>
      </c>
      <c r="I136" s="3">
        <f>SUM(I427)</f>
        <v>19938</v>
      </c>
      <c r="J136" s="3"/>
      <c r="K136" s="3"/>
      <c r="L136" s="3">
        <f t="shared" si="62"/>
        <v>2150.4337999999998</v>
      </c>
      <c r="M136" s="3"/>
      <c r="N136" s="26" t="str">
        <f>'Olieforbrug, TJ'!M136</f>
        <v>3. Quarter 2022</v>
      </c>
    </row>
    <row r="137" spans="1:14" x14ac:dyDescent="0.2">
      <c r="A137" s="32" t="str">
        <f>'Olieforbrug, TJ'!A137</f>
        <v>4. kvartal 2022</v>
      </c>
      <c r="C137" s="3">
        <f t="shared" ref="C137:H137" si="63">SUM(C428:C430)</f>
        <v>0</v>
      </c>
      <c r="D137" s="3">
        <f t="shared" si="63"/>
        <v>32275</v>
      </c>
      <c r="E137" s="3">
        <f t="shared" si="63"/>
        <v>0</v>
      </c>
      <c r="F137" s="3">
        <f t="shared" si="63"/>
        <v>0</v>
      </c>
      <c r="G137" s="3">
        <f t="shared" si="63"/>
        <v>6452</v>
      </c>
      <c r="H137" s="3">
        <f t="shared" si="63"/>
        <v>41332</v>
      </c>
      <c r="I137" s="3">
        <f>SUM(I430)</f>
        <v>13486</v>
      </c>
      <c r="J137" s="3"/>
      <c r="K137" s="3"/>
      <c r="L137" s="3">
        <f>SUM(L428:L430)</f>
        <v>1645.0135999999998</v>
      </c>
      <c r="M137" s="3"/>
      <c r="N137" s="26" t="str">
        <f>'Olieforbrug, TJ'!M137</f>
        <v>4. Quarter 2022</v>
      </c>
    </row>
    <row r="138" spans="1:14" x14ac:dyDescent="0.2">
      <c r="A138" s="32"/>
      <c r="J138" s="3"/>
      <c r="K138" s="3"/>
      <c r="L138" s="3"/>
      <c r="M138" s="3"/>
      <c r="N138" s="26"/>
    </row>
    <row r="139" spans="1:14" s="57" customFormat="1" x14ac:dyDescent="0.2">
      <c r="A139" s="32" t="str">
        <f>'Olieforbrug, TJ'!A139</f>
        <v>1. kvartal 2023</v>
      </c>
      <c r="C139" s="3">
        <f>SUM(C432:C434)</f>
        <v>0</v>
      </c>
      <c r="D139" s="3">
        <f t="shared" ref="D139:L139" si="64">SUM(D432:D434)</f>
        <v>18993</v>
      </c>
      <c r="E139" s="3">
        <f t="shared" si="64"/>
        <v>0</v>
      </c>
      <c r="F139" s="3">
        <f t="shared" si="64"/>
        <v>0</v>
      </c>
      <c r="G139" s="3">
        <f t="shared" si="64"/>
        <v>-3178</v>
      </c>
      <c r="H139" s="3">
        <f t="shared" si="64"/>
        <v>17603</v>
      </c>
      <c r="I139" s="3">
        <f>SUM(I434)</f>
        <v>16664</v>
      </c>
      <c r="J139" s="3">
        <f t="shared" si="64"/>
        <v>0</v>
      </c>
      <c r="K139" s="3">
        <f t="shared" si="64"/>
        <v>0</v>
      </c>
      <c r="L139" s="3">
        <f t="shared" si="64"/>
        <v>700.59940000000006</v>
      </c>
      <c r="M139" s="65"/>
      <c r="N139" s="26" t="str">
        <f>'Olieforbrug, TJ'!M139</f>
        <v>1. Quarter 2023</v>
      </c>
    </row>
    <row r="140" spans="1:14" s="57" customFormat="1" x14ac:dyDescent="0.2">
      <c r="A140" s="32" t="str">
        <f>'Olieforbrug, TJ'!A140</f>
        <v>2. kvartal 2023</v>
      </c>
      <c r="C140" s="3">
        <f t="shared" ref="C140:H140" si="65">SUM(C435:C437)</f>
        <v>0</v>
      </c>
      <c r="D140" s="3">
        <f t="shared" si="65"/>
        <v>42392</v>
      </c>
      <c r="E140" s="3">
        <f t="shared" si="65"/>
        <v>0</v>
      </c>
      <c r="F140" s="3">
        <f t="shared" si="65"/>
        <v>0</v>
      </c>
      <c r="G140" s="3">
        <f t="shared" si="65"/>
        <v>7646</v>
      </c>
      <c r="H140" s="3">
        <f t="shared" si="65"/>
        <v>54882</v>
      </c>
      <c r="I140" s="3">
        <f>SUM(I437)</f>
        <v>9018</v>
      </c>
      <c r="J140" s="3"/>
      <c r="K140" s="3"/>
      <c r="L140" s="3">
        <f>SUM(L435:L437)</f>
        <v>2184.3035999999997</v>
      </c>
      <c r="M140" s="65"/>
      <c r="N140" s="26" t="str">
        <f>'Olieforbrug, TJ'!M140</f>
        <v>2. Quarter 2023</v>
      </c>
    </row>
    <row r="141" spans="1:14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4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4" x14ac:dyDescent="0.2">
      <c r="A143" s="32"/>
      <c r="J143" s="3"/>
      <c r="K143" s="3"/>
      <c r="L143" s="3"/>
      <c r="M143" s="3"/>
      <c r="N143" s="26"/>
    </row>
    <row r="144" spans="1:14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3"/>
      <c r="K144" s="3"/>
      <c r="L144" s="25"/>
      <c r="N144" s="2"/>
    </row>
    <row r="145" spans="1:14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7"/>
      <c r="L145" s="34"/>
      <c r="N145" s="37">
        <v>2001</v>
      </c>
    </row>
    <row r="146" spans="1:14" x14ac:dyDescent="0.2">
      <c r="A146" s="33" t="s">
        <v>102</v>
      </c>
      <c r="C146" s="3">
        <v>0</v>
      </c>
      <c r="D146" s="3">
        <v>7072</v>
      </c>
      <c r="E146" s="3">
        <v>31</v>
      </c>
      <c r="F146" s="3">
        <v>0</v>
      </c>
      <c r="G146" s="3">
        <v>-1173</v>
      </c>
      <c r="H146" s="3">
        <v>6363</v>
      </c>
      <c r="I146" s="3">
        <v>26070</v>
      </c>
      <c r="L146" s="16"/>
      <c r="N146" s="23" t="s">
        <v>115</v>
      </c>
    </row>
    <row r="147" spans="1:14" x14ac:dyDescent="0.2">
      <c r="A147" s="33" t="s">
        <v>103</v>
      </c>
      <c r="C147" s="3">
        <v>0</v>
      </c>
      <c r="D147" s="3">
        <v>6177</v>
      </c>
      <c r="E147" s="3">
        <v>44</v>
      </c>
      <c r="F147" s="3">
        <v>0</v>
      </c>
      <c r="G147" s="3">
        <v>-1945</v>
      </c>
      <c r="H147" s="3">
        <v>4926</v>
      </c>
      <c r="I147" s="3">
        <v>28015</v>
      </c>
      <c r="L147" s="16"/>
      <c r="N147" s="23" t="s">
        <v>116</v>
      </c>
    </row>
    <row r="148" spans="1:14" x14ac:dyDescent="0.2">
      <c r="A148" s="33" t="s">
        <v>104</v>
      </c>
      <c r="C148" s="3">
        <v>0</v>
      </c>
      <c r="D148" s="3">
        <v>10932</v>
      </c>
      <c r="E148" s="3">
        <v>34</v>
      </c>
      <c r="F148" s="3">
        <v>0</v>
      </c>
      <c r="G148" s="3">
        <v>-6399</v>
      </c>
      <c r="H148" s="3">
        <v>5385</v>
      </c>
      <c r="I148" s="3">
        <v>34414</v>
      </c>
      <c r="L148" s="16"/>
      <c r="N148" s="23" t="s">
        <v>117</v>
      </c>
    </row>
    <row r="149" spans="1:14" x14ac:dyDescent="0.2">
      <c r="A149" s="33" t="s">
        <v>105</v>
      </c>
      <c r="B149" s="15"/>
      <c r="C149" s="16">
        <v>0</v>
      </c>
      <c r="D149" s="16">
        <v>11431</v>
      </c>
      <c r="E149" s="16">
        <v>98</v>
      </c>
      <c r="F149" s="16">
        <v>0</v>
      </c>
      <c r="G149" s="16">
        <v>3958</v>
      </c>
      <c r="H149" s="16">
        <v>13918</v>
      </c>
      <c r="I149" s="16">
        <v>30456</v>
      </c>
      <c r="J149" s="15"/>
      <c r="K149" s="15"/>
      <c r="L149" s="16"/>
      <c r="N149" s="23" t="s">
        <v>118</v>
      </c>
    </row>
    <row r="150" spans="1:14" x14ac:dyDescent="0.2">
      <c r="A150" s="33" t="s">
        <v>106</v>
      </c>
      <c r="B150" s="15"/>
      <c r="C150" s="16">
        <v>0</v>
      </c>
      <c r="D150" s="16">
        <v>24332</v>
      </c>
      <c r="E150" s="16">
        <v>3755</v>
      </c>
      <c r="F150" s="16">
        <v>0</v>
      </c>
      <c r="G150" s="16">
        <v>4651</v>
      </c>
      <c r="H150" s="16">
        <v>26534</v>
      </c>
      <c r="I150" s="16">
        <v>25805</v>
      </c>
      <c r="J150" s="15"/>
      <c r="K150" s="15"/>
      <c r="L150" s="16"/>
      <c r="N150" s="23" t="s">
        <v>119</v>
      </c>
    </row>
    <row r="151" spans="1:14" x14ac:dyDescent="0.2">
      <c r="A151" s="33" t="s">
        <v>107</v>
      </c>
      <c r="B151" s="15"/>
      <c r="C151" s="16">
        <v>0</v>
      </c>
      <c r="D151" s="16">
        <v>28680</v>
      </c>
      <c r="E151" s="16">
        <v>170</v>
      </c>
      <c r="F151" s="16">
        <v>0</v>
      </c>
      <c r="G151" s="16">
        <v>-4790</v>
      </c>
      <c r="H151" s="16">
        <v>27101</v>
      </c>
      <c r="I151" s="16">
        <v>30595</v>
      </c>
      <c r="J151" s="15"/>
      <c r="K151" s="15"/>
      <c r="L151" s="16"/>
      <c r="N151" s="23" t="s">
        <v>120</v>
      </c>
    </row>
    <row r="152" spans="1:14" x14ac:dyDescent="0.2">
      <c r="A152" s="33" t="s">
        <v>108</v>
      </c>
      <c r="B152" s="15"/>
      <c r="C152" s="16">
        <v>0</v>
      </c>
      <c r="D152" s="16">
        <v>10352</v>
      </c>
      <c r="E152" s="16">
        <v>103</v>
      </c>
      <c r="F152" s="16">
        <v>0</v>
      </c>
      <c r="G152" s="16">
        <v>2068</v>
      </c>
      <c r="H152" s="16">
        <v>14256</v>
      </c>
      <c r="I152" s="16">
        <v>28527</v>
      </c>
      <c r="J152" s="15"/>
      <c r="K152" s="15"/>
      <c r="L152" s="16"/>
      <c r="N152" s="23" t="s">
        <v>121</v>
      </c>
    </row>
    <row r="153" spans="1:14" x14ac:dyDescent="0.2">
      <c r="A153" s="33" t="s">
        <v>109</v>
      </c>
      <c r="B153" s="15"/>
      <c r="C153" s="16">
        <v>0</v>
      </c>
      <c r="D153" s="16">
        <v>22358</v>
      </c>
      <c r="E153" s="16">
        <v>71</v>
      </c>
      <c r="F153" s="16">
        <v>0</v>
      </c>
      <c r="G153" s="16">
        <v>5529</v>
      </c>
      <c r="H153" s="16">
        <v>30417</v>
      </c>
      <c r="I153" s="16">
        <v>22998</v>
      </c>
      <c r="J153" s="15"/>
      <c r="K153" s="15"/>
      <c r="L153" s="16"/>
      <c r="N153" s="23" t="s">
        <v>122</v>
      </c>
    </row>
    <row r="154" spans="1:14" x14ac:dyDescent="0.2">
      <c r="A154" s="33" t="s">
        <v>110</v>
      </c>
      <c r="B154" s="15"/>
      <c r="C154" s="16">
        <v>0</v>
      </c>
      <c r="D154" s="16">
        <v>28216</v>
      </c>
      <c r="E154" s="16">
        <v>122</v>
      </c>
      <c r="F154" s="16">
        <v>0</v>
      </c>
      <c r="G154" s="16">
        <v>-6577</v>
      </c>
      <c r="H154" s="16">
        <v>22273</v>
      </c>
      <c r="I154" s="16">
        <v>29575</v>
      </c>
      <c r="J154" s="15"/>
      <c r="K154" s="15"/>
      <c r="L154" s="16"/>
      <c r="N154" s="23" t="s">
        <v>123</v>
      </c>
    </row>
    <row r="155" spans="1:14" x14ac:dyDescent="0.2">
      <c r="A155" s="33" t="s">
        <v>111</v>
      </c>
      <c r="B155" s="15"/>
      <c r="C155" s="16">
        <v>0</v>
      </c>
      <c r="D155" s="16">
        <v>11780</v>
      </c>
      <c r="E155" s="16">
        <v>2799</v>
      </c>
      <c r="F155" s="16">
        <v>0</v>
      </c>
      <c r="G155" s="16">
        <v>5269</v>
      </c>
      <c r="H155" s="16">
        <v>19041</v>
      </c>
      <c r="I155" s="16">
        <v>24306</v>
      </c>
      <c r="J155" s="15"/>
      <c r="K155" s="15"/>
      <c r="L155" s="16"/>
      <c r="N155" s="23" t="s">
        <v>124</v>
      </c>
    </row>
    <row r="156" spans="1:14" x14ac:dyDescent="0.2">
      <c r="A156" s="33" t="s">
        <v>112</v>
      </c>
      <c r="B156" s="15"/>
      <c r="C156" s="16">
        <v>0</v>
      </c>
      <c r="D156" s="16">
        <v>9478</v>
      </c>
      <c r="E156" s="16">
        <v>30</v>
      </c>
      <c r="F156" s="16">
        <v>0</v>
      </c>
      <c r="G156" s="16">
        <v>2791</v>
      </c>
      <c r="H156" s="16">
        <v>13791</v>
      </c>
      <c r="I156" s="16">
        <v>21515</v>
      </c>
      <c r="J156" s="15"/>
      <c r="K156" s="15"/>
      <c r="L156" s="16"/>
      <c r="N156" s="23" t="s">
        <v>125</v>
      </c>
    </row>
    <row r="157" spans="1:14" ht="13.5" thickBot="1" x14ac:dyDescent="0.25">
      <c r="A157" s="41" t="s">
        <v>113</v>
      </c>
      <c r="C157" s="42">
        <v>0</v>
      </c>
      <c r="D157" s="42">
        <v>6617</v>
      </c>
      <c r="E157" s="42">
        <v>48</v>
      </c>
      <c r="F157" s="42">
        <v>0</v>
      </c>
      <c r="G157" s="42">
        <v>1249</v>
      </c>
      <c r="H157" s="42">
        <v>8744</v>
      </c>
      <c r="I157" s="42">
        <v>20266</v>
      </c>
      <c r="J157" s="2"/>
      <c r="K157" s="2"/>
      <c r="L157" s="42"/>
      <c r="N157" s="43" t="s">
        <v>113</v>
      </c>
    </row>
    <row r="158" spans="1:14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M158" s="3"/>
      <c r="N158" s="37">
        <v>2002</v>
      </c>
    </row>
    <row r="159" spans="1:14" x14ac:dyDescent="0.2">
      <c r="A159" s="33" t="s">
        <v>102</v>
      </c>
      <c r="B159" s="15"/>
      <c r="C159" s="16">
        <v>0</v>
      </c>
      <c r="D159" s="16">
        <v>7103</v>
      </c>
      <c r="E159" s="16">
        <v>51</v>
      </c>
      <c r="F159" s="16">
        <v>0</v>
      </c>
      <c r="G159" s="16">
        <v>-9869</v>
      </c>
      <c r="H159" s="16">
        <v>4629</v>
      </c>
      <c r="I159" s="16">
        <v>30135</v>
      </c>
      <c r="J159" s="15"/>
      <c r="K159" s="15"/>
      <c r="L159" s="16"/>
      <c r="N159" s="23" t="s">
        <v>115</v>
      </c>
    </row>
    <row r="160" spans="1:14" x14ac:dyDescent="0.2">
      <c r="A160" s="33" t="s">
        <v>103</v>
      </c>
      <c r="B160" s="15"/>
      <c r="C160" s="16">
        <v>0</v>
      </c>
      <c r="D160" s="16">
        <v>13564</v>
      </c>
      <c r="E160" s="16">
        <v>22</v>
      </c>
      <c r="F160" s="16">
        <v>0</v>
      </c>
      <c r="G160" s="16">
        <v>-1813</v>
      </c>
      <c r="H160" s="16">
        <v>5401</v>
      </c>
      <c r="I160" s="16">
        <v>31948</v>
      </c>
      <c r="J160" s="15"/>
      <c r="K160" s="15"/>
      <c r="L160" s="16"/>
      <c r="N160" s="23" t="s">
        <v>116</v>
      </c>
    </row>
    <row r="161" spans="1:14" x14ac:dyDescent="0.2">
      <c r="A161" s="33" t="s">
        <v>104</v>
      </c>
      <c r="B161" s="15"/>
      <c r="C161" s="16">
        <v>0</v>
      </c>
      <c r="D161" s="16">
        <v>7369</v>
      </c>
      <c r="E161" s="16">
        <v>53</v>
      </c>
      <c r="F161" s="16">
        <v>0</v>
      </c>
      <c r="G161" s="16">
        <v>-239</v>
      </c>
      <c r="H161" s="16">
        <v>7454</v>
      </c>
      <c r="I161" s="16">
        <v>32187</v>
      </c>
      <c r="J161" s="15"/>
      <c r="K161" s="15"/>
      <c r="L161" s="16"/>
      <c r="N161" s="23" t="s">
        <v>117</v>
      </c>
    </row>
    <row r="162" spans="1:14" x14ac:dyDescent="0.2">
      <c r="A162" s="33" t="s">
        <v>105</v>
      </c>
      <c r="B162" s="15"/>
      <c r="C162" s="16">
        <v>0</v>
      </c>
      <c r="D162" s="16">
        <v>21508</v>
      </c>
      <c r="E162" s="16">
        <v>151</v>
      </c>
      <c r="F162" s="16">
        <v>0</v>
      </c>
      <c r="G162" s="16">
        <v>-2726</v>
      </c>
      <c r="H162" s="16">
        <v>16641</v>
      </c>
      <c r="I162" s="16">
        <v>34913</v>
      </c>
      <c r="J162" s="15"/>
      <c r="K162" s="15"/>
      <c r="L162" s="16"/>
      <c r="N162" s="23" t="s">
        <v>118</v>
      </c>
    </row>
    <row r="163" spans="1:14" x14ac:dyDescent="0.2">
      <c r="A163" s="33" t="s">
        <v>106</v>
      </c>
      <c r="B163" s="15"/>
      <c r="C163" s="16">
        <v>0</v>
      </c>
      <c r="D163" s="16">
        <v>10237</v>
      </c>
      <c r="E163" s="16">
        <v>119</v>
      </c>
      <c r="F163" s="16">
        <v>0</v>
      </c>
      <c r="G163" s="16">
        <v>8835</v>
      </c>
      <c r="H163" s="16">
        <v>25166</v>
      </c>
      <c r="I163" s="16">
        <v>26078</v>
      </c>
      <c r="J163" s="15"/>
      <c r="K163" s="15"/>
      <c r="L163" s="16"/>
      <c r="N163" s="23" t="s">
        <v>119</v>
      </c>
    </row>
    <row r="164" spans="1:14" x14ac:dyDescent="0.2">
      <c r="A164" s="33" t="s">
        <v>107</v>
      </c>
      <c r="B164" s="15"/>
      <c r="C164" s="16">
        <v>0</v>
      </c>
      <c r="D164" s="16">
        <v>25598</v>
      </c>
      <c r="E164" s="16">
        <v>141</v>
      </c>
      <c r="F164" s="16">
        <v>0</v>
      </c>
      <c r="G164" s="16">
        <v>1467</v>
      </c>
      <c r="H164" s="16">
        <v>26633</v>
      </c>
      <c r="I164" s="16">
        <v>24611</v>
      </c>
      <c r="J164" s="15"/>
      <c r="K164" s="15"/>
      <c r="L164" s="16"/>
      <c r="N164" s="23" t="s">
        <v>120</v>
      </c>
    </row>
    <row r="165" spans="1:14" x14ac:dyDescent="0.2">
      <c r="A165" s="33" t="s">
        <v>108</v>
      </c>
      <c r="B165" s="15"/>
      <c r="C165" s="16">
        <v>0</v>
      </c>
      <c r="D165" s="16">
        <v>14199</v>
      </c>
      <c r="E165" s="16">
        <v>107</v>
      </c>
      <c r="F165" s="16">
        <v>0</v>
      </c>
      <c r="G165" s="16">
        <v>-2504</v>
      </c>
      <c r="H165" s="16">
        <v>14913</v>
      </c>
      <c r="I165" s="16">
        <v>27115</v>
      </c>
      <c r="J165" s="15"/>
      <c r="K165" s="15"/>
      <c r="L165" s="16"/>
      <c r="N165" s="23" t="s">
        <v>121</v>
      </c>
    </row>
    <row r="166" spans="1:14" x14ac:dyDescent="0.2">
      <c r="A166" s="33" t="s">
        <v>109</v>
      </c>
      <c r="B166" s="15"/>
      <c r="C166" s="16">
        <v>0</v>
      </c>
      <c r="D166" s="16">
        <v>27228</v>
      </c>
      <c r="E166" s="16">
        <v>134</v>
      </c>
      <c r="F166" s="16">
        <v>0</v>
      </c>
      <c r="G166" s="16">
        <v>4435</v>
      </c>
      <c r="H166" s="16">
        <v>29526</v>
      </c>
      <c r="I166" s="16">
        <v>22680</v>
      </c>
      <c r="J166" s="15"/>
      <c r="K166" s="15"/>
      <c r="L166" s="16"/>
      <c r="N166" s="23" t="s">
        <v>122</v>
      </c>
    </row>
    <row r="167" spans="1:14" x14ac:dyDescent="0.2">
      <c r="A167" s="33" t="s">
        <v>110</v>
      </c>
      <c r="B167" s="15"/>
      <c r="C167" s="16">
        <v>0</v>
      </c>
      <c r="D167" s="16">
        <v>26937</v>
      </c>
      <c r="E167" s="16">
        <v>156</v>
      </c>
      <c r="F167" s="16">
        <v>0</v>
      </c>
      <c r="G167" s="16">
        <v>-5940</v>
      </c>
      <c r="H167" s="16">
        <v>26781</v>
      </c>
      <c r="I167" s="16">
        <v>28620</v>
      </c>
      <c r="J167" s="15"/>
      <c r="K167" s="15"/>
      <c r="L167" s="16"/>
      <c r="N167" s="23" t="s">
        <v>123</v>
      </c>
    </row>
    <row r="168" spans="1:14" x14ac:dyDescent="0.2">
      <c r="A168" s="33" t="s">
        <v>111</v>
      </c>
      <c r="B168" s="15"/>
      <c r="C168" s="16">
        <v>0</v>
      </c>
      <c r="D168" s="16">
        <v>16409</v>
      </c>
      <c r="E168" s="16">
        <v>49</v>
      </c>
      <c r="F168" s="16">
        <v>0</v>
      </c>
      <c r="G168" s="16">
        <v>1278</v>
      </c>
      <c r="H168" s="16">
        <v>18129</v>
      </c>
      <c r="I168" s="16">
        <v>27342</v>
      </c>
      <c r="J168" s="15"/>
      <c r="K168" s="15"/>
      <c r="L168" s="16"/>
      <c r="N168" s="23" t="s">
        <v>124</v>
      </c>
    </row>
    <row r="169" spans="1:14" x14ac:dyDescent="0.2">
      <c r="A169" s="33" t="s">
        <v>112</v>
      </c>
      <c r="B169" s="15"/>
      <c r="C169" s="16">
        <v>0</v>
      </c>
      <c r="D169" s="16">
        <v>11513</v>
      </c>
      <c r="E169" s="16">
        <v>39</v>
      </c>
      <c r="F169" s="16">
        <v>0</v>
      </c>
      <c r="G169" s="16">
        <v>2026</v>
      </c>
      <c r="H169" s="16">
        <v>14075</v>
      </c>
      <c r="I169" s="16">
        <v>25316</v>
      </c>
      <c r="J169" s="15"/>
      <c r="K169" s="15"/>
      <c r="L169" s="16"/>
      <c r="N169" s="23" t="s">
        <v>125</v>
      </c>
    </row>
    <row r="170" spans="1:14" ht="13.5" thickBot="1" x14ac:dyDescent="0.25">
      <c r="A170" s="41" t="s">
        <v>113</v>
      </c>
      <c r="C170" s="42">
        <v>0</v>
      </c>
      <c r="D170" s="42">
        <v>6113</v>
      </c>
      <c r="E170" s="42">
        <v>21</v>
      </c>
      <c r="F170" s="42">
        <v>0</v>
      </c>
      <c r="G170" s="42">
        <v>2955</v>
      </c>
      <c r="H170" s="42">
        <v>6633</v>
      </c>
      <c r="I170" s="42">
        <v>22361</v>
      </c>
      <c r="J170" s="2"/>
      <c r="K170" s="2"/>
      <c r="L170" s="42"/>
      <c r="N170" s="43" t="s">
        <v>113</v>
      </c>
    </row>
    <row r="171" spans="1:14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M171" s="3"/>
      <c r="N171" s="37">
        <v>2003</v>
      </c>
    </row>
    <row r="172" spans="1:14" x14ac:dyDescent="0.2">
      <c r="A172" s="33" t="s">
        <v>102</v>
      </c>
      <c r="B172" s="15"/>
      <c r="C172" s="16">
        <v>731</v>
      </c>
      <c r="D172" s="16">
        <v>3184</v>
      </c>
      <c r="E172" s="16">
        <v>75</v>
      </c>
      <c r="F172" s="16">
        <v>0</v>
      </c>
      <c r="G172" s="16">
        <v>-2281</v>
      </c>
      <c r="H172" s="16">
        <v>4655</v>
      </c>
      <c r="I172" s="16">
        <v>24642</v>
      </c>
      <c r="J172" s="15"/>
      <c r="K172" s="15"/>
      <c r="L172" s="16"/>
      <c r="N172" s="23" t="s">
        <v>115</v>
      </c>
    </row>
    <row r="173" spans="1:14" x14ac:dyDescent="0.2">
      <c r="A173" s="33" t="s">
        <v>103</v>
      </c>
      <c r="B173" s="15"/>
      <c r="C173" s="16">
        <v>332</v>
      </c>
      <c r="D173" s="16">
        <v>2575</v>
      </c>
      <c r="E173" s="16">
        <v>0</v>
      </c>
      <c r="F173" s="16">
        <v>0</v>
      </c>
      <c r="G173" s="16">
        <v>-41</v>
      </c>
      <c r="H173" s="16">
        <v>2933</v>
      </c>
      <c r="I173" s="16">
        <v>24683</v>
      </c>
      <c r="J173" s="15"/>
      <c r="K173" s="15"/>
      <c r="L173" s="16"/>
      <c r="N173" s="23" t="s">
        <v>116</v>
      </c>
    </row>
    <row r="174" spans="1:14" x14ac:dyDescent="0.2">
      <c r="A174" s="33" t="s">
        <v>104</v>
      </c>
      <c r="B174" s="15"/>
      <c r="C174" s="16">
        <v>137</v>
      </c>
      <c r="D174" s="16">
        <v>12257</v>
      </c>
      <c r="E174" s="16">
        <v>73</v>
      </c>
      <c r="F174" s="16">
        <v>0</v>
      </c>
      <c r="G174" s="16">
        <v>-4932</v>
      </c>
      <c r="H174" s="16">
        <v>7290</v>
      </c>
      <c r="I174" s="16">
        <v>29615</v>
      </c>
      <c r="J174" s="15"/>
      <c r="K174" s="15"/>
      <c r="L174" s="16"/>
      <c r="N174" s="23" t="s">
        <v>117</v>
      </c>
    </row>
    <row r="175" spans="1:14" x14ac:dyDescent="0.2">
      <c r="A175" s="33" t="s">
        <v>105</v>
      </c>
      <c r="B175" s="15"/>
      <c r="C175" s="16">
        <v>625</v>
      </c>
      <c r="D175" s="16">
        <v>11801</v>
      </c>
      <c r="E175" s="16">
        <v>95</v>
      </c>
      <c r="F175" s="16">
        <v>0</v>
      </c>
      <c r="G175" s="16">
        <v>764</v>
      </c>
      <c r="H175" s="16">
        <v>13145</v>
      </c>
      <c r="I175" s="16">
        <v>28851</v>
      </c>
      <c r="J175" s="15"/>
      <c r="K175" s="15"/>
      <c r="L175" s="16"/>
      <c r="N175" s="23" t="s">
        <v>118</v>
      </c>
    </row>
    <row r="176" spans="1:14" x14ac:dyDescent="0.2">
      <c r="A176" s="33" t="s">
        <v>106</v>
      </c>
      <c r="B176" s="15"/>
      <c r="C176" s="16">
        <v>390</v>
      </c>
      <c r="D176" s="16">
        <v>19894</v>
      </c>
      <c r="E176" s="16">
        <v>79</v>
      </c>
      <c r="F176" s="16">
        <v>0</v>
      </c>
      <c r="G176" s="16">
        <v>2371</v>
      </c>
      <c r="H176" s="16">
        <v>22415</v>
      </c>
      <c r="I176" s="16">
        <v>26480</v>
      </c>
      <c r="J176" s="15"/>
      <c r="K176" s="15"/>
      <c r="L176" s="16"/>
      <c r="N176" s="23" t="s">
        <v>119</v>
      </c>
    </row>
    <row r="177" spans="1:14" x14ac:dyDescent="0.2">
      <c r="A177" s="33" t="s">
        <v>107</v>
      </c>
      <c r="B177" s="15"/>
      <c r="C177" s="16">
        <v>455</v>
      </c>
      <c r="D177" s="16">
        <v>26066</v>
      </c>
      <c r="E177" s="16">
        <v>-176</v>
      </c>
      <c r="F177" s="16">
        <v>0</v>
      </c>
      <c r="G177" s="16">
        <v>225</v>
      </c>
      <c r="H177" s="16">
        <v>27958</v>
      </c>
      <c r="I177" s="16">
        <v>26255</v>
      </c>
      <c r="J177" s="15"/>
      <c r="K177" s="15"/>
      <c r="L177" s="16"/>
      <c r="N177" s="23" t="s">
        <v>120</v>
      </c>
    </row>
    <row r="178" spans="1:14" x14ac:dyDescent="0.2">
      <c r="A178" s="33" t="s">
        <v>108</v>
      </c>
      <c r="B178" s="15"/>
      <c r="C178" s="16">
        <v>217</v>
      </c>
      <c r="D178" s="16">
        <v>12178</v>
      </c>
      <c r="E178" s="16">
        <v>119</v>
      </c>
      <c r="F178" s="16">
        <v>0</v>
      </c>
      <c r="G178" s="16">
        <v>5573</v>
      </c>
      <c r="H178" s="16">
        <v>15599</v>
      </c>
      <c r="I178" s="16">
        <v>20682</v>
      </c>
      <c r="J178" s="15"/>
      <c r="K178" s="15"/>
      <c r="L178" s="16"/>
      <c r="N178" s="23" t="s">
        <v>121</v>
      </c>
    </row>
    <row r="179" spans="1:14" x14ac:dyDescent="0.2">
      <c r="A179" s="33" t="s">
        <v>109</v>
      </c>
      <c r="B179" s="15"/>
      <c r="C179" s="16">
        <v>343</v>
      </c>
      <c r="D179" s="16">
        <v>27891</v>
      </c>
      <c r="E179" s="16">
        <v>111</v>
      </c>
      <c r="F179" s="16">
        <v>0</v>
      </c>
      <c r="G179" s="16">
        <v>19</v>
      </c>
      <c r="H179" s="16">
        <v>30084</v>
      </c>
      <c r="I179" s="16">
        <v>20663</v>
      </c>
      <c r="J179" s="15"/>
      <c r="K179" s="15"/>
      <c r="L179" s="16"/>
      <c r="N179" s="23" t="s">
        <v>122</v>
      </c>
    </row>
    <row r="180" spans="1:14" x14ac:dyDescent="0.2">
      <c r="A180" s="33" t="s">
        <v>110</v>
      </c>
      <c r="B180" s="15"/>
      <c r="C180" s="16">
        <v>545</v>
      </c>
      <c r="D180" s="16">
        <v>27238</v>
      </c>
      <c r="E180" s="16">
        <v>95</v>
      </c>
      <c r="F180" s="16">
        <v>0</v>
      </c>
      <c r="G180" s="16">
        <v>6717</v>
      </c>
      <c r="H180" s="16">
        <v>35345</v>
      </c>
      <c r="I180" s="16">
        <v>13946</v>
      </c>
      <c r="J180" s="15"/>
      <c r="K180" s="15"/>
      <c r="L180" s="16"/>
      <c r="N180" s="23" t="s">
        <v>123</v>
      </c>
    </row>
    <row r="181" spans="1:14" x14ac:dyDescent="0.2">
      <c r="A181" s="33" t="s">
        <v>111</v>
      </c>
      <c r="B181" s="15"/>
      <c r="C181" s="16">
        <v>579</v>
      </c>
      <c r="D181" s="16">
        <v>26758</v>
      </c>
      <c r="E181" s="16">
        <v>2665</v>
      </c>
      <c r="F181" s="16">
        <v>0</v>
      </c>
      <c r="G181" s="16">
        <v>1185</v>
      </c>
      <c r="H181" s="16">
        <v>25074</v>
      </c>
      <c r="I181" s="16">
        <v>12761</v>
      </c>
      <c r="J181" s="15"/>
      <c r="K181" s="15"/>
      <c r="L181" s="16"/>
      <c r="N181" s="23" t="s">
        <v>124</v>
      </c>
    </row>
    <row r="182" spans="1:14" x14ac:dyDescent="0.2">
      <c r="A182" s="33" t="s">
        <v>112</v>
      </c>
      <c r="B182" s="15"/>
      <c r="C182" s="16">
        <v>175</v>
      </c>
      <c r="D182" s="16">
        <v>22037</v>
      </c>
      <c r="E182" s="16">
        <v>0</v>
      </c>
      <c r="F182" s="16">
        <v>0</v>
      </c>
      <c r="G182" s="16">
        <v>-2482</v>
      </c>
      <c r="H182" s="16">
        <v>16844</v>
      </c>
      <c r="I182" s="16">
        <v>15243</v>
      </c>
      <c r="J182" s="15"/>
      <c r="K182" s="15"/>
      <c r="L182" s="16"/>
      <c r="N182" s="23" t="s">
        <v>125</v>
      </c>
    </row>
    <row r="183" spans="1:14" ht="13.5" thickBot="1" x14ac:dyDescent="0.25">
      <c r="A183" s="41" t="s">
        <v>113</v>
      </c>
      <c r="C183" s="42">
        <v>672</v>
      </c>
      <c r="D183" s="42">
        <v>10667</v>
      </c>
      <c r="E183" s="42">
        <v>25</v>
      </c>
      <c r="F183" s="42">
        <v>0</v>
      </c>
      <c r="G183" s="42">
        <v>-581</v>
      </c>
      <c r="H183" s="42">
        <v>11241</v>
      </c>
      <c r="I183" s="42">
        <v>15824</v>
      </c>
      <c r="J183" s="2"/>
      <c r="K183" s="2"/>
      <c r="L183" s="42"/>
      <c r="N183" s="43" t="s">
        <v>113</v>
      </c>
    </row>
    <row r="184" spans="1:14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M184" s="3"/>
      <c r="N184" s="37">
        <v>2004</v>
      </c>
    </row>
    <row r="185" spans="1:14" x14ac:dyDescent="0.2">
      <c r="A185" s="33" t="s">
        <v>102</v>
      </c>
      <c r="B185" s="15"/>
      <c r="C185" s="16">
        <v>0</v>
      </c>
      <c r="D185" s="16">
        <v>974</v>
      </c>
      <c r="E185" s="16">
        <v>45</v>
      </c>
      <c r="F185" s="16">
        <v>0</v>
      </c>
      <c r="G185" s="16">
        <v>-660</v>
      </c>
      <c r="H185" s="16">
        <v>3668</v>
      </c>
      <c r="I185" s="16">
        <v>16484</v>
      </c>
      <c r="J185" s="15"/>
      <c r="K185" s="15"/>
      <c r="L185" s="16"/>
      <c r="N185" s="23" t="s">
        <v>115</v>
      </c>
    </row>
    <row r="186" spans="1:14" x14ac:dyDescent="0.2">
      <c r="A186" s="33" t="s">
        <v>103</v>
      </c>
      <c r="B186" s="15"/>
      <c r="C186" s="16">
        <v>0</v>
      </c>
      <c r="D186" s="16">
        <v>3446</v>
      </c>
      <c r="E186" s="16">
        <v>39</v>
      </c>
      <c r="F186" s="16">
        <v>0</v>
      </c>
      <c r="G186" s="16">
        <v>87</v>
      </c>
      <c r="H186" s="16">
        <v>4140</v>
      </c>
      <c r="I186" s="16">
        <v>16397</v>
      </c>
      <c r="J186" s="15"/>
      <c r="K186" s="15"/>
      <c r="L186" s="16"/>
      <c r="N186" s="23" t="s">
        <v>116</v>
      </c>
    </row>
    <row r="187" spans="1:14" x14ac:dyDescent="0.2">
      <c r="A187" s="33" t="s">
        <v>104</v>
      </c>
      <c r="B187" s="15"/>
      <c r="C187" s="16">
        <v>0</v>
      </c>
      <c r="D187" s="16">
        <v>21031</v>
      </c>
      <c r="E187" s="16">
        <v>71</v>
      </c>
      <c r="F187" s="16">
        <v>0</v>
      </c>
      <c r="G187" s="16">
        <v>-12644</v>
      </c>
      <c r="H187" s="16">
        <v>8519</v>
      </c>
      <c r="I187" s="16">
        <v>29041</v>
      </c>
      <c r="J187" s="15"/>
      <c r="K187" s="15"/>
      <c r="L187" s="16"/>
      <c r="N187" s="23" t="s">
        <v>117</v>
      </c>
    </row>
    <row r="188" spans="1:14" x14ac:dyDescent="0.2">
      <c r="A188" s="33" t="s">
        <v>105</v>
      </c>
      <c r="B188" s="15"/>
      <c r="C188" s="16">
        <v>-3</v>
      </c>
      <c r="D188" s="16">
        <v>11830</v>
      </c>
      <c r="E188" s="16">
        <v>26</v>
      </c>
      <c r="F188" s="16">
        <v>0</v>
      </c>
      <c r="G188" s="16">
        <v>5642</v>
      </c>
      <c r="H188" s="16">
        <v>18129</v>
      </c>
      <c r="I188" s="16">
        <v>23399</v>
      </c>
      <c r="J188" s="15"/>
      <c r="K188" s="15"/>
      <c r="L188" s="16"/>
      <c r="N188" s="23" t="s">
        <v>118</v>
      </c>
    </row>
    <row r="189" spans="1:14" x14ac:dyDescent="0.2">
      <c r="A189" s="33" t="s">
        <v>106</v>
      </c>
      <c r="B189" s="15"/>
      <c r="C189" s="16">
        <v>0</v>
      </c>
      <c r="D189" s="16">
        <v>32441</v>
      </c>
      <c r="E189" s="16">
        <v>110</v>
      </c>
      <c r="F189" s="16">
        <v>0</v>
      </c>
      <c r="G189" s="16">
        <v>-494</v>
      </c>
      <c r="H189" s="16">
        <v>28600</v>
      </c>
      <c r="I189" s="16">
        <v>23893</v>
      </c>
      <c r="J189" s="15"/>
      <c r="K189" s="15"/>
      <c r="L189" s="16"/>
      <c r="N189" s="23" t="s">
        <v>119</v>
      </c>
    </row>
    <row r="190" spans="1:14" x14ac:dyDescent="0.2">
      <c r="A190" s="33" t="s">
        <v>107</v>
      </c>
      <c r="B190" s="15"/>
      <c r="C190" s="16">
        <v>0</v>
      </c>
      <c r="D190" s="16">
        <v>32098</v>
      </c>
      <c r="E190" s="16">
        <v>754</v>
      </c>
      <c r="F190" s="16">
        <v>0</v>
      </c>
      <c r="G190" s="16">
        <v>-2468</v>
      </c>
      <c r="H190" s="16">
        <v>36006</v>
      </c>
      <c r="I190" s="16">
        <v>26361</v>
      </c>
      <c r="J190" s="15"/>
      <c r="K190" s="15"/>
      <c r="L190" s="16"/>
      <c r="N190" s="23" t="s">
        <v>120</v>
      </c>
    </row>
    <row r="191" spans="1:14" x14ac:dyDescent="0.2">
      <c r="A191" s="33" t="s">
        <v>108</v>
      </c>
      <c r="B191" s="15"/>
      <c r="C191" s="16">
        <v>0</v>
      </c>
      <c r="D191" s="16">
        <v>21152</v>
      </c>
      <c r="E191" s="16">
        <v>1254</v>
      </c>
      <c r="F191" s="16">
        <v>0</v>
      </c>
      <c r="G191" s="16">
        <v>-5495</v>
      </c>
      <c r="H191" s="16">
        <v>15095</v>
      </c>
      <c r="I191" s="16">
        <v>31856</v>
      </c>
      <c r="J191" s="15"/>
      <c r="K191" s="15"/>
      <c r="L191" s="16"/>
      <c r="N191" s="23" t="s">
        <v>121</v>
      </c>
    </row>
    <row r="192" spans="1:14" x14ac:dyDescent="0.2">
      <c r="A192" s="33" t="s">
        <v>109</v>
      </c>
      <c r="B192" s="15"/>
      <c r="C192" s="16">
        <v>0</v>
      </c>
      <c r="D192" s="16">
        <v>26939</v>
      </c>
      <c r="E192" s="16">
        <v>58</v>
      </c>
      <c r="F192" s="16">
        <v>0</v>
      </c>
      <c r="G192" s="16">
        <v>8703</v>
      </c>
      <c r="H192" s="16">
        <v>36156</v>
      </c>
      <c r="I192" s="16">
        <v>23153</v>
      </c>
      <c r="J192" s="15"/>
      <c r="K192" s="15"/>
      <c r="L192" s="16"/>
      <c r="N192" s="23" t="s">
        <v>122</v>
      </c>
    </row>
    <row r="193" spans="1:14" x14ac:dyDescent="0.2">
      <c r="A193" s="33" t="s">
        <v>110</v>
      </c>
      <c r="B193" s="15"/>
      <c r="C193" s="16">
        <v>0</v>
      </c>
      <c r="D193" s="16">
        <v>32746</v>
      </c>
      <c r="E193" s="16">
        <v>191</v>
      </c>
      <c r="F193" s="16">
        <v>0</v>
      </c>
      <c r="G193" s="16">
        <v>-1020</v>
      </c>
      <c r="H193" s="16">
        <v>32320</v>
      </c>
      <c r="I193" s="16">
        <v>24173</v>
      </c>
      <c r="J193" s="15"/>
      <c r="K193" s="15"/>
      <c r="L193" s="16"/>
      <c r="N193" s="23" t="s">
        <v>123</v>
      </c>
    </row>
    <row r="194" spans="1:14" x14ac:dyDescent="0.2">
      <c r="A194" s="33" t="s">
        <v>111</v>
      </c>
      <c r="B194" s="15"/>
      <c r="C194" s="16">
        <v>0</v>
      </c>
      <c r="D194" s="16">
        <v>16252</v>
      </c>
      <c r="E194" s="16">
        <v>63</v>
      </c>
      <c r="F194" s="16">
        <v>0</v>
      </c>
      <c r="G194" s="16">
        <v>7693</v>
      </c>
      <c r="H194" s="16">
        <v>24448</v>
      </c>
      <c r="I194" s="16">
        <v>16480</v>
      </c>
      <c r="J194" s="15"/>
      <c r="K194" s="15"/>
      <c r="L194" s="16"/>
      <c r="N194" s="23" t="s">
        <v>124</v>
      </c>
    </row>
    <row r="195" spans="1:14" x14ac:dyDescent="0.2">
      <c r="A195" s="33" t="s">
        <v>112</v>
      </c>
      <c r="B195" s="15"/>
      <c r="C195" s="16">
        <v>0</v>
      </c>
      <c r="D195" s="16">
        <v>23059</v>
      </c>
      <c r="E195" s="16">
        <v>4</v>
      </c>
      <c r="F195" s="16">
        <v>0</v>
      </c>
      <c r="G195" s="16">
        <v>1022</v>
      </c>
      <c r="H195" s="16">
        <v>23473</v>
      </c>
      <c r="I195" s="16">
        <v>15458</v>
      </c>
      <c r="J195" s="15"/>
      <c r="K195" s="15"/>
      <c r="L195" s="16"/>
      <c r="N195" s="23" t="s">
        <v>125</v>
      </c>
    </row>
    <row r="196" spans="1:14" ht="13.5" thickBot="1" x14ac:dyDescent="0.25">
      <c r="A196" s="41" t="s">
        <v>113</v>
      </c>
      <c r="C196" s="42">
        <v>0</v>
      </c>
      <c r="D196" s="42">
        <v>7544</v>
      </c>
      <c r="E196" s="42">
        <v>26</v>
      </c>
      <c r="F196" s="42">
        <v>0</v>
      </c>
      <c r="G196" s="42">
        <v>3288</v>
      </c>
      <c r="H196" s="42">
        <v>13619</v>
      </c>
      <c r="I196" s="42">
        <v>12170</v>
      </c>
      <c r="J196" s="2"/>
      <c r="K196" s="2"/>
      <c r="L196" s="42"/>
      <c r="N196" s="43" t="s">
        <v>113</v>
      </c>
    </row>
    <row r="197" spans="1:14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M197" s="3"/>
      <c r="N197" s="37">
        <v>2005</v>
      </c>
    </row>
    <row r="198" spans="1:14" x14ac:dyDescent="0.2">
      <c r="A198" s="33" t="s">
        <v>102</v>
      </c>
      <c r="B198" s="15"/>
      <c r="C198" s="16">
        <v>0</v>
      </c>
      <c r="D198" s="16">
        <v>5952</v>
      </c>
      <c r="E198" s="16">
        <v>31</v>
      </c>
      <c r="F198" s="16">
        <v>0</v>
      </c>
      <c r="G198" s="16">
        <v>-1837</v>
      </c>
      <c r="H198" s="16">
        <v>4502</v>
      </c>
      <c r="I198" s="16">
        <v>14007</v>
      </c>
      <c r="J198" s="15"/>
      <c r="K198" s="15"/>
      <c r="L198" s="16">
        <v>179.17959999999997</v>
      </c>
      <c r="N198" s="23" t="s">
        <v>115</v>
      </c>
    </row>
    <row r="199" spans="1:14" x14ac:dyDescent="0.2">
      <c r="A199" s="33" t="s">
        <v>103</v>
      </c>
      <c r="B199" s="15"/>
      <c r="C199" s="16">
        <v>0</v>
      </c>
      <c r="D199" s="16">
        <v>7724</v>
      </c>
      <c r="E199" s="16">
        <v>25</v>
      </c>
      <c r="F199" s="16">
        <v>0</v>
      </c>
      <c r="G199" s="16">
        <v>-4006</v>
      </c>
      <c r="H199" s="16">
        <v>3757</v>
      </c>
      <c r="I199" s="16">
        <v>18013</v>
      </c>
      <c r="J199" s="15"/>
      <c r="K199" s="15"/>
      <c r="L199" s="16">
        <v>149.52859999999998</v>
      </c>
      <c r="N199" s="23" t="s">
        <v>116</v>
      </c>
    </row>
    <row r="200" spans="1:14" x14ac:dyDescent="0.2">
      <c r="A200" s="33" t="s">
        <v>104</v>
      </c>
      <c r="B200" s="15"/>
      <c r="C200" s="16">
        <v>0</v>
      </c>
      <c r="D200" s="16">
        <v>11464</v>
      </c>
      <c r="E200" s="16">
        <v>4</v>
      </c>
      <c r="F200" s="16">
        <v>0</v>
      </c>
      <c r="G200" s="16">
        <v>-10055</v>
      </c>
      <c r="H200" s="16">
        <v>5091</v>
      </c>
      <c r="I200" s="16">
        <v>28068</v>
      </c>
      <c r="J200" s="15"/>
      <c r="K200" s="15"/>
      <c r="L200" s="16">
        <v>202.62179999999998</v>
      </c>
      <c r="N200" s="23" t="s">
        <v>117</v>
      </c>
    </row>
    <row r="201" spans="1:14" x14ac:dyDescent="0.2">
      <c r="A201" s="33" t="s">
        <v>105</v>
      </c>
      <c r="B201" s="15"/>
      <c r="C201" s="16">
        <v>0</v>
      </c>
      <c r="D201" s="16">
        <v>13463</v>
      </c>
      <c r="E201" s="16">
        <v>0</v>
      </c>
      <c r="F201" s="16">
        <v>0</v>
      </c>
      <c r="G201" s="16">
        <v>5395</v>
      </c>
      <c r="H201" s="16">
        <v>17458</v>
      </c>
      <c r="I201" s="16">
        <v>22673</v>
      </c>
      <c r="J201" s="15"/>
      <c r="K201" s="15"/>
      <c r="L201" s="16">
        <v>694.82839999999987</v>
      </c>
      <c r="N201" s="23" t="s">
        <v>118</v>
      </c>
    </row>
    <row r="202" spans="1:14" x14ac:dyDescent="0.2">
      <c r="A202" s="33" t="s">
        <v>106</v>
      </c>
      <c r="B202" s="15"/>
      <c r="C202" s="16">
        <v>0</v>
      </c>
      <c r="D202" s="16">
        <v>16716</v>
      </c>
      <c r="E202" s="16">
        <v>31</v>
      </c>
      <c r="F202" s="16">
        <v>0</v>
      </c>
      <c r="G202" s="16">
        <v>7873</v>
      </c>
      <c r="H202" s="16">
        <v>27126</v>
      </c>
      <c r="I202" s="16">
        <v>14800</v>
      </c>
      <c r="J202" s="15"/>
      <c r="K202" s="15"/>
      <c r="L202" s="16">
        <v>1079.6147999999998</v>
      </c>
      <c r="N202" s="23" t="s">
        <v>119</v>
      </c>
    </row>
    <row r="203" spans="1:14" x14ac:dyDescent="0.2">
      <c r="A203" s="33" t="s">
        <v>107</v>
      </c>
      <c r="B203" s="15"/>
      <c r="C203" s="16">
        <v>0</v>
      </c>
      <c r="D203" s="16">
        <v>36616</v>
      </c>
      <c r="E203" s="16">
        <v>23</v>
      </c>
      <c r="F203" s="16">
        <v>0</v>
      </c>
      <c r="G203" s="16">
        <v>-3886</v>
      </c>
      <c r="H203" s="16">
        <v>30763</v>
      </c>
      <c r="I203" s="16">
        <v>18686</v>
      </c>
      <c r="J203" s="15"/>
      <c r="K203" s="15"/>
      <c r="L203" s="16">
        <v>1224.3673999999999</v>
      </c>
      <c r="N203" s="23" t="s">
        <v>120</v>
      </c>
    </row>
    <row r="204" spans="1:14" x14ac:dyDescent="0.2">
      <c r="A204" s="33" t="s">
        <v>108</v>
      </c>
      <c r="B204" s="15"/>
      <c r="C204" s="16">
        <v>0</v>
      </c>
      <c r="D204" s="16">
        <v>18247</v>
      </c>
      <c r="E204" s="16">
        <v>61</v>
      </c>
      <c r="F204" s="16">
        <v>0</v>
      </c>
      <c r="G204" s="16">
        <v>-5176</v>
      </c>
      <c r="H204" s="16">
        <v>13026</v>
      </c>
      <c r="I204" s="16">
        <v>23862</v>
      </c>
      <c r="J204" s="15"/>
      <c r="K204" s="15"/>
      <c r="L204" s="16">
        <v>518.4348</v>
      </c>
      <c r="N204" s="23" t="s">
        <v>121</v>
      </c>
    </row>
    <row r="205" spans="1:14" x14ac:dyDescent="0.2">
      <c r="A205" s="33" t="s">
        <v>109</v>
      </c>
      <c r="B205" s="15"/>
      <c r="C205" s="16">
        <v>0</v>
      </c>
      <c r="D205" s="16">
        <v>28173</v>
      </c>
      <c r="E205" s="16">
        <v>273</v>
      </c>
      <c r="F205" s="16">
        <v>0</v>
      </c>
      <c r="G205" s="16">
        <v>2003</v>
      </c>
      <c r="H205" s="16">
        <v>30041</v>
      </c>
      <c r="I205" s="16">
        <v>21859</v>
      </c>
      <c r="J205" s="15"/>
      <c r="K205" s="15"/>
      <c r="L205" s="16">
        <v>1195.6317999999999</v>
      </c>
      <c r="N205" s="23" t="s">
        <v>122</v>
      </c>
    </row>
    <row r="206" spans="1:14" x14ac:dyDescent="0.2">
      <c r="A206" s="33" t="s">
        <v>110</v>
      </c>
      <c r="B206" s="15"/>
      <c r="C206" s="16">
        <v>0</v>
      </c>
      <c r="D206" s="16">
        <v>31991</v>
      </c>
      <c r="E206" s="16">
        <v>73</v>
      </c>
      <c r="F206" s="16">
        <v>0</v>
      </c>
      <c r="G206" s="16">
        <v>-2266</v>
      </c>
      <c r="H206" s="16">
        <v>29559</v>
      </c>
      <c r="I206" s="16">
        <v>24125</v>
      </c>
      <c r="J206" s="15"/>
      <c r="K206" s="15"/>
      <c r="L206" s="16">
        <v>524.60379999999998</v>
      </c>
      <c r="N206" s="23" t="s">
        <v>123</v>
      </c>
    </row>
    <row r="207" spans="1:14" x14ac:dyDescent="0.2">
      <c r="A207" s="33" t="s">
        <v>111</v>
      </c>
      <c r="B207" s="15"/>
      <c r="C207" s="16">
        <v>0</v>
      </c>
      <c r="D207" s="16">
        <v>25815</v>
      </c>
      <c r="E207" s="16">
        <v>187</v>
      </c>
      <c r="F207" s="16">
        <v>0</v>
      </c>
      <c r="G207" s="16">
        <v>-2108</v>
      </c>
      <c r="H207" s="16">
        <v>23761</v>
      </c>
      <c r="I207" s="16">
        <v>26233</v>
      </c>
      <c r="J207" s="15"/>
      <c r="K207" s="15"/>
      <c r="L207" s="16">
        <v>945.68779999999992</v>
      </c>
      <c r="N207" s="23" t="s">
        <v>124</v>
      </c>
    </row>
    <row r="208" spans="1:14" x14ac:dyDescent="0.2">
      <c r="A208" s="33" t="s">
        <v>112</v>
      </c>
      <c r="B208" s="15"/>
      <c r="C208" s="16">
        <v>0</v>
      </c>
      <c r="D208" s="16">
        <v>16835</v>
      </c>
      <c r="E208" s="16">
        <v>131</v>
      </c>
      <c r="F208" s="16">
        <v>0</v>
      </c>
      <c r="G208" s="16">
        <v>3139</v>
      </c>
      <c r="H208" s="16">
        <v>19749</v>
      </c>
      <c r="I208" s="16">
        <v>23094</v>
      </c>
      <c r="J208" s="15"/>
      <c r="K208" s="15"/>
      <c r="L208" s="16">
        <v>786.01019999999994</v>
      </c>
      <c r="N208" s="23" t="s">
        <v>125</v>
      </c>
    </row>
    <row r="209" spans="1:14" ht="13.5" thickBot="1" x14ac:dyDescent="0.25">
      <c r="A209" s="41" t="s">
        <v>113</v>
      </c>
      <c r="C209" s="42">
        <v>0</v>
      </c>
      <c r="D209" s="42">
        <v>14162</v>
      </c>
      <c r="E209" s="42">
        <v>72</v>
      </c>
      <c r="F209" s="42">
        <v>0</v>
      </c>
      <c r="G209" s="42">
        <v>-1160</v>
      </c>
      <c r="H209" s="42">
        <v>13181</v>
      </c>
      <c r="I209" s="42">
        <v>24254</v>
      </c>
      <c r="J209" s="2"/>
      <c r="K209" s="2"/>
      <c r="L209" s="42">
        <v>524.60379999999998</v>
      </c>
      <c r="N209" s="43" t="s">
        <v>113</v>
      </c>
    </row>
    <row r="210" spans="1:14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M210" s="3"/>
      <c r="N210" s="37">
        <v>2006</v>
      </c>
    </row>
    <row r="211" spans="1:14" x14ac:dyDescent="0.2">
      <c r="A211" s="33" t="s">
        <v>102</v>
      </c>
      <c r="B211" s="15"/>
      <c r="C211" s="16">
        <v>0</v>
      </c>
      <c r="D211" s="16">
        <v>7724</v>
      </c>
      <c r="E211" s="16">
        <v>106</v>
      </c>
      <c r="F211" s="16">
        <v>0</v>
      </c>
      <c r="G211" s="16">
        <v>-4109</v>
      </c>
      <c r="H211" s="16">
        <v>3369</v>
      </c>
      <c r="I211" s="16">
        <v>28363</v>
      </c>
      <c r="J211" s="15"/>
      <c r="K211" s="15"/>
      <c r="L211" s="16">
        <v>134.08619999999999</v>
      </c>
      <c r="N211" s="23" t="s">
        <v>115</v>
      </c>
    </row>
    <row r="212" spans="1:14" x14ac:dyDescent="0.2">
      <c r="A212" s="33" t="s">
        <v>103</v>
      </c>
      <c r="B212" s="15"/>
      <c r="C212" s="16">
        <v>0</v>
      </c>
      <c r="D212" s="16">
        <v>7243</v>
      </c>
      <c r="E212" s="16">
        <v>100</v>
      </c>
      <c r="F212" s="16">
        <v>0</v>
      </c>
      <c r="G212" s="16">
        <v>-3450</v>
      </c>
      <c r="H212" s="16">
        <v>3783</v>
      </c>
      <c r="I212" s="16">
        <v>31813</v>
      </c>
      <c r="J212" s="15"/>
      <c r="K212" s="15"/>
      <c r="L212" s="16">
        <v>150.5634</v>
      </c>
      <c r="N212" s="23" t="s">
        <v>116</v>
      </c>
    </row>
    <row r="213" spans="1:14" x14ac:dyDescent="0.2">
      <c r="A213" s="33" t="s">
        <v>104</v>
      </c>
      <c r="B213" s="15"/>
      <c r="C213" s="16">
        <v>0</v>
      </c>
      <c r="D213" s="16">
        <v>9415</v>
      </c>
      <c r="E213" s="16">
        <v>174</v>
      </c>
      <c r="F213" s="16">
        <v>0</v>
      </c>
      <c r="G213" s="16">
        <v>-3226</v>
      </c>
      <c r="H213" s="16">
        <v>5964</v>
      </c>
      <c r="I213" s="16">
        <v>35039</v>
      </c>
      <c r="J213" s="15"/>
      <c r="K213" s="15"/>
      <c r="L213" s="16">
        <v>237.36719999999997</v>
      </c>
      <c r="N213" s="23" t="s">
        <v>117</v>
      </c>
    </row>
    <row r="214" spans="1:14" x14ac:dyDescent="0.2">
      <c r="A214" s="33" t="s">
        <v>105</v>
      </c>
      <c r="B214" s="15"/>
      <c r="C214" s="16">
        <v>0</v>
      </c>
      <c r="D214" s="16">
        <v>12715</v>
      </c>
      <c r="E214" s="16">
        <v>165</v>
      </c>
      <c r="F214" s="16">
        <v>0</v>
      </c>
      <c r="G214" s="16">
        <v>1944</v>
      </c>
      <c r="H214" s="16">
        <v>14696</v>
      </c>
      <c r="I214" s="16">
        <v>33095</v>
      </c>
      <c r="J214" s="15"/>
      <c r="K214" s="15"/>
      <c r="L214" s="16">
        <v>584.90079999999989</v>
      </c>
      <c r="N214" s="23" t="s">
        <v>118</v>
      </c>
    </row>
    <row r="215" spans="1:14" x14ac:dyDescent="0.2">
      <c r="A215" s="33" t="s">
        <v>106</v>
      </c>
      <c r="B215" s="15"/>
      <c r="C215" s="16">
        <v>0</v>
      </c>
      <c r="D215" s="16">
        <v>27867</v>
      </c>
      <c r="E215" s="16">
        <v>261</v>
      </c>
      <c r="F215" s="16">
        <v>0</v>
      </c>
      <c r="G215" s="16">
        <v>3955</v>
      </c>
      <c r="H215" s="16">
        <v>28038</v>
      </c>
      <c r="I215" s="16">
        <v>29140</v>
      </c>
      <c r="J215" s="15"/>
      <c r="K215" s="15"/>
      <c r="L215" s="16">
        <v>1115.9123999999999</v>
      </c>
      <c r="N215" s="23" t="s">
        <v>119</v>
      </c>
    </row>
    <row r="216" spans="1:14" x14ac:dyDescent="0.2">
      <c r="A216" s="33" t="s">
        <v>107</v>
      </c>
      <c r="B216" s="15"/>
      <c r="C216" s="16">
        <v>0</v>
      </c>
      <c r="D216" s="16">
        <v>29064</v>
      </c>
      <c r="E216" s="16">
        <v>155</v>
      </c>
      <c r="F216" s="16">
        <v>0</v>
      </c>
      <c r="G216" s="16">
        <v>-2079</v>
      </c>
      <c r="H216" s="16">
        <v>33229</v>
      </c>
      <c r="I216" s="16">
        <v>31219</v>
      </c>
      <c r="J216" s="15"/>
      <c r="K216" s="15"/>
      <c r="L216" s="16">
        <v>1322.5141999999998</v>
      </c>
      <c r="N216" s="23" t="s">
        <v>120</v>
      </c>
    </row>
    <row r="217" spans="1:14" x14ac:dyDescent="0.2">
      <c r="A217" s="33" t="s">
        <v>108</v>
      </c>
      <c r="B217" s="15"/>
      <c r="C217" s="16">
        <v>0</v>
      </c>
      <c r="D217" s="16">
        <v>15475</v>
      </c>
      <c r="E217" s="16">
        <v>451</v>
      </c>
      <c r="F217" s="16">
        <v>0</v>
      </c>
      <c r="G217" s="16">
        <v>2788</v>
      </c>
      <c r="H217" s="16">
        <v>17839</v>
      </c>
      <c r="I217" s="16">
        <v>28431</v>
      </c>
      <c r="J217" s="15"/>
      <c r="K217" s="15"/>
      <c r="L217" s="16">
        <v>709.99219999999991</v>
      </c>
      <c r="N217" s="23" t="s">
        <v>121</v>
      </c>
    </row>
    <row r="218" spans="1:14" x14ac:dyDescent="0.2">
      <c r="A218" s="33" t="s">
        <v>109</v>
      </c>
      <c r="B218" s="15"/>
      <c r="C218" s="16">
        <v>0</v>
      </c>
      <c r="D218" s="16">
        <v>30966</v>
      </c>
      <c r="E218" s="16">
        <v>432</v>
      </c>
      <c r="F218" s="16">
        <v>0</v>
      </c>
      <c r="G218" s="16">
        <v>-281</v>
      </c>
      <c r="H218" s="16">
        <v>29964</v>
      </c>
      <c r="I218" s="16">
        <v>28712</v>
      </c>
      <c r="J218" s="15"/>
      <c r="K218" s="15"/>
      <c r="L218" s="16">
        <v>1192.5672</v>
      </c>
      <c r="N218" s="23" t="s">
        <v>122</v>
      </c>
    </row>
    <row r="219" spans="1:14" x14ac:dyDescent="0.2">
      <c r="A219" s="33" t="s">
        <v>110</v>
      </c>
      <c r="B219" s="15"/>
      <c r="C219" s="16">
        <v>0</v>
      </c>
      <c r="D219" s="16">
        <v>24527</v>
      </c>
      <c r="E219" s="16">
        <v>339</v>
      </c>
      <c r="F219" s="16">
        <v>0</v>
      </c>
      <c r="G219" s="16">
        <v>6377</v>
      </c>
      <c r="H219" s="16">
        <v>30734</v>
      </c>
      <c r="I219" s="16">
        <v>22335</v>
      </c>
      <c r="J219" s="15"/>
      <c r="K219" s="15"/>
      <c r="L219" s="16">
        <v>1223.2131999999999</v>
      </c>
      <c r="N219" s="23" t="s">
        <v>123</v>
      </c>
    </row>
    <row r="220" spans="1:14" x14ac:dyDescent="0.2">
      <c r="A220" s="33" t="s">
        <v>111</v>
      </c>
      <c r="B220" s="15"/>
      <c r="C220" s="16">
        <v>0</v>
      </c>
      <c r="D220" s="16">
        <v>30585</v>
      </c>
      <c r="E220" s="16">
        <v>406</v>
      </c>
      <c r="F220" s="16">
        <v>0</v>
      </c>
      <c r="G220" s="16">
        <v>-4004</v>
      </c>
      <c r="H220" s="16">
        <v>26205</v>
      </c>
      <c r="I220" s="16">
        <v>26339</v>
      </c>
      <c r="J220" s="15"/>
      <c r="K220" s="15"/>
      <c r="L220" s="16">
        <v>1042.9589999999998</v>
      </c>
      <c r="N220" s="23" t="s">
        <v>124</v>
      </c>
    </row>
    <row r="221" spans="1:14" x14ac:dyDescent="0.2">
      <c r="A221" s="33" t="s">
        <v>112</v>
      </c>
      <c r="B221" s="15"/>
      <c r="C221" s="16">
        <v>0</v>
      </c>
      <c r="D221" s="16">
        <v>13714</v>
      </c>
      <c r="E221" s="16">
        <v>362</v>
      </c>
      <c r="F221" s="16">
        <v>0</v>
      </c>
      <c r="G221" s="16">
        <v>9515</v>
      </c>
      <c r="H221" s="16">
        <v>23367</v>
      </c>
      <c r="I221" s="16">
        <v>16824</v>
      </c>
      <c r="J221" s="15"/>
      <c r="K221" s="15"/>
      <c r="L221" s="16">
        <v>930.00659999999993</v>
      </c>
      <c r="N221" s="23" t="s">
        <v>125</v>
      </c>
    </row>
    <row r="222" spans="1:14" ht="13.5" thickBot="1" x14ac:dyDescent="0.25">
      <c r="A222" s="41" t="s">
        <v>113</v>
      </c>
      <c r="C222" s="42">
        <v>0</v>
      </c>
      <c r="D222" s="42">
        <v>14929</v>
      </c>
      <c r="E222" s="42">
        <v>144</v>
      </c>
      <c r="F222" s="42">
        <v>0</v>
      </c>
      <c r="G222" s="42">
        <v>-1252</v>
      </c>
      <c r="H222" s="42">
        <v>13500</v>
      </c>
      <c r="I222" s="42">
        <v>18076</v>
      </c>
      <c r="J222" s="2"/>
      <c r="K222" s="2"/>
      <c r="L222" s="42">
        <v>537.29999999999995</v>
      </c>
      <c r="N222" s="43" t="s">
        <v>113</v>
      </c>
    </row>
    <row r="223" spans="1:14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M223" s="3"/>
      <c r="N223" s="37">
        <v>2007</v>
      </c>
    </row>
    <row r="224" spans="1:14" x14ac:dyDescent="0.2">
      <c r="A224" s="33" t="s">
        <v>102</v>
      </c>
      <c r="B224" s="15"/>
      <c r="C224" s="16">
        <v>0</v>
      </c>
      <c r="D224" s="16">
        <v>6678</v>
      </c>
      <c r="E224" s="16">
        <v>242</v>
      </c>
      <c r="F224" s="16">
        <v>0</v>
      </c>
      <c r="G224" s="16">
        <v>-413</v>
      </c>
      <c r="H224" s="16">
        <v>5953</v>
      </c>
      <c r="I224" s="16">
        <v>18489</v>
      </c>
      <c r="J224" s="15"/>
      <c r="K224" s="15"/>
      <c r="L224" s="16">
        <v>236.92939999999999</v>
      </c>
      <c r="N224" s="23" t="s">
        <v>115</v>
      </c>
    </row>
    <row r="225" spans="1:14" x14ac:dyDescent="0.2">
      <c r="A225" s="33" t="s">
        <v>103</v>
      </c>
      <c r="B225" s="15"/>
      <c r="C225" s="16">
        <v>0</v>
      </c>
      <c r="D225" s="16">
        <v>10971</v>
      </c>
      <c r="E225" s="16">
        <v>289</v>
      </c>
      <c r="F225" s="16">
        <v>0</v>
      </c>
      <c r="G225" s="16">
        <v>-6001</v>
      </c>
      <c r="H225" s="16">
        <v>4708</v>
      </c>
      <c r="I225" s="16">
        <v>24490</v>
      </c>
      <c r="J225" s="15"/>
      <c r="K225" s="15"/>
      <c r="L225" s="16">
        <v>187.3784</v>
      </c>
      <c r="N225" s="23" t="s">
        <v>116</v>
      </c>
    </row>
    <row r="226" spans="1:14" x14ac:dyDescent="0.2">
      <c r="A226" s="33" t="s">
        <v>104</v>
      </c>
      <c r="B226" s="15"/>
      <c r="C226" s="16">
        <v>0</v>
      </c>
      <c r="D226" s="16">
        <v>20490</v>
      </c>
      <c r="E226" s="16">
        <v>360</v>
      </c>
      <c r="F226" s="16">
        <v>0</v>
      </c>
      <c r="G226" s="16">
        <v>-1089</v>
      </c>
      <c r="H226" s="16">
        <v>19661</v>
      </c>
      <c r="I226" s="16">
        <v>25579</v>
      </c>
      <c r="J226" s="15"/>
      <c r="K226" s="15"/>
      <c r="L226" s="16">
        <v>782.50779999999997</v>
      </c>
      <c r="N226" s="23" t="s">
        <v>117</v>
      </c>
    </row>
    <row r="227" spans="1:14" x14ac:dyDescent="0.2">
      <c r="A227" s="33" t="s">
        <v>105</v>
      </c>
      <c r="B227" s="15"/>
      <c r="C227" s="16">
        <v>0</v>
      </c>
      <c r="D227" s="16">
        <v>18748</v>
      </c>
      <c r="E227" s="16">
        <v>359</v>
      </c>
      <c r="F227" s="16">
        <v>0</v>
      </c>
      <c r="G227" s="16">
        <v>4043</v>
      </c>
      <c r="H227" s="16">
        <v>18928</v>
      </c>
      <c r="I227" s="16">
        <v>21536</v>
      </c>
      <c r="J227" s="15"/>
      <c r="K227" s="15"/>
      <c r="L227" s="16">
        <v>753.33439999999996</v>
      </c>
      <c r="N227" s="23" t="s">
        <v>118</v>
      </c>
    </row>
    <row r="228" spans="1:14" x14ac:dyDescent="0.2">
      <c r="A228" s="33" t="s">
        <v>106</v>
      </c>
      <c r="B228" s="15"/>
      <c r="C228" s="16">
        <v>0</v>
      </c>
      <c r="D228" s="16">
        <v>28351</v>
      </c>
      <c r="E228" s="16">
        <v>524</v>
      </c>
      <c r="F228" s="16">
        <v>0</v>
      </c>
      <c r="G228" s="16">
        <v>-4703</v>
      </c>
      <c r="H228" s="16">
        <v>26413</v>
      </c>
      <c r="I228" s="16">
        <v>26239</v>
      </c>
      <c r="J228" s="15"/>
      <c r="K228" s="15"/>
      <c r="L228" s="16">
        <v>1051.2374</v>
      </c>
      <c r="N228" s="23" t="s">
        <v>119</v>
      </c>
    </row>
    <row r="229" spans="1:14" x14ac:dyDescent="0.2">
      <c r="A229" s="33" t="s">
        <v>107</v>
      </c>
      <c r="B229" s="15"/>
      <c r="C229" s="16">
        <v>0</v>
      </c>
      <c r="D229" s="16">
        <v>28340</v>
      </c>
      <c r="E229" s="16">
        <v>758</v>
      </c>
      <c r="F229" s="16">
        <v>0</v>
      </c>
      <c r="G229" s="16">
        <v>-1378</v>
      </c>
      <c r="H229" s="16">
        <v>26718</v>
      </c>
      <c r="I229" s="16">
        <v>27617</v>
      </c>
      <c r="J229" s="15"/>
      <c r="K229" s="15"/>
      <c r="L229" s="16">
        <v>1063.3763999999999</v>
      </c>
      <c r="N229" s="23" t="s">
        <v>120</v>
      </c>
    </row>
    <row r="230" spans="1:14" x14ac:dyDescent="0.2">
      <c r="A230" s="33" t="s">
        <v>108</v>
      </c>
      <c r="B230" s="15"/>
      <c r="C230" s="16">
        <v>0</v>
      </c>
      <c r="D230" s="16">
        <v>29029</v>
      </c>
      <c r="E230" s="16">
        <v>631</v>
      </c>
      <c r="F230" s="16">
        <v>0</v>
      </c>
      <c r="G230" s="16">
        <v>-12692</v>
      </c>
      <c r="H230" s="16">
        <v>15768</v>
      </c>
      <c r="I230" s="16">
        <v>40309</v>
      </c>
      <c r="J230" s="15"/>
      <c r="K230" s="15"/>
      <c r="L230" s="16">
        <v>627.56639999999993</v>
      </c>
      <c r="N230" s="23" t="s">
        <v>121</v>
      </c>
    </row>
    <row r="231" spans="1:14" x14ac:dyDescent="0.2">
      <c r="A231" s="33" t="s">
        <v>109</v>
      </c>
      <c r="B231" s="15"/>
      <c r="C231" s="16">
        <v>0</v>
      </c>
      <c r="D231" s="16">
        <v>19501</v>
      </c>
      <c r="E231" s="16">
        <v>711</v>
      </c>
      <c r="F231" s="16">
        <v>0</v>
      </c>
      <c r="G231" s="16">
        <v>17809</v>
      </c>
      <c r="H231" s="16">
        <v>37341</v>
      </c>
      <c r="I231" s="16">
        <v>22500</v>
      </c>
      <c r="J231" s="15"/>
      <c r="K231" s="15"/>
      <c r="L231" s="16">
        <v>1486.1717999999998</v>
      </c>
      <c r="N231" s="23" t="s">
        <v>122</v>
      </c>
    </row>
    <row r="232" spans="1:14" x14ac:dyDescent="0.2">
      <c r="A232" s="33" t="s">
        <v>110</v>
      </c>
      <c r="B232" s="15"/>
      <c r="C232" s="16">
        <v>0</v>
      </c>
      <c r="D232" s="16">
        <v>27236</v>
      </c>
      <c r="E232" s="16">
        <v>635</v>
      </c>
      <c r="F232" s="16">
        <v>0</v>
      </c>
      <c r="G232" s="16">
        <v>2415</v>
      </c>
      <c r="H232" s="16">
        <v>29060</v>
      </c>
      <c r="I232" s="16">
        <v>20085</v>
      </c>
      <c r="J232" s="15"/>
      <c r="K232" s="15"/>
      <c r="L232" s="16">
        <v>1156.588</v>
      </c>
      <c r="N232" s="23" t="s">
        <v>123</v>
      </c>
    </row>
    <row r="233" spans="1:14" x14ac:dyDescent="0.2">
      <c r="A233" s="33" t="s">
        <v>111</v>
      </c>
      <c r="B233" s="15"/>
      <c r="C233" s="16">
        <v>0</v>
      </c>
      <c r="D233" s="16">
        <v>39836</v>
      </c>
      <c r="E233" s="16">
        <v>704</v>
      </c>
      <c r="F233" s="16">
        <v>0</v>
      </c>
      <c r="G233" s="16">
        <v>-5653</v>
      </c>
      <c r="H233" s="16">
        <v>33447</v>
      </c>
      <c r="I233" s="16">
        <v>25738</v>
      </c>
      <c r="J233" s="15"/>
      <c r="K233" s="15"/>
      <c r="L233" s="16">
        <v>1331.1905999999999</v>
      </c>
      <c r="N233" s="23" t="s">
        <v>124</v>
      </c>
    </row>
    <row r="234" spans="1:14" x14ac:dyDescent="0.2">
      <c r="A234" s="33" t="s">
        <v>112</v>
      </c>
      <c r="B234" s="15"/>
      <c r="C234" s="16">
        <v>0</v>
      </c>
      <c r="D234" s="16">
        <v>13380</v>
      </c>
      <c r="E234" s="16">
        <v>196</v>
      </c>
      <c r="F234" s="16">
        <v>0</v>
      </c>
      <c r="G234" s="16">
        <v>9408</v>
      </c>
      <c r="H234" s="16">
        <v>22573</v>
      </c>
      <c r="I234" s="16">
        <v>16330</v>
      </c>
      <c r="J234" s="15"/>
      <c r="K234" s="15"/>
      <c r="L234" s="16">
        <v>898.40539999999987</v>
      </c>
      <c r="N234" s="23" t="s">
        <v>125</v>
      </c>
    </row>
    <row r="235" spans="1:14" ht="13.5" thickBot="1" x14ac:dyDescent="0.25">
      <c r="A235" s="41" t="s">
        <v>113</v>
      </c>
      <c r="C235" s="42">
        <v>0</v>
      </c>
      <c r="D235" s="42">
        <v>23294</v>
      </c>
      <c r="E235" s="42">
        <v>195</v>
      </c>
      <c r="F235" s="42">
        <v>0</v>
      </c>
      <c r="G235" s="42">
        <v>-11085</v>
      </c>
      <c r="H235" s="42">
        <v>11999</v>
      </c>
      <c r="I235" s="42">
        <v>27415</v>
      </c>
      <c r="J235" s="2"/>
      <c r="K235" s="2"/>
      <c r="L235" s="42">
        <v>477.56019999999995</v>
      </c>
      <c r="N235" s="43" t="s">
        <v>113</v>
      </c>
    </row>
    <row r="236" spans="1:14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M236" s="3"/>
      <c r="N236" s="37">
        <v>2008</v>
      </c>
    </row>
    <row r="237" spans="1:14" x14ac:dyDescent="0.2">
      <c r="A237" s="33" t="s">
        <v>102</v>
      </c>
      <c r="B237" s="15"/>
      <c r="C237" s="16">
        <v>0</v>
      </c>
      <c r="D237" s="16">
        <v>5949</v>
      </c>
      <c r="E237" s="16">
        <v>386</v>
      </c>
      <c r="F237" s="16">
        <v>0</v>
      </c>
      <c r="G237" s="16">
        <v>288</v>
      </c>
      <c r="H237" s="16">
        <v>5796</v>
      </c>
      <c r="I237" s="16">
        <v>27127</v>
      </c>
      <c r="J237" s="15"/>
      <c r="K237" s="15"/>
      <c r="L237" s="16">
        <v>230.68079999999998</v>
      </c>
      <c r="N237" s="23" t="s">
        <v>115</v>
      </c>
    </row>
    <row r="238" spans="1:14" x14ac:dyDescent="0.2">
      <c r="A238" s="33" t="s">
        <v>103</v>
      </c>
      <c r="B238" s="15"/>
      <c r="C238" s="16">
        <v>0</v>
      </c>
      <c r="D238" s="16">
        <v>4703</v>
      </c>
      <c r="E238" s="16">
        <v>324</v>
      </c>
      <c r="F238" s="16">
        <v>0</v>
      </c>
      <c r="G238" s="16">
        <v>2322</v>
      </c>
      <c r="H238" s="16">
        <v>6701</v>
      </c>
      <c r="I238" s="16">
        <v>24805</v>
      </c>
      <c r="J238" s="15"/>
      <c r="K238" s="15"/>
      <c r="L238" s="16">
        <v>266.69979999999998</v>
      </c>
      <c r="N238" s="23" t="s">
        <v>116</v>
      </c>
    </row>
    <row r="239" spans="1:14" x14ac:dyDescent="0.2">
      <c r="A239" s="33" t="s">
        <v>104</v>
      </c>
      <c r="B239" s="15"/>
      <c r="C239" s="16">
        <v>0</v>
      </c>
      <c r="D239" s="16">
        <v>16206</v>
      </c>
      <c r="E239" s="16">
        <v>287</v>
      </c>
      <c r="F239" s="16">
        <v>0</v>
      </c>
      <c r="G239" s="16">
        <v>-8298</v>
      </c>
      <c r="H239" s="16">
        <v>7674</v>
      </c>
      <c r="I239" s="16">
        <v>33103</v>
      </c>
      <c r="J239" s="15"/>
      <c r="K239" s="15"/>
      <c r="L239" s="16">
        <v>305.42519999999996</v>
      </c>
      <c r="N239" s="23" t="s">
        <v>117</v>
      </c>
    </row>
    <row r="240" spans="1:14" x14ac:dyDescent="0.2">
      <c r="A240" s="33" t="s">
        <v>105</v>
      </c>
      <c r="B240" s="15"/>
      <c r="C240" s="16">
        <v>0</v>
      </c>
      <c r="D240" s="16">
        <v>13939</v>
      </c>
      <c r="E240" s="16">
        <v>573</v>
      </c>
      <c r="F240" s="16">
        <v>0</v>
      </c>
      <c r="G240" s="16">
        <v>4740</v>
      </c>
      <c r="H240" s="16">
        <v>17899</v>
      </c>
      <c r="I240" s="16">
        <v>28363</v>
      </c>
      <c r="J240" s="15"/>
      <c r="K240" s="15"/>
      <c r="L240" s="16">
        <v>712.38019999999995</v>
      </c>
      <c r="N240" s="23" t="s">
        <v>118</v>
      </c>
    </row>
    <row r="241" spans="1:15" x14ac:dyDescent="0.2">
      <c r="A241" s="33" t="s">
        <v>106</v>
      </c>
      <c r="B241" s="15"/>
      <c r="C241" s="16">
        <v>0</v>
      </c>
      <c r="D241" s="16">
        <v>28156</v>
      </c>
      <c r="E241" s="16">
        <v>611</v>
      </c>
      <c r="F241" s="16">
        <v>0</v>
      </c>
      <c r="G241" s="16">
        <v>3585</v>
      </c>
      <c r="H241" s="16">
        <v>27009</v>
      </c>
      <c r="I241" s="16">
        <v>24778</v>
      </c>
      <c r="J241" s="15"/>
      <c r="K241" s="15"/>
      <c r="L241" s="16">
        <v>1074.9582</v>
      </c>
      <c r="N241" s="23" t="s">
        <v>119</v>
      </c>
    </row>
    <row r="242" spans="1:15" x14ac:dyDescent="0.2">
      <c r="A242" s="33" t="s">
        <v>107</v>
      </c>
      <c r="B242" s="15"/>
      <c r="C242" s="16">
        <v>0</v>
      </c>
      <c r="D242" s="16">
        <v>25784</v>
      </c>
      <c r="E242" s="16">
        <v>656</v>
      </c>
      <c r="F242" s="16">
        <v>0</v>
      </c>
      <c r="G242" s="16">
        <v>4001</v>
      </c>
      <c r="H242" s="16">
        <v>29332</v>
      </c>
      <c r="I242" s="16">
        <v>20777</v>
      </c>
      <c r="J242" s="15"/>
      <c r="K242" s="15"/>
      <c r="L242" s="16">
        <v>1167.4135999999999</v>
      </c>
      <c r="N242" s="23" t="s">
        <v>120</v>
      </c>
    </row>
    <row r="243" spans="1:15" x14ac:dyDescent="0.2">
      <c r="A243" s="33" t="s">
        <v>108</v>
      </c>
      <c r="B243" s="15"/>
      <c r="C243" s="16">
        <v>0</v>
      </c>
      <c r="D243" s="16">
        <v>14685</v>
      </c>
      <c r="E243" s="16">
        <v>495</v>
      </c>
      <c r="F243" s="16">
        <v>0</v>
      </c>
      <c r="G243" s="16">
        <v>-2512</v>
      </c>
      <c r="H243" s="16">
        <v>15731</v>
      </c>
      <c r="I243" s="16">
        <v>23289</v>
      </c>
      <c r="J243" s="15"/>
      <c r="K243" s="15"/>
      <c r="L243" s="16">
        <v>626.09379999999987</v>
      </c>
      <c r="N243" s="23" t="s">
        <v>121</v>
      </c>
    </row>
    <row r="244" spans="1:15" x14ac:dyDescent="0.2">
      <c r="A244" s="33" t="s">
        <v>109</v>
      </c>
      <c r="B244" s="15"/>
      <c r="C244" s="16">
        <v>0</v>
      </c>
      <c r="D244" s="16">
        <v>28637</v>
      </c>
      <c r="E244" s="16">
        <v>505</v>
      </c>
      <c r="F244" s="16">
        <v>0</v>
      </c>
      <c r="G244" s="16">
        <v>-3777</v>
      </c>
      <c r="H244" s="16">
        <v>24339</v>
      </c>
      <c r="I244" s="16">
        <v>27066</v>
      </c>
      <c r="J244" s="15"/>
      <c r="K244" s="15"/>
      <c r="L244" s="16">
        <v>968.69219999999996</v>
      </c>
      <c r="N244" s="23" t="s">
        <v>122</v>
      </c>
    </row>
    <row r="245" spans="1:15" x14ac:dyDescent="0.2">
      <c r="A245" s="33" t="s">
        <v>110</v>
      </c>
      <c r="B245" s="15"/>
      <c r="C245" s="16">
        <v>0</v>
      </c>
      <c r="D245" s="16">
        <v>26923</v>
      </c>
      <c r="E245" s="16">
        <v>3408</v>
      </c>
      <c r="F245" s="16">
        <v>0</v>
      </c>
      <c r="G245" s="16">
        <v>5519</v>
      </c>
      <c r="H245" s="16">
        <v>28897</v>
      </c>
      <c r="I245" s="16">
        <v>21547</v>
      </c>
      <c r="J245" s="15"/>
      <c r="K245" s="15"/>
      <c r="L245" s="16">
        <v>1150.1005999999998</v>
      </c>
      <c r="N245" s="23" t="s">
        <v>123</v>
      </c>
    </row>
    <row r="246" spans="1:15" x14ac:dyDescent="0.2">
      <c r="A246" s="33" t="s">
        <v>111</v>
      </c>
      <c r="B246" s="15"/>
      <c r="C246" s="16">
        <v>0</v>
      </c>
      <c r="D246" s="16">
        <v>18287</v>
      </c>
      <c r="E246" s="16">
        <v>303</v>
      </c>
      <c r="F246" s="16">
        <v>0</v>
      </c>
      <c r="G246" s="16">
        <v>2394</v>
      </c>
      <c r="H246" s="16">
        <v>21520</v>
      </c>
      <c r="I246" s="16">
        <v>19153</v>
      </c>
      <c r="J246" s="15"/>
      <c r="K246" s="15"/>
      <c r="L246" s="16">
        <v>856.49599999999987</v>
      </c>
      <c r="N246" s="23" t="s">
        <v>124</v>
      </c>
    </row>
    <row r="247" spans="1:15" x14ac:dyDescent="0.2">
      <c r="A247" s="33" t="s">
        <v>112</v>
      </c>
      <c r="B247" s="15"/>
      <c r="C247" s="16">
        <v>0</v>
      </c>
      <c r="D247" s="16">
        <v>16645</v>
      </c>
      <c r="E247" s="16">
        <v>164</v>
      </c>
      <c r="F247" s="16">
        <v>0</v>
      </c>
      <c r="G247" s="16">
        <v>-2178</v>
      </c>
      <c r="H247" s="16">
        <v>14361</v>
      </c>
      <c r="I247" s="16">
        <v>21331</v>
      </c>
      <c r="J247" s="15"/>
      <c r="K247" s="15"/>
      <c r="L247" s="16">
        <v>571.56779999999992</v>
      </c>
      <c r="N247" s="23" t="s">
        <v>125</v>
      </c>
    </row>
    <row r="248" spans="1:15" ht="13.5" thickBot="1" x14ac:dyDescent="0.25">
      <c r="A248" s="41" t="s">
        <v>113</v>
      </c>
      <c r="C248" s="42">
        <v>0</v>
      </c>
      <c r="D248" s="42">
        <v>9165</v>
      </c>
      <c r="E248" s="42">
        <v>140</v>
      </c>
      <c r="F248" s="42">
        <v>0</v>
      </c>
      <c r="G248" s="42">
        <v>2114</v>
      </c>
      <c r="H248" s="42">
        <v>11176</v>
      </c>
      <c r="I248" s="42">
        <v>19217</v>
      </c>
      <c r="J248" s="2"/>
      <c r="K248" s="2"/>
      <c r="L248" s="42">
        <v>444.8048</v>
      </c>
      <c r="N248" s="43" t="s">
        <v>113</v>
      </c>
    </row>
    <row r="249" spans="1:15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M249" s="3"/>
      <c r="N249" s="37">
        <v>2009</v>
      </c>
    </row>
    <row r="250" spans="1:15" x14ac:dyDescent="0.2">
      <c r="A250" s="33" t="s">
        <v>102</v>
      </c>
      <c r="B250" s="16"/>
      <c r="C250" s="16">
        <v>0</v>
      </c>
      <c r="D250" s="16">
        <v>15209</v>
      </c>
      <c r="E250" s="16">
        <v>259</v>
      </c>
      <c r="F250" s="16">
        <v>0</v>
      </c>
      <c r="G250" s="16">
        <v>-5145</v>
      </c>
      <c r="H250" s="16">
        <v>4360</v>
      </c>
      <c r="I250" s="16">
        <v>24362</v>
      </c>
      <c r="J250" s="15"/>
      <c r="K250" s="15"/>
      <c r="L250" s="16">
        <v>173.52799999999999</v>
      </c>
      <c r="N250" s="23" t="s">
        <v>115</v>
      </c>
      <c r="O250" s="10"/>
    </row>
    <row r="251" spans="1:15" x14ac:dyDescent="0.2">
      <c r="A251" s="33" t="s">
        <v>103</v>
      </c>
      <c r="B251" s="15"/>
      <c r="C251" s="16">
        <v>0</v>
      </c>
      <c r="D251" s="16">
        <v>3059</v>
      </c>
      <c r="E251" s="16">
        <v>285</v>
      </c>
      <c r="F251" s="16">
        <v>0</v>
      </c>
      <c r="G251" s="16">
        <v>1796</v>
      </c>
      <c r="H251" s="16">
        <v>4564</v>
      </c>
      <c r="I251" s="16">
        <v>22566</v>
      </c>
      <c r="J251" s="15"/>
      <c r="K251" s="15"/>
      <c r="L251" s="16">
        <v>181.64719999999997</v>
      </c>
      <c r="N251" s="23" t="s">
        <v>116</v>
      </c>
      <c r="O251" s="10"/>
    </row>
    <row r="252" spans="1:15" x14ac:dyDescent="0.2">
      <c r="A252" s="33" t="s">
        <v>104</v>
      </c>
      <c r="B252" s="15"/>
      <c r="C252" s="16">
        <v>0</v>
      </c>
      <c r="D252" s="16">
        <v>8968</v>
      </c>
      <c r="E252" s="16">
        <v>168</v>
      </c>
      <c r="F252" s="16">
        <v>0</v>
      </c>
      <c r="G252" s="16">
        <v>266</v>
      </c>
      <c r="H252" s="16">
        <v>9001</v>
      </c>
      <c r="I252" s="16">
        <v>22300</v>
      </c>
      <c r="J252" s="15"/>
      <c r="K252" s="15"/>
      <c r="L252" s="16">
        <v>358.2398</v>
      </c>
      <c r="N252" s="23" t="s">
        <v>117</v>
      </c>
      <c r="O252" s="10"/>
    </row>
    <row r="253" spans="1:15" x14ac:dyDescent="0.2">
      <c r="A253" s="33" t="s">
        <v>105</v>
      </c>
      <c r="B253" s="15"/>
      <c r="C253" s="16">
        <v>0</v>
      </c>
      <c r="D253" s="16">
        <v>16583</v>
      </c>
      <c r="E253" s="16">
        <v>353</v>
      </c>
      <c r="F253" s="16">
        <v>0</v>
      </c>
      <c r="G253" s="16">
        <v>811</v>
      </c>
      <c r="H253" s="16">
        <v>17158</v>
      </c>
      <c r="I253" s="16">
        <v>21489</v>
      </c>
      <c r="J253" s="15"/>
      <c r="K253" s="15"/>
      <c r="L253" s="16">
        <v>682.88839999999993</v>
      </c>
      <c r="N253" s="23" t="s">
        <v>118</v>
      </c>
      <c r="O253" s="10"/>
    </row>
    <row r="254" spans="1:15" x14ac:dyDescent="0.2">
      <c r="A254" s="33" t="s">
        <v>106</v>
      </c>
      <c r="B254" s="15"/>
      <c r="C254" s="16">
        <v>0</v>
      </c>
      <c r="D254" s="16">
        <v>25443</v>
      </c>
      <c r="E254" s="16">
        <v>454</v>
      </c>
      <c r="F254" s="16">
        <v>0</v>
      </c>
      <c r="G254" s="16">
        <v>-340</v>
      </c>
      <c r="H254" s="16">
        <v>24851</v>
      </c>
      <c r="I254" s="16">
        <v>21829</v>
      </c>
      <c r="J254" s="15"/>
      <c r="K254" s="15"/>
      <c r="L254" s="16">
        <v>989.06979999999999</v>
      </c>
      <c r="N254" s="23" t="s">
        <v>119</v>
      </c>
      <c r="O254" s="10"/>
    </row>
    <row r="255" spans="1:15" x14ac:dyDescent="0.2">
      <c r="A255" s="33" t="s">
        <v>107</v>
      </c>
      <c r="B255" s="15"/>
      <c r="C255" s="16">
        <v>0</v>
      </c>
      <c r="D255" s="16">
        <v>28039</v>
      </c>
      <c r="E255" s="16">
        <v>452</v>
      </c>
      <c r="F255" s="16">
        <v>0</v>
      </c>
      <c r="G255" s="16">
        <v>1850</v>
      </c>
      <c r="H255" s="16">
        <v>29878</v>
      </c>
      <c r="I255" s="16">
        <v>19979</v>
      </c>
      <c r="J255" s="15"/>
      <c r="K255" s="15"/>
      <c r="L255" s="16">
        <v>1189.1443999999999</v>
      </c>
      <c r="N255" s="23" t="s">
        <v>120</v>
      </c>
      <c r="O255" s="10"/>
    </row>
    <row r="256" spans="1:15" x14ac:dyDescent="0.2">
      <c r="A256" s="33" t="s">
        <v>108</v>
      </c>
      <c r="B256" s="15"/>
      <c r="C256" s="16">
        <v>0</v>
      </c>
      <c r="D256" s="16">
        <v>20734</v>
      </c>
      <c r="E256" s="16">
        <v>393</v>
      </c>
      <c r="F256" s="16">
        <v>0</v>
      </c>
      <c r="G256" s="16">
        <v>-5530</v>
      </c>
      <c r="H256" s="16">
        <v>14685</v>
      </c>
      <c r="I256" s="16">
        <v>25509</v>
      </c>
      <c r="J256" s="15"/>
      <c r="K256" s="15"/>
      <c r="L256" s="16">
        <v>584.46299999999997</v>
      </c>
      <c r="N256" s="23" t="s">
        <v>121</v>
      </c>
      <c r="O256" s="10"/>
    </row>
    <row r="257" spans="1:15" x14ac:dyDescent="0.2">
      <c r="A257" s="33" t="s">
        <v>109</v>
      </c>
      <c r="B257" s="15"/>
      <c r="C257" s="16">
        <v>0</v>
      </c>
      <c r="D257" s="16">
        <v>26013</v>
      </c>
      <c r="E257" s="16">
        <v>329</v>
      </c>
      <c r="F257" s="16">
        <v>0</v>
      </c>
      <c r="G257" s="16">
        <v>4054</v>
      </c>
      <c r="H257" s="16">
        <v>29670</v>
      </c>
      <c r="I257" s="16">
        <v>21455</v>
      </c>
      <c r="J257" s="15"/>
      <c r="K257" s="15"/>
      <c r="L257" s="16">
        <v>1180.866</v>
      </c>
      <c r="N257" s="23" t="s">
        <v>122</v>
      </c>
      <c r="O257" s="10"/>
    </row>
    <row r="258" spans="1:15" x14ac:dyDescent="0.2">
      <c r="A258" s="33" t="s">
        <v>110</v>
      </c>
      <c r="B258" s="15"/>
      <c r="C258" s="16">
        <v>0</v>
      </c>
      <c r="D258" s="16">
        <v>21566</v>
      </c>
      <c r="E258" s="16">
        <v>352</v>
      </c>
      <c r="F258" s="16">
        <v>0</v>
      </c>
      <c r="G258" s="16">
        <v>7376</v>
      </c>
      <c r="H258" s="16">
        <v>28579</v>
      </c>
      <c r="I258" s="16">
        <v>14079</v>
      </c>
      <c r="J258" s="15"/>
      <c r="K258" s="15"/>
      <c r="L258" s="16">
        <v>1137.4441999999999</v>
      </c>
      <c r="N258" s="23" t="s">
        <v>123</v>
      </c>
      <c r="O258" s="10"/>
    </row>
    <row r="259" spans="1:15" x14ac:dyDescent="0.2">
      <c r="A259" s="33" t="s">
        <v>111</v>
      </c>
      <c r="B259" s="15"/>
      <c r="C259" s="16">
        <v>0</v>
      </c>
      <c r="D259" s="16">
        <v>24808</v>
      </c>
      <c r="E259" s="16">
        <v>735</v>
      </c>
      <c r="F259" s="16">
        <v>0</v>
      </c>
      <c r="G259" s="16">
        <v>-6836</v>
      </c>
      <c r="H259" s="16">
        <v>17676</v>
      </c>
      <c r="I259" s="16">
        <v>20915</v>
      </c>
      <c r="J259" s="15"/>
      <c r="K259" s="15"/>
      <c r="L259" s="16">
        <v>703.50479999999993</v>
      </c>
      <c r="N259" s="23" t="s">
        <v>124</v>
      </c>
      <c r="O259" s="10"/>
    </row>
    <row r="260" spans="1:15" x14ac:dyDescent="0.2">
      <c r="A260" s="33" t="s">
        <v>112</v>
      </c>
      <c r="B260" s="15"/>
      <c r="C260" s="16">
        <v>0</v>
      </c>
      <c r="D260" s="16">
        <v>6359</v>
      </c>
      <c r="E260" s="16">
        <v>290</v>
      </c>
      <c r="F260" s="16">
        <v>0</v>
      </c>
      <c r="G260" s="16">
        <v>6036</v>
      </c>
      <c r="H260" s="16">
        <v>12555</v>
      </c>
      <c r="I260" s="16">
        <v>14879</v>
      </c>
      <c r="J260" s="15"/>
      <c r="K260" s="15"/>
      <c r="L260" s="16">
        <v>499.68899999999996</v>
      </c>
      <c r="N260" s="23" t="s">
        <v>125</v>
      </c>
      <c r="O260" s="10"/>
    </row>
    <row r="261" spans="1:15" ht="13.5" thickBot="1" x14ac:dyDescent="0.25">
      <c r="A261" s="41" t="s">
        <v>113</v>
      </c>
      <c r="C261" s="42">
        <v>0</v>
      </c>
      <c r="D261" s="42">
        <v>8755</v>
      </c>
      <c r="E261" s="42">
        <v>117</v>
      </c>
      <c r="F261" s="42">
        <v>0</v>
      </c>
      <c r="G261" s="42">
        <v>-615</v>
      </c>
      <c r="H261" s="42">
        <v>7401</v>
      </c>
      <c r="I261" s="42">
        <v>15494</v>
      </c>
      <c r="J261" s="2"/>
      <c r="K261" s="2"/>
      <c r="L261" s="42">
        <v>294.5598</v>
      </c>
      <c r="N261" s="43" t="s">
        <v>113</v>
      </c>
    </row>
    <row r="262" spans="1:15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M262" s="3"/>
      <c r="N262" s="37">
        <v>2010</v>
      </c>
    </row>
    <row r="263" spans="1:15" x14ac:dyDescent="0.2">
      <c r="A263" s="33" t="s">
        <v>102</v>
      </c>
      <c r="B263" s="15"/>
      <c r="C263" s="16">
        <v>0</v>
      </c>
      <c r="D263" s="16">
        <v>5109</v>
      </c>
      <c r="E263" s="16">
        <v>141</v>
      </c>
      <c r="F263" s="16">
        <v>0</v>
      </c>
      <c r="G263" s="16">
        <v>-1388</v>
      </c>
      <c r="H263" s="16">
        <v>3265</v>
      </c>
      <c r="I263" s="16">
        <v>16882</v>
      </c>
      <c r="J263" s="15"/>
      <c r="K263" s="15"/>
      <c r="L263" s="16">
        <v>129.94699999999997</v>
      </c>
      <c r="N263" s="23" t="s">
        <v>115</v>
      </c>
      <c r="O263" s="10"/>
    </row>
    <row r="264" spans="1:15" x14ac:dyDescent="0.2">
      <c r="A264" s="33" t="s">
        <v>103</v>
      </c>
      <c r="B264" s="15"/>
      <c r="C264" s="16">
        <v>0</v>
      </c>
      <c r="D264" s="16">
        <v>3602</v>
      </c>
      <c r="E264" s="16">
        <v>118</v>
      </c>
      <c r="F264" s="16">
        <v>0</v>
      </c>
      <c r="G264" s="16">
        <v>-1145</v>
      </c>
      <c r="H264" s="16">
        <v>2249</v>
      </c>
      <c r="I264" s="16">
        <v>18027</v>
      </c>
      <c r="J264" s="15"/>
      <c r="K264" s="15"/>
      <c r="L264" s="16">
        <v>89.510199999999998</v>
      </c>
      <c r="N264" s="23" t="s">
        <v>116</v>
      </c>
      <c r="O264" s="10"/>
    </row>
    <row r="265" spans="1:15" x14ac:dyDescent="0.2">
      <c r="A265" s="33" t="s">
        <v>104</v>
      </c>
      <c r="B265" s="15"/>
      <c r="C265" s="16">
        <v>0</v>
      </c>
      <c r="D265" s="16">
        <v>9426</v>
      </c>
      <c r="E265" s="16">
        <v>141</v>
      </c>
      <c r="F265" s="16">
        <v>0</v>
      </c>
      <c r="G265" s="16">
        <v>-4517</v>
      </c>
      <c r="H265" s="16">
        <v>4884</v>
      </c>
      <c r="I265" s="16">
        <v>22544</v>
      </c>
      <c r="J265" s="15"/>
      <c r="K265" s="15"/>
      <c r="L265" s="16">
        <v>194.38319999999999</v>
      </c>
      <c r="N265" s="23" t="s">
        <v>117</v>
      </c>
      <c r="O265" s="10"/>
    </row>
    <row r="266" spans="1:15" x14ac:dyDescent="0.2">
      <c r="A266" s="33" t="s">
        <v>105</v>
      </c>
      <c r="B266" s="15"/>
      <c r="C266" s="16">
        <v>0</v>
      </c>
      <c r="D266" s="16">
        <v>15709</v>
      </c>
      <c r="E266" s="16">
        <v>283</v>
      </c>
      <c r="F266" s="16">
        <v>0</v>
      </c>
      <c r="G266" s="16">
        <v>-232</v>
      </c>
      <c r="H266" s="16">
        <v>15242</v>
      </c>
      <c r="I266" s="16">
        <v>22776</v>
      </c>
      <c r="J266" s="15"/>
      <c r="K266" s="15"/>
      <c r="L266" s="16">
        <v>606.63159999999993</v>
      </c>
      <c r="N266" s="23" t="s">
        <v>118</v>
      </c>
      <c r="O266" s="10"/>
    </row>
    <row r="267" spans="1:15" x14ac:dyDescent="0.2">
      <c r="A267" s="33" t="s">
        <v>106</v>
      </c>
      <c r="B267" s="15"/>
      <c r="C267" s="16">
        <v>0</v>
      </c>
      <c r="D267" s="16">
        <v>17513</v>
      </c>
      <c r="E267" s="16">
        <v>293</v>
      </c>
      <c r="F267" s="16">
        <v>0</v>
      </c>
      <c r="G267" s="16">
        <v>6576</v>
      </c>
      <c r="H267" s="16">
        <v>23063</v>
      </c>
      <c r="I267" s="16">
        <v>16200</v>
      </c>
      <c r="J267" s="15"/>
      <c r="K267" s="15"/>
      <c r="L267" s="16">
        <v>917.90739999999994</v>
      </c>
      <c r="N267" s="23" t="s">
        <v>119</v>
      </c>
      <c r="O267" s="10"/>
    </row>
    <row r="268" spans="1:15" x14ac:dyDescent="0.2">
      <c r="A268" s="33" t="s">
        <v>107</v>
      </c>
      <c r="B268" s="15"/>
      <c r="C268" s="16">
        <v>0</v>
      </c>
      <c r="D268" s="16">
        <v>32335</v>
      </c>
      <c r="E268" s="16">
        <v>367</v>
      </c>
      <c r="F268" s="16">
        <v>0</v>
      </c>
      <c r="G268" s="16">
        <v>1687</v>
      </c>
      <c r="H268" s="16">
        <v>34073</v>
      </c>
      <c r="I268" s="16">
        <v>14513</v>
      </c>
      <c r="J268" s="15"/>
      <c r="K268" s="15"/>
      <c r="L268" s="16">
        <v>1356.1053999999999</v>
      </c>
      <c r="N268" s="23" t="s">
        <v>120</v>
      </c>
      <c r="O268" s="10"/>
    </row>
    <row r="269" spans="1:15" x14ac:dyDescent="0.2">
      <c r="A269" s="33" t="s">
        <v>129</v>
      </c>
      <c r="B269" s="15"/>
      <c r="C269" s="16">
        <v>0</v>
      </c>
      <c r="D269" s="16">
        <v>20211</v>
      </c>
      <c r="E269" s="16">
        <v>327</v>
      </c>
      <c r="F269" s="16">
        <v>0</v>
      </c>
      <c r="G269" s="16">
        <v>-1792</v>
      </c>
      <c r="H269" s="16">
        <v>18557</v>
      </c>
      <c r="I269" s="16">
        <v>16305</v>
      </c>
      <c r="J269" s="15"/>
      <c r="K269" s="15"/>
      <c r="L269" s="16">
        <v>738.56859999999995</v>
      </c>
      <c r="N269" s="23" t="s">
        <v>121</v>
      </c>
    </row>
    <row r="270" spans="1:15" x14ac:dyDescent="0.2">
      <c r="A270" s="33" t="s">
        <v>122</v>
      </c>
      <c r="C270" s="16">
        <v>0</v>
      </c>
      <c r="D270" s="16">
        <v>28833</v>
      </c>
      <c r="E270" s="16">
        <v>377</v>
      </c>
      <c r="F270" s="16">
        <v>0</v>
      </c>
      <c r="G270" s="16">
        <v>-2580</v>
      </c>
      <c r="H270" s="16">
        <v>25793</v>
      </c>
      <c r="I270" s="16">
        <v>18885</v>
      </c>
      <c r="J270" s="15"/>
      <c r="K270" s="15"/>
      <c r="L270" s="16">
        <v>1026.5613999999998</v>
      </c>
      <c r="N270" s="23" t="s">
        <v>122</v>
      </c>
    </row>
    <row r="271" spans="1:15" x14ac:dyDescent="0.2">
      <c r="A271" s="33" t="s">
        <v>123</v>
      </c>
      <c r="C271" s="16">
        <v>0</v>
      </c>
      <c r="D271" s="16">
        <v>35447</v>
      </c>
      <c r="E271" s="16">
        <v>400</v>
      </c>
      <c r="F271" s="16">
        <v>0</v>
      </c>
      <c r="G271" s="16">
        <v>3370</v>
      </c>
      <c r="H271" s="16">
        <v>38454</v>
      </c>
      <c r="I271" s="16">
        <v>15515</v>
      </c>
      <c r="J271" s="15"/>
      <c r="K271" s="15"/>
      <c r="L271" s="16">
        <v>1530.4692</v>
      </c>
      <c r="N271" s="23" t="s">
        <v>123</v>
      </c>
    </row>
    <row r="272" spans="1:15" x14ac:dyDescent="0.2">
      <c r="A272" s="33" t="s">
        <v>131</v>
      </c>
      <c r="C272" s="3">
        <v>0</v>
      </c>
      <c r="D272" s="3">
        <v>29857</v>
      </c>
      <c r="E272" s="3">
        <v>424</v>
      </c>
      <c r="F272" s="3">
        <v>0</v>
      </c>
      <c r="G272" s="3">
        <v>-3806</v>
      </c>
      <c r="H272" s="16">
        <v>25586</v>
      </c>
      <c r="I272" s="16">
        <v>19321</v>
      </c>
      <c r="J272" s="15"/>
      <c r="K272" s="15"/>
      <c r="L272" s="16">
        <v>1018.3227999999999</v>
      </c>
      <c r="N272" s="23" t="s">
        <v>124</v>
      </c>
    </row>
    <row r="273" spans="1:14" x14ac:dyDescent="0.2">
      <c r="A273" s="33" t="s">
        <v>125</v>
      </c>
      <c r="C273" s="3">
        <v>0</v>
      </c>
      <c r="D273" s="3">
        <v>20681</v>
      </c>
      <c r="E273" s="3">
        <v>230</v>
      </c>
      <c r="F273" s="3">
        <v>0</v>
      </c>
      <c r="G273" s="3">
        <v>-449</v>
      </c>
      <c r="H273" s="16">
        <v>19876</v>
      </c>
      <c r="I273" s="16">
        <v>19770</v>
      </c>
      <c r="J273" s="15"/>
      <c r="K273" s="15"/>
      <c r="L273" s="16">
        <v>791.06479999999988</v>
      </c>
      <c r="N273" s="23" t="s">
        <v>125</v>
      </c>
    </row>
    <row r="274" spans="1:14" ht="13.5" thickBot="1" x14ac:dyDescent="0.25">
      <c r="A274" s="41" t="s">
        <v>113</v>
      </c>
      <c r="C274" s="42">
        <v>0</v>
      </c>
      <c r="D274" s="42">
        <v>3341</v>
      </c>
      <c r="E274" s="42">
        <v>64</v>
      </c>
      <c r="F274" s="42">
        <v>0</v>
      </c>
      <c r="G274" s="42">
        <v>-995</v>
      </c>
      <c r="H274" s="42">
        <v>2367</v>
      </c>
      <c r="I274" s="42">
        <v>20765</v>
      </c>
      <c r="J274" s="2"/>
      <c r="K274" s="2"/>
      <c r="L274" s="42">
        <v>94.206599999999995</v>
      </c>
      <c r="N274" s="43" t="s">
        <v>113</v>
      </c>
    </row>
    <row r="275" spans="1:14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M275" s="3"/>
      <c r="N275" s="37">
        <v>2011</v>
      </c>
    </row>
    <row r="276" spans="1:14" x14ac:dyDescent="0.2">
      <c r="A276" s="33" t="s">
        <v>102</v>
      </c>
      <c r="C276" s="3">
        <v>0</v>
      </c>
      <c r="D276" s="3">
        <v>2521</v>
      </c>
      <c r="E276" s="3">
        <v>204</v>
      </c>
      <c r="F276" s="3">
        <v>0</v>
      </c>
      <c r="G276" s="3">
        <v>603</v>
      </c>
      <c r="H276" s="16">
        <v>2888</v>
      </c>
      <c r="I276" s="16">
        <v>20162</v>
      </c>
      <c r="J276" s="15"/>
      <c r="K276" s="15"/>
      <c r="L276" s="16">
        <v>114.94239999999999</v>
      </c>
      <c r="N276" s="23" t="s">
        <v>115</v>
      </c>
    </row>
    <row r="277" spans="1:14" x14ac:dyDescent="0.2">
      <c r="A277" s="33" t="s">
        <v>103</v>
      </c>
      <c r="C277" s="3">
        <v>0</v>
      </c>
      <c r="D277" s="3">
        <v>9529</v>
      </c>
      <c r="E277" s="3">
        <v>47</v>
      </c>
      <c r="F277" s="3">
        <v>0</v>
      </c>
      <c r="G277" s="3">
        <v>-5580</v>
      </c>
      <c r="H277" s="16">
        <v>3810</v>
      </c>
      <c r="I277" s="16">
        <v>25742</v>
      </c>
      <c r="J277" s="15"/>
      <c r="K277" s="15"/>
      <c r="L277" s="16">
        <v>151.63800000000001</v>
      </c>
      <c r="N277" s="23" t="s">
        <v>116</v>
      </c>
    </row>
    <row r="278" spans="1:14" x14ac:dyDescent="0.2">
      <c r="A278" s="33" t="s">
        <v>104</v>
      </c>
      <c r="C278" s="3">
        <v>0</v>
      </c>
      <c r="D278" s="3">
        <v>6801</v>
      </c>
      <c r="E278" s="3">
        <v>259</v>
      </c>
      <c r="F278" s="3">
        <v>0</v>
      </c>
      <c r="G278" s="3">
        <v>2370</v>
      </c>
      <c r="H278" s="16">
        <v>9198</v>
      </c>
      <c r="I278" s="16">
        <v>23372</v>
      </c>
      <c r="J278" s="15"/>
      <c r="K278" s="15"/>
      <c r="L278" s="16">
        <v>366.08039999999994</v>
      </c>
      <c r="N278" s="23" t="s">
        <v>117</v>
      </c>
    </row>
    <row r="279" spans="1:14" x14ac:dyDescent="0.2">
      <c r="A279" s="33" t="s">
        <v>105</v>
      </c>
      <c r="C279" s="3">
        <v>0</v>
      </c>
      <c r="D279" s="3">
        <v>14492</v>
      </c>
      <c r="E279" s="3">
        <v>419</v>
      </c>
      <c r="F279" s="3">
        <v>0</v>
      </c>
      <c r="G279" s="3">
        <v>3269</v>
      </c>
      <c r="H279" s="16">
        <v>17307</v>
      </c>
      <c r="I279" s="16">
        <v>20103</v>
      </c>
      <c r="J279" s="15"/>
      <c r="K279" s="15"/>
      <c r="L279" s="16">
        <v>688.81859999999995</v>
      </c>
      <c r="N279" s="23" t="s">
        <v>118</v>
      </c>
    </row>
    <row r="280" spans="1:14" x14ac:dyDescent="0.2">
      <c r="A280" s="33" t="s">
        <v>137</v>
      </c>
      <c r="C280" s="3">
        <v>0</v>
      </c>
      <c r="D280" s="3">
        <v>36144</v>
      </c>
      <c r="E280" s="3">
        <v>266</v>
      </c>
      <c r="F280" s="3">
        <v>0</v>
      </c>
      <c r="G280" s="3">
        <v>-594</v>
      </c>
      <c r="H280" s="16">
        <v>35270</v>
      </c>
      <c r="I280" s="16">
        <v>20697</v>
      </c>
      <c r="J280" s="15"/>
      <c r="K280" s="15"/>
      <c r="L280" s="16">
        <v>1403.7460000000001</v>
      </c>
      <c r="N280" s="23" t="s">
        <v>119</v>
      </c>
    </row>
    <row r="281" spans="1:14" x14ac:dyDescent="0.2">
      <c r="A281" s="33" t="s">
        <v>138</v>
      </c>
      <c r="C281" s="3">
        <v>0</v>
      </c>
      <c r="D281" s="3">
        <v>34477</v>
      </c>
      <c r="E281" s="3">
        <v>401</v>
      </c>
      <c r="F281" s="3">
        <v>0</v>
      </c>
      <c r="G281" s="3">
        <v>-558</v>
      </c>
      <c r="H281" s="16">
        <v>33611</v>
      </c>
      <c r="I281" s="16">
        <v>21255</v>
      </c>
      <c r="J281" s="15"/>
      <c r="K281" s="15"/>
      <c r="L281" s="16">
        <v>1337.7177999999999</v>
      </c>
      <c r="N281" s="23" t="s">
        <v>120</v>
      </c>
    </row>
    <row r="282" spans="1:14" x14ac:dyDescent="0.2">
      <c r="A282" s="33" t="s">
        <v>129</v>
      </c>
      <c r="C282" s="3">
        <v>0</v>
      </c>
      <c r="D282" s="3">
        <v>26788</v>
      </c>
      <c r="E282" s="3">
        <v>410</v>
      </c>
      <c r="F282" s="3">
        <v>0</v>
      </c>
      <c r="G282" s="3">
        <v>-8496</v>
      </c>
      <c r="H282" s="16">
        <v>17973</v>
      </c>
      <c r="I282" s="16">
        <v>29751</v>
      </c>
      <c r="J282" s="15"/>
      <c r="K282" s="15"/>
      <c r="L282" s="16">
        <v>715.32539999999995</v>
      </c>
      <c r="N282" s="23" t="s">
        <v>121</v>
      </c>
    </row>
    <row r="283" spans="1:14" x14ac:dyDescent="0.2">
      <c r="A283" s="33" t="s">
        <v>122</v>
      </c>
      <c r="C283" s="3">
        <v>0</v>
      </c>
      <c r="D283" s="3">
        <v>19934</v>
      </c>
      <c r="E283" s="3">
        <v>357</v>
      </c>
      <c r="F283" s="3">
        <v>0</v>
      </c>
      <c r="G283" s="3">
        <v>11774</v>
      </c>
      <c r="H283" s="16">
        <v>31376</v>
      </c>
      <c r="I283" s="16">
        <v>17977</v>
      </c>
      <c r="J283" s="15"/>
      <c r="K283" s="15"/>
      <c r="L283" s="16">
        <v>1248.7647999999999</v>
      </c>
      <c r="N283" s="23" t="s">
        <v>122</v>
      </c>
    </row>
    <row r="284" spans="1:14" x14ac:dyDescent="0.2">
      <c r="A284" s="33" t="s">
        <v>123</v>
      </c>
      <c r="C284" s="3">
        <v>0</v>
      </c>
      <c r="D284" s="3">
        <v>34526</v>
      </c>
      <c r="E284" s="3">
        <v>330</v>
      </c>
      <c r="F284" s="3">
        <v>0</v>
      </c>
      <c r="G284" s="3">
        <v>696</v>
      </c>
      <c r="H284" s="16">
        <v>35178</v>
      </c>
      <c r="I284" s="16">
        <v>17281</v>
      </c>
      <c r="J284" s="15"/>
      <c r="K284" s="15"/>
      <c r="L284" s="16">
        <v>1400.0844</v>
      </c>
      <c r="N284" s="23" t="s">
        <v>123</v>
      </c>
    </row>
    <row r="285" spans="1:14" x14ac:dyDescent="0.2">
      <c r="A285" s="33" t="s">
        <v>131</v>
      </c>
      <c r="C285" s="3">
        <v>0</v>
      </c>
      <c r="D285" s="3">
        <v>32093</v>
      </c>
      <c r="E285" s="3">
        <v>1884</v>
      </c>
      <c r="F285" s="3">
        <v>0</v>
      </c>
      <c r="G285" s="3">
        <v>-2411</v>
      </c>
      <c r="H285" s="16">
        <v>27421</v>
      </c>
      <c r="I285" s="16">
        <v>19692</v>
      </c>
      <c r="J285" s="15"/>
      <c r="K285" s="15"/>
      <c r="L285" s="16">
        <v>1091.3557999999998</v>
      </c>
      <c r="N285" s="23" t="s">
        <v>124</v>
      </c>
    </row>
    <row r="286" spans="1:14" x14ac:dyDescent="0.2">
      <c r="A286" s="33" t="s">
        <v>125</v>
      </c>
      <c r="C286" s="3">
        <v>0</v>
      </c>
      <c r="D286" s="3">
        <v>20354</v>
      </c>
      <c r="E286" s="3">
        <v>212</v>
      </c>
      <c r="F286" s="3">
        <v>0</v>
      </c>
      <c r="G286" s="3">
        <v>2967</v>
      </c>
      <c r="H286" s="16">
        <v>23047</v>
      </c>
      <c r="I286" s="16">
        <v>16725</v>
      </c>
      <c r="J286" s="15"/>
      <c r="K286" s="15"/>
      <c r="L286" s="16">
        <v>917.27059999999994</v>
      </c>
      <c r="N286" s="23" t="s">
        <v>125</v>
      </c>
    </row>
    <row r="287" spans="1:14" ht="13.5" thickBot="1" x14ac:dyDescent="0.25">
      <c r="A287" s="41" t="s">
        <v>113</v>
      </c>
      <c r="C287" s="42">
        <v>0</v>
      </c>
      <c r="D287" s="42">
        <v>10057</v>
      </c>
      <c r="E287" s="42">
        <v>119</v>
      </c>
      <c r="F287" s="42">
        <v>0</v>
      </c>
      <c r="G287" s="42">
        <v>184</v>
      </c>
      <c r="H287" s="42">
        <v>10166</v>
      </c>
      <c r="I287" s="42">
        <v>16541</v>
      </c>
      <c r="J287" s="2"/>
      <c r="K287" s="2"/>
      <c r="L287" s="42">
        <v>404.60679999999996</v>
      </c>
      <c r="N287" s="43" t="s">
        <v>113</v>
      </c>
    </row>
    <row r="288" spans="1:14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M288" s="3"/>
      <c r="N288" s="37">
        <v>2012</v>
      </c>
    </row>
    <row r="289" spans="1:14" x14ac:dyDescent="0.2">
      <c r="A289" s="33" t="s">
        <v>153</v>
      </c>
      <c r="C289" s="3">
        <v>0</v>
      </c>
      <c r="D289" s="3">
        <v>1739</v>
      </c>
      <c r="E289" s="3">
        <v>190</v>
      </c>
      <c r="F289" s="3">
        <v>0</v>
      </c>
      <c r="G289" s="3">
        <v>3057</v>
      </c>
      <c r="H289" s="16">
        <v>4601</v>
      </c>
      <c r="I289" s="16">
        <v>13484</v>
      </c>
      <c r="J289" s="15"/>
      <c r="K289" s="15"/>
      <c r="L289" s="16">
        <v>183.1198</v>
      </c>
      <c r="N289" s="23" t="s">
        <v>115</v>
      </c>
    </row>
    <row r="290" spans="1:14" x14ac:dyDescent="0.2">
      <c r="A290" s="33" t="s">
        <v>154</v>
      </c>
      <c r="C290" s="3">
        <v>0</v>
      </c>
      <c r="D290" s="3">
        <v>11206</v>
      </c>
      <c r="E290" s="3">
        <v>167</v>
      </c>
      <c r="F290" s="3">
        <v>0</v>
      </c>
      <c r="G290" s="3">
        <v>-8018</v>
      </c>
      <c r="H290" s="16">
        <v>3018</v>
      </c>
      <c r="I290" s="16">
        <v>21502</v>
      </c>
      <c r="J290" s="15"/>
      <c r="K290" s="15"/>
      <c r="L290" s="16">
        <v>120.1164</v>
      </c>
      <c r="N290" s="23" t="s">
        <v>116</v>
      </c>
    </row>
    <row r="291" spans="1:14" x14ac:dyDescent="0.2">
      <c r="A291" s="33" t="s">
        <v>155</v>
      </c>
      <c r="C291" s="3">
        <v>0</v>
      </c>
      <c r="D291" s="3">
        <v>13383</v>
      </c>
      <c r="E291" s="3">
        <v>261</v>
      </c>
      <c r="F291" s="3">
        <v>0</v>
      </c>
      <c r="G291" s="3">
        <v>-1932</v>
      </c>
      <c r="H291" s="16">
        <v>11191</v>
      </c>
      <c r="I291" s="16">
        <v>23434</v>
      </c>
      <c r="J291" s="15"/>
      <c r="K291" s="15"/>
      <c r="L291" s="16">
        <v>445.40179999999998</v>
      </c>
      <c r="N291" s="23" t="s">
        <v>117</v>
      </c>
    </row>
    <row r="292" spans="1:14" x14ac:dyDescent="0.2">
      <c r="A292" s="33" t="s">
        <v>118</v>
      </c>
      <c r="C292" s="3">
        <v>0</v>
      </c>
      <c r="D292" s="3">
        <v>18939</v>
      </c>
      <c r="E292" s="3">
        <v>409</v>
      </c>
      <c r="F292" s="3">
        <v>0</v>
      </c>
      <c r="G292" s="3">
        <v>782</v>
      </c>
      <c r="H292" s="16">
        <v>19538</v>
      </c>
      <c r="I292" s="16">
        <v>22652</v>
      </c>
      <c r="J292" s="15"/>
      <c r="K292" s="15"/>
      <c r="L292" s="16">
        <v>777.61239999999987</v>
      </c>
      <c r="N292" s="23" t="s">
        <v>118</v>
      </c>
    </row>
    <row r="293" spans="1:14" x14ac:dyDescent="0.2">
      <c r="A293" s="33" t="s">
        <v>137</v>
      </c>
      <c r="C293" s="3">
        <v>0</v>
      </c>
      <c r="D293" s="3">
        <v>33021</v>
      </c>
      <c r="E293" s="3">
        <v>2456</v>
      </c>
      <c r="F293" s="3">
        <v>0</v>
      </c>
      <c r="G293" s="3">
        <v>-1252</v>
      </c>
      <c r="H293" s="16">
        <v>29209</v>
      </c>
      <c r="I293" s="16">
        <v>23904</v>
      </c>
      <c r="J293" s="15"/>
      <c r="K293" s="15"/>
      <c r="L293" s="16">
        <v>1162.5182</v>
      </c>
      <c r="N293" s="23" t="s">
        <v>119</v>
      </c>
    </row>
    <row r="294" spans="1:14" x14ac:dyDescent="0.2">
      <c r="A294" s="33" t="s">
        <v>138</v>
      </c>
      <c r="C294" s="3">
        <v>0</v>
      </c>
      <c r="D294" s="3">
        <v>35219</v>
      </c>
      <c r="E294" s="3">
        <v>329</v>
      </c>
      <c r="F294" s="3">
        <v>0</v>
      </c>
      <c r="G294" s="3">
        <v>514</v>
      </c>
      <c r="H294" s="16">
        <v>35521</v>
      </c>
      <c r="I294" s="16">
        <v>23390</v>
      </c>
      <c r="J294" s="15"/>
      <c r="K294" s="15"/>
      <c r="L294" s="16">
        <v>1413.7357999999999</v>
      </c>
      <c r="N294" s="23" t="s">
        <v>120</v>
      </c>
    </row>
    <row r="295" spans="1:14" x14ac:dyDescent="0.2">
      <c r="A295" s="33" t="s">
        <v>129</v>
      </c>
      <c r="C295" s="3">
        <v>0</v>
      </c>
      <c r="D295" s="3">
        <v>15125</v>
      </c>
      <c r="E295" s="3">
        <v>359</v>
      </c>
      <c r="F295" s="3">
        <v>0</v>
      </c>
      <c r="G295" s="3">
        <v>3706</v>
      </c>
      <c r="H295" s="16">
        <v>18506</v>
      </c>
      <c r="I295" s="16">
        <v>19684</v>
      </c>
      <c r="J295" s="15"/>
      <c r="K295" s="15"/>
      <c r="L295" s="16">
        <v>736.53879999999992</v>
      </c>
      <c r="N295" s="23" t="s">
        <v>121</v>
      </c>
    </row>
    <row r="296" spans="1:14" x14ac:dyDescent="0.2">
      <c r="A296" s="33" t="s">
        <v>122</v>
      </c>
      <c r="C296" s="3">
        <v>0</v>
      </c>
      <c r="D296" s="3">
        <v>29338</v>
      </c>
      <c r="E296" s="3">
        <v>382</v>
      </c>
      <c r="F296" s="3">
        <v>0</v>
      </c>
      <c r="G296" s="3">
        <v>3649</v>
      </c>
      <c r="H296" s="16">
        <v>32687</v>
      </c>
      <c r="I296" s="16">
        <v>16035</v>
      </c>
      <c r="J296" s="15"/>
      <c r="K296" s="15"/>
      <c r="L296" s="16">
        <v>1300.9425999999999</v>
      </c>
      <c r="N296" s="23" t="s">
        <v>122</v>
      </c>
    </row>
    <row r="297" spans="1:14" x14ac:dyDescent="0.2">
      <c r="A297" s="33" t="s">
        <v>123</v>
      </c>
      <c r="C297" s="3">
        <v>0</v>
      </c>
      <c r="D297" s="3">
        <v>31003</v>
      </c>
      <c r="E297" s="3">
        <v>239</v>
      </c>
      <c r="F297" s="3">
        <v>0</v>
      </c>
      <c r="G297" s="3">
        <v>-2814</v>
      </c>
      <c r="H297" s="16">
        <v>28056</v>
      </c>
      <c r="I297" s="16">
        <v>18849</v>
      </c>
      <c r="J297" s="15"/>
      <c r="K297" s="15"/>
      <c r="L297" s="16">
        <v>1116.6287999999997</v>
      </c>
      <c r="N297" s="23" t="s">
        <v>123</v>
      </c>
    </row>
    <row r="298" spans="1:14" x14ac:dyDescent="0.2">
      <c r="A298" s="33" t="s">
        <v>131</v>
      </c>
      <c r="C298" s="3">
        <v>0</v>
      </c>
      <c r="D298" s="3">
        <v>28349</v>
      </c>
      <c r="E298" s="3">
        <v>234</v>
      </c>
      <c r="F298" s="3">
        <v>0</v>
      </c>
      <c r="G298" s="3">
        <v>-1692</v>
      </c>
      <c r="H298" s="16">
        <v>26437</v>
      </c>
      <c r="I298" s="16">
        <v>20541</v>
      </c>
      <c r="J298" s="15"/>
      <c r="K298" s="15"/>
      <c r="L298" s="16">
        <v>1052.1925999999999</v>
      </c>
      <c r="N298" s="23" t="s">
        <v>124</v>
      </c>
    </row>
    <row r="299" spans="1:14" x14ac:dyDescent="0.2">
      <c r="A299" s="33" t="s">
        <v>125</v>
      </c>
      <c r="C299" s="3">
        <v>0</v>
      </c>
      <c r="D299" s="3">
        <v>7801</v>
      </c>
      <c r="E299" s="3">
        <v>0</v>
      </c>
      <c r="F299" s="3">
        <v>0</v>
      </c>
      <c r="G299" s="3">
        <v>5499</v>
      </c>
      <c r="H299" s="16">
        <v>13221</v>
      </c>
      <c r="I299" s="16">
        <v>15042</v>
      </c>
      <c r="J299" s="15"/>
      <c r="K299" s="15"/>
      <c r="L299" s="16">
        <v>526.19579999999996</v>
      </c>
      <c r="N299" s="23" t="s">
        <v>125</v>
      </c>
    </row>
    <row r="300" spans="1:14" ht="13.5" thickBot="1" x14ac:dyDescent="0.25">
      <c r="A300" s="41" t="s">
        <v>113</v>
      </c>
      <c r="C300" s="42">
        <v>0</v>
      </c>
      <c r="D300" s="42">
        <v>3150</v>
      </c>
      <c r="E300" s="42">
        <v>48</v>
      </c>
      <c r="F300" s="42">
        <v>0</v>
      </c>
      <c r="G300" s="42">
        <v>89</v>
      </c>
      <c r="H300" s="42">
        <v>3198</v>
      </c>
      <c r="I300" s="42">
        <v>14953</v>
      </c>
      <c r="J300" s="2"/>
      <c r="K300" s="2"/>
      <c r="L300" s="42">
        <v>127.2804</v>
      </c>
      <c r="N300" s="43" t="s">
        <v>113</v>
      </c>
    </row>
    <row r="301" spans="1:14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M301" s="3"/>
      <c r="N301" s="37">
        <v>2013</v>
      </c>
    </row>
    <row r="302" spans="1:14" x14ac:dyDescent="0.2">
      <c r="A302" s="33" t="s">
        <v>153</v>
      </c>
      <c r="C302" s="3">
        <v>0</v>
      </c>
      <c r="D302" s="3">
        <v>5724</v>
      </c>
      <c r="E302" s="3">
        <v>119</v>
      </c>
      <c r="F302" s="3">
        <v>0</v>
      </c>
      <c r="G302" s="3">
        <v>-2157</v>
      </c>
      <c r="H302" s="16">
        <v>3794</v>
      </c>
      <c r="I302" s="16">
        <v>17110</v>
      </c>
      <c r="J302" s="15"/>
      <c r="K302" s="15"/>
      <c r="L302" s="16">
        <v>151.00119999999998</v>
      </c>
      <c r="N302" s="23" t="s">
        <v>115</v>
      </c>
    </row>
    <row r="303" spans="1:14" x14ac:dyDescent="0.2">
      <c r="A303" s="33" t="s">
        <v>154</v>
      </c>
      <c r="C303" s="3">
        <v>0</v>
      </c>
      <c r="D303" s="3">
        <v>2008</v>
      </c>
      <c r="E303" s="3">
        <v>164</v>
      </c>
      <c r="F303" s="3">
        <v>0</v>
      </c>
      <c r="G303" s="3">
        <v>1394</v>
      </c>
      <c r="H303" s="16">
        <v>3323</v>
      </c>
      <c r="I303" s="16">
        <v>15716</v>
      </c>
      <c r="J303" s="15"/>
      <c r="K303" s="15"/>
      <c r="L303" s="16">
        <v>132.25539999999998</v>
      </c>
      <c r="N303" s="23" t="s">
        <v>116</v>
      </c>
    </row>
    <row r="304" spans="1:14" x14ac:dyDescent="0.2">
      <c r="A304" s="33" t="s">
        <v>155</v>
      </c>
      <c r="C304" s="3">
        <v>0</v>
      </c>
      <c r="D304" s="3">
        <v>8085</v>
      </c>
      <c r="E304" s="3">
        <v>93</v>
      </c>
      <c r="F304" s="3">
        <v>0</v>
      </c>
      <c r="G304" s="3">
        <v>-4062</v>
      </c>
      <c r="H304" s="16">
        <v>4092</v>
      </c>
      <c r="I304" s="16">
        <v>19778</v>
      </c>
      <c r="J304" s="15"/>
      <c r="K304" s="15"/>
      <c r="L304" s="16">
        <v>162.86159999999998</v>
      </c>
      <c r="N304" s="23" t="s">
        <v>117</v>
      </c>
    </row>
    <row r="305" spans="1:14" x14ac:dyDescent="0.2">
      <c r="A305" s="33" t="s">
        <v>118</v>
      </c>
      <c r="C305" s="3">
        <v>0</v>
      </c>
      <c r="D305" s="3">
        <v>11044</v>
      </c>
      <c r="E305" s="3">
        <v>257</v>
      </c>
      <c r="F305" s="3">
        <v>0</v>
      </c>
      <c r="G305" s="3">
        <v>6394</v>
      </c>
      <c r="H305" s="16">
        <v>17494</v>
      </c>
      <c r="I305" s="16">
        <v>13384</v>
      </c>
      <c r="J305" s="15"/>
      <c r="K305" s="15"/>
      <c r="L305" s="16">
        <v>696.26119999999992</v>
      </c>
      <c r="N305" s="23" t="s">
        <v>118</v>
      </c>
    </row>
    <row r="306" spans="1:14" x14ac:dyDescent="0.2">
      <c r="A306" s="33" t="s">
        <v>137</v>
      </c>
      <c r="C306" s="3">
        <v>0</v>
      </c>
      <c r="D306" s="3">
        <v>30229</v>
      </c>
      <c r="E306" s="3">
        <v>349</v>
      </c>
      <c r="F306" s="3">
        <v>0</v>
      </c>
      <c r="G306" s="3">
        <v>-3116</v>
      </c>
      <c r="H306" s="16">
        <v>27352</v>
      </c>
      <c r="I306" s="16">
        <v>16500</v>
      </c>
      <c r="J306" s="15"/>
      <c r="K306" s="15"/>
      <c r="L306" s="16">
        <v>1088.6095999999998</v>
      </c>
      <c r="N306" s="23" t="s">
        <v>119</v>
      </c>
    </row>
    <row r="307" spans="1:14" x14ac:dyDescent="0.2">
      <c r="A307" s="33" t="s">
        <v>138</v>
      </c>
      <c r="C307" s="3">
        <v>0</v>
      </c>
      <c r="D307" s="3">
        <v>32861</v>
      </c>
      <c r="E307" s="3">
        <v>310</v>
      </c>
      <c r="F307" s="3">
        <v>0</v>
      </c>
      <c r="G307" s="3">
        <v>-2613</v>
      </c>
      <c r="H307" s="16">
        <v>30290</v>
      </c>
      <c r="I307" s="16">
        <v>19113</v>
      </c>
      <c r="J307" s="15"/>
      <c r="K307" s="15"/>
      <c r="L307" s="16">
        <v>1205.5419999999999</v>
      </c>
      <c r="N307" s="23" t="s">
        <v>120</v>
      </c>
    </row>
    <row r="308" spans="1:14" x14ac:dyDescent="0.2">
      <c r="A308" s="33" t="s">
        <v>129</v>
      </c>
      <c r="C308" s="3">
        <v>0</v>
      </c>
      <c r="D308" s="3">
        <v>26916</v>
      </c>
      <c r="E308" s="3">
        <v>373</v>
      </c>
      <c r="F308" s="3">
        <v>0</v>
      </c>
      <c r="G308" s="3">
        <v>-5094</v>
      </c>
      <c r="H308" s="16">
        <v>20719</v>
      </c>
      <c r="I308" s="16">
        <v>24207</v>
      </c>
      <c r="J308" s="15"/>
      <c r="K308" s="15"/>
      <c r="L308" s="16">
        <v>824.61619999999994</v>
      </c>
      <c r="N308" s="23" t="s">
        <v>121</v>
      </c>
    </row>
    <row r="309" spans="1:14" x14ac:dyDescent="0.2">
      <c r="A309" s="33" t="s">
        <v>122</v>
      </c>
      <c r="C309" s="3">
        <v>0</v>
      </c>
      <c r="D309" s="3">
        <v>25136</v>
      </c>
      <c r="E309" s="3">
        <v>307</v>
      </c>
      <c r="F309" s="3">
        <v>0</v>
      </c>
      <c r="G309" s="3">
        <v>4644</v>
      </c>
      <c r="H309" s="16">
        <v>29977</v>
      </c>
      <c r="I309" s="16">
        <v>19563</v>
      </c>
      <c r="J309" s="15"/>
      <c r="K309" s="15"/>
      <c r="L309" s="16">
        <v>1193.0845999999999</v>
      </c>
      <c r="N309" s="23" t="s">
        <v>122</v>
      </c>
    </row>
    <row r="310" spans="1:14" x14ac:dyDescent="0.2">
      <c r="A310" s="33" t="s">
        <v>123</v>
      </c>
      <c r="C310" s="3">
        <v>0</v>
      </c>
      <c r="D310" s="3">
        <v>23634</v>
      </c>
      <c r="E310" s="3">
        <v>213</v>
      </c>
      <c r="F310" s="3">
        <v>0</v>
      </c>
      <c r="G310" s="3">
        <v>7323</v>
      </c>
      <c r="H310" s="16">
        <v>34519</v>
      </c>
      <c r="I310" s="16">
        <v>12240</v>
      </c>
      <c r="J310" s="15"/>
      <c r="K310" s="15"/>
      <c r="L310" s="16">
        <v>1373.8561999999999</v>
      </c>
      <c r="N310" s="23" t="s">
        <v>123</v>
      </c>
    </row>
    <row r="311" spans="1:14" x14ac:dyDescent="0.2">
      <c r="A311" s="33" t="s">
        <v>131</v>
      </c>
      <c r="C311" s="3">
        <v>0</v>
      </c>
      <c r="D311" s="3">
        <v>33492</v>
      </c>
      <c r="E311" s="3">
        <v>378</v>
      </c>
      <c r="F311" s="3">
        <v>0</v>
      </c>
      <c r="G311" s="3">
        <v>-6512</v>
      </c>
      <c r="H311" s="16">
        <v>27167</v>
      </c>
      <c r="I311" s="16">
        <v>18752</v>
      </c>
      <c r="J311" s="15"/>
      <c r="K311" s="15"/>
      <c r="L311" s="16">
        <v>1081.2465999999999</v>
      </c>
      <c r="N311" s="23" t="s">
        <v>124</v>
      </c>
    </row>
    <row r="312" spans="1:14" x14ac:dyDescent="0.2">
      <c r="A312" s="33" t="s">
        <v>125</v>
      </c>
      <c r="C312" s="3">
        <v>0</v>
      </c>
      <c r="D312" s="3">
        <v>11694</v>
      </c>
      <c r="E312" s="3">
        <v>194</v>
      </c>
      <c r="F312" s="3">
        <v>0</v>
      </c>
      <c r="G312" s="3">
        <v>9795</v>
      </c>
      <c r="H312" s="16">
        <v>20503</v>
      </c>
      <c r="I312" s="16">
        <v>8957</v>
      </c>
      <c r="J312" s="15"/>
      <c r="K312" s="15"/>
      <c r="L312" s="16">
        <v>816.01939999999991</v>
      </c>
      <c r="N312" s="23" t="s">
        <v>125</v>
      </c>
    </row>
    <row r="313" spans="1:14" ht="13.5" thickBot="1" x14ac:dyDescent="0.25">
      <c r="A313" s="41" t="s">
        <v>113</v>
      </c>
      <c r="C313" s="42">
        <v>0</v>
      </c>
      <c r="D313" s="42">
        <v>7244</v>
      </c>
      <c r="E313" s="42">
        <v>23</v>
      </c>
      <c r="F313" s="42">
        <v>0</v>
      </c>
      <c r="G313" s="42">
        <v>222</v>
      </c>
      <c r="H313" s="42">
        <v>7748</v>
      </c>
      <c r="I313" s="42">
        <v>8735</v>
      </c>
      <c r="J313" s="2"/>
      <c r="K313" s="2"/>
      <c r="L313" s="42">
        <v>308.37039999999996</v>
      </c>
      <c r="N313" s="43" t="s">
        <v>113</v>
      </c>
    </row>
    <row r="314" spans="1:14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M314" s="3"/>
      <c r="N314" s="37">
        <f>'Olieforbrug, TJ'!M314</f>
        <v>2014</v>
      </c>
    </row>
    <row r="315" spans="1:14" x14ac:dyDescent="0.2">
      <c r="A315" s="33" t="s">
        <v>153</v>
      </c>
      <c r="C315" s="3">
        <v>0</v>
      </c>
      <c r="D315" s="3">
        <v>5141</v>
      </c>
      <c r="E315" s="3">
        <v>186</v>
      </c>
      <c r="F315" s="3">
        <v>0</v>
      </c>
      <c r="G315" s="3">
        <v>-2258</v>
      </c>
      <c r="H315" s="16">
        <v>2913</v>
      </c>
      <c r="I315" s="16">
        <v>10993</v>
      </c>
      <c r="J315" s="15"/>
      <c r="K315" s="15"/>
      <c r="L315" s="16">
        <v>115.9374</v>
      </c>
      <c r="N315" s="23" t="s">
        <v>115</v>
      </c>
    </row>
    <row r="316" spans="1:14" x14ac:dyDescent="0.2">
      <c r="A316" s="33" t="s">
        <v>154</v>
      </c>
      <c r="C316" s="3">
        <v>0</v>
      </c>
      <c r="D316" s="3">
        <v>6311</v>
      </c>
      <c r="E316" s="3">
        <v>142</v>
      </c>
      <c r="F316" s="3">
        <v>0</v>
      </c>
      <c r="G316" s="3">
        <v>-1970</v>
      </c>
      <c r="H316" s="16">
        <v>4168</v>
      </c>
      <c r="I316" s="16">
        <v>12963</v>
      </c>
      <c r="J316" s="15"/>
      <c r="K316" s="15"/>
      <c r="L316" s="16">
        <v>165.88639999999998</v>
      </c>
      <c r="N316" s="23" t="s">
        <v>116</v>
      </c>
    </row>
    <row r="317" spans="1:14" x14ac:dyDescent="0.2">
      <c r="A317" s="33" t="s">
        <v>155</v>
      </c>
      <c r="C317" s="3">
        <v>0</v>
      </c>
      <c r="D317" s="3">
        <v>5371</v>
      </c>
      <c r="E317" s="3">
        <v>119</v>
      </c>
      <c r="F317" s="3">
        <v>0</v>
      </c>
      <c r="G317" s="3">
        <v>3820</v>
      </c>
      <c r="H317" s="16">
        <v>9235</v>
      </c>
      <c r="I317" s="16">
        <v>9143</v>
      </c>
      <c r="J317" s="15"/>
      <c r="K317" s="15"/>
      <c r="L317" s="16">
        <v>367.553</v>
      </c>
      <c r="N317" s="23" t="s">
        <v>117</v>
      </c>
    </row>
    <row r="318" spans="1:14" x14ac:dyDescent="0.2">
      <c r="A318" s="33" t="s">
        <v>118</v>
      </c>
      <c r="C318" s="3">
        <v>0</v>
      </c>
      <c r="D318" s="3">
        <v>27165</v>
      </c>
      <c r="E318" s="3">
        <v>313</v>
      </c>
      <c r="F318" s="3">
        <v>0</v>
      </c>
      <c r="G318" s="3">
        <v>-10528</v>
      </c>
      <c r="H318" s="16">
        <v>17084</v>
      </c>
      <c r="I318" s="16">
        <v>19671</v>
      </c>
      <c r="J318" s="15"/>
      <c r="K318" s="15"/>
      <c r="L318" s="16">
        <v>679.94319999999993</v>
      </c>
      <c r="N318" s="23" t="s">
        <v>118</v>
      </c>
    </row>
    <row r="319" spans="1:14" x14ac:dyDescent="0.2">
      <c r="A319" s="33" t="s">
        <v>137</v>
      </c>
      <c r="C319" s="3">
        <v>0</v>
      </c>
      <c r="D319" s="3">
        <v>25516</v>
      </c>
      <c r="E319" s="3">
        <v>0</v>
      </c>
      <c r="F319" s="3">
        <v>0</v>
      </c>
      <c r="G319" s="3">
        <v>-832</v>
      </c>
      <c r="H319" s="16">
        <v>26177</v>
      </c>
      <c r="I319" s="16">
        <v>20503</v>
      </c>
      <c r="J319" s="15"/>
      <c r="K319" s="15"/>
      <c r="L319" s="16">
        <v>1041.8445999999999</v>
      </c>
      <c r="N319" s="23" t="s">
        <v>119</v>
      </c>
    </row>
    <row r="320" spans="1:14" x14ac:dyDescent="0.2">
      <c r="A320" s="33" t="s">
        <v>138</v>
      </c>
      <c r="C320" s="3">
        <v>0</v>
      </c>
      <c r="D320" s="3">
        <v>8262</v>
      </c>
      <c r="E320" s="3">
        <v>0</v>
      </c>
      <c r="F320" s="3">
        <v>0</v>
      </c>
      <c r="G320" s="3">
        <v>5659</v>
      </c>
      <c r="H320" s="16">
        <v>23749</v>
      </c>
      <c r="I320" s="16">
        <v>14844</v>
      </c>
      <c r="J320" s="15"/>
      <c r="K320" s="15"/>
      <c r="L320" s="16">
        <v>945.21019999999999</v>
      </c>
      <c r="N320" s="23" t="s">
        <v>120</v>
      </c>
    </row>
    <row r="321" spans="1:14" x14ac:dyDescent="0.2">
      <c r="A321" s="33" t="s">
        <v>129</v>
      </c>
      <c r="C321" s="3">
        <v>0</v>
      </c>
      <c r="D321" s="3">
        <v>19931</v>
      </c>
      <c r="E321" s="3">
        <v>0</v>
      </c>
      <c r="F321" s="3">
        <v>0</v>
      </c>
      <c r="G321" s="3">
        <v>-2816</v>
      </c>
      <c r="H321" s="16">
        <v>16078</v>
      </c>
      <c r="I321" s="16">
        <v>17660</v>
      </c>
      <c r="J321" s="15"/>
      <c r="K321" s="15"/>
      <c r="L321" s="16">
        <v>639.9043999999999</v>
      </c>
      <c r="N321" s="23" t="s">
        <v>121</v>
      </c>
    </row>
    <row r="322" spans="1:14" x14ac:dyDescent="0.2">
      <c r="A322" s="33" t="s">
        <v>122</v>
      </c>
      <c r="C322" s="3">
        <v>0</v>
      </c>
      <c r="D322" s="3">
        <v>26745</v>
      </c>
      <c r="E322" s="3">
        <v>0</v>
      </c>
      <c r="F322" s="3">
        <v>0</v>
      </c>
      <c r="G322" s="3">
        <v>1659</v>
      </c>
      <c r="H322" s="16">
        <v>32466</v>
      </c>
      <c r="I322" s="16">
        <v>16001</v>
      </c>
      <c r="J322" s="15"/>
      <c r="K322" s="15"/>
      <c r="L322" s="16">
        <v>1292.1467999999998</v>
      </c>
      <c r="N322" s="23" t="s">
        <v>122</v>
      </c>
    </row>
    <row r="323" spans="1:14" x14ac:dyDescent="0.2">
      <c r="A323" s="33" t="s">
        <v>123</v>
      </c>
      <c r="C323" s="3">
        <v>0</v>
      </c>
      <c r="D323" s="3">
        <v>32194</v>
      </c>
      <c r="E323" s="3">
        <v>0</v>
      </c>
      <c r="F323" s="3">
        <v>0</v>
      </c>
      <c r="G323" s="3">
        <v>1398</v>
      </c>
      <c r="H323" s="16">
        <v>33600</v>
      </c>
      <c r="I323" s="16">
        <v>14603</v>
      </c>
      <c r="J323" s="15"/>
      <c r="K323" s="15"/>
      <c r="L323" s="16">
        <v>1337.28</v>
      </c>
      <c r="N323" s="23" t="s">
        <v>123</v>
      </c>
    </row>
    <row r="324" spans="1:14" x14ac:dyDescent="0.2">
      <c r="A324" s="33" t="s">
        <v>131</v>
      </c>
      <c r="C324" s="3">
        <v>0</v>
      </c>
      <c r="D324" s="3">
        <v>23351</v>
      </c>
      <c r="E324" s="3">
        <v>0</v>
      </c>
      <c r="F324" s="3">
        <v>0</v>
      </c>
      <c r="G324" s="3">
        <v>1034</v>
      </c>
      <c r="H324" s="16">
        <v>23961</v>
      </c>
      <c r="I324" s="16">
        <v>13569</v>
      </c>
      <c r="J324" s="15"/>
      <c r="K324" s="15"/>
      <c r="L324" s="16">
        <v>953.64779999999996</v>
      </c>
      <c r="N324" s="23" t="s">
        <v>124</v>
      </c>
    </row>
    <row r="325" spans="1:14" x14ac:dyDescent="0.2">
      <c r="A325" s="33" t="s">
        <v>125</v>
      </c>
      <c r="C325" s="3">
        <v>0</v>
      </c>
      <c r="D325" s="3">
        <v>19235</v>
      </c>
      <c r="E325" s="3">
        <v>0</v>
      </c>
      <c r="F325" s="3">
        <v>0</v>
      </c>
      <c r="G325" s="3">
        <v>-1786</v>
      </c>
      <c r="H325" s="16">
        <v>17682</v>
      </c>
      <c r="I325" s="16">
        <v>15355</v>
      </c>
      <c r="J325" s="15"/>
      <c r="K325" s="15"/>
      <c r="L325" s="16">
        <v>703.74360000000001</v>
      </c>
      <c r="N325" s="23" t="s">
        <v>125</v>
      </c>
    </row>
    <row r="326" spans="1:14" ht="13.5" thickBot="1" x14ac:dyDescent="0.25">
      <c r="A326" s="41" t="s">
        <v>113</v>
      </c>
      <c r="C326" s="42">
        <v>0</v>
      </c>
      <c r="D326" s="42">
        <v>7368</v>
      </c>
      <c r="E326" s="42">
        <v>0</v>
      </c>
      <c r="F326" s="42">
        <v>0</v>
      </c>
      <c r="G326" s="42">
        <v>1372</v>
      </c>
      <c r="H326" s="42">
        <v>8980</v>
      </c>
      <c r="I326" s="42">
        <v>13983</v>
      </c>
      <c r="J326" s="2"/>
      <c r="K326" s="2"/>
      <c r="L326" s="42">
        <v>357.404</v>
      </c>
      <c r="N326" s="43" t="s">
        <v>113</v>
      </c>
    </row>
    <row r="327" spans="1:14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M327" s="3"/>
      <c r="N327" s="37">
        <f>'Olieforbrug, TJ'!M327</f>
        <v>2015</v>
      </c>
    </row>
    <row r="328" spans="1:14" x14ac:dyDescent="0.2">
      <c r="A328" s="33" t="str">
        <f>'Olieforbrug, TJ'!A328</f>
        <v>Januar</v>
      </c>
      <c r="C328" s="67">
        <v>0</v>
      </c>
      <c r="D328" s="67">
        <v>4422</v>
      </c>
      <c r="E328" s="67">
        <v>0</v>
      </c>
      <c r="F328" s="67">
        <v>0</v>
      </c>
      <c r="G328" s="67">
        <f>I326-I328</f>
        <v>-1411</v>
      </c>
      <c r="H328" s="67">
        <v>2985</v>
      </c>
      <c r="I328" s="67">
        <v>15394</v>
      </c>
      <c r="J328" s="15"/>
      <c r="K328" s="15"/>
      <c r="L328" s="16">
        <f t="shared" ref="L328:L339" si="66">H328*39.8/1000</f>
        <v>118.80299999999998</v>
      </c>
      <c r="N328" s="23" t="str">
        <f>'Olieforbrug, TJ'!M328</f>
        <v>January</v>
      </c>
    </row>
    <row r="329" spans="1:14" x14ac:dyDescent="0.2">
      <c r="A329" s="33" t="str">
        <f>'Olieforbrug, TJ'!A329</f>
        <v>Februar</v>
      </c>
      <c r="C329" s="67">
        <v>0</v>
      </c>
      <c r="D329" s="67">
        <v>6607</v>
      </c>
      <c r="E329" s="67">
        <v>0</v>
      </c>
      <c r="F329" s="67">
        <v>0</v>
      </c>
      <c r="G329" s="67">
        <f t="shared" ref="G329:G334" si="67">I328-I329</f>
        <v>-2272</v>
      </c>
      <c r="H329" s="67">
        <v>4451</v>
      </c>
      <c r="I329" s="67">
        <v>17666</v>
      </c>
      <c r="J329" s="15"/>
      <c r="K329" s="15"/>
      <c r="L329" s="16">
        <f t="shared" si="66"/>
        <v>177.1498</v>
      </c>
      <c r="N329" s="23" t="str">
        <f>'Olieforbrug, TJ'!M329</f>
        <v>February</v>
      </c>
    </row>
    <row r="330" spans="1:14" x14ac:dyDescent="0.2">
      <c r="A330" s="33" t="str">
        <f>'Olieforbrug, TJ'!A330</f>
        <v>Marts</v>
      </c>
      <c r="C330" s="67">
        <v>0</v>
      </c>
      <c r="D330" s="67">
        <v>4811</v>
      </c>
      <c r="E330" s="67">
        <v>0</v>
      </c>
      <c r="F330" s="67">
        <v>0</v>
      </c>
      <c r="G330" s="67">
        <f t="shared" si="67"/>
        <v>4268</v>
      </c>
      <c r="H330" s="67">
        <v>9151</v>
      </c>
      <c r="I330" s="67">
        <v>13398</v>
      </c>
      <c r="J330" s="15"/>
      <c r="K330" s="15"/>
      <c r="L330" s="16">
        <f t="shared" si="66"/>
        <v>364.20979999999997</v>
      </c>
      <c r="N330" s="23" t="str">
        <f>'Olieforbrug, TJ'!M330</f>
        <v>March</v>
      </c>
    </row>
    <row r="331" spans="1:14" x14ac:dyDescent="0.2">
      <c r="A331" s="33" t="str">
        <f>'Olieforbrug, TJ'!A331</f>
        <v>April</v>
      </c>
      <c r="C331" s="67">
        <v>0</v>
      </c>
      <c r="D331" s="67">
        <v>26304</v>
      </c>
      <c r="E331" s="67">
        <v>0</v>
      </c>
      <c r="F331" s="67">
        <v>0</v>
      </c>
      <c r="G331" s="67">
        <f t="shared" si="67"/>
        <v>-6812</v>
      </c>
      <c r="H331" s="67">
        <v>20640</v>
      </c>
      <c r="I331" s="67">
        <v>20210</v>
      </c>
      <c r="L331" s="16">
        <f t="shared" si="66"/>
        <v>821.47199999999987</v>
      </c>
      <c r="N331" s="23" t="str">
        <f>'Olieforbrug, TJ'!M331</f>
        <v>April</v>
      </c>
    </row>
    <row r="332" spans="1:14" x14ac:dyDescent="0.2">
      <c r="A332" s="33" t="str">
        <f>'Olieforbrug, TJ'!A332</f>
        <v>Maj</v>
      </c>
      <c r="C332" s="67">
        <v>0</v>
      </c>
      <c r="D332" s="67">
        <v>20640</v>
      </c>
      <c r="E332" s="67">
        <v>0</v>
      </c>
      <c r="F332" s="67">
        <v>0</v>
      </c>
      <c r="G332" s="67">
        <f t="shared" si="67"/>
        <v>1980</v>
      </c>
      <c r="H332" s="67">
        <v>24418</v>
      </c>
      <c r="I332" s="67">
        <v>18230</v>
      </c>
      <c r="L332" s="16">
        <f t="shared" si="66"/>
        <v>971.83639999999991</v>
      </c>
      <c r="N332" s="23" t="str">
        <f>'Olieforbrug, TJ'!M332</f>
        <v>May</v>
      </c>
    </row>
    <row r="333" spans="1:14" x14ac:dyDescent="0.2">
      <c r="A333" s="33" t="str">
        <f>'Olieforbrug, TJ'!A333</f>
        <v>Juni</v>
      </c>
      <c r="C333" s="67">
        <v>0</v>
      </c>
      <c r="D333" s="67">
        <v>21828</v>
      </c>
      <c r="E333" s="67">
        <v>0</v>
      </c>
      <c r="F333" s="67">
        <v>0</v>
      </c>
      <c r="G333" s="67">
        <f t="shared" si="67"/>
        <v>3532</v>
      </c>
      <c r="H333" s="67">
        <v>30668</v>
      </c>
      <c r="I333" s="67">
        <v>14698</v>
      </c>
      <c r="L333" s="16">
        <f t="shared" si="66"/>
        <v>1220.5863999999999</v>
      </c>
      <c r="N333" s="23" t="str">
        <f>'Olieforbrug, TJ'!M333</f>
        <v>June</v>
      </c>
    </row>
    <row r="334" spans="1:14" x14ac:dyDescent="0.2">
      <c r="A334" s="33" t="str">
        <f>'Olieforbrug, TJ'!A334</f>
        <v>Juli</v>
      </c>
      <c r="C334" s="67">
        <v>0</v>
      </c>
      <c r="D334" s="67">
        <v>18194</v>
      </c>
      <c r="E334" s="67">
        <v>0</v>
      </c>
      <c r="F334" s="67">
        <v>0</v>
      </c>
      <c r="G334" s="67">
        <f t="shared" si="67"/>
        <v>-933</v>
      </c>
      <c r="H334" s="67">
        <v>17805</v>
      </c>
      <c r="I334" s="67">
        <v>15631</v>
      </c>
      <c r="L334" s="16">
        <f t="shared" si="66"/>
        <v>708.63900000000001</v>
      </c>
      <c r="N334" s="23" t="str">
        <f>'Olieforbrug, TJ'!M334</f>
        <v>July</v>
      </c>
    </row>
    <row r="335" spans="1:14" x14ac:dyDescent="0.2">
      <c r="A335" s="33" t="str">
        <f>'Olieforbrug, TJ'!A335</f>
        <v>August</v>
      </c>
      <c r="C335" s="67">
        <v>0</v>
      </c>
      <c r="D335" s="67">
        <v>23670</v>
      </c>
      <c r="E335" s="67">
        <v>0</v>
      </c>
      <c r="F335" s="67">
        <v>0</v>
      </c>
      <c r="G335" s="67">
        <f>I334-I335</f>
        <v>2348</v>
      </c>
      <c r="H335" s="67">
        <v>34123</v>
      </c>
      <c r="I335" s="67">
        <v>13283</v>
      </c>
      <c r="L335" s="16">
        <f t="shared" si="66"/>
        <v>1358.0953999999999</v>
      </c>
      <c r="N335" s="23" t="str">
        <f>'Olieforbrug, TJ'!M335</f>
        <v>August</v>
      </c>
    </row>
    <row r="336" spans="1:14" x14ac:dyDescent="0.2">
      <c r="A336" s="33" t="str">
        <f>'Olieforbrug, TJ'!A336</f>
        <v>September</v>
      </c>
      <c r="C336" s="67">
        <v>0</v>
      </c>
      <c r="D336" s="67">
        <v>29429</v>
      </c>
      <c r="E336" s="67">
        <v>0</v>
      </c>
      <c r="F336" s="67">
        <v>0</v>
      </c>
      <c r="G336" s="67">
        <f>I335-I336</f>
        <v>-1538</v>
      </c>
      <c r="H336" s="67">
        <v>28449</v>
      </c>
      <c r="I336" s="67">
        <v>14821</v>
      </c>
      <c r="L336" s="16">
        <f t="shared" si="66"/>
        <v>1132.2701999999999</v>
      </c>
      <c r="N336" s="23" t="str">
        <f>'Olieforbrug, TJ'!M336</f>
        <v>September</v>
      </c>
    </row>
    <row r="337" spans="1:14" x14ac:dyDescent="0.2">
      <c r="A337" s="33" t="str">
        <f>'Olieforbrug, TJ'!A337</f>
        <v>Oktober</v>
      </c>
      <c r="C337" s="67">
        <v>0</v>
      </c>
      <c r="D337" s="67">
        <v>25080</v>
      </c>
      <c r="E337" s="67">
        <v>0</v>
      </c>
      <c r="F337" s="67">
        <v>0</v>
      </c>
      <c r="G337" s="67">
        <f>I336-I337</f>
        <v>-1453</v>
      </c>
      <c r="H337" s="67">
        <v>23900</v>
      </c>
      <c r="I337" s="67">
        <v>16274</v>
      </c>
      <c r="L337" s="16">
        <f t="shared" si="66"/>
        <v>951.21999999999991</v>
      </c>
      <c r="N337" s="23" t="str">
        <f>'Olieforbrug, TJ'!M337</f>
        <v>October</v>
      </c>
    </row>
    <row r="338" spans="1:14" x14ac:dyDescent="0.2">
      <c r="A338" s="33" t="str">
        <f>'Olieforbrug, TJ'!A338</f>
        <v>November</v>
      </c>
      <c r="C338" s="67">
        <v>0</v>
      </c>
      <c r="D338" s="67">
        <v>16269</v>
      </c>
      <c r="E338" s="67">
        <v>0</v>
      </c>
      <c r="F338" s="67">
        <v>0</v>
      </c>
      <c r="G338" s="67">
        <f>I337-I338</f>
        <v>708</v>
      </c>
      <c r="H338" s="67">
        <v>15443</v>
      </c>
      <c r="I338" s="67">
        <v>15566</v>
      </c>
      <c r="L338" s="16">
        <f t="shared" si="66"/>
        <v>614.63139999999987</v>
      </c>
      <c r="N338" s="23" t="str">
        <f>'Olieforbrug, TJ'!M338</f>
        <v>November</v>
      </c>
    </row>
    <row r="339" spans="1:14" ht="13.5" thickBot="1" x14ac:dyDescent="0.25">
      <c r="A339" s="41" t="str">
        <f>'Olieforbrug, TJ'!A339</f>
        <v>December</v>
      </c>
      <c r="C339" s="42">
        <v>0</v>
      </c>
      <c r="D339" s="42">
        <v>2802</v>
      </c>
      <c r="E339" s="42">
        <v>0</v>
      </c>
      <c r="F339" s="42">
        <v>0</v>
      </c>
      <c r="G339" s="42">
        <f>I338-I339</f>
        <v>4186</v>
      </c>
      <c r="H339" s="42">
        <v>8815</v>
      </c>
      <c r="I339" s="42">
        <v>11380</v>
      </c>
      <c r="J339" s="2"/>
      <c r="K339" s="2"/>
      <c r="L339" s="42">
        <f t="shared" si="66"/>
        <v>350.83699999999999</v>
      </c>
      <c r="N339" s="43" t="str">
        <f>'Olieforbrug, TJ'!M339</f>
        <v>December</v>
      </c>
    </row>
    <row r="340" spans="1:14" x14ac:dyDescent="0.2">
      <c r="A340" s="37">
        <v>2016</v>
      </c>
      <c r="B340" s="15"/>
      <c r="C340" s="16"/>
      <c r="D340" s="16"/>
      <c r="E340" s="16"/>
      <c r="F340" s="16"/>
      <c r="G340" s="16"/>
      <c r="H340" s="16"/>
      <c r="I340" s="16"/>
      <c r="M340" s="3"/>
      <c r="N340" s="37">
        <v>2016</v>
      </c>
    </row>
    <row r="341" spans="1:14" x14ac:dyDescent="0.2">
      <c r="A341" s="33" t="str">
        <f>'Olieforbrug, TJ'!A341</f>
        <v>Januar</v>
      </c>
      <c r="C341" s="67">
        <v>0</v>
      </c>
      <c r="D341" s="67">
        <v>8382</v>
      </c>
      <c r="E341" s="67">
        <v>0</v>
      </c>
      <c r="F341" s="67">
        <v>0</v>
      </c>
      <c r="G341" s="67">
        <v>-5748</v>
      </c>
      <c r="H341" s="67">
        <v>2650</v>
      </c>
      <c r="I341" s="67">
        <v>17128</v>
      </c>
      <c r="J341" s="15"/>
      <c r="K341" s="15"/>
      <c r="L341" s="16">
        <v>105.46999999999998</v>
      </c>
      <c r="N341" s="23" t="str">
        <f>'Olieforbrug, TJ'!M341</f>
        <v>January</v>
      </c>
    </row>
    <row r="342" spans="1:14" x14ac:dyDescent="0.2">
      <c r="A342" s="33" t="str">
        <f>'Olieforbrug, TJ'!A342</f>
        <v>Februar</v>
      </c>
      <c r="C342" s="67">
        <v>0</v>
      </c>
      <c r="D342" s="67">
        <v>1199</v>
      </c>
      <c r="E342" s="67">
        <v>0</v>
      </c>
      <c r="F342" s="67">
        <v>0</v>
      </c>
      <c r="G342" s="67">
        <v>3395</v>
      </c>
      <c r="H342" s="67">
        <v>4704</v>
      </c>
      <c r="I342" s="67">
        <v>13733</v>
      </c>
      <c r="J342" s="15"/>
      <c r="K342" s="15"/>
      <c r="L342" s="16">
        <v>187.21919999999997</v>
      </c>
      <c r="N342" s="23" t="str">
        <f>'Olieforbrug, TJ'!M342</f>
        <v>February</v>
      </c>
    </row>
    <row r="343" spans="1:14" x14ac:dyDescent="0.2">
      <c r="A343" s="33" t="str">
        <f>'Olieforbrug, TJ'!A343</f>
        <v>Marts</v>
      </c>
      <c r="C343" s="67">
        <v>0</v>
      </c>
      <c r="D343" s="67">
        <v>6179</v>
      </c>
      <c r="E343" s="67">
        <v>0</v>
      </c>
      <c r="F343" s="67">
        <v>0</v>
      </c>
      <c r="G343" s="67">
        <v>2274</v>
      </c>
      <c r="H343" s="67">
        <v>8588</v>
      </c>
      <c r="I343" s="67">
        <v>11459</v>
      </c>
      <c r="J343" s="15"/>
      <c r="K343" s="15"/>
      <c r="L343" s="16">
        <v>341.80239999999998</v>
      </c>
      <c r="N343" s="23" t="str">
        <f>'Olieforbrug, TJ'!M343</f>
        <v>March</v>
      </c>
    </row>
    <row r="344" spans="1:14" x14ac:dyDescent="0.2">
      <c r="A344" s="33" t="str">
        <f>'Olieforbrug, TJ'!A344</f>
        <v>April</v>
      </c>
      <c r="C344" s="67">
        <v>0</v>
      </c>
      <c r="D344" s="67">
        <v>23041</v>
      </c>
      <c r="E344" s="67">
        <v>0</v>
      </c>
      <c r="F344" s="67">
        <v>0</v>
      </c>
      <c r="G344" s="67">
        <v>-11195</v>
      </c>
      <c r="H344" s="67">
        <v>16535</v>
      </c>
      <c r="I344" s="67">
        <v>22654</v>
      </c>
      <c r="J344" s="15"/>
      <c r="K344" s="15"/>
      <c r="L344" s="16">
        <v>658.09299999999996</v>
      </c>
      <c r="N344" s="23" t="str">
        <f>'Olieforbrug, TJ'!M344</f>
        <v>April</v>
      </c>
    </row>
    <row r="345" spans="1:14" x14ac:dyDescent="0.2">
      <c r="A345" s="33" t="str">
        <f>'Olieforbrug, TJ'!A345</f>
        <v>Maj</v>
      </c>
      <c r="C345" s="67">
        <v>0</v>
      </c>
      <c r="D345" s="67">
        <v>16152</v>
      </c>
      <c r="E345" s="67">
        <v>0</v>
      </c>
      <c r="F345" s="67">
        <v>0</v>
      </c>
      <c r="G345" s="67">
        <v>8739</v>
      </c>
      <c r="H345" s="67">
        <v>25649</v>
      </c>
      <c r="I345" s="67">
        <v>13915</v>
      </c>
      <c r="J345" s="15"/>
      <c r="K345" s="15"/>
      <c r="L345" s="16">
        <v>1020.8302</v>
      </c>
      <c r="N345" s="23" t="str">
        <f>'Olieforbrug, TJ'!M345</f>
        <v>May</v>
      </c>
    </row>
    <row r="346" spans="1:14" x14ac:dyDescent="0.2">
      <c r="A346" s="33" t="str">
        <f>'Olieforbrug, TJ'!A346</f>
        <v>Juni</v>
      </c>
      <c r="C346" s="67">
        <v>0</v>
      </c>
      <c r="D346" s="67">
        <v>21573</v>
      </c>
      <c r="E346" s="67">
        <v>0</v>
      </c>
      <c r="F346" s="67">
        <v>0</v>
      </c>
      <c r="G346" s="67">
        <v>3603</v>
      </c>
      <c r="H346" s="67">
        <v>30152</v>
      </c>
      <c r="I346" s="67">
        <v>10312</v>
      </c>
      <c r="J346" s="15"/>
      <c r="K346" s="15"/>
      <c r="L346" s="16">
        <v>1200.0495999999998</v>
      </c>
      <c r="N346" s="23" t="str">
        <f>'Olieforbrug, TJ'!M346</f>
        <v>June</v>
      </c>
    </row>
    <row r="347" spans="1:14" x14ac:dyDescent="0.2">
      <c r="A347" s="33" t="str">
        <f>'Olieforbrug, TJ'!A347</f>
        <v>Juli</v>
      </c>
      <c r="C347" s="67">
        <v>0</v>
      </c>
      <c r="D347" s="67">
        <v>21527</v>
      </c>
      <c r="E347" s="67">
        <v>0</v>
      </c>
      <c r="F347" s="67">
        <v>0</v>
      </c>
      <c r="G347" s="67">
        <v>-7854</v>
      </c>
      <c r="H347" s="67">
        <v>14165</v>
      </c>
      <c r="I347" s="67">
        <v>18166</v>
      </c>
      <c r="J347" s="15"/>
      <c r="K347" s="15"/>
      <c r="L347" s="16">
        <v>563.76700000000005</v>
      </c>
      <c r="N347" s="23" t="str">
        <f>'Olieforbrug, TJ'!M347</f>
        <v>July</v>
      </c>
    </row>
    <row r="348" spans="1:14" x14ac:dyDescent="0.2">
      <c r="A348" s="33" t="str">
        <f>'Olieforbrug, TJ'!A348</f>
        <v>August</v>
      </c>
      <c r="C348" s="67">
        <v>0</v>
      </c>
      <c r="D348" s="67">
        <v>25062</v>
      </c>
      <c r="E348" s="67">
        <v>0</v>
      </c>
      <c r="F348" s="67">
        <v>0</v>
      </c>
      <c r="G348" s="67">
        <v>742</v>
      </c>
      <c r="H348" s="67">
        <v>26816</v>
      </c>
      <c r="I348" s="67">
        <v>17424</v>
      </c>
      <c r="J348" s="15"/>
      <c r="K348" s="15"/>
      <c r="L348" s="16">
        <v>1067.2767999999999</v>
      </c>
      <c r="N348" s="23" t="str">
        <f>'Olieforbrug, TJ'!M348</f>
        <v>August</v>
      </c>
    </row>
    <row r="349" spans="1:14" x14ac:dyDescent="0.2">
      <c r="A349" s="33" t="str">
        <f>'Olieforbrug, TJ'!A349</f>
        <v>September</v>
      </c>
      <c r="C349" s="67">
        <v>0</v>
      </c>
      <c r="D349" s="67">
        <v>24459</v>
      </c>
      <c r="E349" s="67">
        <v>0</v>
      </c>
      <c r="F349" s="67">
        <v>0</v>
      </c>
      <c r="G349" s="67">
        <v>5244</v>
      </c>
      <c r="H349" s="67">
        <v>30471</v>
      </c>
      <c r="I349" s="67">
        <v>12180</v>
      </c>
      <c r="J349" s="15"/>
      <c r="K349" s="15"/>
      <c r="L349" s="16">
        <v>1212.7457999999999</v>
      </c>
      <c r="N349" s="23" t="str">
        <f>'Olieforbrug, TJ'!M349</f>
        <v>September</v>
      </c>
    </row>
    <row r="350" spans="1:14" x14ac:dyDescent="0.2">
      <c r="A350" s="33" t="str">
        <f>'Olieforbrug, TJ'!A350</f>
        <v>Oktober</v>
      </c>
      <c r="C350" s="67">
        <v>0</v>
      </c>
      <c r="D350" s="67">
        <v>27392</v>
      </c>
      <c r="E350" s="67">
        <v>0</v>
      </c>
      <c r="F350" s="67">
        <v>0</v>
      </c>
      <c r="G350" s="67">
        <v>-4912</v>
      </c>
      <c r="H350" s="67">
        <v>23002</v>
      </c>
      <c r="I350" s="67">
        <v>17092</v>
      </c>
      <c r="J350" s="15"/>
      <c r="K350" s="15"/>
      <c r="L350" s="16">
        <v>915.4796</v>
      </c>
      <c r="N350" s="23" t="str">
        <f>'Olieforbrug, TJ'!M350</f>
        <v>October</v>
      </c>
    </row>
    <row r="351" spans="1:14" x14ac:dyDescent="0.2">
      <c r="A351" s="33" t="str">
        <f>'Olieforbrug, TJ'!A351</f>
        <v>November</v>
      </c>
      <c r="C351" s="67">
        <v>0</v>
      </c>
      <c r="D351" s="67">
        <v>21470</v>
      </c>
      <c r="E351" s="67">
        <v>0</v>
      </c>
      <c r="F351" s="67">
        <v>0</v>
      </c>
      <c r="G351" s="67">
        <v>-2672</v>
      </c>
      <c r="H351" s="67">
        <v>19286</v>
      </c>
      <c r="I351" s="67">
        <v>19764</v>
      </c>
      <c r="J351" s="15"/>
      <c r="K351" s="15"/>
      <c r="L351" s="16">
        <v>767.58279999999991</v>
      </c>
      <c r="N351" s="23" t="str">
        <f>'Olieforbrug, TJ'!M351</f>
        <v>November</v>
      </c>
    </row>
    <row r="352" spans="1:14" ht="13.5" thickBot="1" x14ac:dyDescent="0.25">
      <c r="A352" s="41" t="str">
        <f>'Olieforbrug, TJ'!A352</f>
        <v>December</v>
      </c>
      <c r="C352" s="42">
        <v>0</v>
      </c>
      <c r="D352" s="42">
        <v>3969</v>
      </c>
      <c r="E352" s="42">
        <v>0</v>
      </c>
      <c r="F352" s="42">
        <v>0</v>
      </c>
      <c r="G352" s="42">
        <v>8089</v>
      </c>
      <c r="H352" s="42">
        <v>11978</v>
      </c>
      <c r="I352" s="42">
        <v>11675</v>
      </c>
      <c r="J352" s="2"/>
      <c r="K352" s="2"/>
      <c r="L352" s="42">
        <v>476.72439999999995</v>
      </c>
      <c r="N352" s="43" t="str">
        <f>'Olieforbrug, TJ'!M352</f>
        <v>December</v>
      </c>
    </row>
    <row r="353" spans="1:14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5"/>
      <c r="K353" s="15"/>
      <c r="L353" s="16"/>
      <c r="M353" s="3"/>
      <c r="N353" s="37">
        <v>2017</v>
      </c>
    </row>
    <row r="354" spans="1:14" x14ac:dyDescent="0.2">
      <c r="A354" s="23" t="str">
        <f>'Olieforbrug, TJ'!A354</f>
        <v>Januar</v>
      </c>
      <c r="C354" s="16">
        <f>IFERROR(HLOOKUP("Bitumen",'[1]Månedlig Olie Rapport'!$B$2:$AG$39,MATCH("Egen produktion 2.i.",'[1]Månedlig Olie Rapport'!$B$2:$B$39,0),FALSE),0)-IFERROR(HLOOKUP("Bitumen",'[1]Månedlig Olie Rapport'!$B$2:$AG$39,MATCH("Anvendt til produktion 3.n",'[1]Månedlig Olie Rapport'!$B$2:$B$39,0),FALSE),0)</f>
        <v>0</v>
      </c>
      <c r="D354" s="16">
        <f>IFERROR(HLOOKUP("Bitumen",'[1]Månedlig Olie Rapport'!$A$2:$AG$39,MATCH("Import 2.a.",'[1]Månedlig Olie Rapport'!$B$2:$B$39,0),FALSE),0)</f>
        <v>8285</v>
      </c>
      <c r="E354" s="16">
        <f>IFERROR(HLOOKUP("Bitumen",'[1]Månedlig Olie Rapport'!$A$2:$AG$39,MATCH("Eksport 3.a.",'[1]Månedlig Olie Rapport'!$B$2:$B$39,0),FALSE),0)</f>
        <v>0</v>
      </c>
      <c r="F354" s="16">
        <f>IFERROR(HLOOKUP("Bitumen",'[1]Månedlig Olie Rapport'!$A$2:$AG$39,MATCH("Bunkring af udenrigsfart 3.d.",'[1]Månedlig Olie Rapport'!$B$2:$B$39,0),FALSE),0)</f>
        <v>0</v>
      </c>
      <c r="G354" s="16">
        <f>I352-I354</f>
        <v>-5169</v>
      </c>
      <c r="H354" s="16">
        <f>IFERROR(HLOOKUP("Bitumen",'[1]Månedlig Olie Rapport'!$A$2:$AG$39,MATCH("Salg til Forsvaret 3.e.",'[1]Månedlig Olie Rapport'!$B$2:$B$39,0),FALSE),0)
+IFERROR(HLOOKUP("Bitumen",'[1]Månedlig Olie Rapport'!$A$2:$AG$39,MATCH("Salg til international luftfart 3.f.",'[1]Månedlig Olie Rapport'!$B$2:$B$39,0),FALSE),0)
+IFERROR(HLOOKUP("Bitumen",'[1]Månedlig Olie Rapport'!$A$2:$AG$39,MATCH("Salg til andre 3.h.",'[1]Månedlig Olie Rapport'!$B$2:$B$39,0),FALSE),0)
+IFERROR(HLOOKUP("Bitumen",'[1]Månedlig Olie Rapport'!$A$2:$AG$39,MATCH("Eget forbrug uden for raffinaderi 3*",'[1]Månedlig Olie Rapport'!$B$2:$B$39,0),FALSE),0)
+IFERROR(HLOOKUP("Bitumen",'[1]Månedlig Olie Rapport'!$A$2:$AG$39,MATCH("Salg til platforme 3.g.",'[1]Månedlig Olie Rapport'!$B$2:$B$39,0),FALSE),0)</f>
        <v>3907</v>
      </c>
      <c r="I354" s="16">
        <f>IFERROR(HLOOKUP("Bitumen",'[1]Månedlig Olie Rapport'!$A$2:$AG$39,MATCH("EGEN BEHOLDNING ULTIMO",'[1]Månedlig Olie Rapport'!$A$2:$A$39,0),FALSE),0)</f>
        <v>16844</v>
      </c>
      <c r="J354" s="15"/>
      <c r="K354" s="15"/>
      <c r="L354" s="16">
        <f t="shared" ref="L354:L365" si="68">H354*39.8/1000</f>
        <v>155.49859999999998</v>
      </c>
      <c r="N354" s="23" t="str">
        <f>'Olieforbrug, TJ'!M354</f>
        <v>January</v>
      </c>
    </row>
    <row r="355" spans="1:14" x14ac:dyDescent="0.2">
      <c r="A355" s="23" t="str">
        <f>'Olieforbrug, TJ'!A355</f>
        <v>Februar</v>
      </c>
      <c r="C355" s="16">
        <f>IFERROR(HLOOKUP("Bitumen",'[2]Månedlig Olie Rapport'!$B$2:$AG$39,MATCH("Egen produktion 2.i.",'[2]Månedlig Olie Rapport'!$B$2:$B$39,0),FALSE),0)-IFERROR(HLOOKUP("Bitumen",'[2]Månedlig Olie Rapport'!$B$2:$AG$39,MATCH("Anvendt til produktion 3.n",'[2]Månedlig Olie Rapport'!$B$2:$B$39,0),FALSE),0)</f>
        <v>0</v>
      </c>
      <c r="D355" s="16">
        <f>IFERROR(HLOOKUP("Bitumen",'[2]Månedlig Olie Rapport'!$A$2:$AG$39,MATCH("Import 2.a.",'[2]Månedlig Olie Rapport'!$B$2:$B$39,0),FALSE),0)</f>
        <v>8411</v>
      </c>
      <c r="E355" s="16">
        <f>IFERROR(HLOOKUP("Bitumen",'[2]Månedlig Olie Rapport'!$A$2:$AG$39,MATCH("Eksport 3.a.",'[2]Månedlig Olie Rapport'!$B$2:$B$39,0),FALSE),0)</f>
        <v>0</v>
      </c>
      <c r="F355" s="16">
        <f>IFERROR(HLOOKUP("Bitumen",'[2]Månedlig Olie Rapport'!$A$2:$AG$39,MATCH("Bunkring af udenrigsfart 3.d.",'[2]Månedlig Olie Rapport'!$B$2:$B$39,0),FALSE),0)</f>
        <v>0</v>
      </c>
      <c r="G355" s="16">
        <f t="shared" ref="G355:G360" si="69">I354-I355</f>
        <v>-4127</v>
      </c>
      <c r="H355" s="16">
        <f>IFERROR(HLOOKUP("Bitumen",'[2]Månedlig Olie Rapport'!$A$2:$AG$39,MATCH("Salg til Forsvaret 3.e.",'[2]Månedlig Olie Rapport'!$B$2:$B$39,0),FALSE),0)
+IFERROR(HLOOKUP("Bitumen",'[2]Månedlig Olie Rapport'!$A$2:$AG$39,MATCH("Salg til international luftfart 3.f.",'[2]Månedlig Olie Rapport'!$B$2:$B$39,0),FALSE),0)
+IFERROR(HLOOKUP("Bitumen",'[2]Månedlig Olie Rapport'!$A$2:$AG$39,MATCH("Salg til andre 3.h.",'[2]Månedlig Olie Rapport'!$B$2:$B$39,0),FALSE),0)
+IFERROR(HLOOKUP("Bitumen",'[2]Månedlig Olie Rapport'!$A$2:$AG$39,MATCH("Eget forbrug uden for raffinaderi 3*",'[2]Månedlig Olie Rapport'!$B$2:$B$39,0),FALSE),0)
+IFERROR(HLOOKUP("Bitumen",'[2]Månedlig Olie Rapport'!$A$2:$AG$39,MATCH("Salg til platforme 3.g.",'[2]Månedlig Olie Rapport'!$B$2:$B$39,0),FALSE),0)</f>
        <v>4565</v>
      </c>
      <c r="I355" s="16">
        <f>IFERROR(HLOOKUP("Bitumen",'[2]Månedlig Olie Rapport'!$A$2:$AG$39,MATCH("EGEN BEHOLDNING ULTIMO",'[2]Månedlig Olie Rapport'!$A$2:$A$39,0),FALSE),0)</f>
        <v>20971</v>
      </c>
      <c r="J355" s="15"/>
      <c r="K355" s="15"/>
      <c r="L355" s="16">
        <f t="shared" si="68"/>
        <v>181.68700000000001</v>
      </c>
      <c r="N355" s="23" t="str">
        <f>'Olieforbrug, TJ'!M355</f>
        <v>February</v>
      </c>
    </row>
    <row r="356" spans="1:14" x14ac:dyDescent="0.2">
      <c r="A356" s="23" t="str">
        <f>'Olieforbrug, TJ'!A356</f>
        <v>Marts</v>
      </c>
      <c r="C356" s="16">
        <f>IFERROR(HLOOKUP("Bitumen",'[3]Månedlig Olie Rapport'!$B$2:$AG$39,MATCH("Egen produktion 2.i.",'[3]Månedlig Olie Rapport'!$B$2:$B$39,0),FALSE),0)-IFERROR(HLOOKUP("Bitumen",'[3]Månedlig Olie Rapport'!$B$2:$AG$39,MATCH("Anvendt til produktion 3.n",'[3]Månedlig Olie Rapport'!$B$2:$B$39,0),FALSE),0)</f>
        <v>0</v>
      </c>
      <c r="D356" s="16">
        <f>IFERROR(HLOOKUP("Bitumen",'[3]Månedlig Olie Rapport'!$A$2:$AG$39,MATCH("Import 2.a.",'[3]Månedlig Olie Rapport'!$B$2:$B$39,0),FALSE),0)</f>
        <v>6765</v>
      </c>
      <c r="E356" s="16">
        <f>IFERROR(HLOOKUP("Bitumen",'[3]Månedlig Olie Rapport'!$A$2:$AG$39,MATCH("Eksport 3.a.",'[3]Månedlig Olie Rapport'!$B$2:$B$39,0),FALSE),0)</f>
        <v>0</v>
      </c>
      <c r="F356" s="16">
        <f>IFERROR(HLOOKUP("Bitumen",'[3]Månedlig Olie Rapport'!$A$2:$AG$39,MATCH("Bunkring af udenrigsfart 3.d.",'[3]Månedlig Olie Rapport'!$B$2:$B$39,0),FALSE),0)</f>
        <v>0</v>
      </c>
      <c r="G356" s="16">
        <f t="shared" si="69"/>
        <v>4557</v>
      </c>
      <c r="H356" s="16">
        <f>IFERROR(HLOOKUP("Bitumen",'[3]Månedlig Olie Rapport'!$A$2:$AG$39,MATCH("Salg til Forsvaret 3.e.",'[3]Månedlig Olie Rapport'!$B$2:$B$39,0),FALSE),0)
+IFERROR(HLOOKUP("Bitumen",'[3]Månedlig Olie Rapport'!$A$2:$AG$39,MATCH("Salg til international luftfart 3.f.",'[3]Månedlig Olie Rapport'!$B$2:$B$39,0),FALSE),0)
+IFERROR(HLOOKUP("Bitumen",'[3]Månedlig Olie Rapport'!$A$2:$AG$39,MATCH("Salg til andre 3.h.",'[3]Månedlig Olie Rapport'!$B$2:$B$39,0),FALSE),0)
+IFERROR(HLOOKUP("Bitumen",'[3]Månedlig Olie Rapport'!$A$2:$AG$39,MATCH("Eget forbrug uden for raffinaderi 3*",'[3]Månedlig Olie Rapport'!$B$2:$B$39,0),FALSE),0)
+IFERROR(HLOOKUP("Bitumen",'[3]Månedlig Olie Rapport'!$A$2:$AG$39,MATCH("Salg til platforme 3.g.",'[3]Månedlig Olie Rapport'!$B$2:$B$39,0),FALSE),0)</f>
        <v>11573</v>
      </c>
      <c r="I356" s="16">
        <f>IFERROR(HLOOKUP("Bitumen",'[3]Månedlig Olie Rapport'!$A$2:$AG$39,MATCH("EGEN BEHOLDNING ULTIMO",'[3]Månedlig Olie Rapport'!$A$2:$A$39,0),FALSE),0)</f>
        <v>16414</v>
      </c>
      <c r="J356" s="15"/>
      <c r="K356" s="15"/>
      <c r="L356" s="16">
        <f t="shared" si="68"/>
        <v>460.60539999999997</v>
      </c>
      <c r="N356" s="23" t="str">
        <f>'Olieforbrug, TJ'!M356</f>
        <v>March</v>
      </c>
    </row>
    <row r="357" spans="1:14" x14ac:dyDescent="0.2">
      <c r="A357" s="23" t="str">
        <f>'Olieforbrug, TJ'!A357</f>
        <v>April</v>
      </c>
      <c r="C357" s="16">
        <f>IFERROR(HLOOKUP("Bitumen",'[4]Månedlig Olie Rapport'!$B$2:$AG$39,MATCH("Egen produktion 2.i.",'[4]Månedlig Olie Rapport'!$B$2:$B$39,0),FALSE),0)-IFERROR(HLOOKUP("Bitumen",'[4]Månedlig Olie Rapport'!$B$2:$AG$39,MATCH("Anvendt til produktion 3.n",'[4]Månedlig Olie Rapport'!$B$2:$B$39,0),FALSE),0)</f>
        <v>0</v>
      </c>
      <c r="D357" s="16">
        <f>IFERROR(HLOOKUP("Bitumen",'[4]Månedlig Olie Rapport'!$A$2:$AG$39,MATCH("Import 2.a.",'[4]Månedlig Olie Rapport'!$B$2:$B$39,0),FALSE),0)</f>
        <v>18389</v>
      </c>
      <c r="E357" s="16">
        <f>IFERROR(HLOOKUP("Bitumen",'[4]Månedlig Olie Rapport'!$A$2:$AG$39,MATCH("Eksport 3.a.",'[4]Månedlig Olie Rapport'!$B$2:$B$39,0),FALSE),0)</f>
        <v>0</v>
      </c>
      <c r="F357" s="16">
        <f>IFERROR(HLOOKUP("Bitumen",'[4]Månedlig Olie Rapport'!$A$2:$AG$39,MATCH("Bunkring af udenrigsfart 3.d.",'[4]Månedlig Olie Rapport'!$B$2:$B$39,0),FALSE),0)</f>
        <v>0</v>
      </c>
      <c r="G357" s="16">
        <f t="shared" si="69"/>
        <v>-7903</v>
      </c>
      <c r="H357" s="16">
        <f>IFERROR(HLOOKUP("Bitumen",'[4]Månedlig Olie Rapport'!$A$2:$AG$39,MATCH("Salg til Forsvaret 3.e.",'[4]Månedlig Olie Rapport'!$B$2:$B$39,0),FALSE),0)
+IFERROR(HLOOKUP("Bitumen",'[4]Månedlig Olie Rapport'!$A$2:$AG$39,MATCH("Salg til international luftfart 3.f.",'[4]Månedlig Olie Rapport'!$B$2:$B$39,0),FALSE),0)
+IFERROR(HLOOKUP("Bitumen",'[4]Månedlig Olie Rapport'!$A$2:$AG$39,MATCH("Salg til andre 3.h.",'[4]Månedlig Olie Rapport'!$B$2:$B$39,0),FALSE),0)
+IFERROR(HLOOKUP("Bitumen",'[4]Månedlig Olie Rapport'!$A$2:$AG$39,MATCH("Eget forbrug uden for raffinaderi 3*",'[4]Månedlig Olie Rapport'!$B$2:$B$39,0),FALSE),0)
+IFERROR(HLOOKUP("Bitumen",'[4]Månedlig Olie Rapport'!$A$2:$AG$39,MATCH("Salg til platforme 3.g.",'[4]Månedlig Olie Rapport'!$B$2:$B$39,0),FALSE),0)</f>
        <v>14825</v>
      </c>
      <c r="I357" s="16">
        <f>IFERROR(HLOOKUP("Bitumen",'[4]Månedlig Olie Rapport'!$A$2:$AG$39,MATCH("EGEN BEHOLDNING ULTIMO",'[4]Månedlig Olie Rapport'!$A$2:$A$39,0),FALSE),0)</f>
        <v>24317</v>
      </c>
      <c r="J357" s="15"/>
      <c r="K357" s="15"/>
      <c r="L357" s="16">
        <f t="shared" si="68"/>
        <v>590.03499999999997</v>
      </c>
      <c r="N357" s="23" t="str">
        <f>'Olieforbrug, TJ'!M357</f>
        <v>April</v>
      </c>
    </row>
    <row r="358" spans="1:14" x14ac:dyDescent="0.2">
      <c r="A358" s="23" t="str">
        <f>'Olieforbrug, TJ'!A358</f>
        <v>Maj</v>
      </c>
      <c r="C358" s="16">
        <f>IFERROR(HLOOKUP("Bitumen",'[5]Månedlig Olie Rapport'!$B$2:$AG$39,MATCH("Egen produktion 2.i.",'[5]Månedlig Olie Rapport'!$B$2:$B$39,0),FALSE),0)-IFERROR(HLOOKUP("Bitumen",'[5]Månedlig Olie Rapport'!$B$2:$AG$39,MATCH("Anvendt til produktion 3.n",'[5]Månedlig Olie Rapport'!$B$2:$B$39,0),FALSE),0)</f>
        <v>0</v>
      </c>
      <c r="D358" s="16">
        <f>IFERROR(HLOOKUP("Bitumen",'[5]Månedlig Olie Rapport'!$A$2:$AG$39,MATCH("Import 2.a.",'[5]Månedlig Olie Rapport'!$B$2:$B$39,0),FALSE),0)</f>
        <v>19223</v>
      </c>
      <c r="E358" s="16">
        <f>IFERROR(HLOOKUP("Bitumen",'[5]Månedlig Olie Rapport'!$A$2:$AG$39,MATCH("Eksport 3.a.",'[5]Månedlig Olie Rapport'!$B$2:$B$39,0),FALSE),0)</f>
        <v>0</v>
      </c>
      <c r="F358" s="16">
        <f>IFERROR(HLOOKUP("Bitumen",'[5]Månedlig Olie Rapport'!$A$2:$AG$39,MATCH("Bunkring af udenrigsfart 3.d.",'[5]Månedlig Olie Rapport'!$B$2:$B$39,0),FALSE),0)</f>
        <v>0</v>
      </c>
      <c r="G358" s="16">
        <f t="shared" si="69"/>
        <v>6279</v>
      </c>
      <c r="H358" s="16">
        <f>IFERROR(HLOOKUP("Bitumen",'[5]Månedlig Olie Rapport'!$A$2:$AG$39,MATCH("Salg til Forsvaret 3.e.",'[5]Månedlig Olie Rapport'!$B$2:$B$39,0),FALSE),0)
+IFERROR(HLOOKUP("Bitumen",'[5]Månedlig Olie Rapport'!$A$2:$AG$39,MATCH("Salg til international luftfart 3.f.",'[5]Månedlig Olie Rapport'!$B$2:$B$39,0),FALSE),0)
+IFERROR(HLOOKUP("Bitumen",'[5]Månedlig Olie Rapport'!$A$2:$AG$39,MATCH("Salg til andre 3.h.",'[5]Månedlig Olie Rapport'!$B$2:$B$39,0),FALSE),0)
+IFERROR(HLOOKUP("Bitumen",'[5]Månedlig Olie Rapport'!$A$2:$AG$39,MATCH("Eget forbrug uden for raffinaderi 3*",'[5]Månedlig Olie Rapport'!$B$2:$B$39,0),FALSE),0)
+IFERROR(HLOOKUP("Bitumen",'[5]Månedlig Olie Rapport'!$A$2:$AG$39,MATCH("Salg til platforme 3.g.",'[5]Månedlig Olie Rapport'!$B$2:$B$39,0),FALSE),0)</f>
        <v>26139</v>
      </c>
      <c r="I358" s="16">
        <f>IFERROR(HLOOKUP("Bitumen",'[5]Månedlig Olie Rapport'!$A$2:$AG$39,MATCH("EGEN BEHOLDNING ULTIMO",'[5]Månedlig Olie Rapport'!$A$2:$A$39,0),FALSE),0)</f>
        <v>18038</v>
      </c>
      <c r="J358" s="15"/>
      <c r="K358" s="15"/>
      <c r="L358" s="16">
        <f t="shared" si="68"/>
        <v>1040.3322000000001</v>
      </c>
      <c r="N358" s="23" t="str">
        <f>'Olieforbrug, TJ'!M358</f>
        <v>May</v>
      </c>
    </row>
    <row r="359" spans="1:14" x14ac:dyDescent="0.2">
      <c r="A359" s="23" t="str">
        <f>'Olieforbrug, TJ'!A359</f>
        <v>Juni</v>
      </c>
      <c r="C359" s="16">
        <f>IFERROR(HLOOKUP("Bitumen",'[6]Månedlig Olie Rapport'!$B$2:$AG$39,MATCH("Egen produktion 2.i.",'[6]Månedlig Olie Rapport'!$B$2:$B$39,0),FALSE),0)-IFERROR(HLOOKUP("Bitumen",'[6]Månedlig Olie Rapport'!$B$2:$AG$39,MATCH("Anvendt til produktion 3.n",'[6]Månedlig Olie Rapport'!$B$2:$B$39,0),FALSE),0)</f>
        <v>0</v>
      </c>
      <c r="D359" s="16">
        <f>IFERROR(HLOOKUP("Bitumen",'[6]Månedlig Olie Rapport'!$A$2:$AG$39,MATCH("Import 2.a.",'[6]Månedlig Olie Rapport'!$B$2:$B$39,0),FALSE),0)</f>
        <v>23780</v>
      </c>
      <c r="E359" s="16">
        <f>IFERROR(HLOOKUP("Bitumen",'[6]Månedlig Olie Rapport'!$A$2:$AG$39,MATCH("Eksport 3.a.",'[6]Månedlig Olie Rapport'!$B$2:$B$39,0),FALSE),0)</f>
        <v>0</v>
      </c>
      <c r="F359" s="16">
        <f>IFERROR(HLOOKUP("Bitumen",'[6]Månedlig Olie Rapport'!$A$2:$AG$39,MATCH("Bunkring af udenrigsfart 3.d.",'[6]Månedlig Olie Rapport'!$B$2:$B$39,0),FALSE),0)</f>
        <v>0</v>
      </c>
      <c r="G359" s="16">
        <f t="shared" si="69"/>
        <v>2572</v>
      </c>
      <c r="H359" s="16">
        <f>IFERROR(HLOOKUP("Bitumen",'[6]Månedlig Olie Rapport'!$A$2:$AG$39,MATCH("Salg til Forsvaret 3.e.",'[6]Månedlig Olie Rapport'!$B$2:$B$39,0),FALSE),0)
+IFERROR(HLOOKUP("Bitumen",'[6]Månedlig Olie Rapport'!$A$2:$AG$39,MATCH("Salg til international luftfart 3.f.",'[6]Månedlig Olie Rapport'!$B$2:$B$39,0),FALSE),0)
+IFERROR(HLOOKUP("Bitumen",'[6]Månedlig Olie Rapport'!$A$2:$AG$39,MATCH("Salg til andre 3.h.",'[6]Månedlig Olie Rapport'!$B$2:$B$39,0),FALSE),0)
+IFERROR(HLOOKUP("Bitumen",'[6]Månedlig Olie Rapport'!$A$2:$AG$39,MATCH("Eget forbrug uden for raffinaderi 3*",'[6]Månedlig Olie Rapport'!$B$2:$B$39,0),FALSE),0)
+IFERROR(HLOOKUP("Bitumen",'[6]Månedlig Olie Rapport'!$A$2:$AG$39,MATCH("Salg til platforme 3.g.",'[6]Månedlig Olie Rapport'!$B$2:$B$39,0),FALSE),0)</f>
        <v>31238</v>
      </c>
      <c r="I359" s="16">
        <f>IFERROR(HLOOKUP("Bitumen",'[6]Månedlig Olie Rapport'!$A$2:$AG$39,MATCH("EGEN BEHOLDNING ULTIMO",'[6]Månedlig Olie Rapport'!$A$2:$A$39,0),FALSE),0)</f>
        <v>15466</v>
      </c>
      <c r="J359" s="15"/>
      <c r="K359" s="15"/>
      <c r="L359" s="16">
        <f t="shared" si="68"/>
        <v>1243.2723999999998</v>
      </c>
      <c r="N359" s="23" t="str">
        <f>'Olieforbrug, TJ'!M359</f>
        <v>June</v>
      </c>
    </row>
    <row r="360" spans="1:14" x14ac:dyDescent="0.2">
      <c r="A360" s="23" t="str">
        <f>'Olieforbrug, TJ'!A360</f>
        <v>Juli</v>
      </c>
      <c r="C360" s="16">
        <f>IFERROR(HLOOKUP("Bitumen",'[7]Månedlig Olie Rapport'!$B$2:$AG$39,MATCH("Egen produktion 2.i.",'[7]Månedlig Olie Rapport'!$B$2:$B$39,0),FALSE),0)-IFERROR(HLOOKUP("Bitumen",'[7]Månedlig Olie Rapport'!$B$2:$AG$39,MATCH("Anvendt til produktion 3.n",'[7]Månedlig Olie Rapport'!$B$2:$B$39,0),FALSE),0)</f>
        <v>0</v>
      </c>
      <c r="D360" s="16">
        <f>IFERROR(HLOOKUP("Bitumen",'[7]Månedlig Olie Rapport'!$A$2:$AG$39,MATCH("Import 2.a.",'[7]Månedlig Olie Rapport'!$B$2:$B$39,0),FALSE),0)</f>
        <v>13738</v>
      </c>
      <c r="E360" s="16">
        <f>IFERROR(HLOOKUP("Bitumen",'[7]Månedlig Olie Rapport'!$A$2:$AG$39,MATCH("Eksport 3.a.",'[7]Månedlig Olie Rapport'!$B$2:$B$39,0),FALSE),0)</f>
        <v>0</v>
      </c>
      <c r="F360" s="16">
        <f>IFERROR(HLOOKUP("Bitumen",'[7]Månedlig Olie Rapport'!$A$2:$AG$39,MATCH("Bunkring af udenrigsfart 3.d.",'[7]Månedlig Olie Rapport'!$B$2:$B$39,0),FALSE),0)</f>
        <v>0</v>
      </c>
      <c r="G360" s="16">
        <f t="shared" si="69"/>
        <v>64</v>
      </c>
      <c r="H360" s="16">
        <f>IFERROR(HLOOKUP("Bitumen",'[7]Månedlig Olie Rapport'!$A$2:$AG$39,MATCH("Salg til Forsvaret 3.e.",'[7]Månedlig Olie Rapport'!$B$2:$B$39,0),FALSE),0)
+IFERROR(HLOOKUP("Bitumen",'[7]Månedlig Olie Rapport'!$A$2:$AG$39,MATCH("Salg til international luftfart 3.f.",'[7]Månedlig Olie Rapport'!$B$2:$B$39,0),FALSE),0)
+IFERROR(HLOOKUP("Bitumen",'[7]Månedlig Olie Rapport'!$A$2:$AG$39,MATCH("Salg til andre 3.h.",'[7]Månedlig Olie Rapport'!$B$2:$B$39,0),FALSE),0)
+IFERROR(HLOOKUP("Bitumen",'[7]Månedlig Olie Rapport'!$A$2:$AG$39,MATCH("Eget forbrug uden for raffinaderi 3*",'[7]Månedlig Olie Rapport'!$B$2:$B$39,0),FALSE),0)
+IFERROR(HLOOKUP("Bitumen",'[7]Månedlig Olie Rapport'!$A$2:$AG$39,MATCH("Salg til platforme 3.g.",'[7]Månedlig Olie Rapport'!$B$2:$B$39,0),FALSE),0)</f>
        <v>14169</v>
      </c>
      <c r="I360" s="16">
        <f>IFERROR(HLOOKUP("Bitumen",'[7]Månedlig Olie Rapport'!$A$2:$AG$39,MATCH("EGEN BEHOLDNING ULTIMO",'[7]Månedlig Olie Rapport'!$A$2:$A$39,0),FALSE),0)</f>
        <v>15402</v>
      </c>
      <c r="J360" s="15"/>
      <c r="K360" s="15"/>
      <c r="L360" s="16">
        <f t="shared" si="68"/>
        <v>563.92619999999999</v>
      </c>
      <c r="N360" s="23" t="str">
        <f>'Olieforbrug, TJ'!M360</f>
        <v>July</v>
      </c>
    </row>
    <row r="361" spans="1:14" x14ac:dyDescent="0.2">
      <c r="A361" s="23" t="str">
        <f>'Olieforbrug, TJ'!A361</f>
        <v>August</v>
      </c>
      <c r="C361" s="16">
        <f>IFERROR(HLOOKUP("Bitumen",'[8]Månedlig Olie Rapport'!$B$2:$AG$39,MATCH("Egen produktion 2.i.",'[8]Månedlig Olie Rapport'!$B$2:$B$39,0),FALSE),0)-IFERROR(HLOOKUP("Bitumen",'[8]Månedlig Olie Rapport'!$B$2:$AG$39,MATCH("Anvendt til produktion 3.n",'[8]Månedlig Olie Rapport'!$B$2:$B$39,0),FALSE),0)</f>
        <v>0</v>
      </c>
      <c r="D361" s="16">
        <f>IFERROR(HLOOKUP("Bitumen",'[8]Månedlig Olie Rapport'!$A$2:$AG$39,MATCH("Import 2.a.",'[8]Månedlig Olie Rapport'!$B$2:$B$39,0),FALSE),0)</f>
        <v>23481</v>
      </c>
      <c r="E361" s="16">
        <f>IFERROR(HLOOKUP("Bitumen",'[8]Månedlig Olie Rapport'!$A$2:$AG$39,MATCH("Eksport 3.a.",'[8]Månedlig Olie Rapport'!$B$2:$B$39,0),FALSE),0)</f>
        <v>0</v>
      </c>
      <c r="F361" s="16">
        <f>IFERROR(HLOOKUP("Bitumen",'[8]Månedlig Olie Rapport'!$A$2:$AG$39,MATCH("Bunkring af udenrigsfart 3.d.",'[8]Månedlig Olie Rapport'!$B$2:$B$39,0),FALSE),0)</f>
        <v>0</v>
      </c>
      <c r="G361" s="16">
        <f>I360-I361</f>
        <v>-1202</v>
      </c>
      <c r="H361" s="16">
        <f>IFERROR(HLOOKUP("Bitumen",'[8]Månedlig Olie Rapport'!$A$2:$AG$39,MATCH("Salg til Forsvaret 3.e.",'[8]Månedlig Olie Rapport'!$B$2:$B$39,0),FALSE),0)
+IFERROR(HLOOKUP("Bitumen",'[8]Månedlig Olie Rapport'!$A$2:$AG$39,MATCH("Salg til international luftfart 3.f.",'[8]Månedlig Olie Rapport'!$B$2:$B$39,0),FALSE),0)
+IFERROR(HLOOKUP("Bitumen",'[8]Månedlig Olie Rapport'!$A$2:$AG$39,MATCH("Salg til andre 3.h.",'[8]Månedlig Olie Rapport'!$B$2:$B$39,0),FALSE),0)
+IFERROR(HLOOKUP("Bitumen",'[8]Månedlig Olie Rapport'!$A$2:$AG$39,MATCH("Eget forbrug uden for raffinaderi 3*",'[8]Månedlig Olie Rapport'!$B$2:$B$39,0),FALSE),0)
+IFERROR(HLOOKUP("Bitumen",'[8]Månedlig Olie Rapport'!$A$2:$AG$39,MATCH("Salg til platforme 3.g.",'[8]Månedlig Olie Rapport'!$B$2:$B$39,0),FALSE),0)</f>
        <v>26745</v>
      </c>
      <c r="I361" s="16">
        <f>IFERROR(HLOOKUP("Bitumen",'[8]Månedlig Olie Rapport'!$A$2:$AG$39,MATCH("EGEN BEHOLDNING ULTIMO",'[8]Månedlig Olie Rapport'!$A$2:$A$39,0),FALSE),0)</f>
        <v>16604</v>
      </c>
      <c r="J361" s="15"/>
      <c r="K361" s="15"/>
      <c r="L361" s="16">
        <f t="shared" si="68"/>
        <v>1064.451</v>
      </c>
      <c r="N361" s="23" t="str">
        <f>'Olieforbrug, TJ'!M361</f>
        <v>August</v>
      </c>
    </row>
    <row r="362" spans="1:14" x14ac:dyDescent="0.2">
      <c r="A362" s="23" t="str">
        <f>'Olieforbrug, TJ'!A362</f>
        <v>September</v>
      </c>
      <c r="C362" s="16">
        <f>IFERROR(HLOOKUP("Bitumen",'[9]Månedlig Olie Rapport'!$B$2:$AG$39,MATCH("Egen produktion 2.i.",'[9]Månedlig Olie Rapport'!$B$2:$B$39,0),FALSE),0)-IFERROR(HLOOKUP("Bitumen",'[9]Månedlig Olie Rapport'!$B$2:$AG$39,MATCH("Anvendt til produktion 3.n",'[9]Månedlig Olie Rapport'!$B$2:$B$39,0),FALSE),0)</f>
        <v>0</v>
      </c>
      <c r="D362" s="16">
        <f>IFERROR(HLOOKUP("Bitumen",'[9]Månedlig Olie Rapport'!$A$2:$AG$39,MATCH("Import 2.a.",'[9]Månedlig Olie Rapport'!$B$2:$B$39,0),FALSE),0)</f>
        <v>23596</v>
      </c>
      <c r="E362" s="16">
        <f>IFERROR(HLOOKUP("Bitumen",'[9]Månedlig Olie Rapport'!$A$2:$AG$39,MATCH("Eksport 3.a.",'[9]Månedlig Olie Rapport'!$B$2:$B$39,0),FALSE),0)</f>
        <v>0</v>
      </c>
      <c r="F362" s="16">
        <f>IFERROR(HLOOKUP("Bitumen",'[9]Månedlig Olie Rapport'!$A$2:$AG$39,MATCH("Bunkring af udenrigsfart 3.d.",'[9]Månedlig Olie Rapport'!$B$2:$B$39,0),FALSE),0)</f>
        <v>0</v>
      </c>
      <c r="G362" s="16">
        <f>I361-I362</f>
        <v>4721</v>
      </c>
      <c r="H362" s="16">
        <f>IFERROR(HLOOKUP("Bitumen",'[9]Månedlig Olie Rapport'!$A$2:$AG$39,MATCH("Salg til Forsvaret 3.e.",'[9]Månedlig Olie Rapport'!$B$2:$B$39,0),FALSE),0)
+IFERROR(HLOOKUP("Bitumen",'[9]Månedlig Olie Rapport'!$A$2:$AG$39,MATCH("Salg til international luftfart 3.f.",'[9]Månedlig Olie Rapport'!$B$2:$B$39,0),FALSE),0)
+IFERROR(HLOOKUP("Bitumen",'[9]Månedlig Olie Rapport'!$A$2:$AG$39,MATCH("Salg til andre 3.h.",'[9]Månedlig Olie Rapport'!$B$2:$B$39,0),FALSE),0)
+IFERROR(HLOOKUP("Bitumen",'[9]Månedlig Olie Rapport'!$A$2:$AG$39,MATCH("Eget forbrug uden for raffinaderi 3*",'[9]Månedlig Olie Rapport'!$B$2:$B$39,0),FALSE),0)
+IFERROR(HLOOKUP("Bitumen",'[9]Månedlig Olie Rapport'!$A$2:$AG$39,MATCH("Salg til platforme 3.g.",'[9]Månedlig Olie Rapport'!$B$2:$B$39,0),FALSE),0)</f>
        <v>28993</v>
      </c>
      <c r="I362" s="16">
        <f>IFERROR(HLOOKUP("Bitumen",'[9]Månedlig Olie Rapport'!$A$2:$AG$39,MATCH("EGEN BEHOLDNING ULTIMO",'[9]Månedlig Olie Rapport'!$A$2:$A$39,0),FALSE),0)</f>
        <v>11883</v>
      </c>
      <c r="J362" s="15"/>
      <c r="K362" s="15"/>
      <c r="L362" s="16">
        <f t="shared" si="68"/>
        <v>1153.9213999999999</v>
      </c>
      <c r="N362" s="23" t="str">
        <f>'Olieforbrug, TJ'!M362</f>
        <v>September</v>
      </c>
    </row>
    <row r="363" spans="1:14" x14ac:dyDescent="0.2">
      <c r="A363" s="23" t="str">
        <f>'Olieforbrug, TJ'!A363</f>
        <v>Oktober</v>
      </c>
      <c r="C363" s="16">
        <f>IFERROR(HLOOKUP("Bitumen",'[10]Månedlig Olie Rapport'!$B$2:$AG$39,MATCH("Egen produktion 2.i.",'[10]Månedlig Olie Rapport'!$B$2:$B$39,0),FALSE),0)-IFERROR(HLOOKUP("Bitumen",'[10]Månedlig Olie Rapport'!$B$2:$AG$39,MATCH("Anvendt til produktion 3.n",'[10]Månedlig Olie Rapport'!$B$2:$B$39,0),FALSE),0)</f>
        <v>0</v>
      </c>
      <c r="D363" s="16">
        <f>IFERROR(HLOOKUP("Bitumen",'[10]Månedlig Olie Rapport'!$A$2:$AG$39,MATCH("Import 2.a.",'[10]Månedlig Olie Rapport'!$B$2:$B$39,0),FALSE),0)</f>
        <v>23616</v>
      </c>
      <c r="E363" s="16">
        <f>IFERROR(HLOOKUP("Bitumen",'[10]Månedlig Olie Rapport'!$A$2:$AG$39,MATCH("Eksport 3.a.",'[10]Månedlig Olie Rapport'!$B$2:$B$39,0),FALSE),0)</f>
        <v>0</v>
      </c>
      <c r="F363" s="16">
        <f>IFERROR(HLOOKUP("Bitumen",'[10]Månedlig Olie Rapport'!$A$2:$AG$39,MATCH("Bunkring af udenrigsfart 3.d.",'[10]Månedlig Olie Rapport'!$B$2:$B$39,0),FALSE),0)</f>
        <v>0</v>
      </c>
      <c r="G363" s="16">
        <f>I362-I363</f>
        <v>-737</v>
      </c>
      <c r="H363" s="16">
        <f>IFERROR(HLOOKUP("Bitumen",'[10]Månedlig Olie Rapport'!$A$2:$AG$39,MATCH("Salg til Forsvaret 3.e.",'[10]Månedlig Olie Rapport'!$B$2:$B$39,0),FALSE),0)
+IFERROR(HLOOKUP("Bitumen",'[10]Månedlig Olie Rapport'!$A$2:$AG$39,MATCH("Salg til international luftfart 3.f.",'[10]Månedlig Olie Rapport'!$B$2:$B$39,0),FALSE),0)
+IFERROR(HLOOKUP("Bitumen",'[10]Månedlig Olie Rapport'!$A$2:$AG$39,MATCH("Salg til andre 3.h.",'[10]Månedlig Olie Rapport'!$B$2:$B$39,0),FALSE),0)
+IFERROR(HLOOKUP("Bitumen",'[10]Månedlig Olie Rapport'!$A$2:$AG$39,MATCH("Eget forbrug uden for raffinaderi 3*",'[10]Månedlig Olie Rapport'!$B$2:$B$39,0),FALSE),0)
+IFERROR(HLOOKUP("Bitumen",'[10]Månedlig Olie Rapport'!$A$2:$AG$39,MATCH("Salg til platforme 3.g.",'[10]Månedlig Olie Rapport'!$B$2:$B$39,0),FALSE),0)</f>
        <v>23483</v>
      </c>
      <c r="I363" s="16">
        <f>IFERROR(HLOOKUP("Bitumen",'[10]Månedlig Olie Rapport'!$A$2:$AG$39,MATCH("EGEN BEHOLDNING ULTIMO",'[10]Månedlig Olie Rapport'!$A$2:$A$39,0),FALSE),0)</f>
        <v>12620</v>
      </c>
      <c r="J363" s="15"/>
      <c r="K363" s="15"/>
      <c r="L363" s="16">
        <f t="shared" si="68"/>
        <v>934.62339999999995</v>
      </c>
      <c r="N363" s="23" t="str">
        <f>'Olieforbrug, TJ'!M363</f>
        <v>October</v>
      </c>
    </row>
    <row r="364" spans="1:14" ht="13.9" customHeight="1" x14ac:dyDescent="0.2">
      <c r="A364" s="23" t="str">
        <f>'Olieforbrug, TJ'!A364</f>
        <v>November</v>
      </c>
      <c r="C364" s="16">
        <f>IFERROR(HLOOKUP("Bitumen",'[11]Månedlig Olie Rapport'!$B$2:$AG$39,MATCH("Egen produktion 2.i.",'[11]Månedlig Olie Rapport'!$B$2:$B$39,0),FALSE),0)-IFERROR(HLOOKUP("Bitumen",'[11]Månedlig Olie Rapport'!$B$2:$AG$39,MATCH("Anvendt til produktion 3.n",'[11]Månedlig Olie Rapport'!$B$2:$B$39,0),FALSE),0)</f>
        <v>0</v>
      </c>
      <c r="D364" s="16">
        <f>IFERROR(HLOOKUP("Bitumen",'[11]Månedlig Olie Rapport'!$A$2:$AG$39,MATCH("Import 2.a.",'[11]Månedlig Olie Rapport'!$B$2:$B$39,0),FALSE),0)</f>
        <v>17298</v>
      </c>
      <c r="E364" s="16">
        <f>IFERROR(HLOOKUP("Bitumen",'[11]Månedlig Olie Rapport'!$A$2:$AG$39,MATCH("Eksport 3.a.",'[11]Månedlig Olie Rapport'!$B$2:$B$39,0),FALSE),0)</f>
        <v>0</v>
      </c>
      <c r="F364" s="16">
        <f>IFERROR(HLOOKUP("Bitumen",'[11]Månedlig Olie Rapport'!$A$2:$AG$39,MATCH("Bunkring af udenrigsfart 3.d.",'[11]Månedlig Olie Rapport'!$B$2:$B$39,0),FALSE),0)</f>
        <v>0</v>
      </c>
      <c r="G364" s="16">
        <f>I363-I364</f>
        <v>3830</v>
      </c>
      <c r="H364" s="16">
        <f>IFERROR(HLOOKUP("Bitumen",'[11]Månedlig Olie Rapport'!$A$2:$AG$39,MATCH("Salg til Forsvaret 3.e.",'[11]Månedlig Olie Rapport'!$B$2:$B$39,0),FALSE),0)
+IFERROR(HLOOKUP("Bitumen",'[11]Månedlig Olie Rapport'!$A$2:$AG$39,MATCH("Salg til international luftfart 3.f.",'[11]Månedlig Olie Rapport'!$B$2:$B$39,0),FALSE),0)
+IFERROR(HLOOKUP("Bitumen",'[11]Månedlig Olie Rapport'!$A$2:$AG$39,MATCH("Salg til andre 3.h.",'[11]Månedlig Olie Rapport'!$B$2:$B$39,0),FALSE),0)
+IFERROR(HLOOKUP("Bitumen",'[11]Månedlig Olie Rapport'!$A$2:$AG$39,MATCH("Eget forbrug uden for raffinaderi 3*",'[11]Månedlig Olie Rapport'!$B$2:$B$39,0),FALSE),0)
+IFERROR(HLOOKUP("Bitumen",'[11]Månedlig Olie Rapport'!$A$2:$AG$39,MATCH("Salg til platforme 3.g.",'[11]Månedlig Olie Rapport'!$B$2:$B$39,0),FALSE),0)</f>
        <v>21564</v>
      </c>
      <c r="I364" s="16">
        <f>IFERROR(HLOOKUP("Bitumen",'[11]Månedlig Olie Rapport'!$A$2:$AG$39,MATCH("EGEN BEHOLDNING ULTIMO",'[11]Månedlig Olie Rapport'!$A$2:$A$39,0),FALSE),0)</f>
        <v>8790</v>
      </c>
      <c r="J364" s="15"/>
      <c r="K364" s="15"/>
      <c r="L364" s="16">
        <f t="shared" si="68"/>
        <v>858.24719999999991</v>
      </c>
      <c r="N364" s="23" t="str">
        <f>'Olieforbrug, TJ'!M364</f>
        <v>November</v>
      </c>
    </row>
    <row r="365" spans="1:14" ht="13.5" thickBot="1" x14ac:dyDescent="0.25">
      <c r="A365" s="41" t="str">
        <f>'Olieforbrug, TJ'!A365</f>
        <v>December</v>
      </c>
      <c r="C365" s="42">
        <f>IFERROR(HLOOKUP("Bitumen",'[12]Månedlig Olie Rapport'!$B$2:$AG$39,MATCH("Egen produktion 2.i.",'[12]Månedlig Olie Rapport'!$B$2:$B$39,0),FALSE),0)-IFERROR(HLOOKUP("Bitumen",'[12]Månedlig Olie Rapport'!$B$2:$AG$39,MATCH("Anvendt til produktion 3.n",'[12]Månedlig Olie Rapport'!$B$2:$B$39,0),FALSE),0)</f>
        <v>0</v>
      </c>
      <c r="D365" s="42">
        <f>IFERROR(HLOOKUP("Bitumen",'[12]Månedlig Olie Rapport'!$A$2:$AG$39,MATCH("Import 2.a.",'[12]Månedlig Olie Rapport'!$B$2:$B$39,0),FALSE),0)</f>
        <v>11235</v>
      </c>
      <c r="E365" s="42">
        <f>IFERROR(HLOOKUP("Bitumen",'[12]Månedlig Olie Rapport'!$A$2:$AG$39,MATCH("Eksport 3.a.",'[12]Månedlig Olie Rapport'!$B$2:$B$39,0),FALSE),0)</f>
        <v>0</v>
      </c>
      <c r="F365" s="42">
        <f>IFERROR(HLOOKUP("Bitumen",'[12]Månedlig Olie Rapport'!$A$2:$AG$39,MATCH("Bunkring af udenrigsfart 3.d.",'[12]Månedlig Olie Rapport'!$B$2:$B$39,0),FALSE),0)</f>
        <v>0</v>
      </c>
      <c r="G365" s="42">
        <f>I364-I365</f>
        <v>-1727</v>
      </c>
      <c r="H365" s="42">
        <f>IFERROR(HLOOKUP("Bitumen",'[12]Månedlig Olie Rapport'!$A$2:$AG$39,MATCH("Salg til Forsvaret 3.e.",'[12]Månedlig Olie Rapport'!$B$2:$B$39,0),FALSE),0)
+IFERROR(HLOOKUP("Bitumen",'[12]Månedlig Olie Rapport'!$A$2:$AG$39,MATCH("Salg til international luftfart 3.f.",'[12]Månedlig Olie Rapport'!$B$2:$B$39,0),FALSE),0)
+IFERROR(HLOOKUP("Bitumen",'[12]Månedlig Olie Rapport'!$A$2:$AG$39,MATCH("Salg til andre 3.h.",'[12]Månedlig Olie Rapport'!$B$2:$B$39,0),FALSE),0)
+IFERROR(HLOOKUP("Bitumen",'[12]Månedlig Olie Rapport'!$A$2:$AG$39,MATCH("Eget forbrug uden for raffinaderi 3*",'[12]Månedlig Olie Rapport'!$B$2:$B$39,0),FALSE),0)
+IFERROR(HLOOKUP("Bitumen",'[12]Månedlig Olie Rapport'!$A$2:$AG$39,MATCH("Salg til platforme 3.g.",'[12]Månedlig Olie Rapport'!$B$2:$B$39,0),FALSE),0)</f>
        <v>9830</v>
      </c>
      <c r="I365" s="42">
        <f>IFERROR(HLOOKUP("Bitumen",'[12]Månedlig Olie Rapport'!$A$2:$AG$39,MATCH("EGEN BEHOLDNING ULTIMO",'[12]Månedlig Olie Rapport'!$A$2:$A$39,0),FALSE),0)</f>
        <v>10517</v>
      </c>
      <c r="J365" s="2"/>
      <c r="K365" s="2"/>
      <c r="L365" s="42">
        <f t="shared" si="68"/>
        <v>391.23399999999998</v>
      </c>
      <c r="N365" s="43" t="str">
        <f>'Olieforbrug, TJ'!M365</f>
        <v>December</v>
      </c>
    </row>
    <row r="366" spans="1:14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5"/>
      <c r="K366" s="15"/>
      <c r="L366" s="16"/>
      <c r="M366" s="3"/>
      <c r="N366" s="37">
        <v>2018</v>
      </c>
    </row>
    <row r="367" spans="1:14" x14ac:dyDescent="0.2">
      <c r="A367" s="23" t="str">
        <f>'Olieforbrug, TJ'!A367</f>
        <v>Januar</v>
      </c>
      <c r="C367" s="16">
        <f>IFERROR(HLOOKUP("Bitumen",'[13]Månedlig Olie Rapport'!$B$2:$AG$39,MATCH("Egen produktion 2.i.",'[13]Månedlig Olie Rapport'!$B$2:$B$39,0),FALSE),0)-IFERROR(HLOOKUP("Bitumen",'[13]Månedlig Olie Rapport'!$B$2:$AG$39,MATCH("Anvendt til produktion 3.n",'[13]Månedlig Olie Rapport'!$B$2:$B$39,0),FALSE),0)</f>
        <v>0</v>
      </c>
      <c r="D367" s="16">
        <f>IFERROR(HLOOKUP("Bitumen",'[13]Månedlig Olie Rapport'!$A$2:$AG$39,MATCH("Import 2.a.",'[13]Månedlig Olie Rapport'!$B$2:$B$39,0),FALSE),0)</f>
        <v>5415</v>
      </c>
      <c r="E367" s="16">
        <f>IFERROR(HLOOKUP("Bitumen",'[13]Månedlig Olie Rapport'!$A$2:$AG$39,MATCH("Eksport 3.a.",'[13]Månedlig Olie Rapport'!$B$2:$B$39,0),FALSE),0)</f>
        <v>0</v>
      </c>
      <c r="F367" s="16">
        <f>IFERROR(HLOOKUP("Bitumen",'[13]Månedlig Olie Rapport'!$A$2:$AG$39,MATCH("Bunkring af udenrigsfart 3.d.",'[13]Månedlig Olie Rapport'!$B$2:$B$39,0),FALSE),0)</f>
        <v>0</v>
      </c>
      <c r="G367" s="16">
        <f>I365-I367</f>
        <v>-2070</v>
      </c>
      <c r="H367" s="16">
        <f>IFERROR(HLOOKUP("Bitumen",'[13]Månedlig Olie Rapport'!$A$2:$AG$39,MATCH("Salg til Forsvaret 3.e.",'[13]Månedlig Olie Rapport'!$B$2:$B$39,0),FALSE),0)
+IFERROR(HLOOKUP("Bitumen",'[13]Månedlig Olie Rapport'!$A$2:$AG$39,MATCH("Salg til international luftfart 3.f.",'[13]Månedlig Olie Rapport'!$B$2:$B$39,0),FALSE),0)
+IFERROR(HLOOKUP("Bitumen",'[13]Månedlig Olie Rapport'!$A$2:$AG$39,MATCH("Salg til andre 3.h.",'[13]Månedlig Olie Rapport'!$B$2:$B$39,0),FALSE),0)
+IFERROR(HLOOKUP("Bitumen",'[13]Månedlig Olie Rapport'!$A$2:$AG$39,MATCH("Eget forbrug uden for raffinaderi 3*",'[13]Månedlig Olie Rapport'!$B$2:$B$39,0),FALSE),0)
+IFERROR(HLOOKUP("Bitumen",'[13]Månedlig Olie Rapport'!$A$2:$AG$39,MATCH("Salg til platforme 3.g.",'[13]Månedlig Olie Rapport'!$B$2:$B$39,0),FALSE),0)</f>
        <v>3518</v>
      </c>
      <c r="I367" s="16">
        <f>IFERROR(HLOOKUP("Bitumen",'[13]Månedlig Olie Rapport'!$A$2:$AG$39,MATCH("EGEN BEHOLDNING ULTIMO",'[13]Månedlig Olie Rapport'!$A$2:$A$39,0),FALSE),0)</f>
        <v>12587</v>
      </c>
      <c r="J367" s="15"/>
      <c r="K367" s="15"/>
      <c r="L367" s="16">
        <f t="shared" ref="L367:L378" si="70">H367*39.8/1000</f>
        <v>140.0164</v>
      </c>
      <c r="N367" s="23" t="str">
        <f>'Olieforbrug, TJ'!M367</f>
        <v>January</v>
      </c>
    </row>
    <row r="368" spans="1:14" x14ac:dyDescent="0.2">
      <c r="A368" s="23" t="str">
        <f>'Olieforbrug, TJ'!A368</f>
        <v>Februar</v>
      </c>
      <c r="C368" s="16">
        <f>IFERROR(HLOOKUP("Bitumen",'[14]Månedlig Olie Rapport'!$B$2:$AG$39,MATCH("Egen produktion 2.i.",'[14]Månedlig Olie Rapport'!$B$2:$B$39,0),FALSE),0)-IFERROR(HLOOKUP("Bitumen",'[14]Månedlig Olie Rapport'!$B$2:$AG$39,MATCH("Anvendt til produktion 3.n",'[14]Månedlig Olie Rapport'!$B$2:$B$39,0),FALSE),0)</f>
        <v>0</v>
      </c>
      <c r="D368" s="16">
        <f>IFERROR(HLOOKUP("Bitumen",'[14]Månedlig Olie Rapport'!$A$2:$AG$39,MATCH("Import 2.a.",'[14]Månedlig Olie Rapport'!$B$2:$B$39,0),FALSE),0)</f>
        <v>12509</v>
      </c>
      <c r="E368" s="16">
        <f>IFERROR(HLOOKUP("Bitumen",'[14]Månedlig Olie Rapport'!$A$2:$AG$39,MATCH("Eksport 3.a.",'[14]Månedlig Olie Rapport'!$B$2:$B$39,0),FALSE),0)</f>
        <v>0</v>
      </c>
      <c r="F368" s="16">
        <f>IFERROR(HLOOKUP("Bitumen",'[14]Månedlig Olie Rapport'!$A$2:$AG$39,MATCH("Bunkring af udenrigsfart 3.d.",'[14]Månedlig Olie Rapport'!$B$2:$B$39,0),FALSE),0)</f>
        <v>0</v>
      </c>
      <c r="G368" s="16">
        <f t="shared" ref="G368:G373" si="71">I367-I368</f>
        <v>-8375</v>
      </c>
      <c r="H368" s="16">
        <f>IFERROR(HLOOKUP("Bitumen",'[14]Månedlig Olie Rapport'!$A$2:$AG$39,MATCH("Salg til Forsvaret 3.e.",'[14]Månedlig Olie Rapport'!$B$2:$B$39,0),FALSE),0)
+IFERROR(HLOOKUP("Bitumen",'[14]Månedlig Olie Rapport'!$A$2:$AG$39,MATCH("Salg til international luftfart 3.f.",'[14]Månedlig Olie Rapport'!$B$2:$B$39,0),FALSE),0)
+IFERROR(HLOOKUP("Bitumen",'[14]Månedlig Olie Rapport'!$A$2:$AG$39,MATCH("Salg til andre 3.h.",'[14]Månedlig Olie Rapport'!$B$2:$B$39,0),FALSE),0)
+IFERROR(HLOOKUP("Bitumen",'[14]Månedlig Olie Rapport'!$A$2:$AG$39,MATCH("Eget forbrug uden for raffinaderi 3*",'[14]Månedlig Olie Rapport'!$B$2:$B$39,0),FALSE),0)
+IFERROR(HLOOKUP("Bitumen",'[14]Månedlig Olie Rapport'!$A$2:$AG$39,MATCH("Salg til platforme 3.g.",'[14]Månedlig Olie Rapport'!$B$2:$B$39,0),FALSE),0)</f>
        <v>4177</v>
      </c>
      <c r="I368" s="16">
        <f>IFERROR(HLOOKUP("Bitumen",'[14]Månedlig Olie Rapport'!$A$2:$AG$39,MATCH("EGEN BEHOLDNING ULTIMO",'[14]Månedlig Olie Rapport'!$A$2:$A$39,0),FALSE),0)</f>
        <v>20962</v>
      </c>
      <c r="J368" s="15"/>
      <c r="K368" s="15"/>
      <c r="L368" s="16">
        <f t="shared" si="70"/>
        <v>166.24459999999996</v>
      </c>
      <c r="N368" s="23" t="str">
        <f>'Olieforbrug, TJ'!M368</f>
        <v>February</v>
      </c>
    </row>
    <row r="369" spans="1:14" x14ac:dyDescent="0.2">
      <c r="A369" s="23" t="str">
        <f>'Olieforbrug, TJ'!A369</f>
        <v>Marts</v>
      </c>
      <c r="C369" s="16">
        <f>IFERROR(HLOOKUP("Bitumen",'[15]Månedlig Olie Rapport'!$B$2:$AG$39,MATCH("Egen produktion 2.i.",'[15]Månedlig Olie Rapport'!$B$2:$B$39,0),FALSE),0)-IFERROR(HLOOKUP("Bitumen",'[15]Månedlig Olie Rapport'!$B$2:$AG$39,MATCH("Anvendt til produktion 3.n",'[15]Månedlig Olie Rapport'!$B$2:$B$39,0),FALSE),0)</f>
        <v>0</v>
      </c>
      <c r="D369" s="16">
        <f>IFERROR(HLOOKUP("Bitumen",'[15]Månedlig Olie Rapport'!$A$2:$AG$39,MATCH("Import 2.a.",'[15]Månedlig Olie Rapport'!$B$2:$B$39,0),FALSE),0)</f>
        <v>6975</v>
      </c>
      <c r="E369" s="16">
        <f>IFERROR(HLOOKUP("Bitumen",'[15]Månedlig Olie Rapport'!$A$2:$AG$39,MATCH("Eksport 3.a.",'[15]Månedlig Olie Rapport'!$B$2:$B$39,0),FALSE),0)</f>
        <v>0</v>
      </c>
      <c r="F369" s="16">
        <f>IFERROR(HLOOKUP("Bitumen",'[15]Månedlig Olie Rapport'!$A$2:$AG$39,MATCH("Bunkring af udenrigsfart 3.d.",'[15]Månedlig Olie Rapport'!$B$2:$B$39,0),FALSE),0)</f>
        <v>0</v>
      </c>
      <c r="G369" s="16">
        <f t="shared" si="71"/>
        <v>-1711</v>
      </c>
      <c r="H369" s="16">
        <f>IFERROR(HLOOKUP("Bitumen",'[15]Månedlig Olie Rapport'!$A$2:$AG$39,MATCH("Salg til Forsvaret 3.e.",'[15]Månedlig Olie Rapport'!$B$2:$B$39,0),FALSE),0)
+IFERROR(HLOOKUP("Bitumen",'[15]Månedlig Olie Rapport'!$A$2:$AG$39,MATCH("Salg til international luftfart 3.f.",'[15]Månedlig Olie Rapport'!$B$2:$B$39,0),FALSE),0)
+IFERROR(HLOOKUP("Bitumen",'[15]Månedlig Olie Rapport'!$A$2:$AG$39,MATCH("Salg til andre 3.h.",'[15]Månedlig Olie Rapport'!$B$2:$B$39,0),FALSE),0)
+IFERROR(HLOOKUP("Bitumen",'[15]Månedlig Olie Rapport'!$A$2:$AG$39,MATCH("Eget forbrug uden for raffinaderi 3*",'[15]Månedlig Olie Rapport'!$B$2:$B$39,0),FALSE),0)
+IFERROR(HLOOKUP("Bitumen",'[15]Månedlig Olie Rapport'!$A$2:$AG$39,MATCH("Salg til platforme 3.g.",'[15]Månedlig Olie Rapport'!$B$2:$B$39,0),FALSE),0)</f>
        <v>5494</v>
      </c>
      <c r="I369" s="16">
        <f>IFERROR(HLOOKUP("Bitumen",'[15]Månedlig Olie Rapport'!$A$2:$AG$39,MATCH("EGEN BEHOLDNING ULTIMO",'[15]Månedlig Olie Rapport'!$A$2:$A$39,0),FALSE),0)</f>
        <v>22673</v>
      </c>
      <c r="J369" s="15"/>
      <c r="K369" s="15"/>
      <c r="L369" s="16">
        <f t="shared" si="70"/>
        <v>218.66119999999998</v>
      </c>
      <c r="N369" s="23" t="str">
        <f>'Olieforbrug, TJ'!M369</f>
        <v>March</v>
      </c>
    </row>
    <row r="370" spans="1:14" x14ac:dyDescent="0.2">
      <c r="A370" s="23" t="str">
        <f>'Olieforbrug, TJ'!A370</f>
        <v>April</v>
      </c>
      <c r="C370" s="16">
        <f>IFERROR(HLOOKUP("Bitumen",'[16]Månedlig Olie Rapport'!$B$2:$AG$39,MATCH("Egen produktion 2.i.",'[16]Månedlig Olie Rapport'!$B$2:$B$39,0),FALSE),0)-IFERROR(HLOOKUP("Bitumen",'[16]Månedlig Olie Rapport'!$B$2:$AG$39,MATCH("Anvendt til produktion 3.n",'[16]Månedlig Olie Rapport'!$B$2:$B$39,0),FALSE),0)</f>
        <v>0</v>
      </c>
      <c r="D370" s="16">
        <f>IFERROR(HLOOKUP("Bitumen",'[16]Månedlig Olie Rapport'!$A$2:$AG$39,MATCH("Import 2.a.",'[16]Månedlig Olie Rapport'!$B$2:$B$39,0),FALSE),0)</f>
        <v>14420</v>
      </c>
      <c r="E370" s="16">
        <f>IFERROR(HLOOKUP("Bitumen",'[16]Månedlig Olie Rapport'!$A$2:$AG$39,MATCH("Eksport 3.a.",'[16]Månedlig Olie Rapport'!$B$2:$B$39,0),FALSE),0)</f>
        <v>0</v>
      </c>
      <c r="F370" s="16">
        <f>IFERROR(HLOOKUP("Bitumen",'[16]Månedlig Olie Rapport'!$A$2:$AG$39,MATCH("Bunkring af udenrigsfart 3.d.",'[16]Månedlig Olie Rapport'!$B$2:$B$39,0),FALSE),0)</f>
        <v>0</v>
      </c>
      <c r="G370" s="16">
        <f t="shared" si="71"/>
        <v>1187</v>
      </c>
      <c r="H370" s="16">
        <f>IFERROR(HLOOKUP("Bitumen",'[16]Månedlig Olie Rapport'!$A$2:$AG$39,MATCH("Salg til Forsvaret 3.e.",'[16]Månedlig Olie Rapport'!$B$2:$B$39,0),FALSE),0)
+IFERROR(HLOOKUP("Bitumen",'[16]Månedlig Olie Rapport'!$A$2:$AG$39,MATCH("Salg til international luftfart 3.f.",'[16]Månedlig Olie Rapport'!$B$2:$B$39,0),FALSE),0)
+IFERROR(HLOOKUP("Bitumen",'[16]Månedlig Olie Rapport'!$A$2:$AG$39,MATCH("Salg til andre 3.h.",'[16]Månedlig Olie Rapport'!$B$2:$B$39,0),FALSE),0)
+IFERROR(HLOOKUP("Bitumen",'[16]Månedlig Olie Rapport'!$A$2:$AG$39,MATCH("Eget forbrug uden for raffinaderi 3*",'[16]Månedlig Olie Rapport'!$B$2:$B$39,0),FALSE),0)
+IFERROR(HLOOKUP("Bitumen",'[16]Månedlig Olie Rapport'!$A$2:$AG$39,MATCH("Salg til platforme 3.g.",'[16]Månedlig Olie Rapport'!$B$2:$B$39,0),FALSE),0)</f>
        <v>16099</v>
      </c>
      <c r="I370" s="16">
        <f>IFERROR(HLOOKUP("Bitumen",'[16]Månedlig Olie Rapport'!$A$2:$AG$39,MATCH("EGEN BEHOLDNING ULTIMO",'[16]Månedlig Olie Rapport'!$A$2:$A$39,0),FALSE),0)</f>
        <v>21486</v>
      </c>
      <c r="J370" s="15"/>
      <c r="K370" s="15"/>
      <c r="L370" s="16">
        <f t="shared" si="70"/>
        <v>640.74019999999996</v>
      </c>
      <c r="N370" s="23" t="str">
        <f>'Olieforbrug, TJ'!M370</f>
        <v>April</v>
      </c>
    </row>
    <row r="371" spans="1:14" x14ac:dyDescent="0.2">
      <c r="A371" s="23" t="str">
        <f>'Olieforbrug, TJ'!A371</f>
        <v>Maj</v>
      </c>
      <c r="C371" s="16">
        <f>IFERROR(HLOOKUP("Bitumen",'[17]Månedlig Olie Rapport'!$B$2:$AG$39,MATCH("Egen produktion 2.i.",'[17]Månedlig Olie Rapport'!$B$2:$B$39,0),FALSE),0)-IFERROR(HLOOKUP("Bitumen",'[17]Månedlig Olie Rapport'!$B$2:$AG$39,MATCH("Anvendt til produktion 3.n",'[17]Månedlig Olie Rapport'!$B$2:$B$39,0),FALSE),0)</f>
        <v>0</v>
      </c>
      <c r="D371" s="16">
        <f>IFERROR(HLOOKUP("Bitumen",'[17]Månedlig Olie Rapport'!$A$2:$AG$39,MATCH("Import 2.a.",'[17]Månedlig Olie Rapport'!$B$2:$B$39,0),FALSE),0)</f>
        <v>14420</v>
      </c>
      <c r="E371" s="16">
        <f>IFERROR(HLOOKUP("Bitumen",'[17]Månedlig Olie Rapport'!$A$2:$AG$39,MATCH("Eksport 3.a.",'[17]Månedlig Olie Rapport'!$B$2:$B$39,0),FALSE),0)</f>
        <v>0</v>
      </c>
      <c r="F371" s="16">
        <f>IFERROR(HLOOKUP("Bitumen",'[17]Månedlig Olie Rapport'!$A$2:$AG$39,MATCH("Bunkring af udenrigsfart 3.d.",'[17]Månedlig Olie Rapport'!$B$2:$B$39,0),FALSE),0)</f>
        <v>0</v>
      </c>
      <c r="G371" s="16">
        <f t="shared" si="71"/>
        <v>0</v>
      </c>
      <c r="H371" s="16">
        <f>IFERROR(HLOOKUP("Bitumen",'[17]Månedlig Olie Rapport'!$A$2:$AG$39,MATCH("Salg til Forsvaret 3.e.",'[17]Månedlig Olie Rapport'!$B$2:$B$39,0),FALSE),0)
+IFERROR(HLOOKUP("Bitumen",'[17]Månedlig Olie Rapport'!$A$2:$AG$39,MATCH("Salg til international luftfart 3.f.",'[17]Månedlig Olie Rapport'!$B$2:$B$39,0),FALSE),0)
+IFERROR(HLOOKUP("Bitumen",'[17]Månedlig Olie Rapport'!$A$2:$AG$39,MATCH("Salg til andre 3.h.",'[17]Månedlig Olie Rapport'!$B$2:$B$39,0),FALSE),0)
+IFERROR(HLOOKUP("Bitumen",'[17]Månedlig Olie Rapport'!$A$2:$AG$39,MATCH("Eget forbrug uden for raffinaderi 3*",'[17]Månedlig Olie Rapport'!$B$2:$B$39,0),FALSE),0)
+IFERROR(HLOOKUP("Bitumen",'[17]Månedlig Olie Rapport'!$A$2:$AG$39,MATCH("Salg til platforme 3.g.",'[17]Månedlig Olie Rapport'!$B$2:$B$39,0),FALSE),0)</f>
        <v>16099</v>
      </c>
      <c r="I371" s="16">
        <f>IFERROR(HLOOKUP("Bitumen",'[17]Månedlig Olie Rapport'!$A$2:$AG$39,MATCH("EGEN BEHOLDNING ULTIMO",'[17]Månedlig Olie Rapport'!$A$2:$A$39,0),FALSE),0)</f>
        <v>21486</v>
      </c>
      <c r="J371" s="15"/>
      <c r="K371" s="15"/>
      <c r="L371" s="16">
        <f t="shared" si="70"/>
        <v>640.74019999999996</v>
      </c>
      <c r="N371" s="23" t="str">
        <f>'Olieforbrug, TJ'!M371</f>
        <v>May</v>
      </c>
    </row>
    <row r="372" spans="1:14" x14ac:dyDescent="0.2">
      <c r="A372" s="23" t="str">
        <f>'Olieforbrug, TJ'!A372</f>
        <v>Juni</v>
      </c>
      <c r="C372" s="16">
        <f>IFERROR(HLOOKUP("Bitumen",'[18]Månedlig Olie Rapport'!$B$2:$AG$39,MATCH("Egen produktion 2.i.",'[18]Månedlig Olie Rapport'!$B$2:$B$39,0),FALSE),0)-IFERROR(HLOOKUP("Bitumen",'[18]Månedlig Olie Rapport'!$B$2:$AG$39,MATCH("Anvendt til produktion 3.n",'[18]Månedlig Olie Rapport'!$B$2:$B$39,0),FALSE),0)</f>
        <v>0</v>
      </c>
      <c r="D372" s="16">
        <f>IFERROR(HLOOKUP("Bitumen",'[18]Månedlig Olie Rapport'!$A$2:$AG$39,MATCH("Import 2.a.",'[18]Månedlig Olie Rapport'!$B$2:$B$39,0),FALSE),0)</f>
        <v>22068</v>
      </c>
      <c r="E372" s="16">
        <f>IFERROR(HLOOKUP("Bitumen",'[18]Månedlig Olie Rapport'!$A$2:$AG$39,MATCH("Eksport 3.a.",'[18]Månedlig Olie Rapport'!$B$2:$B$39,0),FALSE),0)</f>
        <v>0</v>
      </c>
      <c r="F372" s="16">
        <f>IFERROR(HLOOKUP("Bitumen",'[18]Månedlig Olie Rapport'!$A$2:$AG$39,MATCH("Bunkring af udenrigsfart 3.d.",'[18]Månedlig Olie Rapport'!$B$2:$B$39,0),FALSE),0)</f>
        <v>0</v>
      </c>
      <c r="G372" s="16">
        <f t="shared" si="71"/>
        <v>7051</v>
      </c>
      <c r="H372" s="16">
        <f>IFERROR(HLOOKUP("Bitumen",'[18]Månedlig Olie Rapport'!$A$2:$AG$39,MATCH("Salg til Forsvaret 3.e.",'[18]Månedlig Olie Rapport'!$B$2:$B$39,0),FALSE),0)
+IFERROR(HLOOKUP("Bitumen",'[18]Månedlig Olie Rapport'!$A$2:$AG$39,MATCH("Salg til international luftfart 3.f.",'[18]Månedlig Olie Rapport'!$B$2:$B$39,0),FALSE),0)
+IFERROR(HLOOKUP("Bitumen",'[18]Månedlig Olie Rapport'!$A$2:$AG$39,MATCH("Salg til andre 3.h.",'[18]Månedlig Olie Rapport'!$B$2:$B$39,0),FALSE),0)
+IFERROR(HLOOKUP("Bitumen",'[18]Månedlig Olie Rapport'!$A$2:$AG$39,MATCH("Eget forbrug uden for raffinaderi 3*",'[18]Månedlig Olie Rapport'!$B$2:$B$39,0),FALSE),0)
+IFERROR(HLOOKUP("Bitumen",'[18]Månedlig Olie Rapport'!$A$2:$AG$39,MATCH("Salg til platforme 3.g.",'[18]Månedlig Olie Rapport'!$B$2:$B$39,0),FALSE),0)</f>
        <v>29141</v>
      </c>
      <c r="I372" s="16">
        <f>IFERROR(HLOOKUP("Bitumen",'[18]Månedlig Olie Rapport'!$A$2:$AG$39,MATCH("EGEN BEHOLDNING ULTIMO",'[18]Månedlig Olie Rapport'!$A$2:$A$39,0),FALSE),0)</f>
        <v>14435</v>
      </c>
      <c r="J372" s="15"/>
      <c r="K372" s="15"/>
      <c r="L372" s="16">
        <f t="shared" si="70"/>
        <v>1159.8117999999997</v>
      </c>
      <c r="N372" s="23" t="str">
        <f>'Olieforbrug, TJ'!M372</f>
        <v>June</v>
      </c>
    </row>
    <row r="373" spans="1:14" x14ac:dyDescent="0.2">
      <c r="A373" s="23" t="str">
        <f>'Olieforbrug, TJ'!A373</f>
        <v>Juli</v>
      </c>
      <c r="C373" s="16">
        <f>IFERROR(HLOOKUP("Bitumen",'[19]Månedlig Olie Rapport'!$B$2:$AG$39,MATCH("Egen produktion 2.i.",'[19]Månedlig Olie Rapport'!$B$2:$B$39,0),FALSE),0)-IFERROR(HLOOKUP("Bitumen",'[19]Månedlig Olie Rapport'!$B$2:$AG$39,MATCH("Anvendt til produktion 3.n",'[19]Månedlig Olie Rapport'!$B$2:$B$39,0),FALSE),0)</f>
        <v>0</v>
      </c>
      <c r="D373" s="16">
        <f>IFERROR(HLOOKUP("Bitumen",'[19]Månedlig Olie Rapport'!$A$2:$AG$39,MATCH("Import 2.a.",'[19]Månedlig Olie Rapport'!$B$2:$B$39,0),FALSE),0)</f>
        <v>11791</v>
      </c>
      <c r="E373" s="16">
        <f>IFERROR(HLOOKUP("Bitumen",'[19]Månedlig Olie Rapport'!$A$2:$AG$39,MATCH("Eksport 3.a.",'[19]Månedlig Olie Rapport'!$B$2:$B$39,0),FALSE),0)</f>
        <v>0</v>
      </c>
      <c r="F373" s="16">
        <f>IFERROR(HLOOKUP("Bitumen",'[19]Månedlig Olie Rapport'!$A$2:$AG$39,MATCH("Bunkring af udenrigsfart 3.d.",'[19]Månedlig Olie Rapport'!$B$2:$B$39,0),FALSE),0)</f>
        <v>0</v>
      </c>
      <c r="G373" s="16">
        <f t="shared" si="71"/>
        <v>1701</v>
      </c>
      <c r="H373" s="16">
        <f>IFERROR(HLOOKUP("Bitumen",'[19]Månedlig Olie Rapport'!$A$2:$AG$39,MATCH("Salg til Forsvaret 3.e.",'[19]Månedlig Olie Rapport'!$B$2:$B$39,0),FALSE),0)
+IFERROR(HLOOKUP("Bitumen",'[19]Månedlig Olie Rapport'!$A$2:$AG$39,MATCH("Salg til international luftfart 3.f.",'[19]Månedlig Olie Rapport'!$B$2:$B$39,0),FALSE),0)
+IFERROR(HLOOKUP("Bitumen",'[19]Månedlig Olie Rapport'!$A$2:$AG$39,MATCH("Salg til andre 3.h.",'[19]Månedlig Olie Rapport'!$B$2:$B$39,0),FALSE),0)
+IFERROR(HLOOKUP("Bitumen",'[19]Månedlig Olie Rapport'!$A$2:$AG$39,MATCH("Eget forbrug uden for raffinaderi 3*",'[19]Månedlig Olie Rapport'!$B$2:$B$39,0),FALSE),0)
+IFERROR(HLOOKUP("Bitumen",'[19]Månedlig Olie Rapport'!$A$2:$AG$39,MATCH("Salg til platforme 3.g.",'[19]Månedlig Olie Rapport'!$B$2:$B$39,0),FALSE),0)</f>
        <v>15454</v>
      </c>
      <c r="I373" s="16">
        <f>IFERROR(HLOOKUP("Bitumen",'[19]Månedlig Olie Rapport'!$A$2:$AG$39,MATCH("EGEN BEHOLDNING ULTIMO",'[19]Månedlig Olie Rapport'!$A$2:$A$39,0),FALSE),0)</f>
        <v>12734</v>
      </c>
      <c r="J373" s="15"/>
      <c r="K373" s="15"/>
      <c r="L373" s="16">
        <f t="shared" si="70"/>
        <v>615.06919999999991</v>
      </c>
      <c r="N373" s="23" t="str">
        <f>'Olieforbrug, TJ'!M373</f>
        <v>July</v>
      </c>
    </row>
    <row r="374" spans="1:14" x14ac:dyDescent="0.2">
      <c r="A374" s="23" t="str">
        <f>'Olieforbrug, TJ'!A374</f>
        <v>August</v>
      </c>
      <c r="C374" s="16">
        <f>IFERROR(HLOOKUP("Bitumen",'[20]Månedlig Olie Rapport'!$B$2:$AG$39,MATCH("Egen produktion 2.i.",'[20]Månedlig Olie Rapport'!$B$2:$B$39,0),FALSE),0)-IFERROR(HLOOKUP("Bitumen",'[20]Månedlig Olie Rapport'!$B$2:$AG$39,MATCH("Anvendt til produktion 3.n",'[20]Månedlig Olie Rapport'!$B$2:$B$39,0),FALSE),0)</f>
        <v>0</v>
      </c>
      <c r="D374" s="16">
        <f>IFERROR(HLOOKUP("Bitumen",'[20]Månedlig Olie Rapport'!$A$2:$AG$39,MATCH("Import 2.a.",'[20]Månedlig Olie Rapport'!$B$2:$B$39,0),FALSE),0)</f>
        <v>24480</v>
      </c>
      <c r="E374" s="16">
        <f>IFERROR(HLOOKUP("Bitumen",'[20]Månedlig Olie Rapport'!$A$2:$AG$39,MATCH("Eksport 3.a.",'[20]Månedlig Olie Rapport'!$B$2:$B$39,0),FALSE),0)</f>
        <v>0</v>
      </c>
      <c r="F374" s="16">
        <f>IFERROR(HLOOKUP("Bitumen",'[20]Månedlig Olie Rapport'!$A$2:$AG$39,MATCH("Bunkring af udenrigsfart 3.d.",'[20]Månedlig Olie Rapport'!$B$2:$B$39,0),FALSE),0)</f>
        <v>0</v>
      </c>
      <c r="G374" s="16">
        <f>I373-I374</f>
        <v>1680</v>
      </c>
      <c r="H374" s="16">
        <f>IFERROR(HLOOKUP("Bitumen",'[20]Månedlig Olie Rapport'!$A$2:$AG$39,MATCH("Salg til Forsvaret 3.e.",'[20]Månedlig Olie Rapport'!$B$2:$B$39,0),FALSE),0)
+IFERROR(HLOOKUP("Bitumen",'[20]Månedlig Olie Rapport'!$A$2:$AG$39,MATCH("Salg til international luftfart 3.f.",'[20]Månedlig Olie Rapport'!$B$2:$B$39,0),FALSE),0)
+IFERROR(HLOOKUP("Bitumen",'[20]Månedlig Olie Rapport'!$A$2:$AG$39,MATCH("Salg til andre 3.h.",'[20]Månedlig Olie Rapport'!$B$2:$B$39,0),FALSE),0)
+IFERROR(HLOOKUP("Bitumen",'[20]Månedlig Olie Rapport'!$A$2:$AG$39,MATCH("Eget forbrug uden for raffinaderi 3*",'[20]Månedlig Olie Rapport'!$B$2:$B$39,0),FALSE),0)
+IFERROR(HLOOKUP("Bitumen",'[20]Månedlig Olie Rapport'!$A$2:$AG$39,MATCH("Salg til platforme 3.g.",'[20]Månedlig Olie Rapport'!$B$2:$B$39,0),FALSE),0)</f>
        <v>29459</v>
      </c>
      <c r="I374" s="16">
        <f>IFERROR(HLOOKUP("Bitumen",'[20]Månedlig Olie Rapport'!$A$2:$AG$39,MATCH("EGEN BEHOLDNING ULTIMO",'[20]Månedlig Olie Rapport'!$A$2:$A$39,0),FALSE),0)</f>
        <v>11054</v>
      </c>
      <c r="J374" s="15"/>
      <c r="K374" s="15"/>
      <c r="L374" s="16">
        <f t="shared" si="70"/>
        <v>1172.4682</v>
      </c>
      <c r="N374" s="23" t="str">
        <f>'Olieforbrug, TJ'!M374</f>
        <v>August</v>
      </c>
    </row>
    <row r="375" spans="1:14" x14ac:dyDescent="0.2">
      <c r="A375" s="23" t="str">
        <f>'Olieforbrug, TJ'!A375</f>
        <v>September</v>
      </c>
      <c r="C375" s="16">
        <f>IFERROR(HLOOKUP("Bitumen",'[21]Månedlig Olie Rapport'!$B$2:$AG$38,MATCH("Egen produktion 2.i.",'[21]Månedlig Olie Rapport'!$B$2:$B$38,0),FALSE),0)-IFERROR(HLOOKUP("Bitumen",'[21]Månedlig Olie Rapport'!$B$2:$AG$38,MATCH("Anvendt til produktion 3.n",'[21]Månedlig Olie Rapport'!$B$2:$B$38,0),FALSE),0)</f>
        <v>0</v>
      </c>
      <c r="D375" s="16">
        <f>IFERROR(HLOOKUP("Bitumen",'[21]Månedlig Olie Rapport'!$A$2:$AG$38,MATCH("Import 2.a.",'[21]Månedlig Olie Rapport'!$B$2:$B$38,0),FALSE),0)</f>
        <v>22791</v>
      </c>
      <c r="E375" s="16">
        <f>IFERROR(HLOOKUP("Bitumen",'[21]Månedlig Olie Rapport'!$A$2:$AG$38,MATCH("Eksport 3.a.",'[21]Månedlig Olie Rapport'!$B$2:$B$38,0),FALSE),0)</f>
        <v>0</v>
      </c>
      <c r="F375" s="16">
        <f>IFERROR(HLOOKUP("Bitumen",'[21]Månedlig Olie Rapport'!$A$2:$AG$38,MATCH("Bunkring af udenrigsfart 3.d.",'[21]Månedlig Olie Rapport'!$B$2:$B$38,0),FALSE),0)</f>
        <v>0</v>
      </c>
      <c r="G375" s="16">
        <f>I374-I375</f>
        <v>2409</v>
      </c>
      <c r="H375" s="16">
        <f>IFERROR(HLOOKUP("Bitumen",'[21]Månedlig Olie Rapport'!$A$2:$AG$38,MATCH("Salg til Forsvaret 3.e.",'[21]Månedlig Olie Rapport'!$B$2:$B$38,0),FALSE),0)
+IFERROR(HLOOKUP("Bitumen",'[21]Månedlig Olie Rapport'!$A$2:$AG$38,MATCH("Salg til international luftfart 3.f.",'[21]Månedlig Olie Rapport'!$B$2:$B$38,0),FALSE),0)
+IFERROR(HLOOKUP("Bitumen",'[21]Månedlig Olie Rapport'!$A$2:$AG$38,MATCH("Salg til andre 3.h.",'[21]Månedlig Olie Rapport'!$B$2:$B$38,0),FALSE),0)
+IFERROR(HLOOKUP("Bitumen",'[21]Månedlig Olie Rapport'!$A$2:$AG$38,MATCH("Eget forbrug uden for raffinaderi 3*",'[21]Månedlig Olie Rapport'!$B$2:$B$38,0),FALSE),0)
+IFERROR(HLOOKUP("Bitumen",'[21]Månedlig Olie Rapport'!$A$2:$AG$38,MATCH("Salg til platforme 3.g.",'[21]Månedlig Olie Rapport'!$B$2:$B$38,0),FALSE),0)</f>
        <v>25757</v>
      </c>
      <c r="I375" s="16">
        <f>IFERROR(HLOOKUP("Bitumen",'[21]Månedlig Olie Rapport'!$A$2:$AG$38,MATCH("EGEN BEHOLDNING ULTIMO",'[21]Månedlig Olie Rapport'!$A$2:$A$38,0),FALSE),0)</f>
        <v>8645</v>
      </c>
      <c r="J375" s="15"/>
      <c r="K375" s="15"/>
      <c r="L375" s="16">
        <f t="shared" si="70"/>
        <v>1025.1286</v>
      </c>
      <c r="N375" s="23" t="str">
        <f>'Olieforbrug, TJ'!M375</f>
        <v>September</v>
      </c>
    </row>
    <row r="376" spans="1:14" x14ac:dyDescent="0.2">
      <c r="A376" s="23" t="str">
        <f>'Olieforbrug, TJ'!A376</f>
        <v>Oktober</v>
      </c>
      <c r="C376" s="16">
        <f>IFERROR(HLOOKUP("Bitumen",'[22]Månedlig Olie Rapport'!$B$2:$AG$38,MATCH("Egen produktion 2.i.",'[22]Månedlig Olie Rapport'!$B$2:$B$38,0),FALSE),0)-IFERROR(HLOOKUP("Bitumen",'[22]Månedlig Olie Rapport'!$B$2:$AG$38,MATCH("Anvendt til produktion 3.n",'[22]Månedlig Olie Rapport'!$B$2:$B$38,0),FALSE),0)</f>
        <v>0</v>
      </c>
      <c r="D376" s="16">
        <f>IFERROR(HLOOKUP("Bitumen",'[22]Månedlig Olie Rapport'!$A$2:$AG$38,MATCH("Import 2.a.",'[22]Månedlig Olie Rapport'!$B$2:$B$38,0),FALSE),0)</f>
        <v>23832</v>
      </c>
      <c r="E376" s="16">
        <f>IFERROR(HLOOKUP("Bitumen",'[22]Månedlig Olie Rapport'!$A$2:$AG$38,MATCH("Eksport 3.a.",'[22]Månedlig Olie Rapport'!$B$2:$B$38,0),FALSE),0)</f>
        <v>0</v>
      </c>
      <c r="F376" s="16">
        <f>IFERROR(HLOOKUP("Bitumen",'[22]Månedlig Olie Rapport'!$A$2:$AG$38,MATCH("Bunkring af udenrigsfart 3.d.",'[22]Månedlig Olie Rapport'!$B$2:$B$38,0),FALSE),0)</f>
        <v>0</v>
      </c>
      <c r="G376" s="16">
        <f>I375-I376</f>
        <v>239</v>
      </c>
      <c r="H376" s="16">
        <f>IFERROR(HLOOKUP("Bitumen",'[22]Månedlig Olie Rapport'!$A$2:$AG$38,MATCH("Salg til Forsvaret 3.e.",'[22]Månedlig Olie Rapport'!$B$2:$B$38,0),FALSE),0)
+IFERROR(HLOOKUP("Bitumen",'[22]Månedlig Olie Rapport'!$A$2:$AG$38,MATCH("Salg til international luftfart 3.f.",'[22]Månedlig Olie Rapport'!$B$2:$B$38,0),FALSE),0)
+IFERROR(HLOOKUP("Bitumen",'[22]Månedlig Olie Rapport'!$A$2:$AG$38,MATCH("Salg til andre 3.h.",'[22]Månedlig Olie Rapport'!$B$2:$B$38,0),FALSE),0)
+IFERROR(HLOOKUP("Bitumen",'[22]Månedlig Olie Rapport'!$A$2:$AG$38,MATCH("Eget forbrug uden for raffinaderi 3*",'[22]Månedlig Olie Rapport'!$B$2:$B$38,0),FALSE),0)
+IFERROR(HLOOKUP("Bitumen",'[22]Månedlig Olie Rapport'!$A$2:$AG$38,MATCH("Salg til platforme 3.g.",'[22]Månedlig Olie Rapport'!$B$2:$B$38,0),FALSE),0)</f>
        <v>25113</v>
      </c>
      <c r="I376" s="16">
        <f>IFERROR(HLOOKUP("Bitumen",'[22]Månedlig Olie Rapport'!$A$2:$AG$38,MATCH("EGEN BEHOLDNING ULTIMO",'[22]Månedlig Olie Rapport'!$A$2:$A$38,0),FALSE),0)</f>
        <v>8406</v>
      </c>
      <c r="J376" s="15"/>
      <c r="K376" s="15"/>
      <c r="L376" s="16">
        <f t="shared" si="70"/>
        <v>999.49739999999986</v>
      </c>
      <c r="N376" s="23" t="str">
        <f>'Olieforbrug, TJ'!M376</f>
        <v>October</v>
      </c>
    </row>
    <row r="377" spans="1:14" x14ac:dyDescent="0.2">
      <c r="A377" s="23" t="str">
        <f>'Olieforbrug, TJ'!A377</f>
        <v>November</v>
      </c>
      <c r="C377" s="16">
        <f>IFERROR(HLOOKUP("Bitumen",'[23]Månedlig Olie Rapport'!$B$2:$AG$38,MATCH("Egen produktion 2.i.",'[23]Månedlig Olie Rapport'!$B$2:$B$38,0),FALSE),0)-IFERROR(HLOOKUP("Bitumen",'[23]Månedlig Olie Rapport'!$B$2:$AG$38,MATCH("Anvendt til produktion 3.n",'[23]Månedlig Olie Rapport'!$B$2:$B$38,0),FALSE),0)</f>
        <v>0</v>
      </c>
      <c r="D377" s="16">
        <f>IFERROR(HLOOKUP("Bitumen",'[23]Månedlig Olie Rapport'!$A$2:$AG$38,MATCH("Import 2.a.",'[23]Månedlig Olie Rapport'!$B$2:$B$38,0),FALSE),0)</f>
        <v>18423</v>
      </c>
      <c r="E377" s="16">
        <f>IFERROR(HLOOKUP("Bitumen",'[23]Månedlig Olie Rapport'!$A$2:$AG$38,MATCH("Eksport 3.a.",'[23]Månedlig Olie Rapport'!$B$2:$B$38,0),FALSE),0)</f>
        <v>0</v>
      </c>
      <c r="F377" s="16">
        <f>IFERROR(HLOOKUP("Bitumen",'[23]Månedlig Olie Rapport'!$A$2:$AG$38,MATCH("Bunkring af udenrigsfart 3.d.",'[23]Månedlig Olie Rapport'!$B$2:$B$38,0),FALSE),0)</f>
        <v>0</v>
      </c>
      <c r="G377" s="16">
        <f>I376-I377</f>
        <v>44</v>
      </c>
      <c r="H377" s="16">
        <f>IFERROR(HLOOKUP("Bitumen",'[23]Månedlig Olie Rapport'!$A$2:$AG$38,MATCH("Salg til Forsvaret 3.e.",'[23]Månedlig Olie Rapport'!$B$2:$B$38,0),FALSE),0)
+IFERROR(HLOOKUP("Bitumen",'[23]Månedlig Olie Rapport'!$A$2:$AG$38,MATCH("Salg til international luftfart 3.f.",'[23]Månedlig Olie Rapport'!$B$2:$B$38,0),FALSE),0)
+IFERROR(HLOOKUP("Bitumen",'[23]Månedlig Olie Rapport'!$A$2:$AG$38,MATCH("Salg til andre 3.h.",'[23]Månedlig Olie Rapport'!$B$2:$B$38,0),FALSE),0)
+IFERROR(HLOOKUP("Bitumen",'[23]Månedlig Olie Rapport'!$A$2:$AG$38,MATCH("Eget forbrug uden for raffinaderi 3*",'[23]Månedlig Olie Rapport'!$B$2:$B$38,0),FALSE),0)
+IFERROR(HLOOKUP("Bitumen",'[23]Månedlig Olie Rapport'!$A$2:$AG$38,MATCH("Salg til platforme 3.g.",'[23]Månedlig Olie Rapport'!$B$2:$B$38,0),FALSE),0)</f>
        <v>18855</v>
      </c>
      <c r="I377" s="16">
        <f>IFERROR(HLOOKUP("Bitumen",'[23]Månedlig Olie Rapport'!$A$2:$AG$38,MATCH("EGEN BEHOLDNING ULTIMO",'[23]Månedlig Olie Rapport'!$A$2:$A$38,0),FALSE),0)</f>
        <v>8362</v>
      </c>
      <c r="J377" s="15"/>
      <c r="K377" s="15"/>
      <c r="L377" s="16">
        <f t="shared" si="70"/>
        <v>750.42899999999997</v>
      </c>
      <c r="N377" s="23" t="str">
        <f>'Olieforbrug, TJ'!M377</f>
        <v>November</v>
      </c>
    </row>
    <row r="378" spans="1:14" ht="13.5" thickBot="1" x14ac:dyDescent="0.25">
      <c r="A378" s="41" t="str">
        <f>'Olieforbrug, TJ'!A378</f>
        <v>December</v>
      </c>
      <c r="C378" s="42">
        <f>IFERROR(HLOOKUP("Bitumen",'[24]Månedlig Olie Rapport'!$B$2:$AG$38,MATCH("Egen produktion 2.i.",'[24]Månedlig Olie Rapport'!$B$2:$B$38,0),FALSE),0)-IFERROR(HLOOKUP("Bitumen",'[24]Månedlig Olie Rapport'!$B$2:$AG$38,MATCH("Anvendt til produktion 3.n",'[24]Månedlig Olie Rapport'!$B$2:$B$38,0),FALSE),0)</f>
        <v>0</v>
      </c>
      <c r="D378" s="42">
        <f>IFERROR(HLOOKUP("Bitumen",'[24]Månedlig Olie Rapport'!$A$2:$AG$38,MATCH("Import 2.a.",'[24]Månedlig Olie Rapport'!$B$2:$B$38,0),FALSE),0)</f>
        <v>9898</v>
      </c>
      <c r="E378" s="42">
        <f>IFERROR(HLOOKUP("Bitumen",'[24]Månedlig Olie Rapport'!$A$2:$AG$38,MATCH("Eksport 3.a.",'[24]Månedlig Olie Rapport'!$B$2:$B$38,0),FALSE),0)</f>
        <v>0</v>
      </c>
      <c r="F378" s="42">
        <f>IFERROR(HLOOKUP("Bitumen",'[24]Månedlig Olie Rapport'!$A$2:$AG$38,MATCH("Bunkring af udenrigsfart 3.d.",'[24]Månedlig Olie Rapport'!$B$2:$B$38,0),FALSE),0)</f>
        <v>0</v>
      </c>
      <c r="G378" s="42">
        <f>I377-I378</f>
        <v>1127</v>
      </c>
      <c r="H378" s="42">
        <f>IFERROR(HLOOKUP("Bitumen",'[24]Månedlig Olie Rapport'!$A$2:$AG$38,MATCH("Salg til Forsvaret 3.e.",'[24]Månedlig Olie Rapport'!$B$2:$B$38,0),FALSE),0)
+IFERROR(HLOOKUP("Bitumen",'[24]Månedlig Olie Rapport'!$A$2:$AG$38,MATCH("Salg til international luftfart 3.f.",'[24]Månedlig Olie Rapport'!$B$2:$B$38,0),FALSE),0)
+IFERROR(HLOOKUP("Bitumen",'[24]Månedlig Olie Rapport'!$A$2:$AG$38,MATCH("Salg til andre 3.h.",'[24]Månedlig Olie Rapport'!$B$2:$B$38,0),FALSE),0)
+IFERROR(HLOOKUP("Bitumen",'[24]Månedlig Olie Rapport'!$A$2:$AG$38,MATCH("Eget forbrug uden for raffinaderi 3*",'[24]Månedlig Olie Rapport'!$B$2:$B$38,0),FALSE),0)
+IFERROR(HLOOKUP("Bitumen",'[24]Månedlig Olie Rapport'!$A$2:$AG$38,MATCH("Salg til platforme 3.g.",'[24]Månedlig Olie Rapport'!$B$2:$B$38,0),FALSE),0)</f>
        <v>11200</v>
      </c>
      <c r="I378" s="42">
        <f>IFERROR(HLOOKUP("Bitumen",'[24]Månedlig Olie Rapport'!$A$2:$AG$38,MATCH("EGEN BEHOLDNING ULTIMO",'[24]Månedlig Olie Rapport'!$A$2:$A$38,0),FALSE),0)</f>
        <v>7235</v>
      </c>
      <c r="J378" s="2"/>
      <c r="K378" s="2"/>
      <c r="L378" s="42">
        <f t="shared" si="70"/>
        <v>445.75999999999993</v>
      </c>
      <c r="N378" s="43" t="str">
        <f>'Olieforbrug, TJ'!M378</f>
        <v>December</v>
      </c>
    </row>
    <row r="379" spans="1:14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5"/>
      <c r="K379" s="15"/>
      <c r="L379" s="16"/>
      <c r="M379" s="3"/>
      <c r="N379" s="37">
        <v>2019</v>
      </c>
    </row>
    <row r="380" spans="1:14" x14ac:dyDescent="0.2">
      <c r="A380" s="23" t="str">
        <f>'Olieforbrug, TJ'!A380</f>
        <v>Januar</v>
      </c>
      <c r="C380" s="16">
        <f>IFERROR(HLOOKUP("Bitumen",'[25]Månedlig Olie Rapport'!$B$2:$AG$39,MATCH("Egen produktion 2.i.",'[25]Månedlig Olie Rapport'!$B$2:$B$39,0),FALSE),0)-IFERROR(HLOOKUP("Bitumen",'[25]Månedlig Olie Rapport'!$B$2:$AG$39,MATCH("Anvendt til produktion 3.n",'[25]Månedlig Olie Rapport'!$B$2:$B$39,0),FALSE),0)</f>
        <v>0</v>
      </c>
      <c r="D380" s="16">
        <f>IFERROR(HLOOKUP("Bitumen",'[25]Månedlig Olie Rapport'!$A$2:$AG$39,MATCH("Import 2.a.",'[25]Månedlig Olie Rapport'!$B$2:$B$39,0),FALSE),0)</f>
        <v>5114</v>
      </c>
      <c r="E380" s="16">
        <f>IFERROR(HLOOKUP("Bitumen",'[25]Månedlig Olie Rapport'!$A$2:$AG$39,MATCH("Eksport 3.a.",'[25]Månedlig Olie Rapport'!$B$2:$B$39,0),FALSE),0)</f>
        <v>0</v>
      </c>
      <c r="F380" s="16">
        <f>IFERROR(HLOOKUP("Bitumen",'[25]Månedlig Olie Rapport'!$A$2:$AG$39,MATCH("Bunkring af udenrigsfart 3.d.",'[25]Månedlig Olie Rapport'!$B$2:$B$39,0),FALSE),0)</f>
        <v>0</v>
      </c>
      <c r="G380" s="16">
        <f>I378-I380</f>
        <v>-2419</v>
      </c>
      <c r="H380" s="16">
        <f>IFERROR(HLOOKUP("Bitumen",'[25]Månedlig Olie Rapport'!$A$2:$AG$39,MATCH("Salg til Forsvaret 3.e.",'[25]Månedlig Olie Rapport'!$B$2:$B$39,0),FALSE),0)
+IFERROR(HLOOKUP("Bitumen",'[25]Månedlig Olie Rapport'!$A$2:$AG$39,MATCH("Salg til international luftfart 3.f.",'[25]Månedlig Olie Rapport'!$B$2:$B$39,0),FALSE),0)
+IFERROR(HLOOKUP("Bitumen",'[25]Månedlig Olie Rapport'!$A$2:$AG$39,MATCH("Salg til andre 3.h.",'[25]Månedlig Olie Rapport'!$B$2:$B$39,0),FALSE),0)
+IFERROR(HLOOKUP("Bitumen",'[25]Månedlig Olie Rapport'!$A$2:$AG$39,MATCH("Eget forbrug uden for raffinaderi 3*",'[25]Månedlig Olie Rapport'!$B$2:$B$39,0),FALSE),0)
+IFERROR(HLOOKUP("Bitumen",'[25]Månedlig Olie Rapport'!$A$2:$AG$39,MATCH("Salg til platforme 3.g.",'[25]Månedlig Olie Rapport'!$B$2:$B$39,0),FALSE),0)</f>
        <v>2670</v>
      </c>
      <c r="I380" s="16">
        <f>IFERROR(HLOOKUP("Bitumen",'[25]Månedlig Olie Rapport'!$A$2:$AG$39,MATCH("EGEN BEHOLDNING ULTIMO",'[25]Månedlig Olie Rapport'!$A$2:$A$39,0),FALSE),0)</f>
        <v>9654</v>
      </c>
      <c r="J380" s="15"/>
      <c r="K380" s="15"/>
      <c r="L380" s="16">
        <f t="shared" ref="L380:L391" si="72">H380*39.8/1000</f>
        <v>106.26599999999999</v>
      </c>
      <c r="N380" s="23" t="str">
        <f>'Olieforbrug, TJ'!M380</f>
        <v>January</v>
      </c>
    </row>
    <row r="381" spans="1:14" x14ac:dyDescent="0.2">
      <c r="A381" s="23" t="str">
        <f>'Olieforbrug, TJ'!A381</f>
        <v>Februar</v>
      </c>
      <c r="C381" s="16">
        <f>IFERROR(HLOOKUP("Bitumen",'[26]Månedlig Olie Rapport'!$B$2:$AG$39,MATCH("Egen produktion 2.i.",'[26]Månedlig Olie Rapport'!$B$2:$B$39,0),FALSE),0)-IFERROR(HLOOKUP("Bitumen",'[26]Månedlig Olie Rapport'!$B$2:$AG$39,MATCH("Anvendt til produktion 3.n",'[26]Månedlig Olie Rapport'!$B$2:$B$39,0),FALSE),0)</f>
        <v>0</v>
      </c>
      <c r="D381" s="16">
        <f>IFERROR(HLOOKUP("Bitumen",'[26]Månedlig Olie Rapport'!$A$2:$AG$39,MATCH("Import 2.a.",'[26]Månedlig Olie Rapport'!$B$2:$B$39,0),FALSE),0)</f>
        <v>6377</v>
      </c>
      <c r="E381" s="16">
        <f>IFERROR(HLOOKUP("Bitumen",'[26]Månedlig Olie Rapport'!$A$2:$AG$39,MATCH("Eksport 3.a.",'[26]Månedlig Olie Rapport'!$B$2:$B$39,0),FALSE),0)</f>
        <v>0</v>
      </c>
      <c r="F381" s="16">
        <f>IFERROR(HLOOKUP("Bitumen",'[26]Månedlig Olie Rapport'!$A$2:$AG$39,MATCH("Bunkring af udenrigsfart 3.d.",'[26]Månedlig Olie Rapport'!$B$2:$B$39,0),FALSE),0)</f>
        <v>0</v>
      </c>
      <c r="G381" s="16">
        <f t="shared" ref="G381:G386" si="73">I380-I381</f>
        <v>-1040</v>
      </c>
      <c r="H381" s="16">
        <f>IFERROR(HLOOKUP("Bitumen",'[26]Månedlig Olie Rapport'!$A$2:$AG$39,MATCH("Salg til Forsvaret 3.e.",'[26]Månedlig Olie Rapport'!$B$2:$B$39,0),FALSE),0)
+IFERROR(HLOOKUP("Bitumen",'[26]Månedlig Olie Rapport'!$A$2:$AG$39,MATCH("Salg til international luftfart 3.f.",'[26]Månedlig Olie Rapport'!$B$2:$B$39,0),FALSE),0)
+IFERROR(HLOOKUP("Bitumen",'[26]Månedlig Olie Rapport'!$A$2:$AG$39,MATCH("Salg til andre 3.h.",'[26]Månedlig Olie Rapport'!$B$2:$B$39,0),FALSE),0)
+IFERROR(HLOOKUP("Bitumen",'[26]Månedlig Olie Rapport'!$A$2:$AG$39,MATCH("Eget forbrug uden for raffinaderi 3*",'[26]Månedlig Olie Rapport'!$B$2:$B$39,0),FALSE),0)
+IFERROR(HLOOKUP("Bitumen",'[26]Månedlig Olie Rapport'!$A$2:$AG$39,MATCH("Salg til platforme 3.g.",'[26]Månedlig Olie Rapport'!$B$2:$B$39,0),FALSE),0)</f>
        <v>5332</v>
      </c>
      <c r="I381" s="16">
        <f>IFERROR(HLOOKUP("Bitumen",'[26]Månedlig Olie Rapport'!$A$2:$AG$39,MATCH("EGEN BEHOLDNING ULTIMO",'[26]Månedlig Olie Rapport'!$A$2:$A$39,0),FALSE),0)</f>
        <v>10694</v>
      </c>
      <c r="J381" s="15"/>
      <c r="K381" s="15"/>
      <c r="L381" s="16">
        <f t="shared" si="72"/>
        <v>212.21359999999999</v>
      </c>
      <c r="N381" s="23" t="str">
        <f>'Olieforbrug, TJ'!M381</f>
        <v>February</v>
      </c>
    </row>
    <row r="382" spans="1:14" x14ac:dyDescent="0.2">
      <c r="A382" s="23" t="str">
        <f>'Olieforbrug, TJ'!A382</f>
        <v>Marts</v>
      </c>
      <c r="C382" s="16">
        <f>IFERROR(HLOOKUP("Bitumen",'[27]Månedlig Olie Rapport'!$B$2:$AG$39,MATCH("Egen produktion 2.i.",'[27]Månedlig Olie Rapport'!$B$2:$B$39,0),FALSE),0)-IFERROR(HLOOKUP("Bitumen",'[27]Månedlig Olie Rapport'!$B$2:$AG$39,MATCH("Anvendt til produktion 3.n",'[27]Månedlig Olie Rapport'!$B$2:$B$39,0),FALSE),0)</f>
        <v>0</v>
      </c>
      <c r="D382" s="16">
        <f>IFERROR(HLOOKUP("Bitumen",'[27]Månedlig Olie Rapport'!$A$2:$AG$39,MATCH("Import 2.a.",'[27]Månedlig Olie Rapport'!$B$2:$B$39,0),FALSE),0)</f>
        <v>4387</v>
      </c>
      <c r="E382" s="16">
        <f>IFERROR(HLOOKUP("Bitumen",'[27]Månedlig Olie Rapport'!$A$2:$AG$39,MATCH("Eksport 3.a.",'[27]Månedlig Olie Rapport'!$B$2:$B$39,0),FALSE),0)</f>
        <v>0</v>
      </c>
      <c r="F382" s="16">
        <f>IFERROR(HLOOKUP("Bitumen",'[27]Månedlig Olie Rapport'!$A$2:$AG$39,MATCH("Bunkring af udenrigsfart 3.d.",'[27]Månedlig Olie Rapport'!$B$2:$B$39,0),FALSE),0)</f>
        <v>0</v>
      </c>
      <c r="G382" s="16">
        <f t="shared" si="73"/>
        <v>4385</v>
      </c>
      <c r="H382" s="16">
        <f>IFERROR(HLOOKUP("Bitumen",'[27]Månedlig Olie Rapport'!$A$2:$AG$39,MATCH("Salg til Forsvaret 3.e.",'[27]Månedlig Olie Rapport'!$B$2:$B$39,0),FALSE),0)
+IFERROR(HLOOKUP("Bitumen",'[27]Månedlig Olie Rapport'!$A$2:$AG$39,MATCH("Salg til international luftfart 3.f.",'[27]Månedlig Olie Rapport'!$B$2:$B$39,0),FALSE),0)
+IFERROR(HLOOKUP("Bitumen",'[27]Månedlig Olie Rapport'!$A$2:$AG$39,MATCH("Salg til andre 3.h.",'[27]Månedlig Olie Rapport'!$B$2:$B$39,0),FALSE),0)
+IFERROR(HLOOKUP("Bitumen",'[27]Månedlig Olie Rapport'!$A$2:$AG$39,MATCH("Eget forbrug uden for raffinaderi 3*",'[27]Månedlig Olie Rapport'!$B$2:$B$39,0),FALSE),0)
+IFERROR(HLOOKUP("Bitumen",'[27]Månedlig Olie Rapport'!$A$2:$AG$39,MATCH("Salg til platforme 3.g.",'[27]Månedlig Olie Rapport'!$B$2:$B$39,0),FALSE),0)</f>
        <v>8778</v>
      </c>
      <c r="I382" s="16">
        <f>IFERROR(HLOOKUP("Bitumen",'[27]Månedlig Olie Rapport'!$A$2:$AG$39,MATCH("EGEN BEHOLDNING ULTIMO",'[27]Månedlig Olie Rapport'!$A$2:$A$39,0),FALSE),0)</f>
        <v>6309</v>
      </c>
      <c r="J382" s="15"/>
      <c r="K382" s="15"/>
      <c r="L382" s="16">
        <f t="shared" si="72"/>
        <v>349.36439999999999</v>
      </c>
      <c r="N382" s="23" t="str">
        <f>'Olieforbrug, TJ'!M382</f>
        <v>March</v>
      </c>
    </row>
    <row r="383" spans="1:14" x14ac:dyDescent="0.2">
      <c r="A383" s="23" t="str">
        <f>'Olieforbrug, TJ'!A383</f>
        <v>April</v>
      </c>
      <c r="C383" s="16">
        <f>IFERROR(HLOOKUP("Bitumen",'[28]Månedlig Olie Rapport'!$B$2:$AG$39,MATCH("Egen produktion 2.i.",'[28]Månedlig Olie Rapport'!$B$2:$B$39,0),FALSE),0)-IFERROR(HLOOKUP("Bitumen",'[28]Månedlig Olie Rapport'!$B$2:$AG$39,MATCH("Anvendt til produktion 3.n",'[28]Månedlig Olie Rapport'!$B$2:$B$39,0),FALSE),0)</f>
        <v>0</v>
      </c>
      <c r="D383" s="16">
        <f>IFERROR(HLOOKUP("Bitumen",'[28]Månedlig Olie Rapport'!$A$2:$AG$39,MATCH("Import 2.a.",'[28]Månedlig Olie Rapport'!$B$2:$B$39,0),FALSE),0)</f>
        <v>21141</v>
      </c>
      <c r="E383" s="16">
        <f>IFERROR(HLOOKUP("Bitumen",'[28]Månedlig Olie Rapport'!$A$2:$AG$39,MATCH("Eksport 3.a.",'[28]Månedlig Olie Rapport'!$B$2:$B$39,0),FALSE),0)</f>
        <v>0</v>
      </c>
      <c r="F383" s="16">
        <f>IFERROR(HLOOKUP("Bitumen",'[28]Månedlig Olie Rapport'!$A$2:$AG$39,MATCH("Bunkring af udenrigsfart 3.d.",'[28]Månedlig Olie Rapport'!$B$2:$B$39,0),FALSE),0)</f>
        <v>0</v>
      </c>
      <c r="G383" s="16">
        <f t="shared" si="73"/>
        <v>-8519</v>
      </c>
      <c r="H383" s="16">
        <f>IFERROR(HLOOKUP("Bitumen",'[28]Månedlig Olie Rapport'!$A$2:$AG$39,MATCH("Salg til Forsvaret 3.e.",'[28]Månedlig Olie Rapport'!$B$2:$B$39,0),FALSE),0)
+IFERROR(HLOOKUP("Bitumen",'[28]Månedlig Olie Rapport'!$A$2:$AG$39,MATCH("Salg til international luftfart 3.f.",'[28]Månedlig Olie Rapport'!$B$2:$B$39,0),FALSE),0)
+IFERROR(HLOOKUP("Bitumen",'[28]Månedlig Olie Rapport'!$A$2:$AG$39,MATCH("Salg til andre 3.h.",'[28]Månedlig Olie Rapport'!$B$2:$B$39,0),FALSE),0)
+IFERROR(HLOOKUP("Bitumen",'[28]Månedlig Olie Rapport'!$A$2:$AG$39,MATCH("Eget forbrug uden for raffinaderi 3*",'[28]Månedlig Olie Rapport'!$B$2:$B$39,0),FALSE),0)
+IFERROR(HLOOKUP("Bitumen",'[28]Månedlig Olie Rapport'!$A$2:$AG$39,MATCH("Salg til platforme 3.g.",'[28]Månedlig Olie Rapport'!$B$2:$B$39,0),FALSE),0)</f>
        <v>12793</v>
      </c>
      <c r="I383" s="16">
        <f>IFERROR(HLOOKUP("Bitumen",'[28]Månedlig Olie Rapport'!$A$2:$AG$39,MATCH("EGEN BEHOLDNING ULTIMO",'[28]Månedlig Olie Rapport'!$A$2:$A$39,0),FALSE),0)</f>
        <v>14828</v>
      </c>
      <c r="J383" s="15"/>
      <c r="K383" s="15"/>
      <c r="L383" s="16">
        <f t="shared" si="72"/>
        <v>509.16139999999996</v>
      </c>
      <c r="N383" s="23" t="str">
        <f>'Olieforbrug, TJ'!M383</f>
        <v>April</v>
      </c>
    </row>
    <row r="384" spans="1:14" x14ac:dyDescent="0.2">
      <c r="A384" s="23" t="str">
        <f>'Olieforbrug, TJ'!A384</f>
        <v>Maj</v>
      </c>
      <c r="C384" s="16">
        <f>IFERROR(HLOOKUP("Bitumen",'[29]Månedlig Olie Rapport'!$B$2:$AG$39,MATCH("Egen produktion 2.i.",'[29]Månedlig Olie Rapport'!$B$2:$B$39,0),FALSE),0)-IFERROR(HLOOKUP("Bitumen",'[29]Månedlig Olie Rapport'!$B$2:$AG$39,MATCH("Anvendt til produktion 3.n",'[29]Månedlig Olie Rapport'!$B$2:$B$39,0),FALSE),0)</f>
        <v>0</v>
      </c>
      <c r="D384" s="16">
        <f>IFERROR(HLOOKUP("Bitumen",'[29]Månedlig Olie Rapport'!$A$2:$AG$39,MATCH("Import 2.a.",'[29]Månedlig Olie Rapport'!$B$2:$B$39,0),FALSE),0)</f>
        <v>15853</v>
      </c>
      <c r="E384" s="16">
        <f>IFERROR(HLOOKUP("Bitumen",'[29]Månedlig Olie Rapport'!$A$2:$AG$39,MATCH("Eksport 3.a.",'[29]Månedlig Olie Rapport'!$B$2:$B$39,0),FALSE),0)</f>
        <v>0</v>
      </c>
      <c r="F384" s="16">
        <f>IFERROR(HLOOKUP("Bitumen",'[29]Månedlig Olie Rapport'!$A$2:$AG$39,MATCH("Bunkring af udenrigsfart 3.d.",'[29]Månedlig Olie Rapport'!$B$2:$B$39,0),FALSE),0)</f>
        <v>0</v>
      </c>
      <c r="G384" s="16">
        <f t="shared" si="73"/>
        <v>1424</v>
      </c>
      <c r="H384" s="16">
        <f>IFERROR(HLOOKUP("Bitumen",'[29]Månedlig Olie Rapport'!$A$2:$AG$39,MATCH("Salg til Forsvaret 3.e.",'[29]Månedlig Olie Rapport'!$B$2:$B$39,0),FALSE),0)
+IFERROR(HLOOKUP("Bitumen",'[29]Månedlig Olie Rapport'!$A$2:$AG$39,MATCH("Salg til international luftfart 3.f.",'[29]Månedlig Olie Rapport'!$B$2:$B$39,0),FALSE),0)
+IFERROR(HLOOKUP("Bitumen",'[29]Månedlig Olie Rapport'!$A$2:$AG$39,MATCH("Salg til andre 3.h.",'[29]Månedlig Olie Rapport'!$B$2:$B$39,0),FALSE),0)
+IFERROR(HLOOKUP("Bitumen",'[29]Månedlig Olie Rapport'!$A$2:$AG$39,MATCH("Eget forbrug uden for raffinaderi 3*",'[29]Månedlig Olie Rapport'!$B$2:$B$39,0),FALSE),0)
+IFERROR(HLOOKUP("Bitumen",'[29]Månedlig Olie Rapport'!$A$2:$AG$39,MATCH("Salg til platforme 3.g.",'[29]Månedlig Olie Rapport'!$B$2:$B$39,0),FALSE),0)</f>
        <v>21070</v>
      </c>
      <c r="I384" s="16">
        <f>IFERROR(HLOOKUP("Bitumen",'[29]Månedlig Olie Rapport'!$A$2:$AG$39,MATCH("EGEN BEHOLDNING ULTIMO",'[29]Månedlig Olie Rapport'!$A$2:$A$39,0),FALSE),0)</f>
        <v>13404</v>
      </c>
      <c r="J384" s="15"/>
      <c r="K384" s="15"/>
      <c r="L384" s="16">
        <f t="shared" si="72"/>
        <v>838.5859999999999</v>
      </c>
      <c r="N384" s="23" t="str">
        <f>'Olieforbrug, TJ'!M384</f>
        <v>May</v>
      </c>
    </row>
    <row r="385" spans="1:14" x14ac:dyDescent="0.2">
      <c r="A385" s="23" t="str">
        <f>'Olieforbrug, TJ'!A385</f>
        <v>Juni</v>
      </c>
      <c r="C385" s="16">
        <f>IFERROR(HLOOKUP("Bitumen",'[30]Månedlig Olie Rapport'!$B$2:$AG$39,MATCH("Egen produktion 2.i.",'[30]Månedlig Olie Rapport'!$B$2:$B$39,0),FALSE),0)-IFERROR(HLOOKUP("Bitumen",'[30]Månedlig Olie Rapport'!$B$2:$AG$39,MATCH("Anvendt til produktion 3.n",'[30]Månedlig Olie Rapport'!$B$2:$B$39,0),FALSE),0)</f>
        <v>0</v>
      </c>
      <c r="D385" s="16">
        <f>IFERROR(HLOOKUP("Bitumen",'[30]Månedlig Olie Rapport'!$A$2:$AG$39,MATCH("Import 2.a.",'[30]Månedlig Olie Rapport'!$B$2:$B$39,0),FALSE),0)</f>
        <v>17958</v>
      </c>
      <c r="E385" s="16">
        <f>IFERROR(HLOOKUP("Bitumen",'[30]Månedlig Olie Rapport'!$A$2:$AG$39,MATCH("Eksport 3.a.",'[30]Månedlig Olie Rapport'!$B$2:$B$39,0),FALSE),0)</f>
        <v>0</v>
      </c>
      <c r="F385" s="16">
        <f>IFERROR(HLOOKUP("Bitumen",'[30]Månedlig Olie Rapport'!$A$2:$AG$39,MATCH("Bunkring af udenrigsfart 3.d.",'[30]Månedlig Olie Rapport'!$B$2:$B$39,0),FALSE),0)</f>
        <v>0</v>
      </c>
      <c r="G385" s="16">
        <f t="shared" si="73"/>
        <v>-3316</v>
      </c>
      <c r="H385" s="16">
        <f>IFERROR(HLOOKUP("Bitumen",'[30]Månedlig Olie Rapport'!$A$2:$AG$39,MATCH("Salg til Forsvaret 3.e.",'[30]Månedlig Olie Rapport'!$B$2:$B$39,0),FALSE),0)
+IFERROR(HLOOKUP("Bitumen",'[30]Månedlig Olie Rapport'!$A$2:$AG$39,MATCH("Salg til international luftfart 3.f.",'[30]Månedlig Olie Rapport'!$B$2:$B$39,0),FALSE),0)
+IFERROR(HLOOKUP("Bitumen",'[30]Månedlig Olie Rapport'!$A$2:$AG$39,MATCH("Salg til andre 3.h.",'[30]Månedlig Olie Rapport'!$B$2:$B$39,0),FALSE),0)
+IFERROR(HLOOKUP("Bitumen",'[30]Månedlig Olie Rapport'!$A$2:$AG$39,MATCH("Eget forbrug uden for raffinaderi 3*",'[30]Månedlig Olie Rapport'!$B$2:$B$39,0),FALSE),0)
+IFERROR(HLOOKUP("Bitumen",'[30]Månedlig Olie Rapport'!$A$2:$AG$39,MATCH("Salg til platforme 3.g.",'[30]Månedlig Olie Rapport'!$B$2:$B$39,0),FALSE),0)</f>
        <v>22096</v>
      </c>
      <c r="I385" s="16">
        <f>IFERROR(HLOOKUP("Bitumen",'[30]Månedlig Olie Rapport'!$A$2:$AG$39,MATCH("EGEN BEHOLDNING ULTIMO",'[30]Månedlig Olie Rapport'!$A$2:$A$39,0),FALSE),0)</f>
        <v>16720</v>
      </c>
      <c r="J385" s="15"/>
      <c r="K385" s="15"/>
      <c r="L385" s="16">
        <f t="shared" si="72"/>
        <v>879.42079999999999</v>
      </c>
      <c r="N385" s="23" t="str">
        <f>'Olieforbrug, TJ'!M385</f>
        <v>June</v>
      </c>
    </row>
    <row r="386" spans="1:14" x14ac:dyDescent="0.2">
      <c r="A386" s="23" t="str">
        <f>'Olieforbrug, TJ'!A386</f>
        <v>Juli</v>
      </c>
      <c r="C386" s="16">
        <f>IFERROR(HLOOKUP("Bitumen",'[31]Månedlig Olie Rapport'!$B$2:$AG$39,MATCH("Egen produktion 2.i.",'[31]Månedlig Olie Rapport'!$B$2:$B$39,0),FALSE),0)-IFERROR(HLOOKUP("Bitumen",'[31]Månedlig Olie Rapport'!$B$2:$AG$39,MATCH("Anvendt til produktion 3.n",'[31]Månedlig Olie Rapport'!$B$2:$B$39,0),FALSE),0)</f>
        <v>0</v>
      </c>
      <c r="D386" s="16">
        <f>IFERROR(HLOOKUP("Bitumen",'[31]Månedlig Olie Rapport'!$A$2:$AG$39,MATCH("Import 2.a.",'[31]Månedlig Olie Rapport'!$B$2:$B$39,0),FALSE),0)</f>
        <v>7914</v>
      </c>
      <c r="E386" s="16">
        <f>IFERROR(HLOOKUP("Bitumen",'[31]Månedlig Olie Rapport'!$A$2:$AG$39,MATCH("Eksport 3.a.",'[31]Månedlig Olie Rapport'!$B$2:$B$39,0),FALSE),0)</f>
        <v>0</v>
      </c>
      <c r="F386" s="16">
        <f>IFERROR(HLOOKUP("Bitumen",'[31]Månedlig Olie Rapport'!$A$2:$AG$39,MATCH("Bunkring af udenrigsfart 3.d.",'[31]Månedlig Olie Rapport'!$B$2:$B$39,0),FALSE),0)</f>
        <v>0</v>
      </c>
      <c r="G386" s="16">
        <f t="shared" si="73"/>
        <v>1608</v>
      </c>
      <c r="H386" s="16">
        <f>IFERROR(HLOOKUP("Bitumen",'[31]Månedlig Olie Rapport'!$A$2:$AG$39,MATCH("Salg til Forsvaret 3.e.",'[31]Månedlig Olie Rapport'!$B$2:$B$39,0),FALSE),0)
+IFERROR(HLOOKUP("Bitumen",'[31]Månedlig Olie Rapport'!$A$2:$AG$39,MATCH("Salg til international luftfart 3.f.",'[31]Månedlig Olie Rapport'!$B$2:$B$39,0),FALSE),0)
+IFERROR(HLOOKUP("Bitumen",'[31]Månedlig Olie Rapport'!$A$2:$AG$39,MATCH("Salg til andre 3.h.",'[31]Månedlig Olie Rapport'!$B$2:$B$39,0),FALSE),0)
+IFERROR(HLOOKUP("Bitumen",'[31]Månedlig Olie Rapport'!$A$2:$AG$39,MATCH("Eget forbrug uden for raffinaderi 3*",'[31]Månedlig Olie Rapport'!$B$2:$B$39,0),FALSE),0)
+IFERROR(HLOOKUP("Bitumen",'[31]Månedlig Olie Rapport'!$A$2:$AG$39,MATCH("Salg til platforme 3.g.",'[31]Månedlig Olie Rapport'!$B$2:$B$39,0),FALSE),0)</f>
        <v>13373</v>
      </c>
      <c r="I386" s="16">
        <f>IFERROR(HLOOKUP("Bitumen",'[31]Månedlig Olie Rapport'!$A$2:$AG$39,MATCH("EGEN BEHOLDNING ULTIMO",'[31]Månedlig Olie Rapport'!$A$2:$A$39,0),FALSE),0)</f>
        <v>15112</v>
      </c>
      <c r="J386" s="15"/>
      <c r="K386" s="15"/>
      <c r="L386" s="16">
        <f t="shared" si="72"/>
        <v>532.2453999999999</v>
      </c>
      <c r="N386" s="23" t="str">
        <f>'Olieforbrug, TJ'!M386</f>
        <v>July</v>
      </c>
    </row>
    <row r="387" spans="1:14" x14ac:dyDescent="0.2">
      <c r="A387" s="23" t="str">
        <f>'Olieforbrug, TJ'!A387</f>
        <v>August</v>
      </c>
      <c r="C387" s="16">
        <f>IFERROR(HLOOKUP("Bitumen",'[32]Månedlig Olie Rapport'!$B$2:$AG$39,MATCH("Egen produktion 2.i.",'[32]Månedlig Olie Rapport'!$B$2:$B$39,0),FALSE),0)-IFERROR(HLOOKUP("Bitumen",'[32]Månedlig Olie Rapport'!$B$2:$AG$39,MATCH("Anvendt til produktion 3.n",'[32]Månedlig Olie Rapport'!$B$2:$B$39,0),FALSE),0)</f>
        <v>0</v>
      </c>
      <c r="D387" s="16">
        <f>IFERROR(HLOOKUP("Bitumen",'[32]Månedlig Olie Rapport'!$A$2:$AG$39,MATCH("Import 2.a.",'[32]Månedlig Olie Rapport'!$B$2:$B$39,0),FALSE),0)</f>
        <v>18340</v>
      </c>
      <c r="E387" s="16">
        <f>IFERROR(HLOOKUP("Bitumen",'[32]Månedlig Olie Rapport'!$A$2:$AG$39,MATCH("Eksport 3.a.",'[32]Månedlig Olie Rapport'!$B$2:$B$39,0),FALSE),0)</f>
        <v>0</v>
      </c>
      <c r="F387" s="16">
        <f>IFERROR(HLOOKUP("Bitumen",'[32]Månedlig Olie Rapport'!$A$2:$AG$39,MATCH("Bunkring af udenrigsfart 3.d.",'[32]Månedlig Olie Rapport'!$B$2:$B$39,0),FALSE),0)</f>
        <v>0</v>
      </c>
      <c r="G387" s="16">
        <f>I386-I387</f>
        <v>-472</v>
      </c>
      <c r="H387" s="16">
        <f>IFERROR(HLOOKUP("Bitumen",'[32]Månedlig Olie Rapport'!$A$2:$AG$39,MATCH("Salg til Forsvaret 3.e.",'[32]Månedlig Olie Rapport'!$B$2:$B$39,0),FALSE),0)
+IFERROR(HLOOKUP("Bitumen",'[32]Månedlig Olie Rapport'!$A$2:$AG$39,MATCH("Salg til international luftfart 3.f.",'[32]Månedlig Olie Rapport'!$B$2:$B$39,0),FALSE),0)
+IFERROR(HLOOKUP("Bitumen",'[32]Månedlig Olie Rapport'!$A$2:$AG$39,MATCH("Salg til andre 3.h.",'[32]Månedlig Olie Rapport'!$B$2:$B$39,0),FALSE),0)
+IFERROR(HLOOKUP("Bitumen",'[32]Månedlig Olie Rapport'!$A$2:$AG$39,MATCH("Eget forbrug uden for raffinaderi 3*",'[32]Månedlig Olie Rapport'!$B$2:$B$39,0),FALSE),0)
+IFERROR(HLOOKUP("Bitumen",'[32]Månedlig Olie Rapport'!$A$2:$AG$39,MATCH("Salg til platforme 3.g.",'[32]Månedlig Olie Rapport'!$B$2:$B$39,0),FALSE),0)</f>
        <v>21494</v>
      </c>
      <c r="I387" s="16">
        <f>IFERROR(HLOOKUP("Bitumen",'[32]Månedlig Olie Rapport'!$A$2:$AG$39,MATCH("EGEN BEHOLDNING ULTIMO",'[32]Månedlig Olie Rapport'!$A$2:$A$39,0),FALSE),0)</f>
        <v>15584</v>
      </c>
      <c r="J387" s="15"/>
      <c r="K387" s="15"/>
      <c r="L387" s="16">
        <f t="shared" si="72"/>
        <v>855.46119999999996</v>
      </c>
      <c r="N387" s="23" t="str">
        <f>'Olieforbrug, TJ'!M387</f>
        <v>August</v>
      </c>
    </row>
    <row r="388" spans="1:14" x14ac:dyDescent="0.2">
      <c r="A388" s="23" t="str">
        <f>'Olieforbrug, TJ'!A388</f>
        <v>September</v>
      </c>
      <c r="C388" s="16">
        <f>IFERROR(HLOOKUP("Bitumen",'[33]Månedlig Olie Rapport'!$B$2:$AG$39,MATCH("Egen produktion 2.i.",'[33]Månedlig Olie Rapport'!$B$2:$B$39,0),FALSE),0)-IFERROR(HLOOKUP("Bitumen",'[33]Månedlig Olie Rapport'!$B$2:$AG$39,MATCH("Anvendt til produktion 3.n",'[33]Månedlig Olie Rapport'!$B$2:$B$39,0),FALSE),0)</f>
        <v>0</v>
      </c>
      <c r="D388" s="16">
        <f>IFERROR(HLOOKUP("Bitumen",'[33]Månedlig Olie Rapport'!$A$2:$AG$39,MATCH("Import 2.a.",'[33]Månedlig Olie Rapport'!$B$2:$B$39,0),FALSE),0)</f>
        <v>15104</v>
      </c>
      <c r="E388" s="16">
        <f>IFERROR(HLOOKUP("Bitumen",'[33]Månedlig Olie Rapport'!$A$2:$AG$39,MATCH("Eksport 3.a.",'[33]Månedlig Olie Rapport'!$B$2:$B$39,0),FALSE),0)</f>
        <v>0</v>
      </c>
      <c r="F388" s="16">
        <f>IFERROR(HLOOKUP("Bitumen",'[33]Månedlig Olie Rapport'!$A$2:$AG$39,MATCH("Bunkring af udenrigsfart 3.d.",'[33]Månedlig Olie Rapport'!$B$2:$B$39,0),FALSE),0)</f>
        <v>0</v>
      </c>
      <c r="G388" s="16">
        <f>I387-I388</f>
        <v>4119</v>
      </c>
      <c r="H388" s="16">
        <f>IFERROR(HLOOKUP("Bitumen",'[33]Månedlig Olie Rapport'!$A$2:$AG$39,MATCH("Salg til Forsvaret 3.e.",'[33]Månedlig Olie Rapport'!$B$2:$B$39,0),FALSE),0)
+IFERROR(HLOOKUP("Bitumen",'[33]Månedlig Olie Rapport'!$A$2:$AG$39,MATCH("Salg til international luftfart 3.f.",'[33]Månedlig Olie Rapport'!$B$2:$B$39,0),FALSE),0)
+IFERROR(HLOOKUP("Bitumen",'[33]Månedlig Olie Rapport'!$A$2:$AG$39,MATCH("Salg til andre 3.h.",'[33]Månedlig Olie Rapport'!$B$2:$B$39,0),FALSE),0)
+IFERROR(HLOOKUP("Bitumen",'[33]Månedlig Olie Rapport'!$A$2:$AG$39,MATCH("Eget forbrug uden for raffinaderi 3*",'[33]Månedlig Olie Rapport'!$B$2:$B$39,0),FALSE),0)
+IFERROR(HLOOKUP("Bitumen",'[33]Månedlig Olie Rapport'!$A$2:$AG$39,MATCH("Salg til platforme 3.g.",'[33]Månedlig Olie Rapport'!$B$2:$B$39,0),FALSE),0)</f>
        <v>22935</v>
      </c>
      <c r="I388" s="16">
        <f>IFERROR(HLOOKUP("Bitumen",'[33]Månedlig Olie Rapport'!$A$2:$AG$39,MATCH("EGEN BEHOLDNING ULTIMO",'[33]Månedlig Olie Rapport'!$A$2:$A$39,0),FALSE),0)</f>
        <v>11465</v>
      </c>
      <c r="J388" s="15"/>
      <c r="K388" s="15"/>
      <c r="L388" s="16">
        <f t="shared" si="72"/>
        <v>912.81299999999987</v>
      </c>
      <c r="N388" s="23" t="str">
        <f>'Olieforbrug, TJ'!M388</f>
        <v>September</v>
      </c>
    </row>
    <row r="389" spans="1:14" x14ac:dyDescent="0.2">
      <c r="A389" s="23" t="str">
        <f>'Olieforbrug, TJ'!A389</f>
        <v>Oktober</v>
      </c>
      <c r="C389" s="16">
        <f>IFERROR(HLOOKUP("Bitumen",'[34]Månedlig Olie Rapport'!$B$2:$AG$39,MATCH("Egen produktion 2.i.",'[34]Månedlig Olie Rapport'!$B$2:$B$39,0),FALSE),0)-IFERROR(HLOOKUP("Bitumen",'[34]Månedlig Olie Rapport'!$B$2:$AG$39,MATCH("Anvendt til produktion 3.n",'[34]Månedlig Olie Rapport'!$B$2:$B$39,0),FALSE),0)</f>
        <v>0</v>
      </c>
      <c r="D389" s="16">
        <f>IFERROR(HLOOKUP("Bitumen",'[34]Månedlig Olie Rapport'!$A$2:$AG$39,MATCH("Import 2.a.",'[34]Månedlig Olie Rapport'!$B$2:$B$39,0),FALSE),0)</f>
        <v>22107</v>
      </c>
      <c r="E389" s="16">
        <f>IFERROR(HLOOKUP("Bitumen",'[34]Månedlig Olie Rapport'!$A$2:$AG$39,MATCH("Eksport 3.a.",'[34]Månedlig Olie Rapport'!$B$2:$B$39,0),FALSE),0)</f>
        <v>0</v>
      </c>
      <c r="F389" s="16">
        <f>IFERROR(HLOOKUP("Bitumen",'[34]Månedlig Olie Rapport'!$A$2:$AG$39,MATCH("Bunkring af udenrigsfart 3.d.",'[34]Månedlig Olie Rapport'!$B$2:$B$39,0),FALSE),0)</f>
        <v>0</v>
      </c>
      <c r="G389" s="16">
        <f>I388-I389</f>
        <v>-4867</v>
      </c>
      <c r="H389" s="16">
        <f>IFERROR(HLOOKUP("Bitumen",'[34]Månedlig Olie Rapport'!$A$2:$AG$39,MATCH("Salg til Forsvaret 3.e.",'[34]Månedlig Olie Rapport'!$B$2:$B$39,0),FALSE),0)
+IFERROR(HLOOKUP("Bitumen",'[34]Månedlig Olie Rapport'!$A$2:$AG$39,MATCH("Salg til international luftfart 3.f.",'[34]Månedlig Olie Rapport'!$B$2:$B$39,0),FALSE),0)
+IFERROR(HLOOKUP("Bitumen",'[34]Månedlig Olie Rapport'!$A$2:$AG$39,MATCH("Salg til andre 3.h.",'[34]Månedlig Olie Rapport'!$B$2:$B$39,0),FALSE),0)
+IFERROR(HLOOKUP("Bitumen",'[34]Månedlig Olie Rapport'!$A$2:$AG$39,MATCH("Eget forbrug uden for raffinaderi 3*",'[34]Månedlig Olie Rapport'!$B$2:$B$39,0),FALSE),0)
+IFERROR(HLOOKUP("Bitumen",'[34]Månedlig Olie Rapport'!$A$2:$AG$39,MATCH("Salg til platforme 3.g.",'[34]Månedlig Olie Rapport'!$B$2:$B$39,0),FALSE),0)</f>
        <v>21269</v>
      </c>
      <c r="I389" s="16">
        <f>IFERROR(HLOOKUP("Bitumen",'[34]Månedlig Olie Rapport'!$A$2:$AG$39,MATCH("EGEN BEHOLDNING ULTIMO",'[34]Månedlig Olie Rapport'!$A$2:$A$39,0),FALSE),0)</f>
        <v>16332</v>
      </c>
      <c r="J389" s="15"/>
      <c r="K389" s="15"/>
      <c r="L389" s="16">
        <f t="shared" si="72"/>
        <v>846.50619999999992</v>
      </c>
      <c r="N389" s="23" t="str">
        <f>'Olieforbrug, TJ'!M389</f>
        <v>October</v>
      </c>
    </row>
    <row r="390" spans="1:14" x14ac:dyDescent="0.2">
      <c r="A390" s="23" t="str">
        <f>'Olieforbrug, TJ'!A390</f>
        <v>November</v>
      </c>
      <c r="C390" s="16">
        <f>IFERROR(HLOOKUP("Bitumen",'[35]Månedlig Olie Rapport'!$B$2:$AG$39,MATCH("Egen produktion 2.i.",'[35]Månedlig Olie Rapport'!$B$2:$B$39,0),FALSE),0)-IFERROR(HLOOKUP("Bitumen",'[35]Månedlig Olie Rapport'!$B$2:$AG$39,MATCH("Anvendt til produktion 3.n",'[35]Månedlig Olie Rapport'!$B$2:$B$39,0),FALSE),0)</f>
        <v>0</v>
      </c>
      <c r="D390" s="16">
        <f>IFERROR(HLOOKUP("Bitumen",'[35]Månedlig Olie Rapport'!$A$2:$AG$39,MATCH("Import 2.a.",'[35]Månedlig Olie Rapport'!$B$2:$B$39,0),FALSE),0)</f>
        <v>10239</v>
      </c>
      <c r="E390" s="16">
        <f>IFERROR(HLOOKUP("Bitumen",'[35]Månedlig Olie Rapport'!$A$2:$AG$39,MATCH("Eksport 3.a.",'[35]Månedlig Olie Rapport'!$B$2:$B$39,0),FALSE),0)</f>
        <v>0</v>
      </c>
      <c r="F390" s="16">
        <f>IFERROR(HLOOKUP("Bitumen",'[35]Månedlig Olie Rapport'!$A$2:$AG$39,MATCH("Bunkring af udenrigsfart 3.d.",'[35]Månedlig Olie Rapport'!$B$2:$B$39,0),FALSE),0)</f>
        <v>0</v>
      </c>
      <c r="G390" s="16">
        <f>I389-I390</f>
        <v>4390</v>
      </c>
      <c r="H390" s="16">
        <f>IFERROR(HLOOKUP("Bitumen",'[35]Månedlig Olie Rapport'!$A$2:$AG$39,MATCH("Salg til Forsvaret 3.e.",'[35]Månedlig Olie Rapport'!$B$2:$B$39,0),FALSE),0)
+IFERROR(HLOOKUP("Bitumen",'[35]Månedlig Olie Rapport'!$A$2:$AG$39,MATCH("Salg til international luftfart 3.f.",'[35]Månedlig Olie Rapport'!$B$2:$B$39,0),FALSE),0)
+IFERROR(HLOOKUP("Bitumen",'[35]Månedlig Olie Rapport'!$A$2:$AG$39,MATCH("Salg til andre 3.h.",'[35]Månedlig Olie Rapport'!$B$2:$B$39,0),FALSE),0)
+IFERROR(HLOOKUP("Bitumen",'[35]Månedlig Olie Rapport'!$A$2:$AG$39,MATCH("Eget forbrug uden for raffinaderi 3*",'[35]Månedlig Olie Rapport'!$B$2:$B$39,0),FALSE),0)
+IFERROR(HLOOKUP("Bitumen",'[35]Månedlig Olie Rapport'!$A$2:$AG$39,MATCH("Salg til platforme 3.g.",'[35]Månedlig Olie Rapport'!$B$2:$B$39,0),FALSE),0)</f>
        <v>16552</v>
      </c>
      <c r="I390" s="16">
        <f>IFERROR(HLOOKUP("Bitumen",'[35]Månedlig Olie Rapport'!$A$2:$AG$39,MATCH("EGEN BEHOLDNING ULTIMO",'[35]Månedlig Olie Rapport'!$A$2:$A$39,0),FALSE),0)</f>
        <v>11942</v>
      </c>
      <c r="J390" s="15"/>
      <c r="K390" s="15"/>
      <c r="L390" s="16">
        <f t="shared" si="72"/>
        <v>658.76959999999997</v>
      </c>
      <c r="N390" s="23" t="str">
        <f>'Olieforbrug, TJ'!M390</f>
        <v>November</v>
      </c>
    </row>
    <row r="391" spans="1:14" ht="13.5" thickBot="1" x14ac:dyDescent="0.25">
      <c r="A391" s="41" t="str">
        <f>'Olieforbrug, TJ'!A391</f>
        <v>December</v>
      </c>
      <c r="C391" s="42">
        <f>IFERROR(HLOOKUP("Bitumen",'[36]Månedlig Olie Rapport'!$B$2:$AG$39,MATCH("Egen produktion 2.i.",'[36]Månedlig Olie Rapport'!$B$2:$B$39,0),FALSE),0)-IFERROR(HLOOKUP("Bitumen",'[36]Månedlig Olie Rapport'!$B$2:$AG$39,MATCH("Anvendt til produktion 3.n",'[36]Månedlig Olie Rapport'!$B$2:$B$39,0),FALSE),0)</f>
        <v>0</v>
      </c>
      <c r="D391" s="42">
        <f>IFERROR(HLOOKUP("Bitumen",'[36]Månedlig Olie Rapport'!$A$2:$AG$39,MATCH("Import 2.a.",'[36]Månedlig Olie Rapport'!$B$2:$B$39,0),FALSE),0)</f>
        <v>12240</v>
      </c>
      <c r="E391" s="42">
        <f>IFERROR(HLOOKUP("Bitumen",'[36]Månedlig Olie Rapport'!$A$2:$AG$39,MATCH("Eksport 3.a.",'[36]Månedlig Olie Rapport'!$B$2:$B$39,0),FALSE),0)</f>
        <v>0</v>
      </c>
      <c r="F391" s="42">
        <f>IFERROR(HLOOKUP("Bitumen",'[36]Månedlig Olie Rapport'!$A$2:$AG$39,MATCH("Bunkring af udenrigsfart 3.d.",'[36]Månedlig Olie Rapport'!$B$2:$B$39,0),FALSE),0)</f>
        <v>0</v>
      </c>
      <c r="G391" s="42">
        <f>I390-I391</f>
        <v>-1834</v>
      </c>
      <c r="H391" s="42">
        <f>IFERROR(HLOOKUP("Bitumen",'[36]Månedlig Olie Rapport'!$A$2:$AG$39,MATCH("Salg til Forsvaret 3.e.",'[36]Månedlig Olie Rapport'!$B$2:$B$39,0),FALSE),0)
+IFERROR(HLOOKUP("Bitumen",'[36]Månedlig Olie Rapport'!$A$2:$AG$39,MATCH("Salg til international luftfart 3.f.",'[36]Månedlig Olie Rapport'!$B$2:$B$39,0),FALSE),0)
+IFERROR(HLOOKUP("Bitumen",'[36]Månedlig Olie Rapport'!$A$2:$AG$39,MATCH("Salg til andre 3.h.",'[36]Månedlig Olie Rapport'!$B$2:$B$39,0),FALSE),0)
+IFERROR(HLOOKUP("Bitumen",'[36]Månedlig Olie Rapport'!$A$2:$AG$39,MATCH("Eget forbrug uden for raffinaderi 3*",'[36]Månedlig Olie Rapport'!$B$2:$B$39,0),FALSE),0)
+IFERROR(HLOOKUP("Bitumen",'[36]Månedlig Olie Rapport'!$A$2:$AG$39,MATCH("Salg til platforme 3.g.",'[36]Månedlig Olie Rapport'!$B$2:$B$39,0),FALSE),0)</f>
        <v>12561</v>
      </c>
      <c r="I391" s="42">
        <f>IFERROR(HLOOKUP("Bitumen",'[36]Månedlig Olie Rapport'!$A$2:$AG$39,MATCH("EGEN BEHOLDNING ULTIMO",'[36]Månedlig Olie Rapport'!$A$2:$A$39,0),FALSE),0)</f>
        <v>13776</v>
      </c>
      <c r="J391" s="2"/>
      <c r="K391" s="2"/>
      <c r="L391" s="42">
        <f t="shared" si="72"/>
        <v>499.92779999999999</v>
      </c>
      <c r="N391" s="43" t="str">
        <f>'Olieforbrug, TJ'!M391</f>
        <v>December</v>
      </c>
    </row>
    <row r="392" spans="1:14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J392" s="15"/>
      <c r="K392" s="15"/>
      <c r="L392" s="16"/>
      <c r="M392" s="3"/>
      <c r="N392" s="37">
        <v>2020</v>
      </c>
    </row>
    <row r="393" spans="1:14" x14ac:dyDescent="0.2">
      <c r="A393" s="23" t="str">
        <f>'Olieforbrug, TJ'!A393</f>
        <v>Januar</v>
      </c>
      <c r="C393" s="16">
        <f>IFERROR(HLOOKUP("Bitumen",'[37]Månedlig Olie Rapport'!$B$2:$AG$39,MATCH("Egen produktion 2.i.",'[37]Månedlig Olie Rapport'!$B$2:$B$39,0),FALSE),0)-IFERROR(HLOOKUP("Bitumen",'[37]Månedlig Olie Rapport'!$B$2:$AG$39,MATCH("Anvendt til produktion 3.n",'[37]Månedlig Olie Rapport'!$B$2:$B$39,0),FALSE),0)</f>
        <v>0</v>
      </c>
      <c r="D393" s="16">
        <f>IFERROR(HLOOKUP("Bitumen",'[37]Månedlig Olie Rapport'!$A$2:$AG$39,MATCH("Import 2.a.",'[37]Månedlig Olie Rapport'!$B$2:$B$39,0),FALSE),0)</f>
        <v>872</v>
      </c>
      <c r="E393" s="16">
        <f>IFERROR(HLOOKUP("Bitumen",'[37]Månedlig Olie Rapport'!$A$2:$AG$39,MATCH("Eksport 3.a.",'[37]Månedlig Olie Rapport'!$B$2:$B$39,0),FALSE),0)</f>
        <v>0</v>
      </c>
      <c r="F393" s="16">
        <f>IFERROR(HLOOKUP("Bitumen",'[37]Månedlig Olie Rapport'!$A$2:$AG$39,MATCH("Bunkring af udenrigsfart 3.d.",'[37]Månedlig Olie Rapport'!$B$2:$B$39,0),FALSE),0)</f>
        <v>0</v>
      </c>
      <c r="G393" s="16">
        <f>I391-I393</f>
        <v>1879</v>
      </c>
      <c r="H393" s="16">
        <f>IFERROR(HLOOKUP("Bitumen",'[37]Månedlig Olie Rapport'!$A$2:$AG$39,MATCH("Salg til Forsvaret 3.e.",'[37]Månedlig Olie Rapport'!$B$2:$B$39,0),FALSE),0)
+IFERROR(HLOOKUP("Bitumen",'[37]Månedlig Olie Rapport'!$A$2:$AG$39,MATCH("Salg til international luftfart 3.f.",'[37]Månedlig Olie Rapport'!$B$2:$B$39,0),FALSE),0)
+IFERROR(HLOOKUP("Bitumen",'[37]Månedlig Olie Rapport'!$A$2:$AG$39,MATCH("Salg til andre 3.h.",'[37]Månedlig Olie Rapport'!$B$2:$B$39,0),FALSE),0)
+IFERROR(HLOOKUP("Bitumen",'[37]Månedlig Olie Rapport'!$A$2:$AG$39,MATCH("Eget forbrug uden for raffinaderi 3*",'[37]Månedlig Olie Rapport'!$B$2:$B$39,0),FALSE),0)
+IFERROR(HLOOKUP("Bitumen",'[37]Månedlig Olie Rapport'!$A$2:$AG$39,MATCH("Salg til platforme 3.g.",'[37]Månedlig Olie Rapport'!$B$2:$B$39,0),FALSE),0)</f>
        <v>3177</v>
      </c>
      <c r="I393" s="16">
        <f>IFERROR(HLOOKUP("Bitumen",'[37]Månedlig Olie Rapport'!$A$2:$AG$39,MATCH("EGEN BEHOLDNING ULTIMO",'[37]Månedlig Olie Rapport'!$A$2:$A$39,0),FALSE),0)</f>
        <v>11897</v>
      </c>
      <c r="J393" s="15"/>
      <c r="K393" s="15"/>
      <c r="L393" s="16">
        <f t="shared" ref="L393:L404" si="74">H393*39.8/1000</f>
        <v>126.44459999999999</v>
      </c>
      <c r="N393" s="23" t="str">
        <f>'Olieforbrug, TJ'!M393</f>
        <v>January</v>
      </c>
    </row>
    <row r="394" spans="1:14" x14ac:dyDescent="0.2">
      <c r="A394" s="23" t="str">
        <f>'Olieforbrug, TJ'!A394</f>
        <v>Februar</v>
      </c>
      <c r="C394" s="16">
        <f>IFERROR(HLOOKUP("Bitumen",'[38]Månedlig Olie Rapport'!$B$2:$AG$39,MATCH("Egen produktion 2.i.",'[38]Månedlig Olie Rapport'!$B$2:$B$39,0),FALSE),0)-IFERROR(HLOOKUP("Bitumen",'[38]Månedlig Olie Rapport'!$B$2:$AG$39,MATCH("Anvendt til produktion 3.n",'[38]Månedlig Olie Rapport'!$B$2:$B$39,0),FALSE),0)</f>
        <v>0</v>
      </c>
      <c r="D394" s="16">
        <f>IFERROR(HLOOKUP("Bitumen",'[38]Månedlig Olie Rapport'!$A$2:$AG$39,MATCH("Import 2.a.",'[38]Månedlig Olie Rapport'!$B$2:$B$39,0),FALSE),0)</f>
        <v>8836</v>
      </c>
      <c r="E394" s="16">
        <f>IFERROR(HLOOKUP("Bitumen",'[38]Månedlig Olie Rapport'!$A$2:$AG$39,MATCH("Eksport 3.a.",'[38]Månedlig Olie Rapport'!$B$2:$B$39,0),FALSE),0)</f>
        <v>0</v>
      </c>
      <c r="F394" s="16">
        <f>IFERROR(HLOOKUP("Bitumen",'[38]Månedlig Olie Rapport'!$A$2:$AG$39,MATCH("Bunkring af udenrigsfart 3.d.",'[38]Månedlig Olie Rapport'!$B$2:$B$39,0),FALSE),0)</f>
        <v>0</v>
      </c>
      <c r="G394" s="65">
        <f t="shared" ref="G394:G404" si="75">I393-I394</f>
        <v>-5426</v>
      </c>
      <c r="H394" s="16">
        <f>IFERROR(HLOOKUP("Bitumen",'[38]Månedlig Olie Rapport'!$A$2:$AG$39,MATCH("Salg til Forsvaret 3.e.",'[38]Månedlig Olie Rapport'!$B$2:$B$39,0),FALSE),0)
+IFERROR(HLOOKUP("Bitumen",'[38]Månedlig Olie Rapport'!$A$2:$AG$39,MATCH("Salg til international luftfart 3.f.",'[38]Månedlig Olie Rapport'!$B$2:$B$39,0),FALSE),0)
+IFERROR(HLOOKUP("Bitumen",'[38]Månedlig Olie Rapport'!$A$2:$AG$39,MATCH("Salg til andre 3.h.",'[38]Månedlig Olie Rapport'!$B$2:$B$39,0),FALSE),0)
+IFERROR(HLOOKUP("Bitumen",'[38]Månedlig Olie Rapport'!$A$2:$AG$39,MATCH("Eget forbrug uden for raffinaderi 3*",'[38]Månedlig Olie Rapport'!$B$2:$B$39,0),FALSE),0)
+IFERROR(HLOOKUP("Bitumen",'[38]Månedlig Olie Rapport'!$A$2:$AG$39,MATCH("Salg til platforme 3.g.",'[38]Månedlig Olie Rapport'!$B$2:$B$39,0),FALSE),0)</f>
        <v>4768</v>
      </c>
      <c r="I394" s="16">
        <f>IFERROR(HLOOKUP("Bitumen",'[38]Månedlig Olie Rapport'!$A$2:$AG$39,MATCH("EGEN BEHOLDNING ULTIMO",'[38]Månedlig Olie Rapport'!$A$2:$A$39,0),FALSE),0)</f>
        <v>17323</v>
      </c>
      <c r="J394" s="15"/>
      <c r="K394" s="15"/>
      <c r="L394" s="16">
        <f t="shared" si="74"/>
        <v>189.7664</v>
      </c>
      <c r="N394" s="23" t="str">
        <f>'Olieforbrug, TJ'!M394</f>
        <v>February</v>
      </c>
    </row>
    <row r="395" spans="1:14" x14ac:dyDescent="0.2">
      <c r="A395" s="23" t="str">
        <f>'Olieforbrug, TJ'!A395</f>
        <v>Marts</v>
      </c>
      <c r="C395" s="16">
        <f>IFERROR(HLOOKUP("Bitumen",'[39]Månedlig Olie Rapport'!$B$2:$AG$39,MATCH("Egen produktion 2.i.",'[39]Månedlig Olie Rapport'!$B$2:$B$39,0),FALSE),0)-IFERROR(HLOOKUP("Bitumen",'[39]Månedlig Olie Rapport'!$B$2:$AG$39,MATCH("Anvendt til produktion 3.n",'[39]Månedlig Olie Rapport'!$B$2:$B$39,0),FALSE),0)</f>
        <v>0</v>
      </c>
      <c r="D395" s="16">
        <f>IFERROR(HLOOKUP("Bitumen",'[39]Månedlig Olie Rapport'!$A$2:$AG$39,MATCH("Import 2.a.",'[39]Månedlig Olie Rapport'!$B$2:$B$39,0),FALSE),0)</f>
        <v>11058</v>
      </c>
      <c r="E395" s="16">
        <f>IFERROR(HLOOKUP("Bitumen",'[39]Månedlig Olie Rapport'!$A$2:$AG$39,MATCH("Eksport 3.a.",'[39]Månedlig Olie Rapport'!$B$2:$B$39,0),FALSE),0)</f>
        <v>0</v>
      </c>
      <c r="F395" s="16">
        <f>IFERROR(HLOOKUP("Bitumen",'[39]Månedlig Olie Rapport'!$A$2:$AG$39,MATCH("Bunkring af udenrigsfart 3.d.",'[39]Månedlig Olie Rapport'!$B$2:$B$39,0),FALSE),0)</f>
        <v>0</v>
      </c>
      <c r="G395" s="65">
        <f t="shared" si="75"/>
        <v>-2908</v>
      </c>
      <c r="H395" s="16">
        <f>IFERROR(HLOOKUP("Bitumen",'[39]Månedlig Olie Rapport'!$A$2:$AG$39,MATCH("Salg til Forsvaret 3.e.",'[39]Månedlig Olie Rapport'!$B$2:$B$39,0),FALSE),0)
+IFERROR(HLOOKUP("Bitumen",'[39]Månedlig Olie Rapport'!$A$2:$AG$39,MATCH("Salg til international luftfart 3.f.",'[39]Månedlig Olie Rapport'!$B$2:$B$39,0),FALSE),0)
+IFERROR(HLOOKUP("Bitumen",'[39]Månedlig Olie Rapport'!$A$2:$AG$39,MATCH("Salg til andre 3.h.",'[39]Månedlig Olie Rapport'!$B$2:$B$39,0),FALSE),0)
+IFERROR(HLOOKUP("Bitumen",'[39]Månedlig Olie Rapport'!$A$2:$AG$39,MATCH("Eget forbrug uden for raffinaderi 3*",'[39]Månedlig Olie Rapport'!$B$2:$B$39,0),FALSE),0)
+IFERROR(HLOOKUP("Bitumen",'[39]Månedlig Olie Rapport'!$A$2:$AG$39,MATCH("Salg til platforme 3.g.",'[39]Månedlig Olie Rapport'!$B$2:$B$39,0),FALSE),0)</f>
        <v>8882</v>
      </c>
      <c r="I395" s="16">
        <f>IFERROR(HLOOKUP("Bitumen",'[39]Månedlig Olie Rapport'!$A$2:$AG$39,MATCH("EGEN BEHOLDNING ULTIMO",'[39]Månedlig Olie Rapport'!$A$2:$A$39,0),FALSE),0)</f>
        <v>20231</v>
      </c>
      <c r="J395" s="15"/>
      <c r="K395" s="15"/>
      <c r="L395" s="16">
        <f t="shared" si="74"/>
        <v>353.50359999999995</v>
      </c>
      <c r="N395" s="23" t="str">
        <f>'Olieforbrug, TJ'!M395</f>
        <v>March</v>
      </c>
    </row>
    <row r="396" spans="1:14" x14ac:dyDescent="0.2">
      <c r="A396" s="23" t="str">
        <f>'Olieforbrug, TJ'!A396</f>
        <v>April</v>
      </c>
      <c r="C396" s="16">
        <f>IFERROR(HLOOKUP("Bitumen",'[40]Månedlig Olie Rapport'!$B$2:$AG$39,MATCH("Egen produktion 2.i.",'[40]Månedlig Olie Rapport'!$B$2:$B$39,0),FALSE),0)-IFERROR(HLOOKUP("Bitumen",'[40]Månedlig Olie Rapport'!$B$2:$AG$39,MATCH("Anvendt til produktion 3.n",'[40]Månedlig Olie Rapport'!$B$2:$B$39,0),FALSE),0)</f>
        <v>0</v>
      </c>
      <c r="D396" s="16">
        <f>IFERROR(HLOOKUP("Bitumen",'[40]Månedlig Olie Rapport'!$A$2:$AG$39,MATCH("Import 2.a.",'[40]Månedlig Olie Rapport'!$B$2:$B$39,0),FALSE),0)</f>
        <v>13669</v>
      </c>
      <c r="E396" s="16">
        <f>IFERROR(HLOOKUP("Bitumen",'[40]Månedlig Olie Rapport'!$A$2:$AG$39,MATCH("Eksport 3.a.",'[40]Månedlig Olie Rapport'!$B$2:$B$39,0),FALSE),0)</f>
        <v>0</v>
      </c>
      <c r="F396" s="16">
        <f>IFERROR(HLOOKUP("Bitumen",'[40]Månedlig Olie Rapport'!$A$2:$AG$39,MATCH("Bunkring af udenrigsfart 3.d.",'[40]Månedlig Olie Rapport'!$B$2:$B$39,0),FALSE),0)</f>
        <v>0</v>
      </c>
      <c r="G396" s="65">
        <f t="shared" si="75"/>
        <v>1222</v>
      </c>
      <c r="H396" s="16">
        <f>IFERROR(HLOOKUP("Bitumen",'[40]Månedlig Olie Rapport'!$A$2:$AG$39,MATCH("Salg til Forsvaret 3.e.",'[40]Månedlig Olie Rapport'!$B$2:$B$39,0),FALSE),0)
+IFERROR(HLOOKUP("Bitumen",'[40]Månedlig Olie Rapport'!$A$2:$AG$39,MATCH("Salg til international luftfart 3.f.",'[40]Månedlig Olie Rapport'!$B$2:$B$39,0),FALSE),0)
+IFERROR(HLOOKUP("Bitumen",'[40]Månedlig Olie Rapport'!$A$2:$AG$39,MATCH("Salg til andre 3.h.",'[40]Månedlig Olie Rapport'!$B$2:$B$39,0),FALSE),0)
+IFERROR(HLOOKUP("Bitumen",'[40]Månedlig Olie Rapport'!$A$2:$AG$39,MATCH("Eget forbrug uden for raffinaderi 3*",'[40]Månedlig Olie Rapport'!$B$2:$B$39,0),FALSE),0)
+IFERROR(HLOOKUP("Bitumen",'[40]Månedlig Olie Rapport'!$A$2:$AG$39,MATCH("Salg til platforme 3.g.",'[40]Månedlig Olie Rapport'!$B$2:$B$39,0),FALSE),0)</f>
        <v>16348</v>
      </c>
      <c r="I396" s="16">
        <f>IFERROR(HLOOKUP("Bitumen",'[40]Månedlig Olie Rapport'!$A$2:$AG$39,MATCH("EGEN BEHOLDNING ULTIMO",'[40]Månedlig Olie Rapport'!$A$2:$A$39,0),FALSE),0)</f>
        <v>19009</v>
      </c>
      <c r="J396" s="15"/>
      <c r="K396" s="15"/>
      <c r="L396" s="16">
        <f t="shared" si="74"/>
        <v>650.65039999999988</v>
      </c>
      <c r="N396" s="23" t="str">
        <f>'Olieforbrug, TJ'!M396</f>
        <v>April</v>
      </c>
    </row>
    <row r="397" spans="1:14" x14ac:dyDescent="0.2">
      <c r="A397" s="23" t="str">
        <f>'Olieforbrug, TJ'!A397</f>
        <v>Maj</v>
      </c>
      <c r="C397" s="16">
        <f>IFERROR(HLOOKUP("Bitumen",'[41]Månedlig Olie Rapport'!$B$2:$AG$39,MATCH("Egen produktion 2.i.",'[41]Månedlig Olie Rapport'!$B$2:$B$39,0),FALSE),0)-IFERROR(HLOOKUP("Bitumen",'[41]Månedlig Olie Rapport'!$B$2:$AG$39,MATCH("Anvendt til produktion 3.n",'[41]Månedlig Olie Rapport'!$B$2:$B$39,0),FALSE),0)</f>
        <v>0</v>
      </c>
      <c r="D397" s="16">
        <f>IFERROR(HLOOKUP("Bitumen",'[41]Månedlig Olie Rapport'!$A$2:$AG$39,MATCH("Import 2.a.",'[41]Månedlig Olie Rapport'!$B$2:$B$39,0),FALSE),0)</f>
        <v>18299</v>
      </c>
      <c r="E397" s="16">
        <f>IFERROR(HLOOKUP("Bitumen",'[41]Månedlig Olie Rapport'!$A$2:$AG$39,MATCH("Eksport 3.a.",'[41]Månedlig Olie Rapport'!$B$2:$B$39,0),FALSE),0)</f>
        <v>0</v>
      </c>
      <c r="F397" s="16">
        <f>IFERROR(HLOOKUP("Bitumen",'[41]Månedlig Olie Rapport'!$A$2:$AG$39,MATCH("Bunkring af udenrigsfart 3.d.",'[41]Månedlig Olie Rapport'!$B$2:$B$39,0),FALSE),0)</f>
        <v>0</v>
      </c>
      <c r="G397" s="65">
        <f t="shared" si="75"/>
        <v>-316</v>
      </c>
      <c r="H397" s="16">
        <f>IFERROR(HLOOKUP("Bitumen",'[41]Månedlig Olie Rapport'!$A$2:$AG$39,MATCH("Salg til Forsvaret 3.e.",'[41]Månedlig Olie Rapport'!$B$2:$B$39,0),FALSE),0)
+IFERROR(HLOOKUP("Bitumen",'[41]Månedlig Olie Rapport'!$A$2:$AG$39,MATCH("Salg til international luftfart 3.f.",'[41]Månedlig Olie Rapport'!$B$2:$B$39,0),FALSE),0)
+IFERROR(HLOOKUP("Bitumen",'[41]Månedlig Olie Rapport'!$A$2:$AG$39,MATCH("Salg til andre 3.h.",'[41]Månedlig Olie Rapport'!$B$2:$B$39,0),FALSE),0)
+IFERROR(HLOOKUP("Bitumen",'[41]Månedlig Olie Rapport'!$A$2:$AG$39,MATCH("Eget forbrug uden for raffinaderi 3*",'[41]Månedlig Olie Rapport'!$B$2:$B$39,0),FALSE),0)
+IFERROR(HLOOKUP("Bitumen",'[41]Månedlig Olie Rapport'!$A$2:$AG$39,MATCH("Salg til platforme 3.g.",'[41]Månedlig Olie Rapport'!$B$2:$B$39,0),FALSE),0)</f>
        <v>19445</v>
      </c>
      <c r="I397" s="16">
        <f>IFERROR(HLOOKUP("Bitumen",'[41]Månedlig Olie Rapport'!$A$2:$AG$39,MATCH("EGEN BEHOLDNING ULTIMO",'[41]Månedlig Olie Rapport'!$A$2:$A$39,0),FALSE),0)</f>
        <v>19325</v>
      </c>
      <c r="J397" s="15"/>
      <c r="K397" s="15"/>
      <c r="L397" s="16">
        <f t="shared" si="74"/>
        <v>773.91099999999994</v>
      </c>
      <c r="N397" s="23" t="str">
        <f>'Olieforbrug, TJ'!M397</f>
        <v>May</v>
      </c>
    </row>
    <row r="398" spans="1:14" x14ac:dyDescent="0.2">
      <c r="A398" s="23" t="str">
        <f>'Olieforbrug, TJ'!A398</f>
        <v>Juni</v>
      </c>
      <c r="C398" s="16">
        <f>IFERROR(HLOOKUP("Bitumen",'[42]Månedlig Olie Rapport'!$B$2:$AG$39,MATCH("Egen produktion 2.i.",'[42]Månedlig Olie Rapport'!$B$2:$B$39,0),FALSE),0)-IFERROR(HLOOKUP("Bitumen",'[42]Månedlig Olie Rapport'!$B$2:$AG$39,MATCH("Anvendt til produktion 3.n",'[42]Månedlig Olie Rapport'!$B$2:$B$39,0),FALSE),0)</f>
        <v>0</v>
      </c>
      <c r="D398" s="16">
        <f>IFERROR(HLOOKUP("Bitumen",'[42]Månedlig Olie Rapport'!$A$2:$AG$39,MATCH("Import 2.a.",'[42]Månedlig Olie Rapport'!$B$2:$B$39,0),FALSE),0)</f>
        <v>18939</v>
      </c>
      <c r="E398" s="16">
        <f>IFERROR(HLOOKUP("Bitumen",'[42]Månedlig Olie Rapport'!$A$2:$AG$39,MATCH("Eksport 3.a.",'[42]Månedlig Olie Rapport'!$B$2:$B$39,0),FALSE),0)</f>
        <v>0</v>
      </c>
      <c r="F398" s="16">
        <f>IFERROR(HLOOKUP("Bitumen",'[42]Månedlig Olie Rapport'!$A$2:$AG$39,MATCH("Bunkring af udenrigsfart 3.d.",'[42]Månedlig Olie Rapport'!$B$2:$B$39,0),FALSE),0)</f>
        <v>0</v>
      </c>
      <c r="G398" s="65">
        <f t="shared" si="75"/>
        <v>3370</v>
      </c>
      <c r="H398" s="16">
        <f>IFERROR(HLOOKUP("Bitumen",'[42]Månedlig Olie Rapport'!$A$2:$AG$39,MATCH("Salg til Forsvaret 3.e.",'[42]Månedlig Olie Rapport'!$B$2:$B$39,0),FALSE),0)
+IFERROR(HLOOKUP("Bitumen",'[42]Månedlig Olie Rapport'!$A$2:$AG$39,MATCH("Salg til international luftfart 3.f.",'[42]Månedlig Olie Rapport'!$B$2:$B$39,0),FALSE),0)
+IFERROR(HLOOKUP("Bitumen",'[42]Månedlig Olie Rapport'!$A$2:$AG$39,MATCH("Salg til andre 3.h.",'[42]Månedlig Olie Rapport'!$B$2:$B$39,0),FALSE),0)
+IFERROR(HLOOKUP("Bitumen",'[42]Månedlig Olie Rapport'!$A$2:$AG$39,MATCH("Eget forbrug uden for raffinaderi 3*",'[42]Månedlig Olie Rapport'!$B$2:$B$39,0),FALSE),0)
+IFERROR(HLOOKUP("Bitumen",'[42]Månedlig Olie Rapport'!$A$2:$AG$39,MATCH("Salg til platforme 3.g.",'[42]Månedlig Olie Rapport'!$B$2:$B$39,0),FALSE),0)</f>
        <v>24214</v>
      </c>
      <c r="I398" s="16">
        <f>IFERROR(HLOOKUP("Bitumen",'[42]Månedlig Olie Rapport'!$A$2:$AG$39,MATCH("EGEN BEHOLDNING ULTIMO",'[42]Månedlig Olie Rapport'!$A$2:$A$39,0),FALSE),0)</f>
        <v>15955</v>
      </c>
      <c r="J398" s="15"/>
      <c r="K398" s="15"/>
      <c r="L398" s="16">
        <f t="shared" si="74"/>
        <v>963.71719999999993</v>
      </c>
      <c r="N398" s="23" t="str">
        <f>'Olieforbrug, TJ'!M398</f>
        <v>June</v>
      </c>
    </row>
    <row r="399" spans="1:14" x14ac:dyDescent="0.2">
      <c r="A399" s="23" t="str">
        <f>'Olieforbrug, TJ'!A399</f>
        <v>Juli</v>
      </c>
      <c r="C399" s="16">
        <f>IFERROR(HLOOKUP("Bitumen",'[43]Månedlig Olie Rapport'!$B$2:$AG$39,MATCH("Egen produktion 2.i.",'[43]Månedlig Olie Rapport'!$B$2:$B$39,0),FALSE),0)-IFERROR(HLOOKUP("Bitumen",'[43]Månedlig Olie Rapport'!$B$2:$AG$39,MATCH("Anvendt til produktion 3.n",'[43]Månedlig Olie Rapport'!$B$2:$B$39,0),FALSE),0)</f>
        <v>0</v>
      </c>
      <c r="D399" s="16">
        <f>IFERROR(HLOOKUP("Bitumen",'[43]Månedlig Olie Rapport'!$A$2:$AG$39,MATCH("Import 2.a.",'[43]Månedlig Olie Rapport'!$B$2:$B$39,0),FALSE),0)</f>
        <v>8756</v>
      </c>
      <c r="E399" s="16">
        <f>IFERROR(HLOOKUP("Bitumen",'[43]Månedlig Olie Rapport'!$A$2:$AG$39,MATCH("Eksport 3.a.",'[43]Månedlig Olie Rapport'!$B$2:$B$39,0),FALSE),0)</f>
        <v>0</v>
      </c>
      <c r="F399" s="16">
        <f>IFERROR(HLOOKUP("Bitumen",'[43]Månedlig Olie Rapport'!$A$2:$AG$39,MATCH("Bunkring af udenrigsfart 3.d.",'[43]Månedlig Olie Rapport'!$B$2:$B$39,0),FALSE),0)</f>
        <v>0</v>
      </c>
      <c r="G399" s="65">
        <f t="shared" si="75"/>
        <v>2066</v>
      </c>
      <c r="H399" s="16">
        <f>IFERROR(HLOOKUP("Bitumen",'[43]Månedlig Olie Rapport'!$A$2:$AG$39,MATCH("Salg til Forsvaret 3.e.",'[43]Månedlig Olie Rapport'!$B$2:$B$39,0),FALSE),0)
+IFERROR(HLOOKUP("Bitumen",'[43]Månedlig Olie Rapport'!$A$2:$AG$39,MATCH("Salg til international luftfart 3.f.",'[43]Månedlig Olie Rapport'!$B$2:$B$39,0),FALSE),0)
+IFERROR(HLOOKUP("Bitumen",'[43]Månedlig Olie Rapport'!$A$2:$AG$39,MATCH("Salg til andre 3.h.",'[43]Månedlig Olie Rapport'!$B$2:$B$39,0),FALSE),0)
+IFERROR(HLOOKUP("Bitumen",'[43]Månedlig Olie Rapport'!$A$2:$AG$39,MATCH("Eget forbrug uden for raffinaderi 3*",'[43]Månedlig Olie Rapport'!$B$2:$B$39,0),FALSE),0)
+IFERROR(HLOOKUP("Bitumen",'[43]Månedlig Olie Rapport'!$A$2:$AG$39,MATCH("Salg til platforme 3.g.",'[43]Månedlig Olie Rapport'!$B$2:$B$39,0),FALSE),0)</f>
        <v>11839</v>
      </c>
      <c r="I399" s="16">
        <f>IFERROR(HLOOKUP("Bitumen",'[43]Månedlig Olie Rapport'!$A$2:$AG$39,MATCH("EGEN BEHOLDNING ULTIMO",'[43]Månedlig Olie Rapport'!$A$2:$A$39,0),FALSE),0)</f>
        <v>13889</v>
      </c>
      <c r="J399" s="15"/>
      <c r="K399" s="15"/>
      <c r="L399" s="16">
        <f t="shared" si="74"/>
        <v>471.19219999999996</v>
      </c>
      <c r="N399" s="23" t="str">
        <f>'Olieforbrug, TJ'!M399</f>
        <v>July</v>
      </c>
    </row>
    <row r="400" spans="1:14" x14ac:dyDescent="0.2">
      <c r="A400" s="23" t="str">
        <f>'Olieforbrug, TJ'!A400</f>
        <v>August</v>
      </c>
      <c r="C400" s="16">
        <f>IFERROR(HLOOKUP("Bitumen",'[44]Månedlig Olie Rapport'!$B$2:$AG$39,MATCH("Egen produktion 2.i.",'[44]Månedlig Olie Rapport'!$B$2:$B$39,0),FALSE),0)-IFERROR(HLOOKUP("Bitumen",'[44]Månedlig Olie Rapport'!$B$2:$AG$39,MATCH("Anvendt til produktion 3.n",'[44]Månedlig Olie Rapport'!$B$2:$B$39,0),FALSE),0)</f>
        <v>0</v>
      </c>
      <c r="D400" s="16">
        <f>IFERROR(HLOOKUP("Bitumen",'[44]Månedlig Olie Rapport'!$A$2:$AG$39,MATCH("Import 2.a.",'[44]Månedlig Olie Rapport'!$B$2:$B$39,0),FALSE),0)</f>
        <v>20967</v>
      </c>
      <c r="E400" s="16">
        <f>IFERROR(HLOOKUP("Bitumen",'[44]Månedlig Olie Rapport'!$A$2:$AG$39,MATCH("Eksport 3.a.",'[44]Månedlig Olie Rapport'!$B$2:$B$39,0),FALSE),0)</f>
        <v>0</v>
      </c>
      <c r="F400" s="16">
        <f>IFERROR(HLOOKUP("Bitumen",'[44]Månedlig Olie Rapport'!$A$2:$AG$39,MATCH("Bunkring af udenrigsfart 3.d.",'[44]Månedlig Olie Rapport'!$B$2:$B$39,0),FALSE),0)</f>
        <v>0</v>
      </c>
      <c r="G400" s="65">
        <f t="shared" si="75"/>
        <v>439</v>
      </c>
      <c r="H400" s="16">
        <f>IFERROR(HLOOKUP("Bitumen",'[44]Månedlig Olie Rapport'!$A$2:$AG$39,MATCH("Salg til Forsvaret 3.e.",'[44]Månedlig Olie Rapport'!$B$2:$B$39,0),FALSE),0)
+IFERROR(HLOOKUP("Bitumen",'[44]Månedlig Olie Rapport'!$A$2:$AG$39,MATCH("Salg til international luftfart 3.f.",'[44]Månedlig Olie Rapport'!$B$2:$B$39,0),FALSE),0)
+IFERROR(HLOOKUP("Bitumen",'[44]Månedlig Olie Rapport'!$A$2:$AG$39,MATCH("Salg til andre 3.h.",'[44]Månedlig Olie Rapport'!$B$2:$B$39,0),FALSE),0)
+IFERROR(HLOOKUP("Bitumen",'[44]Månedlig Olie Rapport'!$A$2:$AG$39,MATCH("Eget forbrug uden for raffinaderi 3*",'[44]Månedlig Olie Rapport'!$B$2:$B$39,0),FALSE),0)
+IFERROR(HLOOKUP("Bitumen",'[44]Månedlig Olie Rapport'!$A$2:$AG$39,MATCH("Salg til platforme 3.g.",'[44]Månedlig Olie Rapport'!$B$2:$B$39,0),FALSE),0)</f>
        <v>23385</v>
      </c>
      <c r="I400" s="16">
        <f>IFERROR(HLOOKUP("Bitumen",'[44]Månedlig Olie Rapport'!$A$2:$AG$39,MATCH("EGEN BEHOLDNING ULTIMO",'[44]Månedlig Olie Rapport'!$A$2:$A$39,0),FALSE),0)</f>
        <v>13450</v>
      </c>
      <c r="L400" s="16">
        <f t="shared" si="74"/>
        <v>930.72299999999984</v>
      </c>
      <c r="N400" s="23" t="str">
        <f>'Olieforbrug, TJ'!M400</f>
        <v>August</v>
      </c>
    </row>
    <row r="401" spans="1:14" x14ac:dyDescent="0.2">
      <c r="A401" s="23" t="str">
        <f>'Olieforbrug, TJ'!A401</f>
        <v>September</v>
      </c>
      <c r="C401" s="16">
        <f>IFERROR(HLOOKUP("Bitumen",'[45]Månedlig Olie Rapport'!$B$2:$AG$39,MATCH("Egen produktion 2.i.",'[45]Månedlig Olie Rapport'!$B$2:$B$39,0),FALSE),0)-IFERROR(HLOOKUP("Bitumen",'[45]Månedlig Olie Rapport'!$B$2:$AG$39,MATCH("Anvendt til produktion 3.n",'[45]Månedlig Olie Rapport'!$B$2:$B$39,0),FALSE),0)</f>
        <v>0</v>
      </c>
      <c r="D401" s="16">
        <f>IFERROR(HLOOKUP("Bitumen",'[45]Månedlig Olie Rapport'!$A$2:$AG$39,MATCH("Import 2.a.",'[45]Månedlig Olie Rapport'!$B$2:$B$39,0),FALSE),0)</f>
        <v>25221</v>
      </c>
      <c r="E401" s="16">
        <f>IFERROR(HLOOKUP("Bitumen",'[45]Månedlig Olie Rapport'!$A$2:$AG$39,MATCH("Eksport 3.a.",'[45]Månedlig Olie Rapport'!$B$2:$B$39,0),FALSE),0)</f>
        <v>0</v>
      </c>
      <c r="F401" s="16">
        <f>IFERROR(HLOOKUP("Bitumen",'[45]Månedlig Olie Rapport'!$A$2:$AG$39,MATCH("Bunkring af udenrigsfart 3.d.",'[45]Månedlig Olie Rapport'!$B$2:$B$39,0),FALSE),0)</f>
        <v>0</v>
      </c>
      <c r="G401" s="65">
        <f t="shared" si="75"/>
        <v>-1214</v>
      </c>
      <c r="H401" s="16">
        <f>IFERROR(HLOOKUP("Bitumen",'[45]Månedlig Olie Rapport'!$A$2:$AG$39,MATCH("Salg til Forsvaret 3.e.",'[45]Månedlig Olie Rapport'!$B$2:$B$39,0),FALSE),0)
+IFERROR(HLOOKUP("Bitumen",'[45]Månedlig Olie Rapport'!$A$2:$AG$39,MATCH("Salg til international luftfart 3.f.",'[45]Månedlig Olie Rapport'!$B$2:$B$39,0),FALSE),0)
+IFERROR(HLOOKUP("Bitumen",'[45]Månedlig Olie Rapport'!$A$2:$AG$39,MATCH("Salg til andre 3.h.",'[45]Månedlig Olie Rapport'!$B$2:$B$39,0),FALSE),0)
+IFERROR(HLOOKUP("Bitumen",'[45]Månedlig Olie Rapport'!$A$2:$AG$39,MATCH("Eget forbrug uden for raffinaderi 3*",'[45]Månedlig Olie Rapport'!$B$2:$B$39,0),FALSE),0)
+IFERROR(HLOOKUP("Bitumen",'[45]Månedlig Olie Rapport'!$A$2:$AG$39,MATCH("Salg til platforme 3.g.",'[45]Månedlig Olie Rapport'!$B$2:$B$39,0),FALSE),0)</f>
        <v>26180</v>
      </c>
      <c r="I401" s="16">
        <f>IFERROR(HLOOKUP("Bitumen",'[45]Månedlig Olie Rapport'!$A$2:$AG$39,MATCH("EGEN BEHOLDNING ULTIMO",'[45]Månedlig Olie Rapport'!$A$2:$A$39,0),FALSE),0)</f>
        <v>14664</v>
      </c>
      <c r="L401" s="16">
        <f t="shared" si="74"/>
        <v>1041.9639999999999</v>
      </c>
      <c r="N401" s="23" t="str">
        <f>'Olieforbrug, TJ'!M401</f>
        <v>September</v>
      </c>
    </row>
    <row r="402" spans="1:14" x14ac:dyDescent="0.2">
      <c r="A402" s="23" t="str">
        <f>'Olieforbrug, TJ'!A402</f>
        <v>Oktober</v>
      </c>
      <c r="C402" s="16">
        <f>IFERROR(HLOOKUP("Bitumen",'[46]Månedlig Olie Rapport'!$B$2:$AG$39,MATCH("Egen produktion 2.i.",'[46]Månedlig Olie Rapport'!$B$2:$B$39,0),FALSE),0)-IFERROR(HLOOKUP("Bitumen",'[46]Månedlig Olie Rapport'!$B$2:$AG$39,MATCH("Anvendt til produktion 3.n",'[46]Månedlig Olie Rapport'!$B$2:$B$39,0),FALSE),0)</f>
        <v>0</v>
      </c>
      <c r="D402" s="16">
        <f>IFERROR(HLOOKUP("Bitumen",'[46]Månedlig Olie Rapport'!$A$2:$AG$39,MATCH("Import 2.a.",'[46]Månedlig Olie Rapport'!$B$2:$B$39,0),FALSE),0)</f>
        <v>17589</v>
      </c>
      <c r="E402" s="16">
        <f>IFERROR(HLOOKUP("Bitumen",'[46]Månedlig Olie Rapport'!$A$2:$AG$39,MATCH("Eksport 3.a.",'[46]Månedlig Olie Rapport'!$B$2:$B$39,0),FALSE),0)</f>
        <v>0</v>
      </c>
      <c r="F402" s="16">
        <f>IFERROR(HLOOKUP("Bitumen",'[46]Månedlig Olie Rapport'!$A$2:$AG$39,MATCH("Bunkring af udenrigsfart 3.d.",'[46]Månedlig Olie Rapport'!$B$2:$B$39,0),FALSE),0)</f>
        <v>0</v>
      </c>
      <c r="G402" s="65">
        <f t="shared" si="75"/>
        <v>3029</v>
      </c>
      <c r="H402" s="16">
        <f>IFERROR(HLOOKUP("Bitumen",'[46]Månedlig Olie Rapport'!$A$2:$AG$39,MATCH("Salg til Forsvaret 3.e.",'[46]Månedlig Olie Rapport'!$B$2:$B$39,0),FALSE),0)
+IFERROR(HLOOKUP("Bitumen",'[46]Månedlig Olie Rapport'!$A$2:$AG$39,MATCH("Salg til international luftfart 3.f.",'[46]Månedlig Olie Rapport'!$B$2:$B$39,0),FALSE),0)
+IFERROR(HLOOKUP("Bitumen",'[46]Månedlig Olie Rapport'!$A$2:$AG$39,MATCH("Salg til andre 3.h.",'[46]Månedlig Olie Rapport'!$B$2:$B$39,0),FALSE),0)
+IFERROR(HLOOKUP("Bitumen",'[46]Månedlig Olie Rapport'!$A$2:$AG$39,MATCH("Eget forbrug uden for raffinaderi 3*",'[46]Månedlig Olie Rapport'!$B$2:$B$39,0),FALSE),0)
+IFERROR(HLOOKUP("Bitumen",'[46]Månedlig Olie Rapport'!$A$2:$AG$39,MATCH("Salg til platforme 3.g.",'[46]Månedlig Olie Rapport'!$B$2:$B$39,0),FALSE),0)</f>
        <v>22668</v>
      </c>
      <c r="I402" s="16">
        <f>IFERROR(HLOOKUP("Bitumen",'[46]Månedlig Olie Rapport'!$A$2:$AG$39,MATCH("EGEN BEHOLDNING ULTIMO",'[46]Månedlig Olie Rapport'!$A$2:$A$39,0),FALSE),0)</f>
        <v>11635</v>
      </c>
      <c r="L402" s="16">
        <f t="shared" si="74"/>
        <v>902.18639999999994</v>
      </c>
      <c r="N402" s="23" t="str">
        <f>'Olieforbrug, TJ'!M402</f>
        <v>October</v>
      </c>
    </row>
    <row r="403" spans="1:14" x14ac:dyDescent="0.2">
      <c r="A403" s="23" t="str">
        <f>'Olieforbrug, TJ'!A403</f>
        <v>November</v>
      </c>
      <c r="C403" s="16">
        <f>IFERROR(HLOOKUP("Bitumen",'[47]Månedlig Olie Rapport'!$B$2:$AG$39,MATCH("Egen produktion 2.i.",'[47]Månedlig Olie Rapport'!$B$2:$B$39,0),FALSE),0)-IFERROR(HLOOKUP("Bitumen",'[47]Månedlig Olie Rapport'!$B$2:$AG$39,MATCH("Anvendt til produktion 3.n",'[47]Månedlig Olie Rapport'!$B$2:$B$39,0),FALSE),0)</f>
        <v>0</v>
      </c>
      <c r="D403" s="16">
        <f>IFERROR(HLOOKUP("Bitumen",'[47]Månedlig Olie Rapport'!$A$2:$AG$39,MATCH("Import 2.a.",'[47]Månedlig Olie Rapport'!$B$2:$B$39,0),FALSE),0)</f>
        <v>22896</v>
      </c>
      <c r="E403" s="16">
        <f>IFERROR(HLOOKUP("Bitumen",'[47]Månedlig Olie Rapport'!$A$2:$AG$39,MATCH("Eksport 3.a.",'[47]Månedlig Olie Rapport'!$B$2:$B$39,0),FALSE),0)</f>
        <v>0</v>
      </c>
      <c r="F403" s="16">
        <f>IFERROR(HLOOKUP("Bitumen",'[47]Månedlig Olie Rapport'!$A$2:$AG$39,MATCH("Bunkring af udenrigsfart 3.d.",'[47]Månedlig Olie Rapport'!$B$2:$B$39,0),FALSE),0)</f>
        <v>0</v>
      </c>
      <c r="G403" s="65">
        <f t="shared" si="75"/>
        <v>-4817</v>
      </c>
      <c r="H403" s="16">
        <f>IFERROR(HLOOKUP("Bitumen",'[47]Månedlig Olie Rapport'!$A$2:$AG$39,MATCH("Salg til Forsvaret 3.e.",'[47]Månedlig Olie Rapport'!$B$2:$B$39,0),FALSE),0)
+IFERROR(HLOOKUP("Bitumen",'[47]Månedlig Olie Rapport'!$A$2:$AG$39,MATCH("Salg til international luftfart 3.f.",'[47]Månedlig Olie Rapport'!$B$2:$B$39,0),FALSE),0)
+IFERROR(HLOOKUP("Bitumen",'[47]Månedlig Olie Rapport'!$A$2:$AG$39,MATCH("Salg til andre 3.h.",'[47]Månedlig Olie Rapport'!$B$2:$B$39,0),FALSE),0)
+IFERROR(HLOOKUP("Bitumen",'[47]Månedlig Olie Rapport'!$A$2:$AG$39,MATCH("Eget forbrug uden for raffinaderi 3*",'[47]Månedlig Olie Rapport'!$B$2:$B$39,0),FALSE),0)
+IFERROR(HLOOKUP("Bitumen",'[47]Månedlig Olie Rapport'!$A$2:$AG$39,MATCH("Salg til platforme 3.g.",'[47]Månedlig Olie Rapport'!$B$2:$B$39,0),FALSE),0)</f>
        <v>19966</v>
      </c>
      <c r="I403" s="16">
        <f>IFERROR(HLOOKUP("Bitumen",'[47]Månedlig Olie Rapport'!$A$2:$AG$39,MATCH("EGEN BEHOLDNING ULTIMO",'[47]Månedlig Olie Rapport'!$A$2:$A$39,0),FALSE),0)</f>
        <v>16452</v>
      </c>
      <c r="L403" s="16">
        <f t="shared" si="74"/>
        <v>794.64679999999998</v>
      </c>
      <c r="N403" s="23" t="str">
        <f>'Olieforbrug, TJ'!M403</f>
        <v>November</v>
      </c>
    </row>
    <row r="404" spans="1:14" ht="13.5" thickBot="1" x14ac:dyDescent="0.25">
      <c r="A404" s="41" t="str">
        <f>'Olieforbrug, TJ'!A404</f>
        <v>December</v>
      </c>
      <c r="C404" s="42">
        <f>IFERROR(HLOOKUP("Bitumen",'[48]Månedlig Olie Rapport'!$B$2:$AG$39,MATCH("Egen produktion 2.i.",'[48]Månedlig Olie Rapport'!$B$2:$B$39,0),FALSE),0)-IFERROR(HLOOKUP("Bitumen",'[48]Månedlig Olie Rapport'!$B$2:$AG$39,MATCH("Anvendt til produktion 3.n",'[48]Månedlig Olie Rapport'!$B$2:$B$39,0),FALSE),0)</f>
        <v>0</v>
      </c>
      <c r="D404" s="42">
        <f>IFERROR(HLOOKUP("Bitumen",'[48]Månedlig Olie Rapport'!$A$2:$AG$39,MATCH("Import 2.a.",'[48]Månedlig Olie Rapport'!$B$2:$B$39,0),FALSE),0)</f>
        <v>8613</v>
      </c>
      <c r="E404" s="42">
        <f>IFERROR(HLOOKUP("Bitumen",'[48]Månedlig Olie Rapport'!$A$2:$AG$39,MATCH("Eksport 3.a.",'[48]Månedlig Olie Rapport'!$B$2:$B$39,0),FALSE),0)</f>
        <v>0</v>
      </c>
      <c r="F404" s="42">
        <f>IFERROR(HLOOKUP("Bitumen",'[48]Månedlig Olie Rapport'!$A$2:$AG$39,MATCH("Bunkring af udenrigsfart 3.d.",'[48]Månedlig Olie Rapport'!$B$2:$B$39,0),FALSE),0)</f>
        <v>0</v>
      </c>
      <c r="G404" s="42">
        <f t="shared" si="75"/>
        <v>1802</v>
      </c>
      <c r="H404" s="42">
        <f>IFERROR(HLOOKUP("Bitumen",'[48]Månedlig Olie Rapport'!$A$2:$AG$39,MATCH("Salg til Forsvaret 3.e.",'[48]Månedlig Olie Rapport'!$B$2:$B$39,0),FALSE),0)
+IFERROR(HLOOKUP("Bitumen",'[48]Månedlig Olie Rapport'!$A$2:$AG$39,MATCH("Salg til international luftfart 3.f.",'[48]Månedlig Olie Rapport'!$B$2:$B$39,0),FALSE),0)
+IFERROR(HLOOKUP("Bitumen",'[48]Månedlig Olie Rapport'!$A$2:$AG$39,MATCH("Salg til andre 3.h.",'[48]Månedlig Olie Rapport'!$B$2:$B$39,0),FALSE),0)
+IFERROR(HLOOKUP("Bitumen",'[48]Månedlig Olie Rapport'!$A$2:$AG$39,MATCH("Eget forbrug uden for raffinaderi 3*",'[48]Månedlig Olie Rapport'!$B$2:$B$39,0),FALSE),0)
+IFERROR(HLOOKUP("Bitumen",'[48]Månedlig Olie Rapport'!$A$2:$AG$39,MATCH("Salg til platforme 3.g.",'[48]Månedlig Olie Rapport'!$B$2:$B$39,0),FALSE),0)</f>
        <v>11376</v>
      </c>
      <c r="I404" s="42">
        <f>IFERROR(HLOOKUP("Bitumen",'[48]Månedlig Olie Rapport'!$A$2:$AG$39,MATCH("EGEN BEHOLDNING ULTIMO",'[48]Månedlig Olie Rapport'!$A$2:$A$39,0),FALSE),0)</f>
        <v>14650</v>
      </c>
      <c r="J404" s="2"/>
      <c r="K404" s="2"/>
      <c r="L404" s="42">
        <f t="shared" si="74"/>
        <v>452.76479999999998</v>
      </c>
      <c r="N404" s="43" t="str">
        <f>'Olieforbrug, TJ'!M404</f>
        <v>December</v>
      </c>
    </row>
    <row r="405" spans="1:14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5"/>
      <c r="K405" s="15"/>
      <c r="L405" s="16"/>
      <c r="M405" s="3"/>
      <c r="N405" s="37">
        <f>'Olieforbrug, TJ'!M405</f>
        <v>2021</v>
      </c>
    </row>
    <row r="406" spans="1:14" ht="12.95" customHeight="1" x14ac:dyDescent="0.2">
      <c r="A406" s="23" t="str">
        <f>'Olieforbrug, TJ'!A406</f>
        <v>Januar</v>
      </c>
      <c r="C406" s="16">
        <f>IFERROR(HLOOKUP("Bitumen",'[49]Månedlig Olie Rapport'!$B$2:$AG$39,MATCH("Egen produktion 2.i.",'[49]Månedlig Olie Rapport'!$B$2:$B$39,0),FALSE),0)-IFERROR(HLOOKUP("Bitumen",'[49]Månedlig Olie Rapport'!$B$2:$AG$39,MATCH("Anvendt til produktion 3.n",'[49]Månedlig Olie Rapport'!$B$2:$B$39,0),FALSE),0)</f>
        <v>0</v>
      </c>
      <c r="D406" s="16">
        <f>IFERROR(HLOOKUP("Bitumen",'[49]Månedlig Olie Rapport'!$A$2:$AG$39,MATCH("Import 2.a.",'[49]Månedlig Olie Rapport'!$B$2:$B$39,0),FALSE),0)</f>
        <v>9292</v>
      </c>
      <c r="E406" s="16">
        <f>IFERROR(HLOOKUP("Bitumen",'[49]Månedlig Olie Rapport'!$A$2:$AG$39,MATCH("Eksport 3.a.",'[49]Månedlig Olie Rapport'!$B$2:$B$39,0),FALSE),0)</f>
        <v>0</v>
      </c>
      <c r="F406" s="16">
        <f>IFERROR(HLOOKUP("Bitumen",'[49]Månedlig Olie Rapport'!$A$2:$AG$39,MATCH("Bunkring af udenrigsfart 3.d.",'[49]Månedlig Olie Rapport'!$B$2:$B$39,0),FALSE),0)</f>
        <v>0</v>
      </c>
      <c r="G406" s="16">
        <f>I404-I406</f>
        <v>1103</v>
      </c>
      <c r="H406" s="16">
        <f>IFERROR(HLOOKUP("Bitumen",'[49]Månedlig Olie Rapport'!$A$2:$AG$39,MATCH("Salg til Forsvaret 3.e.",'[49]Månedlig Olie Rapport'!$B$2:$B$39,0),FALSE),0)
+IFERROR(HLOOKUP("Bitumen",'[49]Månedlig Olie Rapport'!$A$2:$AG$39,MATCH("Salg til international luftfart 3.f.",'[49]Månedlig Olie Rapport'!$B$2:$B$39,0),FALSE),0)
+IFERROR(HLOOKUP("Bitumen",'[49]Månedlig Olie Rapport'!$A$2:$AG$39,MATCH("Salg til andre 3.h.",'[49]Månedlig Olie Rapport'!$B$2:$B$39,0),FALSE),0)
+IFERROR(HLOOKUP("Bitumen",'[49]Månedlig Olie Rapport'!$A$2:$AG$39,MATCH("Eget forbrug uden for raffinaderi 3*",'[49]Månedlig Olie Rapport'!$B$2:$B$39,0),FALSE),0)
+IFERROR(HLOOKUP("Bitumen",'[49]Månedlig Olie Rapport'!$A$2:$AG$39,MATCH("Salg til platforme 3.g.",'[49]Månedlig Olie Rapport'!$B$2:$B$39,0),FALSE),0)</f>
        <v>6403</v>
      </c>
      <c r="I406" s="16">
        <f>IFERROR(HLOOKUP("Bitumen",'[49]Månedlig Olie Rapport'!$A$2:$AG$39,MATCH("EGEN BEHOLDNING ULTIMO",'[49]Månedlig Olie Rapport'!$A$2:$A$39,0),FALSE),0)</f>
        <v>13547</v>
      </c>
      <c r="J406" s="15"/>
      <c r="K406" s="15"/>
      <c r="L406" s="16">
        <f t="shared" ref="L406:L417" si="76">H406*39.8/1000</f>
        <v>254.83939999999998</v>
      </c>
      <c r="N406" s="23" t="str">
        <f>'Olieforbrug, TJ'!M406</f>
        <v>January</v>
      </c>
    </row>
    <row r="407" spans="1:14" ht="12.95" customHeight="1" x14ac:dyDescent="0.2">
      <c r="A407" s="23" t="str">
        <f>'Olieforbrug, TJ'!A407</f>
        <v>Februar</v>
      </c>
      <c r="C407" s="16">
        <f>IFERROR(HLOOKUP("Bitumen",'[50]Månedlig Olie Rapport'!$B$2:$AG$39,MATCH("Egen produktion 2.i.",'[50]Månedlig Olie Rapport'!$B$2:$B$39,0),FALSE),0)-IFERROR(HLOOKUP("Bitumen",'[50]Månedlig Olie Rapport'!$B$2:$AG$39,MATCH("Anvendt til produktion 3.n",'[50]Månedlig Olie Rapport'!$B$2:$B$39,0),FALSE),0)</f>
        <v>0</v>
      </c>
      <c r="D407" s="16">
        <f>IFERROR(HLOOKUP("Bitumen",'[50]Månedlig Olie Rapport'!$A$2:$AG$39,MATCH("Import 2.a.",'[50]Månedlig Olie Rapport'!$B$2:$B$39,0),FALSE),0)</f>
        <v>6712</v>
      </c>
      <c r="E407" s="16">
        <f>IFERROR(HLOOKUP("Bitumen",'[50]Månedlig Olie Rapport'!$A$2:$AG$39,MATCH("Eksport 3.a.",'[50]Månedlig Olie Rapport'!$B$2:$B$39,0),FALSE),0)</f>
        <v>0</v>
      </c>
      <c r="F407" s="16">
        <f>IFERROR(HLOOKUP("Bitumen",'[50]Månedlig Olie Rapport'!$A$2:$AG$39,MATCH("Bunkring af udenrigsfart 3.d.",'[50]Månedlig Olie Rapport'!$B$2:$B$39,0),FALSE),0)</f>
        <v>0</v>
      </c>
      <c r="G407" s="16">
        <f t="shared" ref="G407:G412" si="77">I406-I407</f>
        <v>-3678</v>
      </c>
      <c r="H407" s="16">
        <f>IFERROR(HLOOKUP("Bitumen",'[50]Månedlig Olie Rapport'!$A$2:$AG$39,MATCH("Salg til Forsvaret 3.e.",'[50]Månedlig Olie Rapport'!$B$2:$B$39,0),FALSE),0)
+IFERROR(HLOOKUP("Bitumen",'[50]Månedlig Olie Rapport'!$A$2:$AG$39,MATCH("Salg til international luftfart 3.f.",'[50]Månedlig Olie Rapport'!$B$2:$B$39,0),FALSE),0)
+IFERROR(HLOOKUP("Bitumen",'[50]Månedlig Olie Rapport'!$A$2:$AG$39,MATCH("Salg til andre 3.h.",'[50]Månedlig Olie Rapport'!$B$2:$B$39,0),FALSE),0)
+IFERROR(HLOOKUP("Bitumen",'[50]Månedlig Olie Rapport'!$A$2:$AG$39,MATCH("Eget forbrug uden for raffinaderi 3*",'[50]Månedlig Olie Rapport'!$B$2:$B$39,0),FALSE),0)
+IFERROR(HLOOKUP("Bitumen",'[50]Månedlig Olie Rapport'!$A$2:$AG$39,MATCH("Salg til platforme 3.g.",'[50]Månedlig Olie Rapport'!$B$2:$B$39,0),FALSE),0)</f>
        <v>3226</v>
      </c>
      <c r="I407" s="16">
        <f>IFERROR(HLOOKUP("Bitumen",'[50]Månedlig Olie Rapport'!$A$2:$AG$39,MATCH("EGEN BEHOLDNING ULTIMO",'[50]Månedlig Olie Rapport'!$A$2:$A$39,0),FALSE),0)</f>
        <v>17225</v>
      </c>
      <c r="J407" s="15"/>
      <c r="K407" s="15"/>
      <c r="L407" s="16">
        <f t="shared" si="76"/>
        <v>128.39479999999998</v>
      </c>
      <c r="N407" s="23" t="str">
        <f>'Olieforbrug, TJ'!M407</f>
        <v>February</v>
      </c>
    </row>
    <row r="408" spans="1:14" ht="12.95" customHeight="1" x14ac:dyDescent="0.2">
      <c r="A408" s="23" t="str">
        <f>'Olieforbrug, TJ'!A408</f>
        <v>Marts</v>
      </c>
      <c r="C408" s="16">
        <f>IFERROR(HLOOKUP("Bitumen",'[51]Månedlig Olie Rapport'!$B$2:$AG$39,MATCH("Egen produktion 2.i.",'[51]Månedlig Olie Rapport'!$B$2:$B$39,0),FALSE),0)-IFERROR(HLOOKUP("Bitumen",'[51]Månedlig Olie Rapport'!$B$2:$AG$39,MATCH("Anvendt til produktion 3.n",'[51]Månedlig Olie Rapport'!$B$2:$B$39,0),FALSE),0)</f>
        <v>0</v>
      </c>
      <c r="D408" s="16">
        <f>IFERROR(HLOOKUP("Bitumen",'[51]Månedlig Olie Rapport'!$A$2:$AG$39,MATCH("Import 2.a.",'[51]Månedlig Olie Rapport'!$B$2:$B$39,0),FALSE),0)</f>
        <v>10826</v>
      </c>
      <c r="E408" s="16">
        <f>IFERROR(HLOOKUP("Bitumen",'[51]Månedlig Olie Rapport'!$A$2:$AG$39,MATCH("Eksport 3.a.",'[51]Månedlig Olie Rapport'!$B$2:$B$39,0),FALSE),0)</f>
        <v>0</v>
      </c>
      <c r="F408" s="16">
        <f>IFERROR(HLOOKUP("Bitumen",'[51]Månedlig Olie Rapport'!$A$2:$AG$39,MATCH("Bunkring af udenrigsfart 3.d.",'[51]Månedlig Olie Rapport'!$B$2:$B$39,0),FALSE),0)</f>
        <v>0</v>
      </c>
      <c r="G408" s="16">
        <f t="shared" si="77"/>
        <v>-1549</v>
      </c>
      <c r="H408" s="16">
        <f>IFERROR(HLOOKUP("Bitumen",'[51]Månedlig Olie Rapport'!$A$2:$AG$39,MATCH("Salg til Forsvaret 3.e.",'[51]Månedlig Olie Rapport'!$B$2:$B$39,0),FALSE),0)
+IFERROR(HLOOKUP("Bitumen",'[51]Månedlig Olie Rapport'!$A$2:$AG$39,MATCH("Salg til international luftfart 3.f.",'[51]Månedlig Olie Rapport'!$B$2:$B$39,0),FALSE),0)
+IFERROR(HLOOKUP("Bitumen",'[51]Månedlig Olie Rapport'!$A$2:$AG$39,MATCH("Salg til andre 3.h.",'[51]Månedlig Olie Rapport'!$B$2:$B$39,0),FALSE),0)
+IFERROR(HLOOKUP("Bitumen",'[51]Månedlig Olie Rapport'!$A$2:$AG$39,MATCH("Eget forbrug uden for raffinaderi 3*",'[51]Månedlig Olie Rapport'!$B$2:$B$39,0),FALSE),0)
+IFERROR(HLOOKUP("Bitumen",'[51]Månedlig Olie Rapport'!$A$2:$AG$39,MATCH("Salg til platforme 3.g.",'[51]Månedlig Olie Rapport'!$B$2:$B$39,0),FALSE),0)</f>
        <v>10258</v>
      </c>
      <c r="I408" s="16">
        <f>IFERROR(HLOOKUP("Bitumen",'[51]Månedlig Olie Rapport'!$A$2:$AG$39,MATCH("EGEN BEHOLDNING ULTIMO",'[51]Månedlig Olie Rapport'!$A$2:$A$39,0),FALSE),0)</f>
        <v>18774</v>
      </c>
      <c r="J408" s="15"/>
      <c r="K408" s="15"/>
      <c r="L408" s="16">
        <f t="shared" si="76"/>
        <v>408.26839999999999</v>
      </c>
      <c r="N408" s="23" t="str">
        <f>'Olieforbrug, TJ'!M408</f>
        <v>March</v>
      </c>
    </row>
    <row r="409" spans="1:14" ht="12.95" customHeight="1" x14ac:dyDescent="0.2">
      <c r="A409" s="23" t="str">
        <f>'Olieforbrug, TJ'!A409</f>
        <v>April</v>
      </c>
      <c r="C409" s="16">
        <f>IFERROR(HLOOKUP("Bitumen",'[52]Månedlig Olie Rapport'!$B$2:$AG$39,MATCH("Egen produktion 2.i.",'[52]Månedlig Olie Rapport'!$B$2:$B$39,0),FALSE),0)-IFERROR(HLOOKUP("Bitumen",'[52]Månedlig Olie Rapport'!$B$2:$AG$39,MATCH("Anvendt til produktion 3.n",'[52]Månedlig Olie Rapport'!$B$2:$B$39,0),FALSE),0)</f>
        <v>0</v>
      </c>
      <c r="D409" s="16">
        <f>IFERROR(HLOOKUP("Bitumen",'[52]Månedlig Olie Rapport'!$A$2:$AG$39,MATCH("Import 2.a.",'[52]Månedlig Olie Rapport'!$B$2:$B$39,0),FALSE),0)</f>
        <v>12081</v>
      </c>
      <c r="E409" s="16">
        <f>IFERROR(HLOOKUP("Bitumen",'[52]Månedlig Olie Rapport'!$A$2:$AG$39,MATCH("Eksport 3.a.",'[52]Månedlig Olie Rapport'!$B$2:$B$39,0),FALSE),0)</f>
        <v>0</v>
      </c>
      <c r="F409" s="16">
        <f>IFERROR(HLOOKUP("Bitumen",'[52]Månedlig Olie Rapport'!$A$2:$AG$39,MATCH("Bunkring af udenrigsfart 3.d.",'[52]Månedlig Olie Rapport'!$B$2:$B$39,0),FALSE),0)</f>
        <v>0</v>
      </c>
      <c r="G409" s="16">
        <f t="shared" si="77"/>
        <v>962</v>
      </c>
      <c r="H409" s="16">
        <f>IFERROR(HLOOKUP("Bitumen",'[52]Månedlig Olie Rapport'!$A$2:$AG$39,MATCH("Salg til Forsvaret 3.e.",'[52]Månedlig Olie Rapport'!$B$2:$B$39,0),FALSE),0)
+IFERROR(HLOOKUP("Bitumen",'[52]Månedlig Olie Rapport'!$A$2:$AG$39,MATCH("Salg til international luftfart 3.f.",'[52]Månedlig Olie Rapport'!$B$2:$B$39,0),FALSE),0)
+IFERROR(HLOOKUP("Bitumen",'[52]Månedlig Olie Rapport'!$A$2:$AG$39,MATCH("Salg til andre 3.h.",'[52]Månedlig Olie Rapport'!$B$2:$B$39,0),FALSE),0)
+IFERROR(HLOOKUP("Bitumen",'[52]Månedlig Olie Rapport'!$A$2:$AG$39,MATCH("Eget forbrug uden for raffinaderi 3*",'[52]Månedlig Olie Rapport'!$B$2:$B$39,0),FALSE),0)
+IFERROR(HLOOKUP("Bitumen",'[52]Månedlig Olie Rapport'!$A$2:$AG$39,MATCH("Salg til platforme 3.g.",'[52]Månedlig Olie Rapport'!$B$2:$B$39,0),FALSE),0)</f>
        <v>13819</v>
      </c>
      <c r="I409" s="16">
        <f>IFERROR(HLOOKUP("Bitumen",'[52]Månedlig Olie Rapport'!$A$2:$AG$39,MATCH("EGEN BEHOLDNING ULTIMO",'[52]Månedlig Olie Rapport'!$A$2:$A$39,0),FALSE),0)</f>
        <v>17812</v>
      </c>
      <c r="J409" s="15"/>
      <c r="K409" s="15"/>
      <c r="L409" s="16">
        <f t="shared" si="76"/>
        <v>549.99619999999993</v>
      </c>
      <c r="N409" s="23" t="str">
        <f>'Olieforbrug, TJ'!M409</f>
        <v>April</v>
      </c>
    </row>
    <row r="410" spans="1:14" ht="12.95" customHeight="1" x14ac:dyDescent="0.2">
      <c r="A410" s="23" t="str">
        <f>'Olieforbrug, TJ'!A410</f>
        <v>Maj</v>
      </c>
      <c r="C410" s="16">
        <f>IFERROR(HLOOKUP("Bitumen",'[53]Månedlig Olie Rapport'!$B$2:$AG$39,MATCH("Egen produktion 2.i.",'[53]Månedlig Olie Rapport'!$B$2:$B$39,0),FALSE),0)-IFERROR(HLOOKUP("Bitumen",'[53]Månedlig Olie Rapport'!$B$2:$AG$39,MATCH("Anvendt til produktion 3.n",'[53]Månedlig Olie Rapport'!$B$2:$B$39,0),FALSE),0)</f>
        <v>0</v>
      </c>
      <c r="D410" s="16">
        <f>IFERROR(HLOOKUP("Bitumen",'[53]Månedlig Olie Rapport'!$A$2:$AG$39,MATCH("Import 2.a.",'[53]Månedlig Olie Rapport'!$B$2:$B$39,0),FALSE),0)</f>
        <v>12836</v>
      </c>
      <c r="E410" s="16">
        <f>IFERROR(HLOOKUP("Bitumen",'[53]Månedlig Olie Rapport'!$A$2:$AG$39,MATCH("Eksport 3.a.",'[53]Månedlig Olie Rapport'!$B$2:$B$39,0),FALSE),0)</f>
        <v>0</v>
      </c>
      <c r="F410" s="16">
        <f>IFERROR(HLOOKUP("Bitumen",'[53]Månedlig Olie Rapport'!$A$2:$AG$39,MATCH("Bunkring af udenrigsfart 3.d.",'[53]Månedlig Olie Rapport'!$B$2:$B$39,0),FALSE),0)</f>
        <v>0</v>
      </c>
      <c r="G410" s="16">
        <f t="shared" si="77"/>
        <v>3753</v>
      </c>
      <c r="H410" s="16">
        <f>IFERROR(HLOOKUP("Bitumen",'[53]Månedlig Olie Rapport'!$A$2:$AG$39,MATCH("Salg til Forsvaret 3.e.",'[53]Månedlig Olie Rapport'!$B$2:$B$39,0),FALSE),0)
+IFERROR(HLOOKUP("Bitumen",'[53]Månedlig Olie Rapport'!$A$2:$AG$39,MATCH("Salg til international luftfart 3.f.",'[53]Månedlig Olie Rapport'!$B$2:$B$39,0),FALSE),0)
+IFERROR(HLOOKUP("Bitumen",'[53]Månedlig Olie Rapport'!$A$2:$AG$39,MATCH("Salg til andre 3.h.",'[53]Månedlig Olie Rapport'!$B$2:$B$39,0),FALSE),0)
+IFERROR(HLOOKUP("Bitumen",'[53]Månedlig Olie Rapport'!$A$2:$AG$39,MATCH("Eget forbrug uden for raffinaderi 3*",'[53]Månedlig Olie Rapport'!$B$2:$B$39,0),FALSE),0)
+IFERROR(HLOOKUP("Bitumen",'[53]Månedlig Olie Rapport'!$A$2:$AG$39,MATCH("Salg til platforme 3.g.",'[53]Månedlig Olie Rapport'!$B$2:$B$39,0),FALSE),0)</f>
        <v>19018</v>
      </c>
      <c r="I410" s="16">
        <f>IFERROR(HLOOKUP("Bitumen",'[53]Månedlig Olie Rapport'!$A$2:$AG$39,MATCH("EGEN BEHOLDNING ULTIMO",'[53]Månedlig Olie Rapport'!$A$2:$A$39,0),FALSE),0)</f>
        <v>14059</v>
      </c>
      <c r="J410" s="15"/>
      <c r="K410" s="15"/>
      <c r="L410" s="16">
        <f t="shared" si="76"/>
        <v>756.91639999999995</v>
      </c>
      <c r="N410" s="23" t="str">
        <f>'Olieforbrug, TJ'!M410</f>
        <v>May</v>
      </c>
    </row>
    <row r="411" spans="1:14" ht="12.95" customHeight="1" x14ac:dyDescent="0.2">
      <c r="A411" s="23" t="str">
        <f>'Olieforbrug, TJ'!A411</f>
        <v>Juni</v>
      </c>
      <c r="C411" s="16">
        <f>IFERROR(HLOOKUP("Bitumen",'[54]Månedlig Olie Rapport'!$B$2:$AG$39,MATCH("Egen produktion 2.i.",'[54]Månedlig Olie Rapport'!$B$2:$B$39,0),FALSE),0)-IFERROR(HLOOKUP("Bitumen",'[54]Månedlig Olie Rapport'!$B$2:$AG$39,MATCH("Anvendt til produktion 3.n",'[54]Månedlig Olie Rapport'!$B$2:$B$39,0),FALSE),0)</f>
        <v>0</v>
      </c>
      <c r="D411" s="16">
        <f>IFERROR(HLOOKUP("Bitumen",'[54]Månedlig Olie Rapport'!$A$2:$AG$39,MATCH("Import 2.a.",'[54]Månedlig Olie Rapport'!$B$2:$B$39,0),FALSE),0)</f>
        <v>24156</v>
      </c>
      <c r="E411" s="16">
        <f>IFERROR(HLOOKUP("Bitumen",'[54]Månedlig Olie Rapport'!$A$2:$AG$39,MATCH("Eksport 3.a.",'[54]Månedlig Olie Rapport'!$B$2:$B$39,0),FALSE),0)</f>
        <v>0</v>
      </c>
      <c r="F411" s="16">
        <f>IFERROR(HLOOKUP("Bitumen",'[54]Månedlig Olie Rapport'!$A$2:$AG$39,MATCH("Bunkring af udenrigsfart 3.d.",'[54]Månedlig Olie Rapport'!$B$2:$B$39,0),FALSE),0)</f>
        <v>0</v>
      </c>
      <c r="G411" s="16">
        <f t="shared" si="77"/>
        <v>-1525</v>
      </c>
      <c r="H411" s="16">
        <f>IFERROR(HLOOKUP("Bitumen",'[54]Månedlig Olie Rapport'!$A$2:$AG$39,MATCH("Salg til Forsvaret 3.e.",'[54]Månedlig Olie Rapport'!$B$2:$B$39,0),FALSE),0)
+IFERROR(HLOOKUP("Bitumen",'[54]Månedlig Olie Rapport'!$A$2:$AG$39,MATCH("Salg til international luftfart 3.f.",'[54]Månedlig Olie Rapport'!$B$2:$B$39,0),FALSE),0)
+IFERROR(HLOOKUP("Bitumen",'[54]Månedlig Olie Rapport'!$A$2:$AG$39,MATCH("Salg til andre 3.h.",'[54]Månedlig Olie Rapport'!$B$2:$B$39,0),FALSE),0)
+IFERROR(HLOOKUP("Bitumen",'[54]Månedlig Olie Rapport'!$A$2:$AG$39,MATCH("Eget forbrug uden for raffinaderi 3*",'[54]Månedlig Olie Rapport'!$B$2:$B$39,0),FALSE),0)
+IFERROR(HLOOKUP("Bitumen",'[54]Månedlig Olie Rapport'!$A$2:$AG$39,MATCH("Salg til platforme 3.g.",'[54]Månedlig Olie Rapport'!$B$2:$B$39,0),FALSE),0)</f>
        <v>24515</v>
      </c>
      <c r="I411" s="16">
        <f>IFERROR(HLOOKUP("Bitumen",'[54]Månedlig Olie Rapport'!$A$2:$AG$39,MATCH("EGEN BEHOLDNING ULTIMO",'[54]Månedlig Olie Rapport'!$A$2:$A$39,0),FALSE),0)</f>
        <v>15584</v>
      </c>
      <c r="J411" s="15"/>
      <c r="K411" s="15"/>
      <c r="L411" s="16">
        <f t="shared" si="76"/>
        <v>975.69699999999989</v>
      </c>
      <c r="N411" s="23" t="str">
        <f>'Olieforbrug, TJ'!M411</f>
        <v>June</v>
      </c>
    </row>
    <row r="412" spans="1:14" ht="12.6" customHeight="1" x14ac:dyDescent="0.2">
      <c r="A412" s="23" t="str">
        <f>'Olieforbrug, TJ'!A412</f>
        <v>Juli</v>
      </c>
      <c r="C412" s="16">
        <f>IFERROR(HLOOKUP("Bitumen",'[55]Månedlig Olie Rapport'!$B$2:$AG$39,MATCH("Egen produktion 2.i.",'[55]Månedlig Olie Rapport'!$B$2:$B$39,0),FALSE),0)-IFERROR(HLOOKUP("Bitumen",'[55]Månedlig Olie Rapport'!$B$2:$AG$39,MATCH("Anvendt til produktion 3.n",'[55]Månedlig Olie Rapport'!$B$2:$B$39,0),FALSE),0)</f>
        <v>0</v>
      </c>
      <c r="D412" s="16">
        <f>IFERROR(HLOOKUP("Bitumen",'[55]Månedlig Olie Rapport'!$A$2:$AG$39,MATCH("Import 2.a.",'[55]Månedlig Olie Rapport'!$B$2:$B$39,0),FALSE),0)</f>
        <v>13603</v>
      </c>
      <c r="E412" s="16">
        <f>IFERROR(HLOOKUP("Bitumen",'[55]Månedlig Olie Rapport'!$A$2:$AG$39,MATCH("Eksport 3.a.",'[55]Månedlig Olie Rapport'!$B$2:$B$39,0),FALSE),0)</f>
        <v>0</v>
      </c>
      <c r="F412" s="16">
        <f>IFERROR(HLOOKUP("Bitumen",'[55]Månedlig Olie Rapport'!$A$2:$AG$39,MATCH("Bunkring af udenrigsfart 3.d.",'[55]Månedlig Olie Rapport'!$B$2:$B$39,0),FALSE),0)</f>
        <v>0</v>
      </c>
      <c r="G412" s="16">
        <f t="shared" si="77"/>
        <v>-1342</v>
      </c>
      <c r="H412" s="16">
        <f>IFERROR(HLOOKUP("Bitumen",'[55]Månedlig Olie Rapport'!$A$2:$AG$39,MATCH("Salg til Forsvaret 3.e.",'[55]Månedlig Olie Rapport'!$B$2:$B$39,0),FALSE),0)
+IFERROR(HLOOKUP("Bitumen",'[55]Månedlig Olie Rapport'!$A$2:$AG$39,MATCH("Salg til international luftfart 3.f.",'[55]Månedlig Olie Rapport'!$B$2:$B$39,0),FALSE),0)
+IFERROR(HLOOKUP("Bitumen",'[55]Månedlig Olie Rapport'!$A$2:$AG$39,MATCH("Salg til andre 3.h.",'[55]Månedlig Olie Rapport'!$B$2:$B$39,0),FALSE),0)
+IFERROR(HLOOKUP("Bitumen",'[55]Månedlig Olie Rapport'!$A$2:$AG$39,MATCH("Eget forbrug uden for raffinaderi 3*",'[55]Månedlig Olie Rapport'!$B$2:$B$39,0),FALSE),0)
+IFERROR(HLOOKUP("Bitumen",'[55]Månedlig Olie Rapport'!$A$2:$AG$39,MATCH("Salg til platforme 3.g.",'[55]Månedlig Olie Rapport'!$B$2:$B$39,0),FALSE),0)</f>
        <v>13570</v>
      </c>
      <c r="I412" s="16">
        <f>IFERROR(HLOOKUP("Bitumen",'[55]Månedlig Olie Rapport'!$A$2:$AG$39,MATCH("EGEN BEHOLDNING ULTIMO",'[55]Månedlig Olie Rapport'!$A$2:$A$39,0),FALSE),0)</f>
        <v>16926</v>
      </c>
      <c r="J412" s="15"/>
      <c r="K412" s="15"/>
      <c r="L412" s="16">
        <f t="shared" si="76"/>
        <v>540.08600000000001</v>
      </c>
      <c r="N412" s="23" t="str">
        <f>'Olieforbrug, TJ'!M412</f>
        <v>July</v>
      </c>
    </row>
    <row r="413" spans="1:14" ht="12.6" customHeight="1" x14ac:dyDescent="0.2">
      <c r="A413" s="23" t="str">
        <f>'Olieforbrug, TJ'!A413</f>
        <v>August</v>
      </c>
      <c r="C413" s="16">
        <f>IFERROR(HLOOKUP("Bitumen",'[56]Månedlig Olie Rapport'!$B$2:$AG$39,MATCH("Egen produktion 2.i.",'[56]Månedlig Olie Rapport'!$B$2:$B$39,0),FALSE),0)-IFERROR(HLOOKUP("Bitumen",'[56]Månedlig Olie Rapport'!$B$2:$AG$39,MATCH("Anvendt til produktion 3.n",'[56]Månedlig Olie Rapport'!$B$2:$B$39,0),FALSE),0)</f>
        <v>0</v>
      </c>
      <c r="D413" s="16">
        <f>IFERROR(HLOOKUP("Bitumen",'[56]Månedlig Olie Rapport'!$A$2:$AG$39,MATCH("Import 2.a.",'[56]Månedlig Olie Rapport'!$B$2:$B$39,0),FALSE),0)</f>
        <v>18886</v>
      </c>
      <c r="E413" s="16">
        <f>IFERROR(HLOOKUP("Bitumen",'[56]Månedlig Olie Rapport'!$A$2:$AG$39,MATCH("Eksport 3.a.",'[56]Månedlig Olie Rapport'!$B$2:$B$39,0),FALSE),0)</f>
        <v>0</v>
      </c>
      <c r="F413" s="16">
        <f>IFERROR(HLOOKUP("Bitumen",'[56]Månedlig Olie Rapport'!$A$2:$AG$39,MATCH("Bunkring af udenrigsfart 3.d.",'[56]Månedlig Olie Rapport'!$B$2:$B$39,0),FALSE),0)</f>
        <v>0</v>
      </c>
      <c r="G413" s="16">
        <f>I412-I413</f>
        <v>1076</v>
      </c>
      <c r="H413" s="16">
        <f>IFERROR(HLOOKUP("Bitumen",'[56]Månedlig Olie Rapport'!$A$2:$AG$39,MATCH("Salg til Forsvaret 3.e.",'[56]Månedlig Olie Rapport'!$B$2:$B$39,0),FALSE),0)
+IFERROR(HLOOKUP("Bitumen",'[56]Månedlig Olie Rapport'!$A$2:$AG$39,MATCH("Salg til international luftfart 3.f.",'[56]Månedlig Olie Rapport'!$B$2:$B$39,0),FALSE),0)
+IFERROR(HLOOKUP("Bitumen",'[56]Månedlig Olie Rapport'!$A$2:$AG$39,MATCH("Salg til andre 3.h.",'[56]Månedlig Olie Rapport'!$B$2:$B$39,0),FALSE),0)
+IFERROR(HLOOKUP("Bitumen",'[56]Månedlig Olie Rapport'!$A$2:$AG$39,MATCH("Eget forbrug uden for raffinaderi 3*",'[56]Månedlig Olie Rapport'!$B$2:$B$39,0),FALSE),0)
+IFERROR(HLOOKUP("Bitumen",'[56]Månedlig Olie Rapport'!$A$2:$AG$39,MATCH("Salg til platforme 3.g.",'[56]Månedlig Olie Rapport'!$B$2:$B$39,0),FALSE),0)</f>
        <v>22384</v>
      </c>
      <c r="I413" s="16">
        <f>IFERROR(HLOOKUP("Bitumen",'[56]Månedlig Olie Rapport'!$A$2:$AG$39,MATCH("EGEN BEHOLDNING ULTIMO",'[56]Månedlig Olie Rapport'!$A$2:$A$39,0),FALSE),0)</f>
        <v>15850</v>
      </c>
      <c r="J413" s="15"/>
      <c r="K413" s="15"/>
      <c r="L413" s="16">
        <f t="shared" si="76"/>
        <v>890.88319999999999</v>
      </c>
      <c r="N413" s="23" t="str">
        <f>'Olieforbrug, TJ'!M413</f>
        <v>August</v>
      </c>
    </row>
    <row r="414" spans="1:14" ht="12.6" customHeight="1" x14ac:dyDescent="0.2">
      <c r="A414" s="23" t="str">
        <f>'Olieforbrug, TJ'!A414</f>
        <v>September</v>
      </c>
      <c r="C414" s="16">
        <f>IFERROR(HLOOKUP("Bitumen",'[57]Månedlig Olie Rapport'!$B$2:$AG$39,MATCH("Egen produktion 2.i.",'[57]Månedlig Olie Rapport'!$B$2:$B$39,0),FALSE),0)-IFERROR(HLOOKUP("Bitumen",'[57]Månedlig Olie Rapport'!$B$2:$AG$39,MATCH("Anvendt til produktion 3.n",'[57]Månedlig Olie Rapport'!$B$2:$B$39,0),FALSE),0)</f>
        <v>0</v>
      </c>
      <c r="D414" s="16">
        <f>IFERROR(HLOOKUP("Bitumen",'[57]Månedlig Olie Rapport'!$A$2:$AG$39,MATCH("Import 2.a.",'[57]Månedlig Olie Rapport'!$B$2:$B$39,0),FALSE),0)</f>
        <v>19804</v>
      </c>
      <c r="E414" s="16">
        <f>IFERROR(HLOOKUP("Bitumen",'[57]Månedlig Olie Rapport'!$A$2:$AG$39,MATCH("Eksport 3.a.",'[57]Månedlig Olie Rapport'!$B$2:$B$39,0),FALSE),0)</f>
        <v>0</v>
      </c>
      <c r="F414" s="16">
        <f>IFERROR(HLOOKUP("Bitumen",'[57]Månedlig Olie Rapport'!$A$2:$AG$39,MATCH("Bunkring af udenrigsfart 3.d.",'[57]Månedlig Olie Rapport'!$B$2:$B$39,0),FALSE),0)</f>
        <v>0</v>
      </c>
      <c r="G414" s="16">
        <f>I413-I414</f>
        <v>2666</v>
      </c>
      <c r="H414" s="16">
        <f>IFERROR(HLOOKUP("Bitumen",'[57]Månedlig Olie Rapport'!$A$2:$AG$39,MATCH("Salg til Forsvaret 3.e.",'[57]Månedlig Olie Rapport'!$B$2:$B$39,0),FALSE),0)
+IFERROR(HLOOKUP("Bitumen",'[57]Månedlig Olie Rapport'!$A$2:$AG$39,MATCH("Salg til international luftfart 3.f.",'[57]Månedlig Olie Rapport'!$B$2:$B$39,0),FALSE),0)
+IFERROR(HLOOKUP("Bitumen",'[57]Månedlig Olie Rapport'!$A$2:$AG$39,MATCH("Salg til andre 3.h.",'[57]Månedlig Olie Rapport'!$B$2:$B$39,0),FALSE),0)
+IFERROR(HLOOKUP("Bitumen",'[57]Månedlig Olie Rapport'!$A$2:$AG$39,MATCH("Eget forbrug uden for raffinaderi 3*",'[57]Månedlig Olie Rapport'!$B$2:$B$39,0),FALSE),0)
+IFERROR(HLOOKUP("Bitumen",'[57]Månedlig Olie Rapport'!$A$2:$AG$39,MATCH("Salg til platforme 3.g.",'[57]Månedlig Olie Rapport'!$B$2:$B$39,0),FALSE),0)</f>
        <v>25359</v>
      </c>
      <c r="I414" s="16">
        <f>IFERROR(HLOOKUP("Bitumen",'[57]Månedlig Olie Rapport'!$A$2:$AG$39,MATCH("EGEN BEHOLDNING ULTIMO",'[57]Månedlig Olie Rapport'!$A$2:$A$39,0),FALSE),0)</f>
        <v>13184</v>
      </c>
      <c r="J414" s="15"/>
      <c r="K414" s="15"/>
      <c r="L414" s="16">
        <f t="shared" si="76"/>
        <v>1009.2882</v>
      </c>
      <c r="N414" s="23" t="str">
        <f>'Olieforbrug, TJ'!M414</f>
        <v>September</v>
      </c>
    </row>
    <row r="415" spans="1:14" x14ac:dyDescent="0.2">
      <c r="A415" s="23" t="str">
        <f>'Olieforbrug, TJ'!A415</f>
        <v>Oktober</v>
      </c>
      <c r="C415" s="16">
        <f>IFERROR(HLOOKUP("Bitumen",'[58]Månedlig Olie Rapport'!$B$2:$AG$39,MATCH("Egen produktion 2.i.",'[58]Månedlig Olie Rapport'!$B$2:$B$39,0),FALSE),0)-IFERROR(HLOOKUP("Bitumen",'[58]Månedlig Olie Rapport'!$B$2:$AG$39,MATCH("Anvendt til produktion 3.n",'[58]Månedlig Olie Rapport'!$B$2:$B$39,0),FALSE),0)</f>
        <v>0</v>
      </c>
      <c r="D415" s="16">
        <f>IFERROR(HLOOKUP("Bitumen",'[58]Månedlig Olie Rapport'!$A$2:$AG$39,MATCH("Import 2.a.",'[58]Månedlig Olie Rapport'!$B$2:$B$39,0),FALSE),0)</f>
        <v>24285</v>
      </c>
      <c r="E415" s="16">
        <f>IFERROR(HLOOKUP("Bitumen",'[58]Månedlig Olie Rapport'!$A$2:$AG$39,MATCH("Eksport 3.a.",'[58]Månedlig Olie Rapport'!$B$2:$B$39,0),FALSE),0)</f>
        <v>0</v>
      </c>
      <c r="F415" s="16">
        <f>IFERROR(HLOOKUP("Bitumen",'[58]Månedlig Olie Rapport'!$A$2:$AG$39,MATCH("Bunkring af udenrigsfart 3.d.",'[58]Månedlig Olie Rapport'!$B$2:$B$39,0),FALSE),0)</f>
        <v>0</v>
      </c>
      <c r="G415" s="16">
        <f>I414-I415</f>
        <v>-6327</v>
      </c>
      <c r="H415" s="16">
        <f>IFERROR(HLOOKUP("Bitumen",'[58]Månedlig Olie Rapport'!$A$2:$AG$39,MATCH("Salg til Forsvaret 3.e.",'[58]Månedlig Olie Rapport'!$B$2:$B$39,0),FALSE),0)
+IFERROR(HLOOKUP("Bitumen",'[58]Månedlig Olie Rapport'!$A$2:$AG$39,MATCH("Salg til international luftfart 3.f.",'[58]Månedlig Olie Rapport'!$B$2:$B$39,0),FALSE),0)
+IFERROR(HLOOKUP("Bitumen",'[58]Månedlig Olie Rapport'!$A$2:$AG$39,MATCH("Salg til andre 3.h.",'[58]Månedlig Olie Rapport'!$B$2:$B$39,0),FALSE),0)
+IFERROR(HLOOKUP("Bitumen",'[58]Månedlig Olie Rapport'!$A$2:$AG$39,MATCH("Eget forbrug uden for raffinaderi 3*",'[58]Månedlig Olie Rapport'!$B$2:$B$39,0),FALSE),0)
+IFERROR(HLOOKUP("Bitumen",'[58]Månedlig Olie Rapport'!$A$2:$AG$39,MATCH("Salg til platforme 3.g.",'[58]Månedlig Olie Rapport'!$B$2:$B$39,0),FALSE),0)</f>
        <v>19478</v>
      </c>
      <c r="I415" s="16">
        <f>IFERROR(HLOOKUP("Bitumen",'[58]Månedlig Olie Rapport'!$A$2:$AG$39,MATCH("EGEN BEHOLDNING ULTIMO",'[58]Månedlig Olie Rapport'!$A$2:$A$39,0),FALSE),0)</f>
        <v>19511</v>
      </c>
      <c r="J415" s="15"/>
      <c r="K415" s="15"/>
      <c r="L415" s="16">
        <f t="shared" si="76"/>
        <v>775.22439999999995</v>
      </c>
      <c r="N415" s="23" t="str">
        <f>'Olieforbrug, TJ'!M415</f>
        <v>October</v>
      </c>
    </row>
    <row r="416" spans="1:14" x14ac:dyDescent="0.2">
      <c r="A416" s="23" t="str">
        <f>'Olieforbrug, TJ'!A416</f>
        <v>November</v>
      </c>
      <c r="C416" s="16">
        <f>IFERROR(HLOOKUP("Bitumen",'[59]Månedlig Olie Rapport'!$B$2:$AG$39,MATCH("Egen produktion 2.i.",'[59]Månedlig Olie Rapport'!$B$2:$B$39,0),FALSE),0)-IFERROR(HLOOKUP("Bitumen",'[59]Månedlig Olie Rapport'!$B$2:$AG$39,MATCH("Anvendt til produktion 3.n",'[59]Månedlig Olie Rapport'!$B$2:$B$39,0),FALSE),0)</f>
        <v>0</v>
      </c>
      <c r="D416" s="16">
        <f>IFERROR(HLOOKUP("Bitumen",'[59]Månedlig Olie Rapport'!$A$2:$AG$39,MATCH("Import 2.a.",'[59]Månedlig Olie Rapport'!$B$2:$B$39,0),FALSE),0)</f>
        <v>10000</v>
      </c>
      <c r="E416" s="16">
        <f>IFERROR(HLOOKUP("Bitumen",'[59]Månedlig Olie Rapport'!$A$2:$AG$39,MATCH("Eksport 3.a.",'[59]Månedlig Olie Rapport'!$B$2:$B$39,0),FALSE),0)</f>
        <v>0</v>
      </c>
      <c r="F416" s="16">
        <f>IFERROR(HLOOKUP("Bitumen",'[59]Månedlig Olie Rapport'!$A$2:$AG$39,MATCH("Bunkring af udenrigsfart 3.d.",'[59]Månedlig Olie Rapport'!$B$2:$B$39,0),FALSE),0)</f>
        <v>0</v>
      </c>
      <c r="G416" s="16">
        <f>I415-I416</f>
        <v>6445</v>
      </c>
      <c r="H416" s="16">
        <f>IFERROR(HLOOKUP("Bitumen",'[59]Månedlig Olie Rapport'!$A$2:$AG$39,MATCH("Salg til Forsvaret 3.e.",'[59]Månedlig Olie Rapport'!$B$2:$B$39,0),FALSE),0)
+IFERROR(HLOOKUP("Bitumen",'[59]Månedlig Olie Rapport'!$A$2:$AG$39,MATCH("Salg til international luftfart 3.f.",'[59]Månedlig Olie Rapport'!$B$2:$B$39,0),FALSE),0)
+IFERROR(HLOOKUP("Bitumen",'[59]Månedlig Olie Rapport'!$A$2:$AG$39,MATCH("Salg til andre 3.h.",'[59]Månedlig Olie Rapport'!$B$2:$B$39,0),FALSE),0)
+IFERROR(HLOOKUP("Bitumen",'[59]Månedlig Olie Rapport'!$A$2:$AG$39,MATCH("Eget forbrug uden for raffinaderi 3*",'[59]Månedlig Olie Rapport'!$B$2:$B$39,0),FALSE),0)
+IFERROR(HLOOKUP("Bitumen",'[59]Månedlig Olie Rapport'!$A$2:$AG$39,MATCH("Salg til platforme 3.g.",'[59]Månedlig Olie Rapport'!$B$2:$B$39,0),FALSE),0)</f>
        <v>18128</v>
      </c>
      <c r="I416" s="16">
        <f>IFERROR(HLOOKUP("Bitumen",'[59]Månedlig Olie Rapport'!$A$2:$AG$39,MATCH("EGEN BEHOLDNING ULTIMO",'[59]Månedlig Olie Rapport'!$A$2:$A$39,0),FALSE),0)</f>
        <v>13066</v>
      </c>
      <c r="J416" s="15"/>
      <c r="K416" s="15"/>
      <c r="L416" s="16">
        <f t="shared" si="76"/>
        <v>721.49439999999993</v>
      </c>
      <c r="N416" s="23" t="str">
        <f>'Olieforbrug, TJ'!M416</f>
        <v>November</v>
      </c>
    </row>
    <row r="417" spans="1:14" ht="13.5" thickBot="1" x14ac:dyDescent="0.25">
      <c r="A417" s="43" t="str">
        <f>'Olieforbrug, TJ'!A417</f>
        <v>December</v>
      </c>
      <c r="B417" s="2"/>
      <c r="C417" s="42">
        <f>IFERROR(HLOOKUP("Bitumen",'[60]Månedlig Olie Rapport'!$B$2:$AG$39,MATCH("Egen produktion 2.i.",'[60]Månedlig Olie Rapport'!$B$2:$B$39,0),FALSE),0)-IFERROR(HLOOKUP("Bitumen",'[60]Månedlig Olie Rapport'!$B$2:$AG$39,MATCH("Anvendt til produktion 3.n",'[60]Månedlig Olie Rapport'!$B$2:$B$39,0),FALSE),0)</f>
        <v>0</v>
      </c>
      <c r="D417" s="42">
        <f>IFERROR(HLOOKUP("Bitumen",'[60]Månedlig Olie Rapport'!$A$2:$AG$39,MATCH("Import 2.a.",'[60]Månedlig Olie Rapport'!$B$2:$B$39,0),FALSE),0)</f>
        <v>6358</v>
      </c>
      <c r="E417" s="42">
        <f>IFERROR(HLOOKUP("Bitumen",'[60]Månedlig Olie Rapport'!$A$2:$AG$39,MATCH("Eksport 3.a.",'[60]Månedlig Olie Rapport'!$B$2:$B$39,0),FALSE),0)</f>
        <v>0</v>
      </c>
      <c r="F417" s="42">
        <f>IFERROR(HLOOKUP("Bitumen",'[60]Månedlig Olie Rapport'!$A$2:$AG$39,MATCH("Bunkring af udenrigsfart 3.d.",'[60]Månedlig Olie Rapport'!$B$2:$B$39,0),FALSE),0)</f>
        <v>0</v>
      </c>
      <c r="G417" s="42">
        <f>I416-I417</f>
        <v>1699</v>
      </c>
      <c r="H417" s="42">
        <f>IFERROR(HLOOKUP("Bitumen",'[60]Månedlig Olie Rapport'!$A$2:$AG$39,MATCH("Salg til Forsvaret 3.e.",'[60]Månedlig Olie Rapport'!$B$2:$B$39,0),FALSE),0)
+IFERROR(HLOOKUP("Bitumen",'[60]Månedlig Olie Rapport'!$A$2:$AG$39,MATCH("Salg til international luftfart 3.f.",'[60]Månedlig Olie Rapport'!$B$2:$B$39,0),FALSE),0)
+IFERROR(HLOOKUP("Bitumen",'[60]Månedlig Olie Rapport'!$A$2:$AG$39,MATCH("Salg til andre 3.h.",'[60]Månedlig Olie Rapport'!$B$2:$B$39,0),FALSE),0)
+IFERROR(HLOOKUP("Bitumen",'[60]Månedlig Olie Rapport'!$A$2:$AG$39,MATCH("Eget forbrug uden for raffinaderi 3*",'[60]Månedlig Olie Rapport'!$B$2:$B$39,0),FALSE),0)
+IFERROR(HLOOKUP("Bitumen",'[60]Månedlig Olie Rapport'!$A$2:$AG$39,MATCH("Salg til platforme 3.g.",'[60]Månedlig Olie Rapport'!$B$2:$B$39,0),FALSE),0)</f>
        <v>8945</v>
      </c>
      <c r="I417" s="42">
        <f>IFERROR(HLOOKUP("Bitumen",'[60]Månedlig Olie Rapport'!$A$2:$AG$39,MATCH("EGEN BEHOLDNING ULTIMO",'[60]Månedlig Olie Rapport'!$A$2:$A$39,0),FALSE),0)</f>
        <v>11367</v>
      </c>
      <c r="J417" s="2"/>
      <c r="K417" s="2"/>
      <c r="L417" s="42">
        <f t="shared" si="76"/>
        <v>356.01100000000002</v>
      </c>
      <c r="M417" s="2"/>
      <c r="N417" s="43" t="str">
        <f>'Olieforbrug, TJ'!M417</f>
        <v>December</v>
      </c>
    </row>
    <row r="418" spans="1:14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5"/>
      <c r="K418" s="15"/>
      <c r="L418" s="16"/>
      <c r="M418" s="3"/>
      <c r="N418" s="37">
        <f>'Olieforbrug, TJ'!M418</f>
        <v>2022</v>
      </c>
    </row>
    <row r="419" spans="1:14" x14ac:dyDescent="0.2">
      <c r="A419" s="23" t="str">
        <f>'Olieforbrug, TJ'!A419</f>
        <v>Januar</v>
      </c>
      <c r="C419" s="16">
        <f>IFERROR(HLOOKUP("Bitumen",'[61]Månedlig Olie Rapport'!$B$2:$AG$39,MATCH("Egen produktion 2.i.",'[61]Månedlig Olie Rapport'!$B$2:$B$39,0),FALSE),0)-IFERROR(HLOOKUP("Bitumen",'[61]Månedlig Olie Rapport'!$B$2:$AG$39,MATCH("Anvendt til produktion 3.n",'[61]Månedlig Olie Rapport'!$B$2:$B$39,0),FALSE),0)</f>
        <v>0</v>
      </c>
      <c r="D419" s="16">
        <f>IFERROR(HLOOKUP("Bitumen",'[61]Månedlig Olie Rapport'!$A$2:$AG$39,MATCH("Import 2.a.",'[61]Månedlig Olie Rapport'!$B$2:$B$39,0),FALSE),0)</f>
        <v>1735</v>
      </c>
      <c r="E419" s="16">
        <f>IFERROR(HLOOKUP("Bitumen",'[61]Månedlig Olie Rapport'!$A$2:$AG$39,MATCH("Eksport 3.a.",'[61]Månedlig Olie Rapport'!$B$2:$B$39,0),FALSE),0)</f>
        <v>0</v>
      </c>
      <c r="F419" s="16">
        <f>IFERROR(HLOOKUP("Bitumen",'[61]Månedlig Olie Rapport'!$A$2:$AG$39,MATCH("Bunkring af udenrigsfart 3.d.",'[61]Månedlig Olie Rapport'!$B$2:$B$39,0),FALSE),0)</f>
        <v>0</v>
      </c>
      <c r="G419" s="16">
        <f>I417-I419</f>
        <v>1405</v>
      </c>
      <c r="H419" s="16">
        <f>IFERROR(HLOOKUP("Bitumen",'[61]Månedlig Olie Rapport'!$A$2:$AG$39,MATCH("Salg til Forsvaret 3.e.",'[61]Månedlig Olie Rapport'!$B$2:$B$39,0),FALSE),0)
+IFERROR(HLOOKUP("Bitumen",'[61]Månedlig Olie Rapport'!$A$2:$AG$39,MATCH("Salg til international luftfart 3.f.",'[61]Månedlig Olie Rapport'!$B$2:$B$39,0),FALSE),0)
+IFERROR(HLOOKUP("Bitumen",'[61]Månedlig Olie Rapport'!$A$2:$AG$39,MATCH("Salg til andre 3.h.",'[61]Månedlig Olie Rapport'!$B$2:$B$39,0),FALSE),0)
+IFERROR(HLOOKUP("Bitumen",'[61]Månedlig Olie Rapport'!$A$2:$AG$39,MATCH("Eget forbrug uden for raffinaderi 3*",'[61]Månedlig Olie Rapport'!$B$2:$B$39,0),FALSE),0)
+IFERROR(HLOOKUP("Bitumen",'[61]Månedlig Olie Rapport'!$A$2:$AG$39,MATCH("Salg til platforme 3.g.",'[61]Månedlig Olie Rapport'!$B$2:$B$39,0),FALSE),0)</f>
        <v>3549</v>
      </c>
      <c r="I419" s="16">
        <f>IFERROR(HLOOKUP("Bitumen",'[61]Månedlig Olie Rapport'!$A$2:$AG$39,MATCH("EGEN BEHOLDNING ULTIMO",'[61]Månedlig Olie Rapport'!$A$2:$A$39,0),FALSE),0)</f>
        <v>9962</v>
      </c>
      <c r="J419" s="15"/>
      <c r="K419" s="15"/>
      <c r="L419" s="16">
        <f t="shared" ref="L419:L424" si="78">H419*39.8/1000</f>
        <v>141.25019999999998</v>
      </c>
      <c r="N419" s="23" t="str">
        <f>'Olieforbrug, TJ'!M419</f>
        <v>January</v>
      </c>
    </row>
    <row r="420" spans="1:14" x14ac:dyDescent="0.2">
      <c r="A420" s="23" t="str">
        <f>'Olieforbrug, TJ'!A420</f>
        <v>Februar</v>
      </c>
      <c r="C420" s="16">
        <f>IFERROR(HLOOKUP("Bitumen",'[62]Månedlig Olie Rapport'!$B$2:$AG$39,MATCH("Egen produktion 2.i.",'[62]Månedlig Olie Rapport'!$B$2:$B$39,0),FALSE),0)-IFERROR(HLOOKUP("Bitumen",'[62]Månedlig Olie Rapport'!$B$2:$AG$39,MATCH("Anvendt til produktion 3.n",'[62]Månedlig Olie Rapport'!$B$2:$B$39,0),FALSE),0)</f>
        <v>0</v>
      </c>
      <c r="D420" s="16">
        <f>IFERROR(HLOOKUP("Bitumen",'[62]Månedlig Olie Rapport'!$A$2:$AG$39,MATCH("Import 2.a.",'[62]Månedlig Olie Rapport'!$B$2:$B$39,0),FALSE),0)</f>
        <v>9903</v>
      </c>
      <c r="E420" s="16">
        <f>IFERROR(HLOOKUP("Bitumen",'[62]Månedlig Olie Rapport'!$A$2:$AG$39,MATCH("Eksport 3.a.",'[62]Månedlig Olie Rapport'!$B$2:$B$39,0),FALSE),0)</f>
        <v>0</v>
      </c>
      <c r="F420" s="16">
        <f>IFERROR(HLOOKUP("Bitumen",'[62]Månedlig Olie Rapport'!$A$2:$AG$39,MATCH("Bunkring af udenrigsfart 3.d.",'[62]Månedlig Olie Rapport'!$B$2:$B$39,0),FALSE),0)</f>
        <v>0</v>
      </c>
      <c r="G420" s="16">
        <f t="shared" ref="G420:G425" si="79">I419-I420</f>
        <v>-5117</v>
      </c>
      <c r="H420" s="16">
        <f>IFERROR(HLOOKUP("Bitumen",'[62]Månedlig Olie Rapport'!$A$2:$AG$39,MATCH("Salg til Forsvaret 3.e.",'[62]Månedlig Olie Rapport'!$B$2:$B$39,0),FALSE),0)
+IFERROR(HLOOKUP("Bitumen",'[62]Månedlig Olie Rapport'!$A$2:$AG$39,MATCH("Salg til international luftfart 3.f.",'[62]Månedlig Olie Rapport'!$B$2:$B$39,0),FALSE),0)
+IFERROR(HLOOKUP("Bitumen",'[62]Månedlig Olie Rapport'!$A$2:$AG$39,MATCH("Salg til andre 3.h.",'[62]Månedlig Olie Rapport'!$B$2:$B$39,0),FALSE),0)
+IFERROR(HLOOKUP("Bitumen",'[62]Månedlig Olie Rapport'!$A$2:$AG$39,MATCH("Eget forbrug uden for raffinaderi 3*",'[62]Månedlig Olie Rapport'!$B$2:$B$39,0),FALSE),0)
+IFERROR(HLOOKUP("Bitumen",'[62]Månedlig Olie Rapport'!$A$2:$AG$39,MATCH("Salg til platforme 3.g.",'[62]Månedlig Olie Rapport'!$B$2:$B$39,0),FALSE),0)</f>
        <v>5211</v>
      </c>
      <c r="I420" s="16">
        <f>IFERROR(HLOOKUP("Bitumen",'[62]Månedlig Olie Rapport'!$A$2:$AG$39,MATCH("EGEN BEHOLDNING ULTIMO",'[62]Månedlig Olie Rapport'!$A$2:$A$39,0),FALSE),0)</f>
        <v>15079</v>
      </c>
      <c r="J420" s="15"/>
      <c r="K420" s="15"/>
      <c r="L420" s="16">
        <f t="shared" si="78"/>
        <v>207.39779999999999</v>
      </c>
      <c r="N420" s="23" t="str">
        <f>'Olieforbrug, TJ'!M420</f>
        <v>February</v>
      </c>
    </row>
    <row r="421" spans="1:14" x14ac:dyDescent="0.2">
      <c r="A421" s="23" t="str">
        <f>'Olieforbrug, TJ'!A421</f>
        <v>Marts</v>
      </c>
      <c r="C421" s="16">
        <f>IFERROR(HLOOKUP("Bitumen",'[63]Månedlig Olie Rapport'!$B$2:$AG$39,MATCH("Egen produktion 2.i.",'[63]Månedlig Olie Rapport'!$B$2:$B$39,0),FALSE),0)-IFERROR(HLOOKUP("Bitumen",'[63]Månedlig Olie Rapport'!$B$2:$AG$39,MATCH("Anvendt til produktion 3.n",'[63]Månedlig Olie Rapport'!$B$2:$B$39,0),FALSE),0)</f>
        <v>0</v>
      </c>
      <c r="D421" s="16">
        <f>IFERROR(HLOOKUP("Bitumen",'[63]Månedlig Olie Rapport'!$A$2:$AG$39,MATCH("Import 2.a.",'[63]Månedlig Olie Rapport'!$B$2:$B$39,0),FALSE),0)</f>
        <v>9367</v>
      </c>
      <c r="E421" s="16">
        <f>IFERROR(HLOOKUP("Bitumen",'[63]Månedlig Olie Rapport'!$A$2:$AG$39,MATCH("Eksport 3.a.",'[63]Månedlig Olie Rapport'!$B$2:$B$39,0),FALSE),0)</f>
        <v>0</v>
      </c>
      <c r="F421" s="16">
        <f>IFERROR(HLOOKUP("Bitumen",'[63]Månedlig Olie Rapport'!$A$2:$AG$39,MATCH("Bunkring af udenrigsfart 3.d.",'[63]Månedlig Olie Rapport'!$B$2:$B$39,0),FALSE),0)</f>
        <v>0</v>
      </c>
      <c r="G421" s="16">
        <f t="shared" si="79"/>
        <v>698</v>
      </c>
      <c r="H421" s="16">
        <f>IFERROR(HLOOKUP("Bitumen",'[63]Månedlig Olie Rapport'!$A$2:$AG$39,MATCH("Salg til Forsvaret 3.e.",'[63]Månedlig Olie Rapport'!$B$2:$B$39,0),FALSE),0)
+IFERROR(HLOOKUP("Bitumen",'[63]Månedlig Olie Rapport'!$A$2:$AG$39,MATCH("Salg til international luftfart 3.f.",'[63]Månedlig Olie Rapport'!$B$2:$B$39,0),FALSE),0)
+IFERROR(HLOOKUP("Bitumen",'[63]Månedlig Olie Rapport'!$A$2:$AG$39,MATCH("Salg til andre 3.h.",'[63]Månedlig Olie Rapport'!$B$2:$B$39,0),FALSE),0)
+IFERROR(HLOOKUP("Bitumen",'[63]Månedlig Olie Rapport'!$A$2:$AG$39,MATCH("Eget forbrug uden for raffinaderi 3*",'[63]Månedlig Olie Rapport'!$B$2:$B$39,0),FALSE),0)
+IFERROR(HLOOKUP("Bitumen",'[63]Månedlig Olie Rapport'!$A$2:$AG$39,MATCH("Salg til platforme 3.g.",'[63]Månedlig Olie Rapport'!$B$2:$B$39,0),FALSE),0)</f>
        <v>10852</v>
      </c>
      <c r="I421" s="16">
        <f>IFERROR(HLOOKUP("Bitumen",'[63]Månedlig Olie Rapport'!$A$2:$AG$39,MATCH("EGEN BEHOLDNING ULTIMO",'[63]Månedlig Olie Rapport'!$A$2:$A$39,0),FALSE),0)</f>
        <v>14381</v>
      </c>
      <c r="J421" s="15"/>
      <c r="K421" s="15"/>
      <c r="L421" s="16">
        <f t="shared" si="78"/>
        <v>431.90959999999995</v>
      </c>
      <c r="N421" s="23" t="str">
        <f>'Olieforbrug, TJ'!M421</f>
        <v>March</v>
      </c>
    </row>
    <row r="422" spans="1:14" x14ac:dyDescent="0.2">
      <c r="A422" s="23" t="str">
        <f>'Olieforbrug, TJ'!A422</f>
        <v>April</v>
      </c>
      <c r="C422" s="16">
        <f>IFERROR(HLOOKUP("Bitumen",'[64]Månedlig Olie Rapport'!$B$2:$AG$39,MATCH("Egen produktion 2.i.",'[64]Månedlig Olie Rapport'!$B$2:$B$39,0),FALSE),0)-IFERROR(HLOOKUP("Bitumen",'[64]Månedlig Olie Rapport'!$B$2:$AG$39,MATCH("Anvendt til produktion 3.n",'[64]Månedlig Olie Rapport'!$B$2:$B$39,0),FALSE),0)</f>
        <v>0</v>
      </c>
      <c r="D422" s="16">
        <f>IFERROR(HLOOKUP("Bitumen",'[64]Månedlig Olie Rapport'!$A$2:$AG$39,MATCH("Import 2.a.",'[64]Månedlig Olie Rapport'!$B$2:$B$39,0),FALSE),0)</f>
        <v>12001</v>
      </c>
      <c r="E422" s="16">
        <f>IFERROR(HLOOKUP("Bitumen",'[64]Månedlig Olie Rapport'!$A$2:$AG$39,MATCH("Eksport 3.a.",'[64]Månedlig Olie Rapport'!$B$2:$B$39,0),FALSE),0)</f>
        <v>0</v>
      </c>
      <c r="F422" s="16">
        <f>IFERROR(HLOOKUP("Bitumen",'[64]Månedlig Olie Rapport'!$A$2:$AG$39,MATCH("Bunkring af udenrigsfart 3.d.",'[64]Månedlig Olie Rapport'!$B$2:$B$39,0),FALSE),0)</f>
        <v>0</v>
      </c>
      <c r="G422" s="16">
        <f t="shared" si="79"/>
        <v>284</v>
      </c>
      <c r="H422" s="16">
        <f>IFERROR(HLOOKUP("Bitumen",'[64]Månedlig Olie Rapport'!$A$2:$AG$39,MATCH("Salg til Forsvaret 3.e.",'[64]Månedlig Olie Rapport'!$B$2:$B$39,0),FALSE),0)
+IFERROR(HLOOKUP("Bitumen",'[64]Månedlig Olie Rapport'!$A$2:$AG$39,MATCH("Salg til international luftfart 3.f.",'[64]Månedlig Olie Rapport'!$B$2:$B$39,0),FALSE),0)
+IFERROR(HLOOKUP("Bitumen",'[64]Månedlig Olie Rapport'!$A$2:$AG$39,MATCH("Salg til andre 3.h.",'[64]Månedlig Olie Rapport'!$B$2:$B$39,0),FALSE),0)
+IFERROR(HLOOKUP("Bitumen",'[64]Månedlig Olie Rapport'!$A$2:$AG$39,MATCH("Eget forbrug uden for raffinaderi 3*",'[64]Månedlig Olie Rapport'!$B$2:$B$39,0),FALSE),0)
+IFERROR(HLOOKUP("Bitumen",'[64]Månedlig Olie Rapport'!$A$2:$AG$39,MATCH("Salg til platforme 3.g.",'[64]Månedlig Olie Rapport'!$B$2:$B$39,0),FALSE),0)</f>
        <v>13210</v>
      </c>
      <c r="I422" s="16">
        <f>IFERROR(HLOOKUP("Bitumen",'[64]Månedlig Olie Rapport'!$A$2:$AG$39,MATCH("EGEN BEHOLDNING ULTIMO",'[64]Månedlig Olie Rapport'!$A$2:$A$39,0),FALSE),0)</f>
        <v>14097</v>
      </c>
      <c r="J422" s="15"/>
      <c r="K422" s="15"/>
      <c r="L422" s="16">
        <f t="shared" si="78"/>
        <v>525.75800000000004</v>
      </c>
      <c r="N422" s="23" t="str">
        <f>'Olieforbrug, TJ'!M422</f>
        <v>April</v>
      </c>
    </row>
    <row r="423" spans="1:14" x14ac:dyDescent="0.2">
      <c r="A423" s="23" t="str">
        <f>'Olieforbrug, TJ'!A423</f>
        <v>Maj</v>
      </c>
      <c r="C423" s="16">
        <f>IFERROR(HLOOKUP("Bitumen",'[66]Månedlig Olie Rapport'!$B$2:$AG$39,MATCH("Egen produktion 2.i.",'[66]Månedlig Olie Rapport'!$B$2:$B$39,0),FALSE),0)-IFERROR(HLOOKUP("Bitumen",'[66]Månedlig Olie Rapport'!$B$2:$AG$39,MATCH("Anvendt til produktion 3.n",'[66]Månedlig Olie Rapport'!$B$2:$B$39,0),FALSE),0)</f>
        <v>0</v>
      </c>
      <c r="D423" s="16">
        <f>IFERROR(HLOOKUP("Bitumen",'[65]Månedlig Olie Rapport'!$A$2:$AG$39,MATCH("Import 2.a.",'[65]Månedlig Olie Rapport'!$B$2:$B$39,0),FALSE),0)</f>
        <v>17658</v>
      </c>
      <c r="E423" s="16">
        <f>IFERROR(HLOOKUP("Bitumen",'[65]Månedlig Olie Rapport'!$A$2:$AG$39,MATCH("Eksport 3.a.",'[65]Månedlig Olie Rapport'!$B$2:$B$39,0),FALSE),0)</f>
        <v>0</v>
      </c>
      <c r="F423" s="16">
        <f>IFERROR(HLOOKUP("Bitumen",'[65]Månedlig Olie Rapport'!$A$2:$AG$39,MATCH("Bunkring af udenrigsfart 3.d.",'[65]Månedlig Olie Rapport'!$B$2:$B$39,0),FALSE),0)</f>
        <v>0</v>
      </c>
      <c r="G423" s="16">
        <f t="shared" si="79"/>
        <v>1981</v>
      </c>
      <c r="H423" s="16">
        <f>IFERROR(HLOOKUP("Bitumen",'[65]Månedlig Olie Rapport'!$A$2:$AG$39,MATCH("Salg til Forsvaret 3.e.",'[65]Månedlig Olie Rapport'!$B$2:$B$39,0),FALSE),0)
+IFERROR(HLOOKUP("Bitumen",'[65]Månedlig Olie Rapport'!$A$2:$AG$39,MATCH("Salg til international luftfart 3.f.",'[65]Månedlig Olie Rapport'!$B$2:$B$39,0),FALSE),0)
+IFERROR(HLOOKUP("Bitumen",'[65]Månedlig Olie Rapport'!$A$2:$AG$39,MATCH("Salg til andre 3.h.",'[65]Månedlig Olie Rapport'!$B$2:$B$39,0),FALSE),0)
+IFERROR(HLOOKUP("Bitumen",'[65]Månedlig Olie Rapport'!$A$2:$AG$39,MATCH("Eget forbrug uden for raffinaderi 3*",'[65]Månedlig Olie Rapport'!$B$2:$B$39,0),FALSE),0)
+IFERROR(HLOOKUP("Bitumen",'[65]Månedlig Olie Rapport'!$A$2:$AG$39,MATCH("Salg til platforme 3.g.",'[65]Månedlig Olie Rapport'!$B$2:$B$39,0),FALSE),0)</f>
        <v>20395</v>
      </c>
      <c r="I423" s="16">
        <f>IFERROR(HLOOKUP("Bitumen",'[65]Månedlig Olie Rapport'!$A$2:$AG$39,MATCH("EGEN BEHOLDNING ULTIMO",'[65]Månedlig Olie Rapport'!$A$2:$A$39,0),FALSE),0)</f>
        <v>12116</v>
      </c>
      <c r="J423" s="15"/>
      <c r="K423" s="15"/>
      <c r="L423" s="16">
        <f t="shared" si="78"/>
        <v>811.721</v>
      </c>
      <c r="N423" s="23" t="str">
        <f>'Olieforbrug, TJ'!M423</f>
        <v>May</v>
      </c>
    </row>
    <row r="424" spans="1:14" x14ac:dyDescent="0.2">
      <c r="A424" s="23" t="str">
        <f>'Olieforbrug, TJ'!A424</f>
        <v>Juni</v>
      </c>
      <c r="C424" s="16">
        <f>IFERROR(HLOOKUP("Bitumen",'[66]Månedlig Olie Rapport'!$B$2:$AG$39,MATCH("Egen produktion 2.i.",'[66]Månedlig Olie Rapport'!$B$2:$B$39,0),FALSE),0)-IFERROR(HLOOKUP("Bitumen",'[66]Månedlig Olie Rapport'!$B$2:$AG$39,MATCH("Anvendt til produktion 3.n",'[66]Månedlig Olie Rapport'!$B$2:$B$39,0),FALSE),0)</f>
        <v>0</v>
      </c>
      <c r="D424" s="16">
        <f>IFERROR(HLOOKUP("Bitumen",'[66]Månedlig Olie Rapport'!$A$2:$AG$39,MATCH("Import 2.a.",'[66]Månedlig Olie Rapport'!$B$2:$B$39,0),FALSE),0)</f>
        <v>21658</v>
      </c>
      <c r="E424" s="16">
        <f>IFERROR(HLOOKUP("Bitumen",'[66]Månedlig Olie Rapport'!$A$2:$AG$39,MATCH("Eksport 3.a.",'[66]Månedlig Olie Rapport'!$B$2:$B$39,0),FALSE),0)</f>
        <v>0</v>
      </c>
      <c r="F424" s="16">
        <f>IFERROR(HLOOKUP("Bitumen",'[66]Månedlig Olie Rapport'!$A$2:$AG$39,MATCH("Bunkring af udenrigsfart 3.d.",'[66]Månedlig Olie Rapport'!$B$2:$B$39,0),FALSE),0)</f>
        <v>0</v>
      </c>
      <c r="G424" s="16">
        <f t="shared" si="79"/>
        <v>-845</v>
      </c>
      <c r="H424" s="16">
        <f>IFERROR(HLOOKUP("Bitumen",'[66]Månedlig Olie Rapport'!$A$2:$AG$39,MATCH("Salg til Forsvaret 3.e.",'[66]Månedlig Olie Rapport'!$B$2:$B$39,0),FALSE),0)
+IFERROR(HLOOKUP("Bitumen",'[66]Månedlig Olie Rapport'!$A$2:$AG$39,MATCH("Salg til international luftfart 3.f.",'[66]Månedlig Olie Rapport'!$B$2:$B$39,0),FALSE),0)
+IFERROR(HLOOKUP("Bitumen",'[66]Månedlig Olie Rapport'!$A$2:$AG$39,MATCH("Salg til andre 3.h.",'[66]Månedlig Olie Rapport'!$B$2:$B$39,0),FALSE),0)
+IFERROR(HLOOKUP("Bitumen",'[66]Månedlig Olie Rapport'!$A$2:$AG$39,MATCH("Eget forbrug uden for raffinaderi 3*",'[66]Månedlig Olie Rapport'!$B$2:$B$39,0),FALSE),0)
+IFERROR(HLOOKUP("Bitumen",'[66]Månedlig Olie Rapport'!$A$2:$AG$39,MATCH("Salg til platforme 3.g.",'[66]Månedlig Olie Rapport'!$B$2:$B$39,0),FALSE),0)</f>
        <v>22107</v>
      </c>
      <c r="I424" s="16">
        <f>IFERROR(HLOOKUP("Bitumen",'[66]Månedlig Olie Rapport'!$A$2:$AG$39,MATCH("EGEN BEHOLDNING ULTIMO",'[66]Månedlig Olie Rapport'!$A$2:$A$39,0),FALSE),0)</f>
        <v>12961</v>
      </c>
      <c r="J424" s="15"/>
      <c r="K424" s="15"/>
      <c r="L424" s="16">
        <f t="shared" si="78"/>
        <v>879.85860000000002</v>
      </c>
      <c r="N424" s="23" t="str">
        <f>'Olieforbrug, TJ'!M424</f>
        <v>June</v>
      </c>
    </row>
    <row r="425" spans="1:14" x14ac:dyDescent="0.2">
      <c r="A425" s="23" t="str">
        <f>'Olieforbrug, TJ'!A425</f>
        <v>Juli</v>
      </c>
      <c r="C425" s="16">
        <f>IFERROR(HLOOKUP("Bitumen",'[67]Månedlig Olie Rapport'!$B$2:$AG$39,MATCH("Egen produktion 2.i.",'[67]Månedlig Olie Rapport'!$B$2:$B$39,0),FALSE),0)-IFERROR(HLOOKUP("Bitumen",'[67]Månedlig Olie Rapport'!$B$2:$AG$39,MATCH("Anvendt til produktion 3.n",'[67]Månedlig Olie Rapport'!$B$2:$B$39,0),FALSE),0)</f>
        <v>0</v>
      </c>
      <c r="D425" s="16">
        <f>IFERROR(HLOOKUP("Bitumen",'[67]Månedlig Olie Rapport'!$A$2:$AG$39,MATCH("Import 2.a.",'[67]Månedlig Olie Rapport'!$B$2:$B$39,0),FALSE),0)</f>
        <v>12247</v>
      </c>
      <c r="E425" s="16">
        <f>IFERROR(HLOOKUP("Bitumen",'[67]Månedlig Olie Rapport'!$A$2:$AG$39,MATCH("Eksport 3.a.",'[67]Månedlig Olie Rapport'!$B$2:$B$39,0),FALSE),0)</f>
        <v>0</v>
      </c>
      <c r="F425" s="16">
        <f>IFERROR(HLOOKUP("Bitumen",'[67]Månedlig Olie Rapport'!$A$2:$AG$39,MATCH("Bunkring af udenrigsfart 3.d.",'[67]Månedlig Olie Rapport'!$B$2:$B$39,0),FALSE),0)</f>
        <v>0</v>
      </c>
      <c r="G425" s="16">
        <f t="shared" si="79"/>
        <v>-1705</v>
      </c>
      <c r="H425" s="16">
        <f>IFERROR(HLOOKUP("Bitumen",'[67]Månedlig Olie Rapport'!$A$2:$AG$39,MATCH("Salg til Forsvaret 3.e.",'[67]Månedlig Olie Rapport'!$B$2:$B$39,0),FALSE),0)
+IFERROR(HLOOKUP("Bitumen",'[67]Månedlig Olie Rapport'!$A$2:$AG$39,MATCH("Salg til international luftfart 3.f.",'[67]Månedlig Olie Rapport'!$B$2:$B$39,0),FALSE),0)
+IFERROR(HLOOKUP("Bitumen",'[67]Månedlig Olie Rapport'!$A$2:$AG$39,MATCH("Salg til andre 3.h.",'[67]Månedlig Olie Rapport'!$B$2:$B$39,0),FALSE),0)
+IFERROR(HLOOKUP("Bitumen",'[67]Månedlig Olie Rapport'!$A$2:$AG$39,MATCH("Eget forbrug uden for raffinaderi 3*",'[67]Månedlig Olie Rapport'!$B$2:$B$39,0),FALSE),0)
+IFERROR(HLOOKUP("Bitumen",'[67]Månedlig Olie Rapport'!$A$2:$AG$39,MATCH("Salg til platforme 3.g.",'[67]Månedlig Olie Rapport'!$B$2:$B$39,0),FALSE),0)</f>
        <v>11978</v>
      </c>
      <c r="I425" s="16">
        <f>IFERROR(HLOOKUP("Bitumen",'[67]Månedlig Olie Rapport'!$A$2:$AG$39,MATCH("EGEN BEHOLDNING ULTIMO",'[67]Månedlig Olie Rapport'!$A$2:$A$39,0),FALSE),0)</f>
        <v>14666</v>
      </c>
      <c r="J425" s="15"/>
      <c r="K425" s="15"/>
      <c r="L425" s="16">
        <f t="shared" ref="L425" si="80">H425*39.8/1000</f>
        <v>476.72439999999995</v>
      </c>
      <c r="N425" s="23" t="str">
        <f>'Olieforbrug, TJ'!M425</f>
        <v>July</v>
      </c>
    </row>
    <row r="426" spans="1:14" x14ac:dyDescent="0.2">
      <c r="A426" s="23" t="str">
        <f>'Olieforbrug, TJ'!A426</f>
        <v>August</v>
      </c>
      <c r="C426" s="16">
        <f>IFERROR(HLOOKUP("Bitumen",'[68]Månedlig Olie Rapport'!$B$2:$AG$39,MATCH("Egen produktion 2.i.",'[68]Månedlig Olie Rapport'!$B$2:$B$39,0),FALSE),0)-IFERROR(HLOOKUP("Bitumen",'[68]Månedlig Olie Rapport'!$B$2:$AG$39,MATCH("Anvendt til produktion 3.n",'[68]Månedlig Olie Rapport'!$B$2:$B$39,0),FALSE),0)</f>
        <v>0</v>
      </c>
      <c r="D426" s="16">
        <f>IFERROR(HLOOKUP("Bitumen",'[68]Månedlig Olie Rapport'!$A$2:$AG$39,MATCH("Import 2.a.",'[68]Månedlig Olie Rapport'!$B$2:$B$39,0),FALSE),0)</f>
        <v>20615</v>
      </c>
      <c r="E426" s="16">
        <f>IFERROR(HLOOKUP("Bitumen",'[68]Månedlig Olie Rapport'!$A$2:$AG$39,MATCH("Eksport 3.a.",'[68]Månedlig Olie Rapport'!$B$2:$B$39,0),FALSE),0)</f>
        <v>0</v>
      </c>
      <c r="F426" s="16">
        <f>IFERROR(HLOOKUP("Bitumen",'[68]Månedlig Olie Rapport'!$A$2:$AG$39,MATCH("Bunkring af udenrigsfart 3.d.",'[68]Månedlig Olie Rapport'!$B$2:$B$39,0),FALSE),0)</f>
        <v>0</v>
      </c>
      <c r="G426" s="16">
        <f t="shared" ref="G426" si="81">I425-I426</f>
        <v>-587</v>
      </c>
      <c r="H426" s="16">
        <f>IFERROR(HLOOKUP("Bitumen",'[68]Månedlig Olie Rapport'!$A$2:$AG$39,MATCH("Salg til Forsvaret 3.e.",'[68]Månedlig Olie Rapport'!$B$2:$B$39,0),FALSE),0)
+IFERROR(HLOOKUP("Bitumen",'[68]Månedlig Olie Rapport'!$A$2:$AG$39,MATCH("Salg til international luftfart 3.f.",'[68]Månedlig Olie Rapport'!$B$2:$B$39,0),FALSE),0)
+IFERROR(HLOOKUP("Bitumen",'[68]Månedlig Olie Rapport'!$A$2:$AG$39,MATCH("Salg til andre 3.h.",'[68]Månedlig Olie Rapport'!$B$2:$B$39,0),FALSE),0)
+IFERROR(HLOOKUP("Bitumen",'[68]Månedlig Olie Rapport'!$A$2:$AG$39,MATCH("Eget forbrug uden for raffinaderi 3*",'[68]Månedlig Olie Rapport'!$B$2:$B$39,0),FALSE),0)
+IFERROR(HLOOKUP("Bitumen",'[68]Månedlig Olie Rapport'!$A$2:$AG$39,MATCH("Salg til platforme 3.g.",'[68]Månedlig Olie Rapport'!$B$2:$B$39,0),FALSE),0)</f>
        <v>21335</v>
      </c>
      <c r="I426" s="16">
        <f>IFERROR(HLOOKUP("Bitumen",'[68]Månedlig Olie Rapport'!$A$2:$AG$39,MATCH("EGEN BEHOLDNING ULTIMO",'[68]Månedlig Olie Rapport'!$A$2:$A$39,0),FALSE),0)</f>
        <v>15253</v>
      </c>
      <c r="J426" s="15"/>
      <c r="K426" s="15"/>
      <c r="L426" s="16">
        <f t="shared" ref="L426" si="82">H426*39.8/1000</f>
        <v>849.13299999999992</v>
      </c>
      <c r="N426" s="23" t="str">
        <f>'Olieforbrug, TJ'!M426</f>
        <v>August</v>
      </c>
    </row>
    <row r="427" spans="1:14" x14ac:dyDescent="0.2">
      <c r="A427" s="23" t="str">
        <f>'Olieforbrug, TJ'!A427</f>
        <v>September</v>
      </c>
      <c r="C427" s="16">
        <f>IFERROR(HLOOKUP("Bitumen",'[69]Månedlig Olie Rapport'!$B$2:$AG$39,MATCH("Egen produktion 2.i.",'[69]Månedlig Olie Rapport'!$B$2:$B$39,0),FALSE),0)-IFERROR(HLOOKUP("Bitumen",'[69]Månedlig Olie Rapport'!$B$2:$AG$39,MATCH("Anvendt til produktion 3.n",'[69]Månedlig Olie Rapport'!$B$2:$B$39,0),FALSE),0)</f>
        <v>0</v>
      </c>
      <c r="D427" s="16">
        <f>IFERROR(HLOOKUP("Bitumen",'[69]Månedlig Olie Rapport'!$A$2:$AG$39,MATCH("Import 2.a.",'[69]Månedlig Olie Rapport'!$B$2:$B$39,0),FALSE),0)</f>
        <v>23797</v>
      </c>
      <c r="E427" s="16">
        <f>IFERROR(HLOOKUP("Bitumen",'[69]Månedlig Olie Rapport'!$A$2:$AG$39,MATCH("Eksport 3.a.",'[69]Månedlig Olie Rapport'!$B$2:$B$39,0),FALSE),0)</f>
        <v>0</v>
      </c>
      <c r="F427" s="16">
        <f>IFERROR(HLOOKUP("Bitumen",'[69]Månedlig Olie Rapport'!$A$2:$AG$39,MATCH("Bunkring af udenrigsfart 3.d.",'[69]Månedlig Olie Rapport'!$B$2:$B$39,0),FALSE),0)</f>
        <v>0</v>
      </c>
      <c r="G427" s="16">
        <f t="shared" ref="G427" si="83">I426-I427</f>
        <v>-4685</v>
      </c>
      <c r="H427" s="16">
        <f>IFERROR(HLOOKUP("Bitumen",'[69]Månedlig Olie Rapport'!$A$2:$AG$39,MATCH("Salg til Forsvaret 3.e.",'[69]Månedlig Olie Rapport'!$B$2:$B$39,0),FALSE),0)
+IFERROR(HLOOKUP("Bitumen",'[69]Månedlig Olie Rapport'!$A$2:$AG$39,MATCH("Salg til international luftfart 3.f.",'[69]Månedlig Olie Rapport'!$B$2:$B$39,0),FALSE),0)
+IFERROR(HLOOKUP("Bitumen",'[69]Månedlig Olie Rapport'!$A$2:$AG$39,MATCH("Salg til andre 3.h.",'[69]Månedlig Olie Rapport'!$B$2:$B$39,0),FALSE),0)
+IFERROR(HLOOKUP("Bitumen",'[69]Månedlig Olie Rapport'!$A$2:$AG$39,MATCH("Eget forbrug uden for raffinaderi 3*",'[69]Månedlig Olie Rapport'!$B$2:$B$39,0),FALSE),0)
+IFERROR(HLOOKUP("Bitumen",'[69]Månedlig Olie Rapport'!$A$2:$AG$39,MATCH("Salg til platforme 3.g.",'[69]Månedlig Olie Rapport'!$B$2:$B$39,0),FALSE),0)</f>
        <v>20718</v>
      </c>
      <c r="I427" s="16">
        <f>IFERROR(HLOOKUP("Bitumen",'[69]Månedlig Olie Rapport'!$A$2:$AG$39,MATCH("EGEN BEHOLDNING ULTIMO",'[69]Månedlig Olie Rapport'!$A$2:$A$39,0),FALSE),0)</f>
        <v>19938</v>
      </c>
      <c r="J427" s="15"/>
      <c r="K427" s="15"/>
      <c r="L427" s="16">
        <f t="shared" ref="L427" si="84">H427*39.8/1000</f>
        <v>824.57639999999992</v>
      </c>
      <c r="N427" s="23" t="str">
        <f>'Olieforbrug, TJ'!M427</f>
        <v>September</v>
      </c>
    </row>
    <row r="428" spans="1:14" x14ac:dyDescent="0.2">
      <c r="A428" s="23" t="str">
        <f>'Olieforbrug, TJ'!A428</f>
        <v>Oktober</v>
      </c>
      <c r="C428" s="16">
        <f>IFERROR(HLOOKUP("Bitumen",'[70]Månedlig Olie Rapport'!$B$2:$AG$39,MATCH("Egen produktion 2.i.",'[70]Månedlig Olie Rapport'!$B$2:$B$39,0),FALSE),0)-IFERROR(HLOOKUP("Bitumen",'[70]Månedlig Olie Rapport'!$B$2:$AG$39,MATCH("Anvendt til produktion 3.n",'[70]Månedlig Olie Rapport'!$B$2:$B$39,0),FALSE),0)</f>
        <v>0</v>
      </c>
      <c r="D428" s="16">
        <f>IFERROR(HLOOKUP("Bitumen",'[70]Månedlig Olie Rapport'!$A$2:$AG$39,MATCH("Import 2.a.",'[70]Månedlig Olie Rapport'!$B$2:$B$39,0),FALSE),0)</f>
        <v>9146</v>
      </c>
      <c r="E428" s="16">
        <f>IFERROR(HLOOKUP("Bitumen",'[70]Månedlig Olie Rapport'!$A$2:$AG$39,MATCH("Eksport 3.a.",'[70]Månedlig Olie Rapport'!$B$2:$B$39,0),FALSE),0)</f>
        <v>0</v>
      </c>
      <c r="F428" s="16">
        <f>IFERROR(HLOOKUP("Bitumen",'[70]Månedlig Olie Rapport'!$A$2:$AG$39,MATCH("Bunkring af udenrigsfart 3.d.",'[70]Månedlig Olie Rapport'!$B$2:$B$39,0),FALSE),0)</f>
        <v>0</v>
      </c>
      <c r="G428" s="16">
        <f t="shared" ref="G428" si="85">I427-I428</f>
        <v>7435</v>
      </c>
      <c r="H428" s="16">
        <f>IFERROR(HLOOKUP("Bitumen",'[70]Månedlig Olie Rapport'!$A$2:$AG$39,MATCH("Salg til Forsvaret 3.e.",'[70]Månedlig Olie Rapport'!$B$2:$B$39,0),FALSE),0)
+IFERROR(HLOOKUP("Bitumen",'[70]Månedlig Olie Rapport'!$A$2:$AG$39,MATCH("Salg til international luftfart 3.f.",'[70]Månedlig Olie Rapport'!$B$2:$B$39,0),FALSE),0)
+IFERROR(HLOOKUP("Bitumen",'[70]Månedlig Olie Rapport'!$A$2:$AG$39,MATCH("Salg til andre 3.h.",'[70]Månedlig Olie Rapport'!$B$2:$B$39,0),FALSE),0)
+IFERROR(HLOOKUP("Bitumen",'[70]Månedlig Olie Rapport'!$A$2:$AG$39,MATCH("Eget forbrug uden for raffinaderi 3*",'[70]Månedlig Olie Rapport'!$B$2:$B$39,0),FALSE),0)
+IFERROR(HLOOKUP("Bitumen",'[70]Månedlig Olie Rapport'!$A$2:$AG$39,MATCH("Salg til platforme 3.g.",'[70]Månedlig Olie Rapport'!$B$2:$B$39,0),FALSE),0)</f>
        <v>17981</v>
      </c>
      <c r="I428" s="16">
        <f>IFERROR(HLOOKUP("Bitumen",'[70]Månedlig Olie Rapport'!$A$2:$AG$39,MATCH("EGEN BEHOLDNING ULTIMO",'[70]Månedlig Olie Rapport'!$A$2:$A$39,0),FALSE),0)</f>
        <v>12503</v>
      </c>
      <c r="J428" s="15"/>
      <c r="K428" s="15"/>
      <c r="L428" s="16">
        <f t="shared" ref="L428" si="86">H428*39.8/1000</f>
        <v>715.64379999999994</v>
      </c>
      <c r="N428" s="23" t="str">
        <f>'Olieforbrug, TJ'!M428</f>
        <v>October</v>
      </c>
    </row>
    <row r="429" spans="1:14" x14ac:dyDescent="0.2">
      <c r="A429" s="23" t="str">
        <f>'Olieforbrug, TJ'!A429</f>
        <v>November</v>
      </c>
      <c r="C429" s="16">
        <f>IFERROR(HLOOKUP("Bitumen",'[71]Månedlig Olie Rapport'!$B$2:$AG$39,MATCH("Egen produktion 2.i.",'[71]Månedlig Olie Rapport'!$B$2:$B$39,0),FALSE),0)-IFERROR(HLOOKUP("Bitumen",'[71]Månedlig Olie Rapport'!$B$2:$AG$39,MATCH("Anvendt til produktion 3.n",'[71]Månedlig Olie Rapport'!$B$2:$B$39,0),FALSE),0)</f>
        <v>0</v>
      </c>
      <c r="D429" s="16">
        <f>IFERROR(HLOOKUP("Bitumen",'[71]Månedlig Olie Rapport'!$A$2:$AG$39,MATCH("Import 2.a.",'[71]Månedlig Olie Rapport'!$B$2:$B$39,0),FALSE),0)</f>
        <v>10607</v>
      </c>
      <c r="E429" s="16">
        <f>IFERROR(HLOOKUP("Bitumen",'[71]Månedlig Olie Rapport'!$A$2:$AG$39,MATCH("Eksport 3.a.",'[71]Månedlig Olie Rapport'!$B$2:$B$39,0),FALSE),0)</f>
        <v>0</v>
      </c>
      <c r="F429" s="16">
        <f>IFERROR(HLOOKUP("Bitumen",'[71]Månedlig Olie Rapport'!$A$2:$AG$39,MATCH("Bunkring af udenrigsfart 3.d.",'[71]Månedlig Olie Rapport'!$B$2:$B$39,0),FALSE),0)</f>
        <v>0</v>
      </c>
      <c r="G429" s="16">
        <f t="shared" ref="G429" si="87">I428-I429</f>
        <v>4567</v>
      </c>
      <c r="H429" s="16">
        <f>IFERROR(HLOOKUP("Bitumen",'[71]Månedlig Olie Rapport'!$A$2:$AG$39,MATCH("Salg til Forsvaret 3.e.",'[71]Månedlig Olie Rapport'!$B$2:$B$39,0),FALSE),0)
+IFERROR(HLOOKUP("Bitumen",'[71]Månedlig Olie Rapport'!$A$2:$AG$39,MATCH("Salg til international luftfart 3.f.",'[71]Månedlig Olie Rapport'!$B$2:$B$39,0),FALSE),0)
+IFERROR(HLOOKUP("Bitumen",'[71]Månedlig Olie Rapport'!$A$2:$AG$39,MATCH("Salg til andre 3.h.",'[71]Månedlig Olie Rapport'!$B$2:$B$39,0),FALSE),0)
+IFERROR(HLOOKUP("Bitumen",'[71]Månedlig Olie Rapport'!$A$2:$AG$39,MATCH("Eget forbrug uden for raffinaderi 3*",'[71]Månedlig Olie Rapport'!$B$2:$B$39,0),FALSE),0)
+IFERROR(HLOOKUP("Bitumen",'[71]Månedlig Olie Rapport'!$A$2:$AG$39,MATCH("Salg til platforme 3.g.",'[71]Månedlig Olie Rapport'!$B$2:$B$39,0),FALSE),0)</f>
        <v>15709</v>
      </c>
      <c r="I429" s="16">
        <f>IFERROR(HLOOKUP("Bitumen",'[71]Månedlig Olie Rapport'!$A$2:$AG$39,MATCH("EGEN BEHOLDNING ULTIMO",'[71]Månedlig Olie Rapport'!$A$2:$A$39,0),FALSE),0)</f>
        <v>7936</v>
      </c>
      <c r="J429" s="15"/>
      <c r="K429" s="15"/>
      <c r="L429" s="16">
        <f t="shared" ref="L429" si="88">H429*39.8/1000</f>
        <v>625.21819999999991</v>
      </c>
      <c r="N429" s="23" t="str">
        <f>'Olieforbrug, TJ'!M429</f>
        <v>November</v>
      </c>
    </row>
    <row r="430" spans="1:14" ht="13.5" thickBot="1" x14ac:dyDescent="0.25">
      <c r="A430" s="43" t="str">
        <f>'Olieforbrug, TJ'!A430</f>
        <v>December</v>
      </c>
      <c r="C430" s="42">
        <f>IFERROR(HLOOKUP("Bitumen",'[72]Månedlig Olie Rapport'!$B$2:$AG$39,MATCH("Egen produktion 2.i.",'[72]Månedlig Olie Rapport'!$B$2:$B$39,0),FALSE),0)-IFERROR(HLOOKUP("Bitumen",'[72]Månedlig Olie Rapport'!$B$2:$AG$39,MATCH("Anvendt til produktion 3.n",'[72]Månedlig Olie Rapport'!$B$2:$B$39,0),FALSE),0)</f>
        <v>0</v>
      </c>
      <c r="D430" s="42">
        <f>IFERROR(HLOOKUP("Bitumen",'[72]Månedlig Olie Rapport'!$A$2:$AG$39,MATCH("Import 2.a.",'[72]Månedlig Olie Rapport'!$B$2:$B$39,0),FALSE),0)</f>
        <v>12522</v>
      </c>
      <c r="E430" s="42">
        <f>IFERROR(HLOOKUP("Bitumen",'[72]Månedlig Olie Rapport'!$A$2:$AG$39,MATCH("Eksport 3.a.",'[72]Månedlig Olie Rapport'!$B$2:$B$39,0),FALSE),0)</f>
        <v>0</v>
      </c>
      <c r="F430" s="42">
        <f>IFERROR(HLOOKUP("Bitumen",'[72]Månedlig Olie Rapport'!$A$2:$AG$39,MATCH("Bunkring af udenrigsfart 3.d.",'[72]Månedlig Olie Rapport'!$B$2:$B$39,0),FALSE),0)</f>
        <v>0</v>
      </c>
      <c r="G430" s="42">
        <f t="shared" ref="G430" si="89">I429-I430</f>
        <v>-5550</v>
      </c>
      <c r="H430" s="42">
        <f>IFERROR(HLOOKUP("Bitumen",'[72]Månedlig Olie Rapport'!$A$2:$AG$39,MATCH("Salg til Forsvaret 3.e.",'[72]Månedlig Olie Rapport'!$B$2:$B$39,0),FALSE),0)
+IFERROR(HLOOKUP("Bitumen",'[72]Månedlig Olie Rapport'!$A$2:$AG$39,MATCH("Salg til international luftfart 3.f.",'[72]Månedlig Olie Rapport'!$B$2:$B$39,0),FALSE),0)
+IFERROR(HLOOKUP("Bitumen",'[72]Månedlig Olie Rapport'!$A$2:$AG$39,MATCH("Salg til andre 3.h.",'[72]Månedlig Olie Rapport'!$B$2:$B$39,0),FALSE),0)
+IFERROR(HLOOKUP("Bitumen",'[72]Månedlig Olie Rapport'!$A$2:$AG$39,MATCH("Eget forbrug uden for raffinaderi 3*",'[72]Månedlig Olie Rapport'!$B$2:$B$39,0),FALSE),0)
+IFERROR(HLOOKUP("Bitumen",'[72]Månedlig Olie Rapport'!$A$2:$AG$39,MATCH("Salg til platforme 3.g.",'[72]Månedlig Olie Rapport'!$B$2:$B$39,0),FALSE),0)</f>
        <v>7642</v>
      </c>
      <c r="I430" s="42">
        <f>IFERROR(HLOOKUP("Bitumen",'[72]Månedlig Olie Rapport'!$A$2:$AG$39,MATCH("EGEN BEHOLDNING ULTIMO",'[72]Månedlig Olie Rapport'!$A$2:$A$39,0),FALSE),0)</f>
        <v>13486</v>
      </c>
      <c r="J430" s="2"/>
      <c r="K430" s="2"/>
      <c r="L430" s="54">
        <f t="shared" ref="L430" si="90">H430*39.8/1000</f>
        <v>304.15159999999997</v>
      </c>
      <c r="N430" s="43" t="str">
        <f>'Olieforbrug, TJ'!M430</f>
        <v>December</v>
      </c>
    </row>
    <row r="431" spans="1:14" x14ac:dyDescent="0.2">
      <c r="A431" s="123">
        <f>'Olieforbrug, TJ'!A431</f>
        <v>2023</v>
      </c>
      <c r="C431" s="16"/>
      <c r="D431" s="16"/>
      <c r="E431" s="16"/>
      <c r="F431" s="16"/>
      <c r="G431" s="16"/>
      <c r="H431" s="16"/>
      <c r="I431" s="16"/>
      <c r="J431" s="15"/>
      <c r="K431" s="15"/>
      <c r="L431" s="14"/>
      <c r="N431" s="22">
        <f>'Olieforbrug, TJ'!M431</f>
        <v>2023</v>
      </c>
    </row>
    <row r="432" spans="1:14" x14ac:dyDescent="0.2">
      <c r="A432" s="23" t="str">
        <f>'Olieforbrug, TJ'!A432</f>
        <v>Januar</v>
      </c>
      <c r="C432" s="16">
        <f>IFERROR(HLOOKUP("Bitumen",'[73]Månedlig Olie Rapport'!$B$2:$AG$39,MATCH("Egen produktion 2.i.",'[73]Månedlig Olie Rapport'!$B$2:$B$39,0),FALSE),0)-IFERROR(HLOOKUP("Bitumen",'[73]Månedlig Olie Rapport'!$B$2:$AG$39,MATCH("Anvendt til produktion 3.n",'[73]Månedlig Olie Rapport'!$B$2:$B$39,0),FALSE),0)</f>
        <v>0</v>
      </c>
      <c r="D432" s="16">
        <f>IFERROR(HLOOKUP("Bitumen",'[73]Månedlig Olie Rapport'!$A$2:$AG$39,MATCH("Import 2.a.",'[73]Månedlig Olie Rapport'!$B$2:$B$39,0),FALSE),0)</f>
        <v>1858</v>
      </c>
      <c r="E432" s="16">
        <f>IFERROR(HLOOKUP("Bitumen",'[73]Månedlig Olie Rapport'!$A$2:$AG$39,MATCH("Eksport 3.a.",'[73]Månedlig Olie Rapport'!$B$2:$B$39,0),FALSE),0)</f>
        <v>0</v>
      </c>
      <c r="F432" s="16">
        <f>IFERROR(HLOOKUP("Bitumen",'[73]Månedlig Olie Rapport'!$A$2:$AG$39,MATCH("Bunkring af udenrigsfart 3.d.",'[73]Månedlig Olie Rapport'!$B$2:$B$39,0),FALSE),0)</f>
        <v>0</v>
      </c>
      <c r="G432" s="69">
        <f>I430-I432</f>
        <v>1901</v>
      </c>
      <c r="H432" s="16">
        <f>IFERROR(HLOOKUP("Bitumen",'[73]Månedlig Olie Rapport'!$A$2:$AG$39,MATCH("Salg til Forsvaret 3.e.",'[73]Månedlig Olie Rapport'!$B$2:$B$39,0),FALSE),0)
+IFERROR(HLOOKUP("Bitumen",'[73]Månedlig Olie Rapport'!$A$2:$AG$39,MATCH("Salg til international luftfart 3.f.",'[73]Månedlig Olie Rapport'!$B$2:$B$39,0),FALSE),0)
+IFERROR(HLOOKUP("Bitumen",'[73]Månedlig Olie Rapport'!$A$2:$AG$39,MATCH("Salg til andre 3.h.",'[73]Månedlig Olie Rapport'!$B$2:$B$39,0),FALSE),0)
+IFERROR(HLOOKUP("Bitumen",'[73]Månedlig Olie Rapport'!$A$2:$AG$39,MATCH("Eget forbrug uden for raffinaderi 3*",'[73]Månedlig Olie Rapport'!$B$2:$B$39,0),FALSE),0)
+IFERROR(HLOOKUP("Bitumen",'[73]Månedlig Olie Rapport'!$A$2:$AG$39,MATCH("Salg til platforme 3.g.",'[73]Månedlig Olie Rapport'!$B$2:$B$39,0),FALSE),0)</f>
        <v>4029</v>
      </c>
      <c r="I432" s="16">
        <f>IFERROR(HLOOKUP("Bitumen",'[73]Månedlig Olie Rapport'!$A$2:$AG$39,MATCH("EGEN BEHOLDNING ULTIMO",'[73]Månedlig Olie Rapport'!$A$2:$A$39,0),FALSE),0)</f>
        <v>11585</v>
      </c>
      <c r="J432" s="15"/>
      <c r="K432" s="15"/>
      <c r="L432" s="14">
        <f t="shared" ref="L432" si="91">H432*39.8/1000</f>
        <v>160.35419999999999</v>
      </c>
      <c r="N432" s="23" t="str">
        <f>'Olieforbrug, TJ'!M432</f>
        <v>January</v>
      </c>
    </row>
    <row r="433" spans="1:14" x14ac:dyDescent="0.2">
      <c r="A433" s="23" t="str">
        <f>'Olieforbrug, TJ'!A433</f>
        <v>Februar</v>
      </c>
      <c r="C433" s="16">
        <f>IFERROR(HLOOKUP("Bitumen",'[74]Månedlig Olie Rapport'!$B$2:$AG$39,MATCH("Egen produktion 2.i.",'[74]Månedlig Olie Rapport'!$B$2:$B$39,0),FALSE),0)-IFERROR(HLOOKUP("Bitumen",'[74]Månedlig Olie Rapport'!$B$2:$AG$39,MATCH("Anvendt til produktion 3.n",'[74]Månedlig Olie Rapport'!$B$2:$B$39,0),FALSE),0)</f>
        <v>0</v>
      </c>
      <c r="D433" s="16">
        <f>IFERROR(HLOOKUP("Bitumen",'[74]Månedlig Olie Rapport'!$A$2:$AG$39,MATCH("Import 2.a.",'[74]Månedlig Olie Rapport'!$B$2:$B$39,0),FALSE),0)</f>
        <v>3723</v>
      </c>
      <c r="E433" s="16">
        <f>IFERROR(HLOOKUP("Bitumen",'[74]Månedlig Olie Rapport'!$A$2:$AG$39,MATCH("Eksport 3.a.",'[74]Månedlig Olie Rapport'!$B$2:$B$39,0),FALSE),0)</f>
        <v>0</v>
      </c>
      <c r="F433" s="16">
        <f>IFERROR(HLOOKUP("Bitumen",'[74]Månedlig Olie Rapport'!$A$2:$AG$39,MATCH("Bunkring af udenrigsfart 3.d.",'[74]Månedlig Olie Rapport'!$B$2:$B$39,0),FALSE),0)</f>
        <v>0</v>
      </c>
      <c r="G433" s="69">
        <f t="shared" ref="G433:G438" si="92">I432-I433</f>
        <v>536</v>
      </c>
      <c r="H433" s="16">
        <f>IFERROR(HLOOKUP("Bitumen",'[74]Månedlig Olie Rapport'!$A$2:$AG$39,MATCH("Salg til Forsvaret 3.e.",'[74]Månedlig Olie Rapport'!$B$2:$B$39,0),FALSE),0)
+IFERROR(HLOOKUP("Bitumen",'[74]Månedlig Olie Rapport'!$A$2:$AG$39,MATCH("Salg til international luftfart 3.f.",'[74]Månedlig Olie Rapport'!$B$2:$B$39,0),FALSE),0)
+IFERROR(HLOOKUP("Bitumen",'[74]Månedlig Olie Rapport'!$A$2:$AG$39,MATCH("Salg til andre 3.h.",'[74]Månedlig Olie Rapport'!$B$2:$B$39,0),FALSE),0)
+IFERROR(HLOOKUP("Bitumen",'[74]Månedlig Olie Rapport'!$A$2:$AG$39,MATCH("Eget forbrug uden for raffinaderi 3*",'[74]Månedlig Olie Rapport'!$B$2:$B$39,0),FALSE),0)
+IFERROR(HLOOKUP("Bitumen",'[74]Månedlig Olie Rapport'!$A$2:$AG$39,MATCH("Salg til platforme 3.g.",'[74]Månedlig Olie Rapport'!$B$2:$B$39,0),FALSE),0)</f>
        <v>4688</v>
      </c>
      <c r="I433" s="16">
        <f>IFERROR(HLOOKUP("Bitumen",'[74]Månedlig Olie Rapport'!$A$2:$AG$39,MATCH("EGEN BEHOLDNING ULTIMO",'[74]Månedlig Olie Rapport'!$A$2:$A$39,0),FALSE),0)</f>
        <v>11049</v>
      </c>
      <c r="J433" s="15"/>
      <c r="K433" s="15"/>
      <c r="L433" s="14">
        <f t="shared" ref="L433" si="93">H433*39.8/1000</f>
        <v>186.58240000000001</v>
      </c>
      <c r="N433" s="23" t="str">
        <f>'Olieforbrug, TJ'!M433</f>
        <v>February</v>
      </c>
    </row>
    <row r="434" spans="1:14" x14ac:dyDescent="0.2">
      <c r="A434" s="23" t="str">
        <f>'Olieforbrug, TJ'!A434</f>
        <v>Marts</v>
      </c>
      <c r="C434" s="16">
        <f>IFERROR(HLOOKUP("Bitumen",'[75]Månedlig Olie Rapport'!$B$2:$AG$39,MATCH("Egen produktion 2.i.",'[75]Månedlig Olie Rapport'!$B$2:$B$39,0),FALSE),0)-IFERROR(HLOOKUP("Bitumen",'[75]Månedlig Olie Rapport'!$B$2:$AG$39,MATCH("Anvendt til produktion 3.n",'[75]Månedlig Olie Rapport'!$B$2:$B$39,0),FALSE),0)</f>
        <v>0</v>
      </c>
      <c r="D434" s="16">
        <f>IFERROR(HLOOKUP("Bitumen",'[75]Månedlig Olie Rapport'!$A$2:$AG$39,MATCH("Import 2.a.",'[75]Månedlig Olie Rapport'!$B$2:$B$39,0),FALSE),0)</f>
        <v>13412</v>
      </c>
      <c r="E434" s="16">
        <f>IFERROR(HLOOKUP("Bitumen",'[75]Månedlig Olie Rapport'!$A$2:$AG$39,MATCH("Eksport 3.a.",'[75]Månedlig Olie Rapport'!$B$2:$B$39,0),FALSE),0)</f>
        <v>0</v>
      </c>
      <c r="F434" s="16">
        <f>IFERROR(HLOOKUP("Bitumen",'[75]Månedlig Olie Rapport'!$A$2:$AG$39,MATCH("Bunkring af udenrigsfart 3.d.",'[75]Månedlig Olie Rapport'!$B$2:$B$39,0),FALSE),0)</f>
        <v>0</v>
      </c>
      <c r="G434" s="69">
        <f t="shared" si="92"/>
        <v>-5615</v>
      </c>
      <c r="H434" s="16">
        <f>IFERROR(HLOOKUP("Bitumen",'[75]Månedlig Olie Rapport'!$A$2:$AG$39,MATCH("Salg til Forsvaret 3.e.",'[75]Månedlig Olie Rapport'!$B$2:$B$39,0),FALSE),0)
+IFERROR(HLOOKUP("Bitumen",'[75]Månedlig Olie Rapport'!$A$2:$AG$39,MATCH("Salg til international luftfart 3.f.",'[75]Månedlig Olie Rapport'!$B$2:$B$39,0),FALSE),0)
+IFERROR(HLOOKUP("Bitumen",'[75]Månedlig Olie Rapport'!$A$2:$AG$39,MATCH("Salg til andre 3.h.",'[75]Månedlig Olie Rapport'!$B$2:$B$39,0),FALSE),0)
+IFERROR(HLOOKUP("Bitumen",'[75]Månedlig Olie Rapport'!$A$2:$AG$39,MATCH("Eget forbrug uden for raffinaderi 3*",'[75]Månedlig Olie Rapport'!$B$2:$B$39,0),FALSE),0)
+IFERROR(HLOOKUP("Bitumen",'[75]Månedlig Olie Rapport'!$A$2:$AG$39,MATCH("Salg til platforme 3.g.",'[75]Månedlig Olie Rapport'!$B$2:$B$39,0),FALSE),0)</f>
        <v>8886</v>
      </c>
      <c r="I434" s="16">
        <f>IFERROR(HLOOKUP("Bitumen",'[75]Månedlig Olie Rapport'!$A$2:$AG$39,MATCH("EGEN BEHOLDNING ULTIMO",'[75]Månedlig Olie Rapport'!$A$2:$A$39,0),FALSE),0)</f>
        <v>16664</v>
      </c>
      <c r="J434" s="15"/>
      <c r="K434" s="15"/>
      <c r="L434" s="14">
        <f t="shared" ref="L434" si="94">H434*39.8/1000</f>
        <v>353.6628</v>
      </c>
      <c r="N434" s="23" t="str">
        <f>'Olieforbrug, TJ'!M434</f>
        <v>March</v>
      </c>
    </row>
    <row r="435" spans="1:14" x14ac:dyDescent="0.2">
      <c r="A435" s="23" t="str">
        <f>'Olieforbrug, TJ'!A435</f>
        <v>April</v>
      </c>
      <c r="C435" s="16">
        <f>IFERROR(HLOOKUP("Bitumen",'[76]Månedlig Olie Rapport'!$B$2:$AG$39,MATCH("Egen produktion 2.i.",'[76]Månedlig Olie Rapport'!$B$2:$B$39,0),FALSE),0)-IFERROR(HLOOKUP("Bitumen",'[76]Månedlig Olie Rapport'!$B$2:$AG$39,MATCH("Anvendt til produktion 3.n",'[76]Månedlig Olie Rapport'!$B$2:$B$39,0),FALSE),0)</f>
        <v>0</v>
      </c>
      <c r="D435" s="16">
        <f>IFERROR(HLOOKUP("Bitumen",'[76]Månedlig Olie Rapport'!$A$2:$AG$39,MATCH("Import 2.a.",'[76]Månedlig Olie Rapport'!$B$2:$B$39,0),FALSE),0)</f>
        <v>12994</v>
      </c>
      <c r="E435" s="16">
        <f>IFERROR(HLOOKUP("Bitumen",'[76]Månedlig Olie Rapport'!$A$2:$AG$39,MATCH("Eksport 3.a.",'[76]Månedlig Olie Rapport'!$B$2:$B$39,0),FALSE),0)</f>
        <v>0</v>
      </c>
      <c r="F435" s="16">
        <f>IFERROR(HLOOKUP("Bitumen",'[76]Månedlig Olie Rapport'!$A$2:$AG$39,MATCH("Bunkring af udenrigsfart 3.d.",'[76]Månedlig Olie Rapport'!$B$2:$B$39,0),FALSE),0)</f>
        <v>0</v>
      </c>
      <c r="G435" s="69">
        <f t="shared" si="92"/>
        <v>-1758</v>
      </c>
      <c r="H435" s="16">
        <f>IFERROR(HLOOKUP("Bitumen",'[76]Månedlig Olie Rapport'!$A$2:$AG$39,MATCH("Salg til Forsvaret 3.e.",'[76]Månedlig Olie Rapport'!$B$2:$B$39,0),FALSE),0)
+IFERROR(HLOOKUP("Bitumen",'[76]Månedlig Olie Rapport'!$A$2:$AG$39,MATCH("Salg til international luftfart 3.f.",'[76]Månedlig Olie Rapport'!$B$2:$B$39,0),FALSE),0)
+IFERROR(HLOOKUP("Bitumen",'[76]Månedlig Olie Rapport'!$A$2:$AG$39,MATCH("Salg til andre 3.h.",'[76]Månedlig Olie Rapport'!$B$2:$B$39,0),FALSE),0)
+IFERROR(HLOOKUP("Bitumen",'[76]Månedlig Olie Rapport'!$A$2:$AG$39,MATCH("Eget forbrug uden for raffinaderi 3*",'[76]Månedlig Olie Rapport'!$B$2:$B$39,0),FALSE),0)
+IFERROR(HLOOKUP("Bitumen",'[76]Månedlig Olie Rapport'!$A$2:$AG$39,MATCH("Salg til platforme 3.g.",'[76]Månedlig Olie Rapport'!$B$2:$B$39,0),FALSE),0)</f>
        <v>12152</v>
      </c>
      <c r="I435" s="16">
        <f>IFERROR(HLOOKUP("Bitumen",'[76]Månedlig Olie Rapport'!$A$2:$AG$39,MATCH("EGEN BEHOLDNING ULTIMO",'[76]Månedlig Olie Rapport'!$A$2:$A$39,0),FALSE),0)</f>
        <v>18422</v>
      </c>
      <c r="J435" s="15"/>
      <c r="K435" s="15"/>
      <c r="L435" s="14">
        <f t="shared" ref="L435" si="95">H435*39.8/1000</f>
        <v>483.64959999999996</v>
      </c>
      <c r="N435" s="23" t="str">
        <f>'Olieforbrug, TJ'!M435</f>
        <v>April</v>
      </c>
    </row>
    <row r="436" spans="1:14" x14ac:dyDescent="0.2">
      <c r="A436" s="23" t="str">
        <f>'Olieforbrug, TJ'!A436</f>
        <v>Maj</v>
      </c>
      <c r="C436" s="16">
        <f>IFERROR(HLOOKUP("Bitumen",'[77]Månedlig Olie Rapport'!$B$2:$AG$39,MATCH("Egen produktion 2.i.",'[77]Månedlig Olie Rapport'!$B$2:$B$39,0),FALSE),0)-IFERROR(HLOOKUP("Bitumen",'[77]Månedlig Olie Rapport'!$B$2:$AG$39,MATCH("Anvendt til produktion 3.n",'[77]Månedlig Olie Rapport'!$B$2:$B$39,0),FALSE),0)</f>
        <v>0</v>
      </c>
      <c r="D436" s="16">
        <f>IFERROR(HLOOKUP("Bitumen",'[77]Månedlig Olie Rapport'!$A$2:$AG$39,MATCH("Import 2.a.",'[77]Månedlig Olie Rapport'!$B$2:$B$39,0),FALSE),0)</f>
        <v>14920</v>
      </c>
      <c r="E436" s="16">
        <f>IFERROR(HLOOKUP("Bitumen",'[77]Månedlig Olie Rapport'!$A$2:$AG$39,MATCH("Eksport 3.a.",'[77]Månedlig Olie Rapport'!$B$2:$B$39,0),FALSE),0)</f>
        <v>0</v>
      </c>
      <c r="F436" s="16">
        <f>IFERROR(HLOOKUP("Bitumen",'[77]Månedlig Olie Rapport'!$A$2:$AG$39,MATCH("Bunkring af udenrigsfart 3.d.",'[77]Månedlig Olie Rapport'!$B$2:$B$39,0),FALSE),0)</f>
        <v>0</v>
      </c>
      <c r="G436" s="69">
        <f t="shared" si="92"/>
        <v>1257</v>
      </c>
      <c r="H436" s="16">
        <f>IFERROR(HLOOKUP("Bitumen",'[77]Månedlig Olie Rapport'!$A$2:$AG$39,MATCH("Salg til Forsvaret 3.e.",'[77]Månedlig Olie Rapport'!$B$2:$B$39,0),FALSE),0)
+IFERROR(HLOOKUP("Bitumen",'[77]Månedlig Olie Rapport'!$A$2:$AG$39,MATCH("Salg til international luftfart 3.f.",'[77]Månedlig Olie Rapport'!$B$2:$B$39,0),FALSE),0)
+IFERROR(HLOOKUP("Bitumen",'[77]Månedlig Olie Rapport'!$A$2:$AG$39,MATCH("Salg til andre 3.h.",'[77]Månedlig Olie Rapport'!$B$2:$B$39,0),FALSE),0)
+IFERROR(HLOOKUP("Bitumen",'[77]Månedlig Olie Rapport'!$A$2:$AG$39,MATCH("Eget forbrug uden for raffinaderi 3*",'[77]Månedlig Olie Rapport'!$B$2:$B$39,0),FALSE),0)
+IFERROR(HLOOKUP("Bitumen",'[77]Månedlig Olie Rapport'!$A$2:$AG$39,MATCH("Salg til platforme 3.g.",'[77]Månedlig Olie Rapport'!$B$2:$B$39,0),FALSE),0)</f>
        <v>17858</v>
      </c>
      <c r="I436" s="16">
        <f>IFERROR(HLOOKUP("Bitumen",'[77]Månedlig Olie Rapport'!$A$2:$AG$39,MATCH("EGEN BEHOLDNING ULTIMO",'[77]Månedlig Olie Rapport'!$A$2:$A$39,0),FALSE),0)</f>
        <v>17165</v>
      </c>
      <c r="J436" s="15"/>
      <c r="K436" s="15"/>
      <c r="L436" s="14">
        <f t="shared" ref="L436" si="96">H436*39.8/1000</f>
        <v>710.74839999999995</v>
      </c>
      <c r="N436" s="23" t="str">
        <f>'Olieforbrug, TJ'!M436</f>
        <v>May</v>
      </c>
    </row>
    <row r="437" spans="1:14" x14ac:dyDescent="0.2">
      <c r="A437" s="23" t="str">
        <f>'Olieforbrug, TJ'!A437</f>
        <v>Juni</v>
      </c>
      <c r="C437" s="16">
        <f>IFERROR(HLOOKUP("Bitumen",'[78]Månedlig Olie Rapport'!$B$2:$AG$39,MATCH("Egen produktion 2.i.",'[78]Månedlig Olie Rapport'!$B$2:$B$39,0),FALSE),0)-IFERROR(HLOOKUP("Bitumen",'[78]Månedlig Olie Rapport'!$B$2:$AG$39,MATCH("Anvendt til produktion 3.n",'[78]Månedlig Olie Rapport'!$B$2:$B$39,0),FALSE),0)</f>
        <v>0</v>
      </c>
      <c r="D437" s="16">
        <f>IFERROR(HLOOKUP("Bitumen",'[78]Månedlig Olie Rapport'!$A$2:$AG$39,MATCH("Import 2.a.",'[78]Månedlig Olie Rapport'!$B$2:$B$39,0),FALSE),0)</f>
        <v>14478</v>
      </c>
      <c r="E437" s="16">
        <f>IFERROR(HLOOKUP("Bitumen",'[78]Månedlig Olie Rapport'!$A$2:$AG$39,MATCH("Eksport 3.a.",'[78]Månedlig Olie Rapport'!$B$2:$B$39,0),FALSE),0)</f>
        <v>0</v>
      </c>
      <c r="F437" s="16">
        <f>IFERROR(HLOOKUP("Bitumen",'[78]Månedlig Olie Rapport'!$A$2:$AG$39,MATCH("Bunkring af udenrigsfart 3.d.",'[78]Månedlig Olie Rapport'!$B$2:$B$39,0),FALSE),0)</f>
        <v>0</v>
      </c>
      <c r="G437" s="69">
        <f t="shared" si="92"/>
        <v>8147</v>
      </c>
      <c r="H437" s="16">
        <f>IFERROR(HLOOKUP("Bitumen",'[78]Månedlig Olie Rapport'!$A$2:$AG$39,MATCH("Salg til Forsvaret 3.e.",'[78]Månedlig Olie Rapport'!$B$2:$B$39,0),FALSE),0)
+IFERROR(HLOOKUP("Bitumen",'[78]Månedlig Olie Rapport'!$A$2:$AG$39,MATCH("Salg til international luftfart 3.f.",'[78]Månedlig Olie Rapport'!$B$2:$B$39,0),FALSE),0)
+IFERROR(HLOOKUP("Bitumen",'[78]Månedlig Olie Rapport'!$A$2:$AG$39,MATCH("Salg til andre 3.h.",'[78]Månedlig Olie Rapport'!$B$2:$B$39,0),FALSE),0)
+IFERROR(HLOOKUP("Bitumen",'[78]Månedlig Olie Rapport'!$A$2:$AG$39,MATCH("Eget forbrug uden for raffinaderi 3*",'[78]Månedlig Olie Rapport'!$B$2:$B$39,0),FALSE),0)
+IFERROR(HLOOKUP("Bitumen",'[78]Månedlig Olie Rapport'!$A$2:$AG$39,MATCH("Salg til platforme 3.g.",'[78]Månedlig Olie Rapport'!$B$2:$B$39,0),FALSE),0)</f>
        <v>24872</v>
      </c>
      <c r="I437" s="16">
        <f>IFERROR(HLOOKUP("Bitumen",'[78]Månedlig Olie Rapport'!$A$2:$AG$39,MATCH("EGEN BEHOLDNING ULTIMO",'[78]Månedlig Olie Rapport'!$A$2:$A$39,0),FALSE),0)</f>
        <v>9018</v>
      </c>
      <c r="J437" s="15"/>
      <c r="K437" s="15"/>
      <c r="L437" s="14">
        <f t="shared" ref="L437" si="97">H437*39.8/1000</f>
        <v>989.90559999999994</v>
      </c>
      <c r="N437" s="23" t="str">
        <f>'Olieforbrug, TJ'!M437</f>
        <v>June</v>
      </c>
    </row>
    <row r="438" spans="1:14" x14ac:dyDescent="0.2">
      <c r="A438" s="23" t="str">
        <f>'Olieforbrug, TJ'!A438</f>
        <v>Juli</v>
      </c>
      <c r="C438" s="16">
        <f>IFERROR(HLOOKUP("Bitumen",'[79]Månedlig Olie Rapport'!$B$2:$AG$39,MATCH("Egen produktion 2.i.",'[79]Månedlig Olie Rapport'!$B$2:$B$39,0),FALSE),0)-IFERROR(HLOOKUP("Bitumen",'[79]Månedlig Olie Rapport'!$B$2:$AG$39,MATCH("Anvendt til produktion 3.n",'[79]Månedlig Olie Rapport'!$B$2:$B$39,0),FALSE),0)</f>
        <v>0</v>
      </c>
      <c r="D438" s="16">
        <f>IFERROR(HLOOKUP("Bitumen",'[79]Månedlig Olie Rapport'!$A$2:$AG$39,MATCH("Import 2.a.",'[79]Månedlig Olie Rapport'!$B$2:$B$39,0),FALSE),0)</f>
        <v>11958</v>
      </c>
      <c r="E438" s="16">
        <f>IFERROR(HLOOKUP("Bitumen",'[79]Månedlig Olie Rapport'!$A$2:$AG$39,MATCH("Eksport 3.a.",'[79]Månedlig Olie Rapport'!$B$2:$B$39,0),FALSE),0)</f>
        <v>0</v>
      </c>
      <c r="F438" s="16">
        <f>IFERROR(HLOOKUP("Bitumen",'[79]Månedlig Olie Rapport'!$A$2:$AG$39,MATCH("Bunkring af udenrigsfart 3.d.",'[79]Månedlig Olie Rapport'!$B$2:$B$39,0),FALSE),0)</f>
        <v>0</v>
      </c>
      <c r="G438" s="69">
        <f t="shared" si="92"/>
        <v>-4704</v>
      </c>
      <c r="H438" s="16">
        <f>IFERROR(HLOOKUP("Bitumen",'[79]Månedlig Olie Rapport'!$A$2:$AG$39,MATCH("Salg til Forsvaret 3.e.",'[79]Månedlig Olie Rapport'!$B$2:$B$39,0),FALSE),0)
+IFERROR(HLOOKUP("Bitumen",'[79]Månedlig Olie Rapport'!$A$2:$AG$39,MATCH("Salg til international luftfart 3.f.",'[79]Månedlig Olie Rapport'!$B$2:$B$39,0),FALSE),0)
+IFERROR(HLOOKUP("Bitumen",'[79]Månedlig Olie Rapport'!$A$2:$AG$39,MATCH("Salg til andre 3.h.",'[79]Månedlig Olie Rapport'!$B$2:$B$39,0),FALSE),0)
+IFERROR(HLOOKUP("Bitumen",'[79]Månedlig Olie Rapport'!$A$2:$AG$39,MATCH("Eget forbrug uden for raffinaderi 3*",'[79]Månedlig Olie Rapport'!$B$2:$B$39,0),FALSE),0)
+IFERROR(HLOOKUP("Bitumen",'[79]Månedlig Olie Rapport'!$A$2:$AG$39,MATCH("Salg til platforme 3.g.",'[79]Månedlig Olie Rapport'!$B$2:$B$39,0),FALSE),0)</f>
        <v>8096</v>
      </c>
      <c r="I438" s="16">
        <f>IFERROR(HLOOKUP("Bitumen",'[79]Månedlig Olie Rapport'!$A$2:$AG$39,MATCH("EGEN BEHOLDNING ULTIMO",'[79]Månedlig Olie Rapport'!$A$2:$A$39,0),FALSE),0)</f>
        <v>13722</v>
      </c>
      <c r="J438" s="15"/>
      <c r="K438" s="15"/>
      <c r="L438" s="14">
        <f t="shared" ref="L438" si="98">H438*39.8/1000</f>
        <v>322.2208</v>
      </c>
      <c r="N438" s="23" t="str">
        <f>'Olieforbrug, TJ'!M438</f>
        <v>July</v>
      </c>
    </row>
  </sheetData>
  <phoneticPr fontId="2" type="noConversion"/>
  <pageMargins left="0.75" right="0.75" top="1" bottom="1" header="0.5" footer="0.5"/>
  <headerFooter alignWithMargins="0"/>
  <ignoredErrors>
    <ignoredError sqref="C48:H48 C94:M106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>
    <tabColor indexed="42"/>
  </sheetPr>
  <dimension ref="A1:Y438"/>
  <sheetViews>
    <sheetView zoomScale="80" zoomScaleNormal="80" workbookViewId="0">
      <pane xSplit="2" ySplit="5" topLeftCell="C398" activePane="bottomRight" state="frozen"/>
      <selection activeCell="E51" activeCellId="1" sqref="C25 E51"/>
      <selection pane="topRight" activeCell="E51" activeCellId="1" sqref="C25 E51"/>
      <selection pane="bottomLeft" activeCell="E51" activeCellId="1" sqref="C25 E51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4.28515625" style="3" customWidth="1"/>
    <col min="10" max="10" width="20.28515625" style="3" customWidth="1"/>
    <col min="11" max="11" width="8.5703125" style="3" customWidth="1"/>
    <col min="12" max="12" width="20.7109375" customWidth="1"/>
    <col min="13" max="13" width="5.140625" customWidth="1"/>
    <col min="14" max="14" width="17.85546875" bestFit="1" customWidth="1"/>
    <col min="15" max="15" width="6" customWidth="1"/>
    <col min="16" max="16" width="17.85546875" bestFit="1" customWidth="1"/>
    <col min="17" max="17" width="6.140625" customWidth="1"/>
    <col min="18" max="18" width="17.85546875" bestFit="1" customWidth="1"/>
  </cols>
  <sheetData>
    <row r="1" spans="1:20" x14ac:dyDescent="0.2">
      <c r="A1" s="1" t="s">
        <v>22</v>
      </c>
      <c r="B1" s="1"/>
      <c r="C1"/>
      <c r="D1"/>
      <c r="E1"/>
      <c r="F1"/>
      <c r="G1"/>
      <c r="H1"/>
      <c r="I1"/>
      <c r="J1" s="27" t="s">
        <v>80</v>
      </c>
      <c r="K1" s="27"/>
      <c r="L1" s="27"/>
      <c r="N1" s="10"/>
      <c r="O1" s="10"/>
      <c r="P1" s="10"/>
    </row>
    <row r="2" spans="1:20" x14ac:dyDescent="0.2">
      <c r="A2" s="1" t="s">
        <v>31</v>
      </c>
      <c r="B2" s="1"/>
      <c r="C2"/>
      <c r="D2"/>
      <c r="E2"/>
      <c r="F2"/>
      <c r="G2"/>
      <c r="H2"/>
      <c r="I2"/>
      <c r="J2" s="27" t="s">
        <v>66</v>
      </c>
      <c r="K2" s="27"/>
      <c r="L2" s="27"/>
      <c r="N2" s="47" t="s">
        <v>144</v>
      </c>
      <c r="O2" s="48"/>
      <c r="P2" s="47" t="s">
        <v>145</v>
      </c>
      <c r="Q2" s="8"/>
      <c r="R2" s="49" t="s">
        <v>146</v>
      </c>
    </row>
    <row r="3" spans="1:20" x14ac:dyDescent="0.2">
      <c r="N3" s="13" t="s">
        <v>25</v>
      </c>
      <c r="O3" s="13"/>
      <c r="P3" s="13" t="s">
        <v>26</v>
      </c>
      <c r="Q3" s="11"/>
      <c r="R3" s="13" t="s">
        <v>27</v>
      </c>
    </row>
    <row r="4" spans="1:20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/>
      <c r="J4" s="30" t="s">
        <v>7</v>
      </c>
      <c r="L4" s="5"/>
      <c r="N4" s="9" t="s">
        <v>30</v>
      </c>
      <c r="P4" s="9" t="s">
        <v>30</v>
      </c>
      <c r="Q4" s="11"/>
      <c r="R4" s="9" t="s">
        <v>30</v>
      </c>
    </row>
    <row r="5" spans="1:20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3"/>
      <c r="J5" s="28" t="s">
        <v>38</v>
      </c>
      <c r="K5"/>
      <c r="L5" s="18"/>
      <c r="M5" s="22"/>
      <c r="N5" s="9" t="s">
        <v>68</v>
      </c>
      <c r="P5" s="9" t="s">
        <v>68</v>
      </c>
      <c r="R5" s="9" t="s">
        <v>68</v>
      </c>
    </row>
    <row r="6" spans="1:20" x14ac:dyDescent="0.2">
      <c r="A6" s="21"/>
      <c r="C6" s="10"/>
      <c r="D6" s="10"/>
      <c r="E6" s="10"/>
      <c r="F6" s="10"/>
      <c r="G6" s="10"/>
      <c r="H6" s="10"/>
      <c r="I6"/>
      <c r="J6"/>
      <c r="K6"/>
      <c r="M6" s="22"/>
    </row>
    <row r="7" spans="1:20" x14ac:dyDescent="0.2">
      <c r="A7" s="22">
        <v>2005</v>
      </c>
      <c r="C7" s="3">
        <v>0</v>
      </c>
      <c r="D7" s="3">
        <v>36526</v>
      </c>
      <c r="E7" s="3">
        <v>1886</v>
      </c>
      <c r="F7" s="3">
        <v>2462</v>
      </c>
      <c r="G7" s="3">
        <v>-4110</v>
      </c>
      <c r="H7" s="3">
        <v>34964</v>
      </c>
      <c r="I7"/>
      <c r="J7" s="3">
        <v>9793</v>
      </c>
      <c r="K7"/>
      <c r="L7" s="22">
        <v>2005</v>
      </c>
      <c r="M7" s="22"/>
      <c r="N7" s="3">
        <v>2550.1387500000001</v>
      </c>
      <c r="P7" s="3">
        <v>849.25049999999999</v>
      </c>
      <c r="Q7" s="12"/>
      <c r="R7" s="3">
        <v>304</v>
      </c>
      <c r="S7" s="12"/>
      <c r="T7" s="12"/>
    </row>
    <row r="8" spans="1:20" x14ac:dyDescent="0.2">
      <c r="A8" s="22">
        <v>2006</v>
      </c>
      <c r="C8" s="3">
        <v>0</v>
      </c>
      <c r="D8" s="3">
        <v>42255</v>
      </c>
      <c r="E8" s="3">
        <v>0</v>
      </c>
      <c r="F8" s="3">
        <v>3221</v>
      </c>
      <c r="G8" s="3">
        <v>5683</v>
      </c>
      <c r="H8" s="3">
        <v>39518</v>
      </c>
      <c r="I8"/>
      <c r="J8" s="3">
        <v>4110</v>
      </c>
      <c r="K8"/>
      <c r="L8" s="22">
        <v>2006</v>
      </c>
      <c r="M8" s="22"/>
      <c r="N8" s="3">
        <v>2543.7489999999998</v>
      </c>
      <c r="P8" s="3">
        <v>492.99841950000001</v>
      </c>
      <c r="Q8" s="12"/>
      <c r="R8" s="3">
        <v>372.19838460000005</v>
      </c>
      <c r="S8" s="12"/>
      <c r="T8" s="12"/>
    </row>
    <row r="9" spans="1:20" x14ac:dyDescent="0.2">
      <c r="A9" s="22">
        <v>2007</v>
      </c>
      <c r="C9" s="3">
        <v>0</v>
      </c>
      <c r="D9" s="3">
        <v>38873</v>
      </c>
      <c r="E9" s="3">
        <v>1539</v>
      </c>
      <c r="F9" s="3">
        <v>2431</v>
      </c>
      <c r="G9" s="3">
        <v>78</v>
      </c>
      <c r="H9" s="3">
        <v>35369</v>
      </c>
      <c r="I9"/>
      <c r="J9" s="3">
        <v>4032</v>
      </c>
      <c r="K9"/>
      <c r="L9" s="22">
        <v>2007</v>
      </c>
      <c r="M9" s="22"/>
      <c r="N9" s="3">
        <v>2574.1600199999998</v>
      </c>
      <c r="P9" s="3">
        <v>338.04511200000002</v>
      </c>
      <c r="Q9" s="12"/>
      <c r="R9" s="3">
        <v>147.14261009430075</v>
      </c>
      <c r="S9" s="12"/>
      <c r="T9" s="12"/>
    </row>
    <row r="10" spans="1:20" x14ac:dyDescent="0.2">
      <c r="A10" s="22">
        <v>2008</v>
      </c>
      <c r="C10" s="3">
        <v>0</v>
      </c>
      <c r="D10" s="3">
        <v>2632</v>
      </c>
      <c r="E10" s="3">
        <v>0</v>
      </c>
      <c r="F10" s="3">
        <v>355</v>
      </c>
      <c r="G10" s="3">
        <v>4032</v>
      </c>
      <c r="H10" s="3">
        <v>2216</v>
      </c>
      <c r="I10"/>
      <c r="J10" s="3">
        <v>0</v>
      </c>
      <c r="K10"/>
      <c r="L10" s="22">
        <v>2008</v>
      </c>
      <c r="M10" s="22"/>
      <c r="N10" s="3">
        <v>2307.1732200000001</v>
      </c>
      <c r="P10" s="3">
        <v>351.47930400000001</v>
      </c>
      <c r="Q10" s="12"/>
      <c r="R10" s="3">
        <v>62.117490233333299</v>
      </c>
      <c r="S10" s="12"/>
      <c r="T10" s="12"/>
    </row>
    <row r="11" spans="1:20" x14ac:dyDescent="0.2">
      <c r="A11" s="22">
        <v>2009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/>
      <c r="J11" s="3">
        <v>0</v>
      </c>
      <c r="K11"/>
      <c r="L11" s="22">
        <v>2009</v>
      </c>
      <c r="M11" s="22"/>
      <c r="N11" s="3">
        <v>2115.9766477028193</v>
      </c>
      <c r="P11" s="3">
        <v>406.86045899999999</v>
      </c>
      <c r="Q11" s="12"/>
      <c r="R11" s="3">
        <v>36.734951633333303</v>
      </c>
      <c r="S11" s="12"/>
      <c r="T11" s="12"/>
    </row>
    <row r="12" spans="1:20" x14ac:dyDescent="0.2">
      <c r="A12" s="22">
        <v>2010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/>
      <c r="J12" s="3">
        <v>0</v>
      </c>
      <c r="K12"/>
      <c r="L12" s="22">
        <v>2010</v>
      </c>
      <c r="M12" s="22"/>
      <c r="N12" s="3">
        <v>2150.308</v>
      </c>
      <c r="P12" s="3">
        <v>382.34529450000002</v>
      </c>
      <c r="Q12" s="12"/>
      <c r="R12" s="3">
        <v>38.694193933333302</v>
      </c>
      <c r="S12" s="12"/>
      <c r="T12" s="12"/>
    </row>
    <row r="13" spans="1:20" x14ac:dyDescent="0.2">
      <c r="A13" s="22">
        <v>2011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/>
      <c r="J13" s="3">
        <v>0</v>
      </c>
      <c r="K13"/>
      <c r="L13" s="22">
        <v>2011</v>
      </c>
      <c r="M13" s="22"/>
      <c r="N13" s="3">
        <v>2150.308</v>
      </c>
      <c r="O13" s="3"/>
      <c r="P13" s="3">
        <v>382.96821449999999</v>
      </c>
      <c r="Q13" s="12"/>
      <c r="R13" s="3">
        <v>41.203343500000003</v>
      </c>
      <c r="S13" s="12"/>
      <c r="T13" s="12"/>
    </row>
    <row r="14" spans="1:20" x14ac:dyDescent="0.2">
      <c r="A14" s="22">
        <v>2012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J14" s="3">
        <v>0</v>
      </c>
      <c r="L14" s="22">
        <v>2012</v>
      </c>
      <c r="M14" s="22"/>
      <c r="N14" s="3">
        <v>2150.308</v>
      </c>
      <c r="O14" s="3"/>
      <c r="P14" s="3">
        <v>411.36675450000001</v>
      </c>
      <c r="Q14" s="12"/>
      <c r="R14" s="3">
        <v>39.707813900000005</v>
      </c>
      <c r="S14" s="12"/>
      <c r="T14" s="12"/>
    </row>
    <row r="15" spans="1:20" ht="12.75" customHeight="1" x14ac:dyDescent="0.2">
      <c r="A15" s="22">
        <v>2013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J15" s="3">
        <v>0</v>
      </c>
      <c r="K15" s="22"/>
      <c r="L15" s="22">
        <v>2013</v>
      </c>
      <c r="M15" s="3"/>
      <c r="N15" s="3">
        <v>2150.308</v>
      </c>
      <c r="P15" s="3">
        <v>451.923675</v>
      </c>
      <c r="Q15" s="12"/>
      <c r="R15" s="3">
        <v>40.890906600000001</v>
      </c>
      <c r="S15" s="12"/>
      <c r="T15" s="12"/>
    </row>
    <row r="16" spans="1:20" ht="12.75" customHeight="1" x14ac:dyDescent="0.2">
      <c r="A16" s="22">
        <v>2014</v>
      </c>
      <c r="C16" s="3">
        <f t="shared" ref="C16:H16" si="0">SUM(C94:C97)</f>
        <v>0</v>
      </c>
      <c r="D16" s="3">
        <f t="shared" si="0"/>
        <v>0</v>
      </c>
      <c r="E16" s="3">
        <f t="shared" si="0"/>
        <v>0</v>
      </c>
      <c r="F16" s="3">
        <f t="shared" si="0"/>
        <v>0</v>
      </c>
      <c r="G16" s="3">
        <f t="shared" si="0"/>
        <v>0</v>
      </c>
      <c r="H16" s="3">
        <f t="shared" si="0"/>
        <v>0</v>
      </c>
      <c r="J16" s="3">
        <f>J97</f>
        <v>0</v>
      </c>
      <c r="K16" s="22"/>
      <c r="L16" s="22">
        <v>2014</v>
      </c>
      <c r="M16" s="3"/>
      <c r="N16" s="3">
        <v>2150.308</v>
      </c>
      <c r="P16" s="3">
        <v>358.06938000000002</v>
      </c>
      <c r="Q16" s="12"/>
      <c r="R16" s="3">
        <v>14.684890899999999</v>
      </c>
      <c r="S16" s="12"/>
      <c r="T16" s="12"/>
    </row>
    <row r="17" spans="1:20" x14ac:dyDescent="0.2">
      <c r="A17" s="22">
        <v>2015</v>
      </c>
      <c r="C17" s="3">
        <f t="shared" ref="C17:H17" si="1">SUM(C99:C102)</f>
        <v>0</v>
      </c>
      <c r="D17" s="3">
        <f t="shared" si="1"/>
        <v>0</v>
      </c>
      <c r="E17" s="3">
        <f t="shared" si="1"/>
        <v>0</v>
      </c>
      <c r="F17" s="3">
        <f t="shared" si="1"/>
        <v>0</v>
      </c>
      <c r="G17" s="3">
        <f t="shared" si="1"/>
        <v>0</v>
      </c>
      <c r="H17" s="3">
        <f t="shared" si="1"/>
        <v>0</v>
      </c>
      <c r="J17" s="3">
        <f>J102</f>
        <v>0</v>
      </c>
      <c r="L17" s="22">
        <v>2015</v>
      </c>
      <c r="M17" s="3"/>
      <c r="N17" s="3">
        <v>2150.308</v>
      </c>
      <c r="P17" s="3">
        <v>318.99594000000002</v>
      </c>
      <c r="Q17" s="12"/>
      <c r="R17" s="3">
        <f>SUM(R99:R102)</f>
        <v>48.16500520000001</v>
      </c>
      <c r="S17" s="12"/>
      <c r="T17" s="12"/>
    </row>
    <row r="18" spans="1:20" x14ac:dyDescent="0.2">
      <c r="A18" s="22">
        <v>2016</v>
      </c>
      <c r="C18" s="3">
        <f t="shared" ref="C18:H18" si="2">SUM(C104:C107)</f>
        <v>0</v>
      </c>
      <c r="D18" s="3">
        <f t="shared" si="2"/>
        <v>0</v>
      </c>
      <c r="E18" s="3">
        <f t="shared" si="2"/>
        <v>0</v>
      </c>
      <c r="F18" s="3">
        <f t="shared" si="2"/>
        <v>0</v>
      </c>
      <c r="G18" s="3">
        <f t="shared" si="2"/>
        <v>0</v>
      </c>
      <c r="H18" s="3">
        <f t="shared" si="2"/>
        <v>0</v>
      </c>
      <c r="J18" s="3">
        <f>J107</f>
        <v>0</v>
      </c>
      <c r="L18" s="22">
        <v>2016</v>
      </c>
      <c r="M18" s="3"/>
      <c r="N18" s="3">
        <f>SUM(N104:N107)</f>
        <v>2150.308</v>
      </c>
      <c r="O18" s="3"/>
      <c r="P18" s="3">
        <v>356.63827350000003</v>
      </c>
      <c r="Q18" s="12"/>
      <c r="R18" s="3">
        <f>SUM(R104:R107)</f>
        <v>19.49810000000004</v>
      </c>
      <c r="S18" s="12"/>
      <c r="T18" s="12"/>
    </row>
    <row r="19" spans="1:20" x14ac:dyDescent="0.2">
      <c r="A19" s="22">
        <v>2017</v>
      </c>
      <c r="C19" s="3">
        <f t="shared" ref="C19:H19" si="3">SUM(C109:C112)</f>
        <v>0</v>
      </c>
      <c r="D19" s="3">
        <f t="shared" si="3"/>
        <v>0</v>
      </c>
      <c r="E19" s="3">
        <f t="shared" si="3"/>
        <v>0</v>
      </c>
      <c r="F19" s="3">
        <f t="shared" si="3"/>
        <v>0</v>
      </c>
      <c r="G19" s="3">
        <f t="shared" si="3"/>
        <v>0</v>
      </c>
      <c r="H19" s="3">
        <f t="shared" si="3"/>
        <v>0</v>
      </c>
      <c r="J19" s="3">
        <f>J112</f>
        <v>0</v>
      </c>
      <c r="K19" s="65"/>
      <c r="L19" s="22">
        <v>2017</v>
      </c>
      <c r="M19" s="57"/>
      <c r="N19" s="3">
        <f>SUM(N109:N112)</f>
        <v>2150.308</v>
      </c>
      <c r="O19" s="3"/>
      <c r="P19" s="3">
        <f>SUM(P109:P112)</f>
        <v>269.38766999999996</v>
      </c>
      <c r="Q19" s="12"/>
      <c r="R19" s="3">
        <f>SUM(R109:R112)</f>
        <v>19.383089999999999</v>
      </c>
      <c r="S19" s="12"/>
      <c r="T19" s="12"/>
    </row>
    <row r="20" spans="1:20" x14ac:dyDescent="0.2">
      <c r="A20" s="22">
        <v>2018</v>
      </c>
      <c r="C20" s="3">
        <f t="shared" ref="C20:H20" si="4">SUM(C114:C117)</f>
        <v>0</v>
      </c>
      <c r="D20" s="3">
        <f t="shared" si="4"/>
        <v>0</v>
      </c>
      <c r="E20" s="3">
        <f t="shared" si="4"/>
        <v>0</v>
      </c>
      <c r="F20" s="3">
        <f t="shared" si="4"/>
        <v>0</v>
      </c>
      <c r="G20" s="3">
        <f t="shared" si="4"/>
        <v>0</v>
      </c>
      <c r="H20" s="3">
        <f t="shared" si="4"/>
        <v>0</v>
      </c>
      <c r="J20" s="3">
        <f>J117</f>
        <v>0</v>
      </c>
      <c r="K20"/>
      <c r="L20" s="22">
        <v>2018</v>
      </c>
      <c r="M20" s="57"/>
      <c r="N20" s="3">
        <f>SUM(N114:N117)</f>
        <v>2150.308</v>
      </c>
      <c r="P20" s="3">
        <f>SUM(P114:P117)</f>
        <v>261.29292900000002</v>
      </c>
      <c r="R20" s="3">
        <f>SUM(R114:R117)</f>
        <v>2.592755199999996</v>
      </c>
      <c r="T20" s="12"/>
    </row>
    <row r="21" spans="1:20" x14ac:dyDescent="0.2">
      <c r="A21" s="22">
        <v>2019</v>
      </c>
      <c r="C21" s="3">
        <f t="shared" ref="C21:H21" si="5">SUM(C119:C122)</f>
        <v>0</v>
      </c>
      <c r="D21" s="3">
        <f t="shared" si="5"/>
        <v>0</v>
      </c>
      <c r="E21" s="3">
        <f t="shared" si="5"/>
        <v>0</v>
      </c>
      <c r="F21" s="3">
        <f t="shared" si="5"/>
        <v>0</v>
      </c>
      <c r="G21" s="3">
        <f t="shared" si="5"/>
        <v>0</v>
      </c>
      <c r="H21" s="3">
        <f t="shared" si="5"/>
        <v>0</v>
      </c>
      <c r="J21" s="3">
        <f>SUM(J122)</f>
        <v>0</v>
      </c>
      <c r="K21"/>
      <c r="L21" s="22">
        <v>2019</v>
      </c>
      <c r="M21" s="57"/>
      <c r="N21" s="3">
        <f>SUM(N119:N122)</f>
        <v>2150.308</v>
      </c>
      <c r="O21" s="3"/>
      <c r="P21" s="3">
        <f>SUM(P119:P122)</f>
        <v>335.30978850000002</v>
      </c>
      <c r="Q21" s="3"/>
      <c r="R21" s="3">
        <f>SUM(R119:R122)</f>
        <v>2.576469999999996</v>
      </c>
      <c r="T21" s="12"/>
    </row>
    <row r="22" spans="1:20" x14ac:dyDescent="0.2">
      <c r="A22" s="22">
        <v>2020</v>
      </c>
      <c r="C22" s="3">
        <f t="shared" ref="C22:H22" si="6">SUM(C124:C127)</f>
        <v>0</v>
      </c>
      <c r="D22" s="3">
        <f t="shared" si="6"/>
        <v>0</v>
      </c>
      <c r="E22" s="3">
        <f t="shared" si="6"/>
        <v>0</v>
      </c>
      <c r="F22" s="3">
        <f t="shared" si="6"/>
        <v>0</v>
      </c>
      <c r="G22" s="3">
        <f t="shared" si="6"/>
        <v>0</v>
      </c>
      <c r="H22" s="3">
        <f t="shared" si="6"/>
        <v>0</v>
      </c>
      <c r="J22" s="3">
        <f>SUM(J127)</f>
        <v>0</v>
      </c>
      <c r="K22"/>
      <c r="L22" s="22">
        <v>2020</v>
      </c>
      <c r="M22" s="57"/>
      <c r="N22" s="3">
        <f>SUM(N124:N127)</f>
        <v>2150.308</v>
      </c>
      <c r="O22" s="3"/>
      <c r="P22" s="3">
        <f>SUM(P124:P127)</f>
        <v>350.49568199999999</v>
      </c>
      <c r="Q22" s="3"/>
      <c r="R22" s="3">
        <f>SUM(R124:R127)</f>
        <v>1.5023900000000006</v>
      </c>
      <c r="T22" s="12"/>
    </row>
    <row r="23" spans="1:20" x14ac:dyDescent="0.2">
      <c r="A23" s="22">
        <v>2021</v>
      </c>
      <c r="C23" s="3">
        <f t="shared" ref="C23:H23" si="7">SUM(C129:C132)</f>
        <v>0</v>
      </c>
      <c r="D23" s="3">
        <f t="shared" si="7"/>
        <v>0</v>
      </c>
      <c r="E23" s="3">
        <f t="shared" si="7"/>
        <v>0</v>
      </c>
      <c r="F23" s="3">
        <f t="shared" si="7"/>
        <v>0</v>
      </c>
      <c r="G23" s="3">
        <f t="shared" si="7"/>
        <v>0</v>
      </c>
      <c r="H23" s="3">
        <f t="shared" si="7"/>
        <v>0</v>
      </c>
      <c r="J23" s="3">
        <f>SUM(J132)</f>
        <v>0</v>
      </c>
      <c r="K23"/>
      <c r="L23" s="22">
        <v>2021</v>
      </c>
      <c r="M23" s="57"/>
      <c r="N23" s="3">
        <f>SUM(N129:N132)</f>
        <v>2150.308</v>
      </c>
      <c r="O23" s="3"/>
      <c r="P23" s="3">
        <f>SUM(P129:P132)</f>
        <v>461.69855999999999</v>
      </c>
      <c r="Q23" s="3"/>
      <c r="R23" s="3">
        <f>SUM(R129:R132)</f>
        <v>1.5023900000000006</v>
      </c>
      <c r="T23" s="12"/>
    </row>
    <row r="24" spans="1:20" x14ac:dyDescent="0.2">
      <c r="A24" s="22">
        <v>2022</v>
      </c>
      <c r="C24" s="3">
        <f t="shared" ref="C24:I24" si="8">SUM(C134:C137)</f>
        <v>0</v>
      </c>
      <c r="D24" s="3">
        <f t="shared" si="8"/>
        <v>0</v>
      </c>
      <c r="E24" s="3">
        <f t="shared" si="8"/>
        <v>0</v>
      </c>
      <c r="F24" s="3">
        <f t="shared" si="8"/>
        <v>0</v>
      </c>
      <c r="G24" s="3">
        <f t="shared" si="8"/>
        <v>0</v>
      </c>
      <c r="H24" s="3">
        <f t="shared" si="8"/>
        <v>0</v>
      </c>
      <c r="I24" s="3">
        <f t="shared" si="8"/>
        <v>0</v>
      </c>
      <c r="J24" s="3">
        <f>SUM(J137)</f>
        <v>0</v>
      </c>
      <c r="K24"/>
      <c r="L24" s="22">
        <v>2022</v>
      </c>
      <c r="M24" s="57"/>
      <c r="N24" s="3">
        <f t="shared" ref="N24" si="9">SUM(N134:N137)</f>
        <v>2150.3079999999964</v>
      </c>
      <c r="O24" s="3"/>
      <c r="P24" s="3">
        <f t="shared" ref="P24" si="10">SUM(P134:P137)</f>
        <v>461.69855999999999</v>
      </c>
      <c r="Q24" s="3"/>
      <c r="R24" s="3">
        <f t="shared" ref="R24" si="11">SUM(R134:R137)</f>
        <v>1.5023900000000041</v>
      </c>
      <c r="T24" s="12"/>
    </row>
    <row r="25" spans="1:20" x14ac:dyDescent="0.2">
      <c r="A25" s="22">
        <v>2023</v>
      </c>
      <c r="K25"/>
      <c r="L25" s="22">
        <v>2023</v>
      </c>
      <c r="M25" s="57"/>
      <c r="N25" s="3"/>
      <c r="O25" s="3"/>
      <c r="P25" s="3"/>
      <c r="Q25" s="3"/>
      <c r="R25" s="3"/>
      <c r="T25" s="12"/>
    </row>
    <row r="26" spans="1:20" ht="12.75" customHeight="1" x14ac:dyDescent="0.2">
      <c r="A26" s="23"/>
      <c r="M26" s="3"/>
      <c r="N26" s="3"/>
      <c r="P26" s="3"/>
      <c r="R26" s="3"/>
    </row>
    <row r="27" spans="1:20" ht="12.75" customHeight="1" x14ac:dyDescent="0.2">
      <c r="A27" s="22" t="str">
        <f>'Olieforbrug, TJ'!A27</f>
        <v>Januar - July</v>
      </c>
      <c r="L27" s="22" t="str">
        <f>'Olieforbrug, TJ'!M27</f>
        <v>January - July</v>
      </c>
      <c r="M27" s="3"/>
      <c r="N27" s="3"/>
      <c r="P27" s="3"/>
      <c r="R27" s="3"/>
    </row>
    <row r="28" spans="1:20" x14ac:dyDescent="0.2">
      <c r="A28" s="22">
        <f>'Olieforbrug, TJ'!A28</f>
        <v>2005</v>
      </c>
      <c r="C28" s="3">
        <f>SUM(C198:C204)</f>
        <v>0</v>
      </c>
      <c r="D28" s="3">
        <f t="shared" ref="D28:H28" si="12">SUM(D198:D204)</f>
        <v>21348</v>
      </c>
      <c r="E28" s="3">
        <f t="shared" si="12"/>
        <v>1230</v>
      </c>
      <c r="F28" s="3">
        <f t="shared" si="12"/>
        <v>1645</v>
      </c>
      <c r="G28" s="3">
        <f t="shared" si="12"/>
        <v>1410</v>
      </c>
      <c r="H28" s="3">
        <f t="shared" si="12"/>
        <v>20843</v>
      </c>
      <c r="J28" s="3">
        <f>SUM(J204)</f>
        <v>4273</v>
      </c>
      <c r="L28" s="22">
        <f>'Olieforbrug, TJ'!M28</f>
        <v>2005</v>
      </c>
      <c r="M28" s="3"/>
      <c r="N28" s="3">
        <f t="shared" ref="N28" si="13">SUM(N198:N204)</f>
        <v>1487.5809375000001</v>
      </c>
      <c r="O28" s="3"/>
      <c r="P28" s="3">
        <f t="shared" ref="P28" si="14">SUM(P198:P204)</f>
        <v>495.39612499999998</v>
      </c>
      <c r="R28" s="3">
        <f t="shared" ref="R28" si="15">SUM(R198:R204)</f>
        <v>177.33333333333334</v>
      </c>
    </row>
    <row r="29" spans="1:20" x14ac:dyDescent="0.2">
      <c r="A29" s="22">
        <f>'Olieforbrug, TJ'!A29</f>
        <v>2006</v>
      </c>
      <c r="C29" s="3">
        <f>SUM(C211:C217)</f>
        <v>0</v>
      </c>
      <c r="D29" s="3">
        <f t="shared" ref="D29:H29" si="16">SUM(D211:D217)</f>
        <v>27692</v>
      </c>
      <c r="E29" s="3">
        <f t="shared" si="16"/>
        <v>0</v>
      </c>
      <c r="F29" s="3">
        <f t="shared" si="16"/>
        <v>2432</v>
      </c>
      <c r="G29" s="3">
        <f t="shared" si="16"/>
        <v>5520</v>
      </c>
      <c r="H29" s="3">
        <f t="shared" si="16"/>
        <v>25835</v>
      </c>
      <c r="J29" s="3">
        <f>SUM(J217)</f>
        <v>4273</v>
      </c>
      <c r="L29" s="22">
        <f>'Olieforbrug, TJ'!M29</f>
        <v>2006</v>
      </c>
      <c r="M29" s="3"/>
      <c r="N29" s="3">
        <f t="shared" ref="N29" si="17">SUM(N211:N217)</f>
        <v>1483.8535833333333</v>
      </c>
      <c r="O29" s="3"/>
      <c r="P29" s="3">
        <f t="shared" ref="P29" si="18">SUM(P211:P217)</f>
        <v>287.58241137500005</v>
      </c>
      <c r="R29" s="3">
        <f t="shared" ref="R29" si="19">SUM(R211:R217)</f>
        <v>217.11572435000002</v>
      </c>
    </row>
    <row r="30" spans="1:20" x14ac:dyDescent="0.2">
      <c r="A30" s="22">
        <f>'Olieforbrug, TJ'!A30</f>
        <v>2007</v>
      </c>
      <c r="C30" s="3">
        <f>SUM(C224:C230)</f>
        <v>0</v>
      </c>
      <c r="D30" s="3">
        <f t="shared" ref="D30:H30" si="20">SUM(D224:D230)</f>
        <v>24290</v>
      </c>
      <c r="E30" s="3">
        <f t="shared" si="20"/>
        <v>990</v>
      </c>
      <c r="F30" s="3">
        <f t="shared" si="20"/>
        <v>1642</v>
      </c>
      <c r="G30" s="3">
        <f t="shared" si="20"/>
        <v>-433</v>
      </c>
      <c r="H30" s="3">
        <f t="shared" si="20"/>
        <v>21400</v>
      </c>
      <c r="J30" s="3">
        <f>SUM(J230)</f>
        <v>4543</v>
      </c>
      <c r="L30" s="22">
        <f>'Olieforbrug, TJ'!M30</f>
        <v>2007</v>
      </c>
      <c r="M30" s="3"/>
      <c r="N30" s="3">
        <f t="shared" ref="N30" si="21">SUM(N224:N230)</f>
        <v>1501.5933450000002</v>
      </c>
      <c r="O30" s="3"/>
      <c r="P30" s="3">
        <f t="shared" ref="P30" si="22">SUM(P224:P230)</f>
        <v>197.192982</v>
      </c>
      <c r="R30" s="3">
        <f t="shared" ref="R30" si="23">SUM(R224:R230)</f>
        <v>85.83318922167544</v>
      </c>
    </row>
    <row r="31" spans="1:20" x14ac:dyDescent="0.2">
      <c r="A31" s="22">
        <f>'Olieforbrug, TJ'!A31</f>
        <v>2008</v>
      </c>
      <c r="C31" s="3">
        <f>SUM(C237:C243)</f>
        <v>0</v>
      </c>
      <c r="D31" s="3">
        <f t="shared" ref="D31:H31" si="24">SUM(D237:D243)</f>
        <v>2632</v>
      </c>
      <c r="E31" s="3">
        <f t="shared" si="24"/>
        <v>0</v>
      </c>
      <c r="F31" s="3">
        <f t="shared" si="24"/>
        <v>355</v>
      </c>
      <c r="G31" s="3">
        <f t="shared" si="24"/>
        <v>4032</v>
      </c>
      <c r="H31" s="3">
        <f t="shared" si="24"/>
        <v>2216</v>
      </c>
      <c r="J31" s="3">
        <f>SUM(J243)</f>
        <v>0</v>
      </c>
      <c r="L31" s="22">
        <f>'Olieforbrug, TJ'!M31</f>
        <v>2008</v>
      </c>
      <c r="M31" s="3"/>
      <c r="N31" s="3">
        <f t="shared" ref="N31" si="25">SUM(N237:N243)</f>
        <v>1345.8510450000001</v>
      </c>
      <c r="O31" s="3"/>
      <c r="P31" s="3">
        <f t="shared" ref="P31" si="26">SUM(P237:P243)</f>
        <v>205.029594</v>
      </c>
      <c r="R31" s="3">
        <f t="shared" ref="R31" si="27">SUM(R237:R243)</f>
        <v>36.23520263611109</v>
      </c>
    </row>
    <row r="32" spans="1:20" x14ac:dyDescent="0.2">
      <c r="A32" s="22">
        <f>'Olieforbrug, TJ'!A32</f>
        <v>2009</v>
      </c>
      <c r="C32" s="3">
        <f>SUM(C250:C256)</f>
        <v>0</v>
      </c>
      <c r="D32" s="3">
        <f t="shared" ref="D32:H32" si="28">SUM(D250:D256)</f>
        <v>0</v>
      </c>
      <c r="E32" s="3">
        <f t="shared" si="28"/>
        <v>0</v>
      </c>
      <c r="F32" s="3">
        <f t="shared" si="28"/>
        <v>0</v>
      </c>
      <c r="G32" s="3">
        <f t="shared" si="28"/>
        <v>0</v>
      </c>
      <c r="H32" s="3">
        <f t="shared" si="28"/>
        <v>0</v>
      </c>
      <c r="J32" s="3">
        <f>SUM(J256)</f>
        <v>0</v>
      </c>
      <c r="L32" s="22">
        <f>'Olieforbrug, TJ'!M32</f>
        <v>2009</v>
      </c>
      <c r="M32" s="3"/>
      <c r="N32" s="3">
        <f t="shared" ref="N32" si="29">SUM(N250:N256)</f>
        <v>1234.3197111599779</v>
      </c>
      <c r="O32" s="3"/>
      <c r="P32" s="3">
        <f t="shared" ref="P32" si="30">SUM(P250:P256)</f>
        <v>237.33526774999996</v>
      </c>
      <c r="R32" s="3">
        <f t="shared" ref="R32" si="31">SUM(R250:R256)</f>
        <v>21.428721786111094</v>
      </c>
    </row>
    <row r="33" spans="1:19" x14ac:dyDescent="0.2">
      <c r="A33" s="22">
        <f>'Olieforbrug, TJ'!A33</f>
        <v>2010</v>
      </c>
      <c r="C33" s="3">
        <f>SUM(C263:C269)</f>
        <v>0</v>
      </c>
      <c r="D33" s="3">
        <f t="shared" ref="D33:H33" si="32">SUM(D263:D269)</f>
        <v>0</v>
      </c>
      <c r="E33" s="3">
        <f t="shared" si="32"/>
        <v>0</v>
      </c>
      <c r="F33" s="3">
        <f t="shared" si="32"/>
        <v>0</v>
      </c>
      <c r="G33" s="3">
        <f t="shared" si="32"/>
        <v>0</v>
      </c>
      <c r="H33" s="3">
        <f t="shared" si="32"/>
        <v>0</v>
      </c>
      <c r="J33" s="3">
        <f>SUM(J269)</f>
        <v>0</v>
      </c>
      <c r="L33" s="22">
        <f>'Olieforbrug, TJ'!M33</f>
        <v>2010</v>
      </c>
      <c r="M33" s="3"/>
      <c r="N33" s="3">
        <f t="shared" ref="N33" si="33">SUM(N263:N269)</f>
        <v>1254.3463333333334</v>
      </c>
      <c r="O33" s="3"/>
      <c r="P33" s="3">
        <f t="shared" ref="P33" si="34">SUM(P263:P269)</f>
        <v>223.034755125</v>
      </c>
      <c r="R33" s="3">
        <f t="shared" ref="R33" si="35">SUM(R263:R269)</f>
        <v>22.571613127777759</v>
      </c>
    </row>
    <row r="34" spans="1:19" x14ac:dyDescent="0.2">
      <c r="A34" s="22">
        <f>'Olieforbrug, TJ'!A34</f>
        <v>2011</v>
      </c>
      <c r="C34" s="3">
        <f>SUM(C276:C282)</f>
        <v>0</v>
      </c>
      <c r="D34" s="3">
        <f t="shared" ref="D34:H34" si="36">SUM(D276:D282)</f>
        <v>0</v>
      </c>
      <c r="E34" s="3">
        <f t="shared" si="36"/>
        <v>0</v>
      </c>
      <c r="F34" s="3">
        <f t="shared" si="36"/>
        <v>0</v>
      </c>
      <c r="G34" s="3">
        <f t="shared" si="36"/>
        <v>0</v>
      </c>
      <c r="H34" s="3">
        <f t="shared" si="36"/>
        <v>0</v>
      </c>
      <c r="J34" s="3">
        <f>SUM(J282)</f>
        <v>0</v>
      </c>
      <c r="L34" s="22">
        <f>'Olieforbrug, TJ'!M34</f>
        <v>2011</v>
      </c>
      <c r="M34" s="3"/>
      <c r="N34" s="3">
        <f t="shared" ref="N34" si="37">SUM(N276:N282)</f>
        <v>1254.3463333333334</v>
      </c>
      <c r="O34" s="3"/>
      <c r="P34" s="3">
        <f t="shared" ref="P34" si="38">SUM(P276:P282)</f>
        <v>223.39812512500004</v>
      </c>
      <c r="R34" s="3">
        <f t="shared" ref="R34" si="39">SUM(R276:R282)</f>
        <v>24.035283708333335</v>
      </c>
    </row>
    <row r="35" spans="1:19" x14ac:dyDescent="0.2">
      <c r="A35" s="22">
        <f>'Olieforbrug, TJ'!A35</f>
        <v>2012</v>
      </c>
      <c r="C35" s="3">
        <f>SUM(C289:C295)</f>
        <v>0</v>
      </c>
      <c r="D35" s="3">
        <f t="shared" ref="D35:H35" si="40">SUM(D289:D295)</f>
        <v>0</v>
      </c>
      <c r="E35" s="3">
        <f t="shared" si="40"/>
        <v>0</v>
      </c>
      <c r="F35" s="3">
        <f t="shared" si="40"/>
        <v>0</v>
      </c>
      <c r="G35" s="3">
        <f t="shared" si="40"/>
        <v>0</v>
      </c>
      <c r="H35" s="3">
        <f t="shared" si="40"/>
        <v>0</v>
      </c>
      <c r="J35" s="3">
        <f>SUM(J295)</f>
        <v>0</v>
      </c>
      <c r="L35" s="22">
        <f>'Olieforbrug, TJ'!M35</f>
        <v>2012</v>
      </c>
      <c r="M35" s="3"/>
      <c r="N35" s="3">
        <f t="shared" ref="N35" si="41">SUM(N289:N295)</f>
        <v>1254.3463333333334</v>
      </c>
      <c r="O35" s="3"/>
      <c r="P35" s="3">
        <f t="shared" ref="P35" si="42">SUM(P289:P295)</f>
        <v>239.96394012499997</v>
      </c>
      <c r="R35" s="3">
        <f t="shared" ref="R35" si="43">SUM(R289:R295)</f>
        <v>23.16289144166667</v>
      </c>
    </row>
    <row r="36" spans="1:19" x14ac:dyDescent="0.2">
      <c r="A36" s="22">
        <f>'Olieforbrug, TJ'!A36</f>
        <v>2013</v>
      </c>
      <c r="C36" s="3">
        <f>SUM(C302:C308)</f>
        <v>0</v>
      </c>
      <c r="D36" s="3">
        <f t="shared" ref="D36:H36" si="44">SUM(D302:D308)</f>
        <v>0</v>
      </c>
      <c r="E36" s="3">
        <f t="shared" si="44"/>
        <v>0</v>
      </c>
      <c r="F36" s="3">
        <f t="shared" si="44"/>
        <v>0</v>
      </c>
      <c r="G36" s="3">
        <f t="shared" si="44"/>
        <v>0</v>
      </c>
      <c r="H36" s="3">
        <f t="shared" si="44"/>
        <v>0</v>
      </c>
      <c r="J36" s="3">
        <f>SUM(J308)</f>
        <v>0</v>
      </c>
      <c r="L36" s="22">
        <f>'Olieforbrug, TJ'!M36</f>
        <v>2013</v>
      </c>
      <c r="M36" s="3"/>
      <c r="N36" s="3">
        <f t="shared" ref="N36" si="45">SUM(N302:N308)</f>
        <v>1254.3463333333334</v>
      </c>
      <c r="O36" s="3"/>
      <c r="P36" s="3">
        <f t="shared" ref="P36" si="46">SUM(P302:P308)</f>
        <v>263.62214374999996</v>
      </c>
      <c r="R36" s="3">
        <f t="shared" ref="R36" si="47">SUM(R302:R308)</f>
        <v>23.853028850000001</v>
      </c>
    </row>
    <row r="37" spans="1:19" x14ac:dyDescent="0.2">
      <c r="A37" s="22">
        <f>'Olieforbrug, TJ'!A37</f>
        <v>2014</v>
      </c>
      <c r="C37" s="3">
        <f>SUM(C315:C321)</f>
        <v>0</v>
      </c>
      <c r="D37" s="3">
        <f t="shared" ref="D37:H37" si="48">SUM(D315:D321)</f>
        <v>0</v>
      </c>
      <c r="E37" s="3">
        <f t="shared" si="48"/>
        <v>0</v>
      </c>
      <c r="F37" s="3">
        <f t="shared" si="48"/>
        <v>0</v>
      </c>
      <c r="G37" s="3">
        <f t="shared" si="48"/>
        <v>0</v>
      </c>
      <c r="H37" s="3">
        <f t="shared" si="48"/>
        <v>0</v>
      </c>
      <c r="J37" s="3">
        <f>SUM(J321)</f>
        <v>0</v>
      </c>
      <c r="L37" s="22">
        <f>'Olieforbrug, TJ'!M37</f>
        <v>2014</v>
      </c>
      <c r="M37" s="3"/>
      <c r="N37" s="3">
        <f t="shared" ref="N37" si="49">SUM(N315:N321)</f>
        <v>1254.3463333333334</v>
      </c>
      <c r="O37" s="3"/>
      <c r="P37" s="3">
        <f t="shared" ref="P37" si="50">SUM(P315:P321)</f>
        <v>208.873805</v>
      </c>
      <c r="R37" s="3">
        <f t="shared" ref="R37" si="51">SUM(R315:R321)</f>
        <v>8.5661863583333346</v>
      </c>
    </row>
    <row r="38" spans="1:19" x14ac:dyDescent="0.2">
      <c r="A38" s="22">
        <f>'Olieforbrug, TJ'!A38</f>
        <v>2015</v>
      </c>
      <c r="C38" s="3">
        <f>SUM(C328:C334)</f>
        <v>0</v>
      </c>
      <c r="D38" s="3">
        <f t="shared" ref="D38:H38" si="52">SUM(D328:D334)</f>
        <v>0</v>
      </c>
      <c r="E38" s="3">
        <f t="shared" si="52"/>
        <v>0</v>
      </c>
      <c r="F38" s="3">
        <f t="shared" si="52"/>
        <v>0</v>
      </c>
      <c r="G38" s="3">
        <f t="shared" si="52"/>
        <v>0</v>
      </c>
      <c r="H38" s="3">
        <f t="shared" si="52"/>
        <v>0</v>
      </c>
      <c r="J38" s="3">
        <f>SUM(J334)</f>
        <v>0</v>
      </c>
      <c r="L38" s="22">
        <f>'Olieforbrug, TJ'!M38</f>
        <v>2015</v>
      </c>
      <c r="M38" s="3"/>
      <c r="N38" s="3">
        <f t="shared" ref="N38" si="53">SUM(N328:N334)</f>
        <v>1254.3463333333334</v>
      </c>
      <c r="O38" s="3"/>
      <c r="P38" s="3">
        <f t="shared" ref="P38" si="54">SUM(P328:P334)</f>
        <v>186.08096500000002</v>
      </c>
      <c r="R38" s="3">
        <f t="shared" ref="R38" si="55">SUM(R328:R334)</f>
        <v>28.096253033333344</v>
      </c>
    </row>
    <row r="39" spans="1:19" x14ac:dyDescent="0.2">
      <c r="A39" s="22">
        <f>'Olieforbrug, TJ'!A39</f>
        <v>2016</v>
      </c>
      <c r="C39" s="3">
        <f>SUM(C341:C347)</f>
        <v>0</v>
      </c>
      <c r="D39" s="3">
        <f t="shared" ref="D39:H39" si="56">SUM(D341:D347)</f>
        <v>0</v>
      </c>
      <c r="E39" s="3">
        <f t="shared" si="56"/>
        <v>0</v>
      </c>
      <c r="F39" s="3">
        <f t="shared" si="56"/>
        <v>0</v>
      </c>
      <c r="G39" s="3">
        <f t="shared" si="56"/>
        <v>0</v>
      </c>
      <c r="H39" s="3">
        <f t="shared" si="56"/>
        <v>0</v>
      </c>
      <c r="J39" s="3">
        <f>SUM(J347)</f>
        <v>0</v>
      </c>
      <c r="L39" s="22">
        <f>'Olieforbrug, TJ'!M39</f>
        <v>2016</v>
      </c>
      <c r="M39" s="3"/>
      <c r="N39" s="3">
        <f t="shared" ref="N39" si="57">SUM(N341:N347)</f>
        <v>1254.3463333333334</v>
      </c>
      <c r="O39" s="3"/>
      <c r="P39" s="3">
        <f t="shared" ref="P39" si="58">SUM(P341:P347)</f>
        <v>208.03899287499999</v>
      </c>
      <c r="R39" s="3">
        <f t="shared" ref="R39" si="59">SUM(R341:R347)</f>
        <v>11.37389166666669</v>
      </c>
    </row>
    <row r="40" spans="1:19" x14ac:dyDescent="0.2">
      <c r="A40" s="22">
        <f>'Olieforbrug, TJ'!A40</f>
        <v>2017</v>
      </c>
      <c r="C40" s="3">
        <f>SUM(C354:C360)</f>
        <v>0</v>
      </c>
      <c r="D40" s="3">
        <f t="shared" ref="D40:H40" si="60">SUM(D354:D360)</f>
        <v>0</v>
      </c>
      <c r="E40" s="3">
        <f t="shared" si="60"/>
        <v>0</v>
      </c>
      <c r="F40" s="3">
        <f t="shared" si="60"/>
        <v>0</v>
      </c>
      <c r="G40" s="3">
        <f t="shared" si="60"/>
        <v>0</v>
      </c>
      <c r="H40" s="3">
        <f t="shared" si="60"/>
        <v>0</v>
      </c>
      <c r="J40" s="3">
        <f>SUM(J360)</f>
        <v>0</v>
      </c>
      <c r="L40" s="22">
        <f>'Olieforbrug, TJ'!M40</f>
        <v>2017</v>
      </c>
      <c r="M40" s="3"/>
      <c r="N40" s="3">
        <f t="shared" ref="N40" si="61">SUM(N354:N360)</f>
        <v>1254.3463333333334</v>
      </c>
      <c r="O40" s="3"/>
      <c r="P40" s="3">
        <f t="shared" ref="P40" si="62">SUM(P354:P360)</f>
        <v>157.14280749999998</v>
      </c>
      <c r="R40" s="3">
        <f t="shared" ref="R40" si="63">SUM(R354:R360)</f>
        <v>11.3068025</v>
      </c>
    </row>
    <row r="41" spans="1:19" x14ac:dyDescent="0.2">
      <c r="A41" s="22">
        <f>'Olieforbrug, TJ'!A41</f>
        <v>2018</v>
      </c>
      <c r="C41" s="3">
        <f>SUM(C367:C373)</f>
        <v>0</v>
      </c>
      <c r="D41" s="3">
        <f t="shared" ref="D41:H41" si="64">SUM(D367:D373)</f>
        <v>0</v>
      </c>
      <c r="E41" s="3">
        <f t="shared" si="64"/>
        <v>0</v>
      </c>
      <c r="F41" s="3">
        <f t="shared" si="64"/>
        <v>0</v>
      </c>
      <c r="G41" s="3">
        <f t="shared" si="64"/>
        <v>0</v>
      </c>
      <c r="H41" s="3">
        <f t="shared" si="64"/>
        <v>0</v>
      </c>
      <c r="J41" s="3">
        <f>SUM(J373)</f>
        <v>0</v>
      </c>
      <c r="L41" s="22">
        <f>'Olieforbrug, TJ'!M41</f>
        <v>2018</v>
      </c>
      <c r="M41" s="3"/>
      <c r="N41" s="3">
        <f t="shared" ref="N41" si="65">SUM(N367:N373)</f>
        <v>1254.3463333333334</v>
      </c>
      <c r="O41" s="3"/>
      <c r="P41" s="3">
        <f t="shared" ref="P41" si="66">SUM(P367:P373)</f>
        <v>152.42087524999999</v>
      </c>
      <c r="R41" s="3">
        <f t="shared" ref="R41" si="67">SUM(R367:R373)</f>
        <v>1.5124405333333311</v>
      </c>
    </row>
    <row r="42" spans="1:19" x14ac:dyDescent="0.2">
      <c r="A42" s="22">
        <f>'Olieforbrug, TJ'!A42</f>
        <v>2019</v>
      </c>
      <c r="C42" s="3">
        <f>SUM(C380:C386)</f>
        <v>0</v>
      </c>
      <c r="D42" s="3">
        <f t="shared" ref="D42:H42" si="68">SUM(D380:D386)</f>
        <v>0</v>
      </c>
      <c r="E42" s="3">
        <f t="shared" si="68"/>
        <v>0</v>
      </c>
      <c r="F42" s="3">
        <f t="shared" si="68"/>
        <v>0</v>
      </c>
      <c r="G42" s="3">
        <f t="shared" si="68"/>
        <v>0</v>
      </c>
      <c r="H42" s="3">
        <f t="shared" si="68"/>
        <v>0</v>
      </c>
      <c r="J42" s="3">
        <f>SUM(J386)</f>
        <v>0</v>
      </c>
      <c r="L42" s="22">
        <f>'Olieforbrug, TJ'!M42</f>
        <v>2019</v>
      </c>
      <c r="M42" s="3"/>
      <c r="N42" s="3">
        <f t="shared" ref="N42" si="69">SUM(N380:N386)</f>
        <v>1254.3463333333334</v>
      </c>
      <c r="O42" s="3"/>
      <c r="P42" s="3">
        <f t="shared" ref="P42" si="70">SUM(P380:P386)</f>
        <v>195.59737662500001</v>
      </c>
      <c r="R42" s="3">
        <f t="shared" ref="R42" si="71">SUM(R380:R386)</f>
        <v>1.5029408333333309</v>
      </c>
    </row>
    <row r="43" spans="1:19" x14ac:dyDescent="0.2">
      <c r="A43" s="22">
        <f>'Olieforbrug, TJ'!A43</f>
        <v>2020</v>
      </c>
      <c r="C43" s="3">
        <f>SUM(C393:C399)</f>
        <v>0</v>
      </c>
      <c r="D43" s="3">
        <f t="shared" ref="D43:H43" si="72">SUM(D393:D399)</f>
        <v>0</v>
      </c>
      <c r="E43" s="3">
        <f t="shared" si="72"/>
        <v>0</v>
      </c>
      <c r="F43" s="3">
        <f t="shared" si="72"/>
        <v>0</v>
      </c>
      <c r="G43" s="3">
        <f t="shared" si="72"/>
        <v>0</v>
      </c>
      <c r="H43" s="3">
        <f t="shared" si="72"/>
        <v>0</v>
      </c>
      <c r="J43" s="3">
        <f>SUM(J399)</f>
        <v>0</v>
      </c>
      <c r="L43" s="22">
        <f>'Olieforbrug, TJ'!M43</f>
        <v>2020</v>
      </c>
      <c r="M43" s="3"/>
      <c r="N43" s="3">
        <f t="shared" ref="N43" si="73">SUM(N393:N399)</f>
        <v>1254.3463333333334</v>
      </c>
      <c r="O43" s="3"/>
      <c r="P43" s="3">
        <f t="shared" ref="P43" si="74">SUM(P393:P399)</f>
        <v>204.45581450000003</v>
      </c>
      <c r="R43" s="3">
        <f t="shared" ref="R43" si="75">SUM(R393:R399)</f>
        <v>0.87639416666666714</v>
      </c>
    </row>
    <row r="44" spans="1:19" x14ac:dyDescent="0.2">
      <c r="A44" s="22">
        <f>'Olieforbrug, TJ'!A44</f>
        <v>2021</v>
      </c>
      <c r="C44" s="3">
        <f>SUM(C406:C412)</f>
        <v>0</v>
      </c>
      <c r="D44" s="3">
        <f t="shared" ref="D44:H44" si="76">SUM(D406:D412)</f>
        <v>0</v>
      </c>
      <c r="E44" s="3">
        <f t="shared" si="76"/>
        <v>0</v>
      </c>
      <c r="F44" s="3">
        <f t="shared" si="76"/>
        <v>0</v>
      </c>
      <c r="G44" s="3">
        <f t="shared" si="76"/>
        <v>0</v>
      </c>
      <c r="H44" s="3">
        <f t="shared" si="76"/>
        <v>0</v>
      </c>
      <c r="J44" s="3">
        <f>SUM(J412)</f>
        <v>0</v>
      </c>
      <c r="L44" s="22">
        <f>'Olieforbrug, TJ'!M44</f>
        <v>2021</v>
      </c>
      <c r="M44" s="3"/>
      <c r="N44" s="3">
        <f t="shared" ref="N44" si="77">SUM(N406:N412)</f>
        <v>1254.3463333333334</v>
      </c>
      <c r="O44" s="3"/>
      <c r="P44" s="3">
        <f t="shared" ref="P44" si="78">SUM(P406:P412)</f>
        <v>269.32415999999995</v>
      </c>
      <c r="R44" s="3">
        <f t="shared" ref="R44" si="79">SUM(R406:R412)</f>
        <v>0.87639416666666714</v>
      </c>
    </row>
    <row r="45" spans="1:19" x14ac:dyDescent="0.2">
      <c r="A45" s="22">
        <f>'Olieforbrug, TJ'!A45</f>
        <v>2022</v>
      </c>
      <c r="C45" s="3">
        <f>SUM(C419:C425)</f>
        <v>0</v>
      </c>
      <c r="D45" s="3">
        <f t="shared" ref="D45:H45" si="80">SUM(D419:D425)</f>
        <v>0</v>
      </c>
      <c r="E45" s="3">
        <f t="shared" si="80"/>
        <v>0</v>
      </c>
      <c r="F45" s="3">
        <f t="shared" si="80"/>
        <v>0</v>
      </c>
      <c r="G45" s="3">
        <f t="shared" si="80"/>
        <v>0</v>
      </c>
      <c r="H45" s="3">
        <f t="shared" si="80"/>
        <v>0</v>
      </c>
      <c r="J45" s="3">
        <f>SUM(J425)</f>
        <v>0</v>
      </c>
      <c r="L45" s="22">
        <f>'Olieforbrug, TJ'!M45</f>
        <v>2022</v>
      </c>
      <c r="M45" s="3"/>
      <c r="N45" s="3">
        <f t="shared" ref="N45" si="81">SUM(N419:N425)</f>
        <v>1254.3463333333309</v>
      </c>
      <c r="O45" s="3"/>
      <c r="P45" s="3">
        <f t="shared" ref="P45" si="82">SUM(P419:P425)</f>
        <v>269.32415999999995</v>
      </c>
      <c r="R45" s="3">
        <f t="shared" ref="R45" si="83">SUM(R419:R425)</f>
        <v>0.87639416666666892</v>
      </c>
    </row>
    <row r="46" spans="1:19" x14ac:dyDescent="0.2">
      <c r="A46" s="22">
        <f>'Olieforbrug, TJ'!A46</f>
        <v>2023</v>
      </c>
      <c r="C46" s="3">
        <f>SUM(C432:C438)</f>
        <v>0</v>
      </c>
      <c r="D46" s="3">
        <f t="shared" ref="D46:H46" si="84">SUM(D432:D438)</f>
        <v>0</v>
      </c>
      <c r="E46" s="3">
        <f t="shared" si="84"/>
        <v>0</v>
      </c>
      <c r="F46" s="3">
        <f t="shared" si="84"/>
        <v>0</v>
      </c>
      <c r="G46" s="3">
        <f t="shared" si="84"/>
        <v>0</v>
      </c>
      <c r="H46" s="3">
        <f t="shared" si="84"/>
        <v>0</v>
      </c>
      <c r="J46" s="3">
        <f>SUM(J438)</f>
        <v>0</v>
      </c>
      <c r="L46" s="22">
        <f>'Olieforbrug, TJ'!M46</f>
        <v>2023</v>
      </c>
      <c r="M46" s="3"/>
      <c r="N46" s="3">
        <f t="shared" ref="N46" si="85">SUM(N432:N438)</f>
        <v>1254.3463333333309</v>
      </c>
      <c r="O46" s="3"/>
      <c r="P46" s="3">
        <f t="shared" ref="P46" si="86">SUM(P432:P438)</f>
        <v>269.32415999999995</v>
      </c>
      <c r="Q46" s="3"/>
      <c r="R46" s="3">
        <f t="shared" ref="R46" si="87">SUM(R432:R438)</f>
        <v>0.87639416666666892</v>
      </c>
    </row>
    <row r="47" spans="1:19" x14ac:dyDescent="0.2">
      <c r="A47" s="22"/>
      <c r="L47" s="22"/>
      <c r="M47" s="3"/>
      <c r="N47" s="3"/>
      <c r="P47" s="3"/>
      <c r="R47" s="3"/>
      <c r="S47" s="3"/>
    </row>
    <row r="48" spans="1:19" ht="13.5" thickBot="1" x14ac:dyDescent="0.25">
      <c r="A48" s="2"/>
      <c r="C48" s="25"/>
      <c r="D48" s="25"/>
      <c r="E48" s="25"/>
      <c r="F48" s="25"/>
      <c r="G48" s="25"/>
      <c r="H48" s="25"/>
      <c r="J48" s="25"/>
      <c r="K48"/>
      <c r="L48" s="2"/>
      <c r="M48" s="22"/>
      <c r="N48" s="25"/>
      <c r="P48" s="25"/>
      <c r="R48" s="25"/>
    </row>
    <row r="49" spans="1:18" x14ac:dyDescent="0.2">
      <c r="A49" s="23" t="s">
        <v>40</v>
      </c>
      <c r="C49" s="3">
        <v>0</v>
      </c>
      <c r="D49" s="3">
        <v>8987</v>
      </c>
      <c r="E49" s="3">
        <v>350</v>
      </c>
      <c r="F49" s="3">
        <v>527</v>
      </c>
      <c r="G49" s="3">
        <v>1152</v>
      </c>
      <c r="H49" s="3">
        <v>9772</v>
      </c>
      <c r="I49"/>
      <c r="J49" s="3">
        <v>4531</v>
      </c>
      <c r="L49" s="26" t="s">
        <v>61</v>
      </c>
      <c r="M49" s="22"/>
      <c r="N49" s="3">
        <v>637.53468750000002</v>
      </c>
      <c r="P49" s="3">
        <v>212.31262500000003</v>
      </c>
      <c r="R49" s="3">
        <v>76</v>
      </c>
    </row>
    <row r="50" spans="1:18" x14ac:dyDescent="0.2">
      <c r="A50" s="23" t="s">
        <v>41</v>
      </c>
      <c r="C50" s="3">
        <v>0</v>
      </c>
      <c r="D50" s="3">
        <v>9064</v>
      </c>
      <c r="E50" s="3">
        <v>685</v>
      </c>
      <c r="F50" s="3">
        <v>671</v>
      </c>
      <c r="G50" s="3">
        <v>417</v>
      </c>
      <c r="H50" s="3">
        <v>8396</v>
      </c>
      <c r="I50"/>
      <c r="J50" s="3">
        <v>4114</v>
      </c>
      <c r="L50" s="26" t="s">
        <v>62</v>
      </c>
      <c r="M50" s="22"/>
      <c r="N50" s="3">
        <v>637.53468750000002</v>
      </c>
      <c r="P50" s="3">
        <v>212.31262500000003</v>
      </c>
      <c r="R50" s="3">
        <v>76</v>
      </c>
    </row>
    <row r="51" spans="1:18" x14ac:dyDescent="0.2">
      <c r="A51" s="23" t="s">
        <v>42</v>
      </c>
      <c r="C51" s="3">
        <v>0</v>
      </c>
      <c r="D51" s="3">
        <v>9490</v>
      </c>
      <c r="E51" s="3">
        <v>564</v>
      </c>
      <c r="F51" s="3">
        <v>755</v>
      </c>
      <c r="G51" s="3">
        <v>154</v>
      </c>
      <c r="H51" s="3">
        <v>8478</v>
      </c>
      <c r="I51"/>
      <c r="J51" s="3">
        <v>3960</v>
      </c>
      <c r="L51" s="26" t="s">
        <v>63</v>
      </c>
      <c r="M51" s="22"/>
      <c r="N51" s="3">
        <v>637.53468750000002</v>
      </c>
      <c r="P51" s="3">
        <v>212.31262500000003</v>
      </c>
      <c r="R51" s="3">
        <v>76</v>
      </c>
    </row>
    <row r="52" spans="1:18" x14ac:dyDescent="0.2">
      <c r="A52" s="23" t="s">
        <v>43</v>
      </c>
      <c r="C52" s="3">
        <v>0</v>
      </c>
      <c r="D52" s="3">
        <v>8985</v>
      </c>
      <c r="E52" s="3">
        <v>287</v>
      </c>
      <c r="F52" s="3">
        <v>509</v>
      </c>
      <c r="G52" s="3">
        <v>-5833</v>
      </c>
      <c r="H52" s="3">
        <v>8318</v>
      </c>
      <c r="I52"/>
      <c r="J52" s="3">
        <v>9793</v>
      </c>
      <c r="L52" s="26" t="s">
        <v>64</v>
      </c>
      <c r="M52" s="22"/>
      <c r="N52" s="3">
        <v>637.53468750000002</v>
      </c>
      <c r="P52" s="3">
        <v>212.31262500000003</v>
      </c>
      <c r="R52" s="3">
        <v>76</v>
      </c>
    </row>
    <row r="53" spans="1:18" x14ac:dyDescent="0.2">
      <c r="A53" s="23"/>
      <c r="I53"/>
      <c r="M53" s="22"/>
      <c r="N53" s="3"/>
      <c r="P53" s="3"/>
      <c r="R53" s="3"/>
    </row>
    <row r="54" spans="1:18" x14ac:dyDescent="0.2">
      <c r="A54" s="23" t="s">
        <v>44</v>
      </c>
      <c r="C54" s="3">
        <v>0</v>
      </c>
      <c r="D54" s="3">
        <v>12194</v>
      </c>
      <c r="E54" s="3">
        <v>0</v>
      </c>
      <c r="F54" s="3">
        <v>858</v>
      </c>
      <c r="G54" s="3">
        <v>4943</v>
      </c>
      <c r="H54" s="3">
        <v>12263</v>
      </c>
      <c r="I54"/>
      <c r="J54" s="3">
        <v>4850</v>
      </c>
      <c r="L54" s="26" t="s">
        <v>81</v>
      </c>
      <c r="M54" s="22"/>
      <c r="N54" s="3">
        <v>635.93724999999995</v>
      </c>
      <c r="P54" s="3">
        <v>123.249604875</v>
      </c>
      <c r="R54" s="3">
        <v>93.049596150000013</v>
      </c>
    </row>
    <row r="55" spans="1:18" x14ac:dyDescent="0.2">
      <c r="A55" s="23" t="s">
        <v>45</v>
      </c>
      <c r="C55" s="3">
        <v>0</v>
      </c>
      <c r="D55" s="3">
        <v>12201</v>
      </c>
      <c r="E55" s="3">
        <v>0</v>
      </c>
      <c r="F55" s="3">
        <v>1127</v>
      </c>
      <c r="G55" s="3">
        <v>46</v>
      </c>
      <c r="H55" s="3">
        <v>10897</v>
      </c>
      <c r="I55"/>
      <c r="J55" s="3">
        <v>4804</v>
      </c>
      <c r="L55" s="26" t="s">
        <v>82</v>
      </c>
      <c r="M55" s="22"/>
      <c r="N55" s="3">
        <v>635.93724999999995</v>
      </c>
      <c r="P55" s="3">
        <v>123.249604875</v>
      </c>
      <c r="R55" s="3">
        <v>93.049596150000013</v>
      </c>
    </row>
    <row r="56" spans="1:18" x14ac:dyDescent="0.2">
      <c r="A56" s="23" t="s">
        <v>46</v>
      </c>
      <c r="C56" s="3">
        <v>0</v>
      </c>
      <c r="D56" s="3">
        <v>8875</v>
      </c>
      <c r="E56" s="3">
        <v>0</v>
      </c>
      <c r="F56" s="3">
        <v>727</v>
      </c>
      <c r="G56" s="3">
        <v>779</v>
      </c>
      <c r="H56" s="3">
        <v>8049</v>
      </c>
      <c r="I56"/>
      <c r="J56" s="3">
        <v>4025</v>
      </c>
      <c r="L56" s="26" t="s">
        <v>83</v>
      </c>
      <c r="M56" s="22"/>
      <c r="N56" s="3">
        <v>635.93724999999995</v>
      </c>
      <c r="P56" s="3">
        <v>123.249604875</v>
      </c>
      <c r="R56" s="3">
        <v>93.049596150000013</v>
      </c>
    </row>
    <row r="57" spans="1:18" x14ac:dyDescent="0.2">
      <c r="A57" s="23" t="s">
        <v>47</v>
      </c>
      <c r="C57" s="3">
        <v>0</v>
      </c>
      <c r="D57" s="3">
        <v>8985</v>
      </c>
      <c r="E57" s="3">
        <v>0</v>
      </c>
      <c r="F57" s="3">
        <v>509</v>
      </c>
      <c r="G57" s="3">
        <v>-85</v>
      </c>
      <c r="H57" s="3">
        <v>8309</v>
      </c>
      <c r="I57"/>
      <c r="J57" s="3">
        <v>4110</v>
      </c>
      <c r="L57" s="26" t="s">
        <v>84</v>
      </c>
      <c r="M57" s="22"/>
      <c r="N57" s="3">
        <v>635.93724999999995</v>
      </c>
      <c r="P57" s="3">
        <v>123.249604875</v>
      </c>
      <c r="R57" s="3">
        <v>93.049596150000013</v>
      </c>
    </row>
    <row r="58" spans="1:18" x14ac:dyDescent="0.2">
      <c r="A58" s="23"/>
      <c r="I58"/>
      <c r="M58" s="22"/>
      <c r="N58" s="3"/>
      <c r="P58" s="3"/>
      <c r="R58" s="3"/>
    </row>
    <row r="59" spans="1:18" x14ac:dyDescent="0.2">
      <c r="A59" s="23" t="s">
        <v>48</v>
      </c>
      <c r="C59" s="3">
        <v>0</v>
      </c>
      <c r="D59" s="3">
        <v>10778</v>
      </c>
      <c r="E59" s="3">
        <v>350</v>
      </c>
      <c r="F59" s="3">
        <v>527</v>
      </c>
      <c r="G59" s="3">
        <v>-237</v>
      </c>
      <c r="H59" s="3">
        <v>9664</v>
      </c>
      <c r="I59"/>
      <c r="J59" s="3">
        <v>4347</v>
      </c>
      <c r="L59" s="26" t="s">
        <v>85</v>
      </c>
      <c r="M59" s="22"/>
      <c r="N59" s="3">
        <v>643.54000499999995</v>
      </c>
      <c r="P59" s="3">
        <v>84.511278000000004</v>
      </c>
      <c r="R59" s="3">
        <v>36.785652523575187</v>
      </c>
    </row>
    <row r="60" spans="1:18" x14ac:dyDescent="0.2">
      <c r="A60" s="23" t="s">
        <v>49</v>
      </c>
      <c r="C60" s="3">
        <v>0</v>
      </c>
      <c r="D60" s="3">
        <v>10279</v>
      </c>
      <c r="E60" s="3">
        <v>490</v>
      </c>
      <c r="F60" s="3">
        <v>768</v>
      </c>
      <c r="G60" s="3">
        <v>-35</v>
      </c>
      <c r="H60" s="3">
        <v>9161</v>
      </c>
      <c r="I60"/>
      <c r="J60" s="3">
        <v>4382</v>
      </c>
      <c r="L60" s="26" t="s">
        <v>86</v>
      </c>
      <c r="M60" s="22"/>
      <c r="N60" s="3">
        <v>643.54000499999995</v>
      </c>
      <c r="P60" s="3">
        <v>84.511278000000004</v>
      </c>
      <c r="R60" s="3">
        <v>36.785652523575187</v>
      </c>
    </row>
    <row r="61" spans="1:18" x14ac:dyDescent="0.2">
      <c r="A61" s="23" t="s">
        <v>50</v>
      </c>
      <c r="C61" s="3">
        <v>0</v>
      </c>
      <c r="D61" s="3">
        <v>8578</v>
      </c>
      <c r="E61" s="3">
        <v>412</v>
      </c>
      <c r="F61" s="3">
        <v>627</v>
      </c>
      <c r="G61" s="3">
        <v>209</v>
      </c>
      <c r="H61" s="3">
        <v>7948</v>
      </c>
      <c r="I61"/>
      <c r="J61" s="3">
        <v>4173</v>
      </c>
      <c r="L61" s="26" t="s">
        <v>87</v>
      </c>
      <c r="M61" s="22"/>
      <c r="N61" s="3">
        <v>643.54000499999995</v>
      </c>
      <c r="P61" s="3">
        <v>84.511278000000004</v>
      </c>
      <c r="R61" s="3">
        <v>36.785652523575187</v>
      </c>
    </row>
    <row r="62" spans="1:18" x14ac:dyDescent="0.2">
      <c r="A62" s="23" t="s">
        <v>51</v>
      </c>
      <c r="C62" s="3">
        <v>0</v>
      </c>
      <c r="D62" s="3">
        <v>9238</v>
      </c>
      <c r="E62" s="3">
        <v>287</v>
      </c>
      <c r="F62" s="3">
        <v>509</v>
      </c>
      <c r="G62" s="3">
        <v>141</v>
      </c>
      <c r="H62" s="3">
        <v>8596</v>
      </c>
      <c r="I62"/>
      <c r="J62" s="3">
        <v>4032</v>
      </c>
      <c r="L62" s="26" t="s">
        <v>88</v>
      </c>
      <c r="M62" s="22"/>
      <c r="N62" s="3">
        <v>643.54000499999995</v>
      </c>
      <c r="P62" s="3">
        <v>84.511278000000004</v>
      </c>
      <c r="R62" s="3">
        <v>36.785652523575187</v>
      </c>
    </row>
    <row r="63" spans="1:18" x14ac:dyDescent="0.2">
      <c r="A63" s="23"/>
      <c r="I63"/>
      <c r="M63" s="22"/>
      <c r="N63" s="3"/>
      <c r="P63" s="3"/>
      <c r="R63" s="3"/>
    </row>
    <row r="64" spans="1:18" x14ac:dyDescent="0.2">
      <c r="A64" s="23" t="s">
        <v>52</v>
      </c>
      <c r="C64" s="3">
        <v>0</v>
      </c>
      <c r="D64" s="3">
        <v>2632</v>
      </c>
      <c r="E64" s="3">
        <v>0</v>
      </c>
      <c r="F64" s="3">
        <v>355</v>
      </c>
      <c r="G64" s="3">
        <v>4032</v>
      </c>
      <c r="H64" s="3">
        <v>2216</v>
      </c>
      <c r="I64"/>
      <c r="J64" s="3">
        <v>0</v>
      </c>
      <c r="L64" s="26" t="s">
        <v>89</v>
      </c>
      <c r="M64" s="22"/>
      <c r="N64" s="3">
        <v>576.79330500000003</v>
      </c>
      <c r="P64" s="3">
        <v>87.869826000000003</v>
      </c>
      <c r="R64" s="3">
        <v>15.529372558333325</v>
      </c>
    </row>
    <row r="65" spans="1:18" x14ac:dyDescent="0.2">
      <c r="A65" s="23" t="s">
        <v>53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/>
      <c r="J65" s="3">
        <v>0</v>
      </c>
      <c r="L65" s="26" t="s">
        <v>90</v>
      </c>
      <c r="M65" s="22"/>
      <c r="N65" s="3">
        <v>576.79330500000003</v>
      </c>
      <c r="P65" s="3">
        <v>87.869826000000003</v>
      </c>
      <c r="R65" s="3">
        <v>15.529372558333325</v>
      </c>
    </row>
    <row r="66" spans="1:18" x14ac:dyDescent="0.2">
      <c r="A66" s="23" t="s">
        <v>54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/>
      <c r="J66" s="3">
        <v>0</v>
      </c>
      <c r="L66" s="26" t="s">
        <v>91</v>
      </c>
      <c r="M66" s="22"/>
      <c r="N66" s="3">
        <v>576.79330500000003</v>
      </c>
      <c r="P66" s="3">
        <v>87.869826000000003</v>
      </c>
      <c r="R66" s="3">
        <v>15.529372558333325</v>
      </c>
    </row>
    <row r="67" spans="1:18" x14ac:dyDescent="0.2">
      <c r="A67" s="23" t="s">
        <v>55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/>
      <c r="J67" s="3">
        <v>0</v>
      </c>
      <c r="L67" s="26" t="s">
        <v>92</v>
      </c>
      <c r="M67" s="22"/>
      <c r="N67" s="3">
        <v>576.79330500000003</v>
      </c>
      <c r="P67" s="3">
        <v>87.869826000000003</v>
      </c>
      <c r="R67" s="3">
        <v>15.529372558333325</v>
      </c>
    </row>
    <row r="68" spans="1:18" x14ac:dyDescent="0.2">
      <c r="A68" s="23"/>
      <c r="I68"/>
      <c r="M68" s="22"/>
      <c r="N68" s="3"/>
      <c r="P68" s="3"/>
      <c r="R68" s="3"/>
    </row>
    <row r="69" spans="1:18" x14ac:dyDescent="0.2">
      <c r="A69" s="23" t="s">
        <v>56</v>
      </c>
      <c r="I69"/>
      <c r="L69" s="26" t="s">
        <v>93</v>
      </c>
      <c r="M69" s="22"/>
      <c r="N69" s="3">
        <v>528.99416192570482</v>
      </c>
      <c r="P69" s="3">
        <v>101.71511475</v>
      </c>
      <c r="R69" s="3">
        <v>9.1837379083333257</v>
      </c>
    </row>
    <row r="70" spans="1:18" x14ac:dyDescent="0.2">
      <c r="A70" s="23" t="s">
        <v>57</v>
      </c>
      <c r="I70"/>
      <c r="L70" s="26" t="s">
        <v>94</v>
      </c>
      <c r="M70" s="22"/>
      <c r="N70" s="3">
        <v>528.99416192570482</v>
      </c>
      <c r="P70" s="3">
        <v>101.71511475</v>
      </c>
      <c r="R70" s="3">
        <v>9.1837379083333257</v>
      </c>
    </row>
    <row r="71" spans="1:18" x14ac:dyDescent="0.2">
      <c r="A71" s="23" t="s">
        <v>58</v>
      </c>
      <c r="I71"/>
      <c r="L71" s="26" t="s">
        <v>95</v>
      </c>
      <c r="M71" s="22"/>
      <c r="N71" s="3">
        <v>528.99416192570482</v>
      </c>
      <c r="P71" s="3">
        <v>101.71511475</v>
      </c>
      <c r="R71" s="3">
        <v>9.1837379083333257</v>
      </c>
    </row>
    <row r="72" spans="1:18" x14ac:dyDescent="0.2">
      <c r="A72" s="23" t="s">
        <v>96</v>
      </c>
      <c r="I72"/>
      <c r="L72" s="26" t="s">
        <v>97</v>
      </c>
      <c r="M72" s="22"/>
      <c r="N72" s="3">
        <v>528.99416192570482</v>
      </c>
      <c r="P72" s="3">
        <v>101.71511475</v>
      </c>
      <c r="R72" s="3">
        <v>9.1837379083333257</v>
      </c>
    </row>
    <row r="73" spans="1:18" x14ac:dyDescent="0.2">
      <c r="A73" s="23"/>
      <c r="I73"/>
      <c r="L73" s="26"/>
      <c r="M73" s="22"/>
      <c r="N73" s="3"/>
      <c r="P73" s="3"/>
      <c r="R73" s="3"/>
    </row>
    <row r="74" spans="1:18" x14ac:dyDescent="0.2">
      <c r="A74" s="32" t="s">
        <v>98</v>
      </c>
      <c r="C74" s="3">
        <v>39457</v>
      </c>
      <c r="D74" s="3">
        <v>1775</v>
      </c>
      <c r="E74" s="3">
        <v>30028</v>
      </c>
      <c r="F74" s="3">
        <v>0</v>
      </c>
      <c r="G74" s="3">
        <v>498</v>
      </c>
      <c r="H74" s="3">
        <v>13202</v>
      </c>
      <c r="I74"/>
      <c r="J74" s="3">
        <v>4499</v>
      </c>
      <c r="L74" s="26" t="s">
        <v>99</v>
      </c>
      <c r="N74" s="3">
        <v>537.577</v>
      </c>
      <c r="P74" s="3">
        <v>95.586323624999991</v>
      </c>
      <c r="R74" s="3">
        <v>9.6735484833333256</v>
      </c>
    </row>
    <row r="75" spans="1:18" x14ac:dyDescent="0.2">
      <c r="A75" s="32" t="s">
        <v>114</v>
      </c>
      <c r="C75" s="3">
        <v>58881</v>
      </c>
      <c r="D75" s="3">
        <v>882</v>
      </c>
      <c r="E75" s="3">
        <v>46386</v>
      </c>
      <c r="F75" s="3">
        <v>0</v>
      </c>
      <c r="G75" s="3">
        <v>-1146</v>
      </c>
      <c r="H75" s="3">
        <v>12639</v>
      </c>
      <c r="I75"/>
      <c r="J75" s="3">
        <v>5645</v>
      </c>
      <c r="L75" s="26" t="s">
        <v>126</v>
      </c>
      <c r="N75" s="3">
        <v>537.577</v>
      </c>
      <c r="O75" s="3"/>
      <c r="P75" s="3">
        <v>95.586323624999991</v>
      </c>
      <c r="Q75" s="3"/>
      <c r="R75" s="3">
        <v>9.6735484833333256</v>
      </c>
    </row>
    <row r="76" spans="1:18" x14ac:dyDescent="0.2">
      <c r="A76" s="32" t="s">
        <v>127</v>
      </c>
      <c r="C76" s="3">
        <v>36707</v>
      </c>
      <c r="D76" s="3">
        <v>3810</v>
      </c>
      <c r="E76" s="3">
        <v>26050</v>
      </c>
      <c r="F76" s="3">
        <v>0</v>
      </c>
      <c r="G76" s="3">
        <v>-1563</v>
      </c>
      <c r="H76" s="3">
        <v>13414</v>
      </c>
      <c r="I76"/>
      <c r="J76" s="3">
        <v>7208</v>
      </c>
      <c r="L76" s="26" t="s">
        <v>128</v>
      </c>
      <c r="N76" s="3">
        <v>537.577</v>
      </c>
      <c r="O76" s="3"/>
      <c r="P76" s="3">
        <v>95.586323624999991</v>
      </c>
      <c r="Q76" s="3"/>
      <c r="R76" s="3">
        <v>9.6735484833333256</v>
      </c>
    </row>
    <row r="77" spans="1:18" x14ac:dyDescent="0.2">
      <c r="A77" s="32" t="s">
        <v>132</v>
      </c>
      <c r="C77" s="3">
        <v>16634</v>
      </c>
      <c r="D77" s="3">
        <v>800</v>
      </c>
      <c r="E77" s="3">
        <v>6839</v>
      </c>
      <c r="F77" s="3">
        <v>0</v>
      </c>
      <c r="G77" s="3">
        <v>2953</v>
      </c>
      <c r="H77" s="3">
        <v>13110</v>
      </c>
      <c r="I77"/>
      <c r="J77" s="3">
        <v>4255</v>
      </c>
      <c r="L77" s="26" t="s">
        <v>133</v>
      </c>
      <c r="N77" s="3">
        <v>537.577</v>
      </c>
      <c r="O77" s="3"/>
      <c r="P77" s="3">
        <v>95.586323624999991</v>
      </c>
      <c r="Q77" s="3"/>
      <c r="R77" s="3">
        <v>9.6735484833333256</v>
      </c>
    </row>
    <row r="78" spans="1:18" x14ac:dyDescent="0.2">
      <c r="A78" s="32"/>
      <c r="I78"/>
      <c r="L78" s="26"/>
      <c r="N78" s="3"/>
      <c r="O78" s="3"/>
      <c r="P78" s="3"/>
      <c r="Q78" s="3"/>
      <c r="R78" s="3"/>
    </row>
    <row r="79" spans="1:18" x14ac:dyDescent="0.2">
      <c r="A79" s="32" t="s">
        <v>134</v>
      </c>
      <c r="C79" s="3">
        <v>24889</v>
      </c>
      <c r="D79" s="3">
        <v>3118</v>
      </c>
      <c r="E79" s="3">
        <v>14680</v>
      </c>
      <c r="F79" s="3">
        <v>0</v>
      </c>
      <c r="G79" s="3">
        <v>-1949</v>
      </c>
      <c r="H79" s="3">
        <v>11711</v>
      </c>
      <c r="I79"/>
      <c r="J79" s="3">
        <v>6204</v>
      </c>
      <c r="L79" s="26" t="s">
        <v>135</v>
      </c>
      <c r="N79" s="3">
        <v>537.577</v>
      </c>
      <c r="O79" s="3"/>
      <c r="P79" s="3">
        <v>95.754777375000003</v>
      </c>
      <c r="Q79" s="3"/>
      <c r="R79" s="3">
        <v>10.300835875000001</v>
      </c>
    </row>
    <row r="80" spans="1:18" x14ac:dyDescent="0.2">
      <c r="A80" s="32" t="s">
        <v>139</v>
      </c>
      <c r="C80" s="3">
        <v>43350</v>
      </c>
      <c r="D80" s="3">
        <v>1128</v>
      </c>
      <c r="E80" s="3">
        <v>35285</v>
      </c>
      <c r="F80" s="3">
        <v>0</v>
      </c>
      <c r="G80" s="3">
        <v>1158</v>
      </c>
      <c r="H80" s="3">
        <v>12335</v>
      </c>
      <c r="I80"/>
      <c r="J80" s="3">
        <v>5046</v>
      </c>
      <c r="L80" s="26" t="s">
        <v>140</v>
      </c>
      <c r="N80" s="3">
        <v>537.577</v>
      </c>
      <c r="O80" s="3"/>
      <c r="P80" s="3">
        <v>95.754777375000003</v>
      </c>
      <c r="Q80" s="3"/>
      <c r="R80" s="3">
        <v>10.300835875000001</v>
      </c>
    </row>
    <row r="81" spans="1:19" x14ac:dyDescent="0.2">
      <c r="A81" s="32" t="s">
        <v>141</v>
      </c>
      <c r="C81" s="3">
        <v>40934</v>
      </c>
      <c r="D81" s="3">
        <v>564</v>
      </c>
      <c r="E81" s="3">
        <v>28385</v>
      </c>
      <c r="F81" s="3">
        <v>0</v>
      </c>
      <c r="G81" s="3">
        <v>92</v>
      </c>
      <c r="H81" s="3">
        <v>13433</v>
      </c>
      <c r="I81"/>
      <c r="J81" s="3">
        <v>4954</v>
      </c>
      <c r="L81" s="26" t="s">
        <v>142</v>
      </c>
      <c r="N81" s="3">
        <v>537.577</v>
      </c>
      <c r="O81" s="3"/>
      <c r="P81" s="3">
        <v>95.754777375000003</v>
      </c>
      <c r="Q81" s="3"/>
      <c r="R81" s="3">
        <v>10.300835875000001</v>
      </c>
    </row>
    <row r="82" spans="1:19" x14ac:dyDescent="0.2">
      <c r="A82" s="32" t="s">
        <v>151</v>
      </c>
      <c r="C82" s="3">
        <v>22629</v>
      </c>
      <c r="D82" s="3">
        <v>2950</v>
      </c>
      <c r="E82" s="3">
        <v>14691</v>
      </c>
      <c r="F82" s="3">
        <v>0</v>
      </c>
      <c r="G82" s="3">
        <v>982</v>
      </c>
      <c r="H82" s="3">
        <v>12793</v>
      </c>
      <c r="I82"/>
      <c r="J82" s="3">
        <v>3972</v>
      </c>
      <c r="L82" s="26" t="s">
        <v>152</v>
      </c>
      <c r="N82" s="3">
        <v>537.577</v>
      </c>
      <c r="O82" s="3"/>
      <c r="P82" s="3">
        <v>95.754777375000003</v>
      </c>
      <c r="Q82" s="3"/>
      <c r="R82" s="3">
        <v>10.300835875000001</v>
      </c>
    </row>
    <row r="83" spans="1:19" x14ac:dyDescent="0.2">
      <c r="A83" s="32"/>
      <c r="I83"/>
      <c r="L83" s="26"/>
      <c r="N83" s="3"/>
      <c r="O83" s="3"/>
      <c r="P83" s="3"/>
      <c r="Q83" s="3"/>
      <c r="R83" s="3"/>
    </row>
    <row r="84" spans="1:19" x14ac:dyDescent="0.2">
      <c r="A84" s="32" t="s">
        <v>156</v>
      </c>
      <c r="C84" s="3">
        <v>42028</v>
      </c>
      <c r="D84" s="3">
        <v>0</v>
      </c>
      <c r="E84" s="3">
        <v>29623</v>
      </c>
      <c r="F84" s="3">
        <v>0</v>
      </c>
      <c r="G84" s="3">
        <v>-1122</v>
      </c>
      <c r="H84" s="3">
        <v>14136</v>
      </c>
      <c r="I84"/>
      <c r="J84" s="3">
        <v>5094</v>
      </c>
      <c r="L84" s="26" t="s">
        <v>157</v>
      </c>
      <c r="N84" s="3">
        <v>537.577</v>
      </c>
      <c r="O84" s="3"/>
      <c r="P84" s="3">
        <v>102.841688625</v>
      </c>
      <c r="Q84" s="3"/>
      <c r="R84" s="3">
        <v>9.9269534750000012</v>
      </c>
    </row>
    <row r="85" spans="1:19" x14ac:dyDescent="0.2">
      <c r="A85" s="32" t="s">
        <v>159</v>
      </c>
      <c r="C85" s="3">
        <v>45617</v>
      </c>
      <c r="D85" s="3">
        <v>2457</v>
      </c>
      <c r="E85" s="3">
        <v>35110</v>
      </c>
      <c r="F85" s="3">
        <v>0</v>
      </c>
      <c r="G85" s="3">
        <v>-1609</v>
      </c>
      <c r="H85" s="3">
        <v>14228</v>
      </c>
      <c r="I85"/>
      <c r="J85" s="3">
        <v>6703</v>
      </c>
      <c r="L85" s="26" t="s">
        <v>160</v>
      </c>
      <c r="N85" s="3">
        <v>537.577</v>
      </c>
      <c r="O85" s="3"/>
      <c r="P85" s="3">
        <v>102.841688625</v>
      </c>
      <c r="Q85" s="3"/>
      <c r="R85" s="3">
        <v>9.9269534750000012</v>
      </c>
    </row>
    <row r="86" spans="1:19" x14ac:dyDescent="0.2">
      <c r="A86" s="32" t="s">
        <v>161</v>
      </c>
      <c r="C86" s="3">
        <v>44164</v>
      </c>
      <c r="D86" s="3">
        <v>0</v>
      </c>
      <c r="E86" s="3">
        <v>33028</v>
      </c>
      <c r="F86" s="3">
        <v>0</v>
      </c>
      <c r="G86" s="3">
        <v>852</v>
      </c>
      <c r="H86" s="3">
        <v>13848</v>
      </c>
      <c r="I86"/>
      <c r="J86" s="3">
        <v>5851</v>
      </c>
      <c r="L86" s="26" t="s">
        <v>162</v>
      </c>
      <c r="N86" s="3">
        <v>537.577</v>
      </c>
      <c r="O86" s="3"/>
      <c r="P86" s="3">
        <v>102.841688625</v>
      </c>
      <c r="Q86" s="3"/>
      <c r="R86" s="3">
        <v>9.9269534750000012</v>
      </c>
    </row>
    <row r="87" spans="1:19" x14ac:dyDescent="0.2">
      <c r="A87" s="32" t="s">
        <v>163</v>
      </c>
      <c r="C87" s="3">
        <v>30052</v>
      </c>
      <c r="D87" s="3">
        <v>1678</v>
      </c>
      <c r="E87" s="3">
        <v>21321</v>
      </c>
      <c r="F87" s="3">
        <v>0</v>
      </c>
      <c r="G87" s="3">
        <v>1201</v>
      </c>
      <c r="H87" s="3">
        <v>11483</v>
      </c>
      <c r="I87"/>
      <c r="J87" s="3">
        <v>4650</v>
      </c>
      <c r="L87" s="26" t="s">
        <v>164</v>
      </c>
      <c r="N87" s="3">
        <v>537.577</v>
      </c>
      <c r="O87" s="3"/>
      <c r="P87" s="3">
        <v>102.841688625</v>
      </c>
      <c r="Q87" s="3"/>
      <c r="R87" s="3">
        <v>9.9269534750000012</v>
      </c>
    </row>
    <row r="88" spans="1:19" x14ac:dyDescent="0.2">
      <c r="A88" s="32"/>
      <c r="I88"/>
      <c r="L88" s="26"/>
      <c r="N88" s="3"/>
      <c r="O88" s="3"/>
      <c r="P88" s="3"/>
      <c r="Q88" s="3"/>
      <c r="R88" s="3"/>
    </row>
    <row r="89" spans="1:19" x14ac:dyDescent="0.2">
      <c r="A89" s="32" t="s">
        <v>165</v>
      </c>
      <c r="C89" s="3">
        <v>19528</v>
      </c>
      <c r="D89" s="3">
        <v>3231</v>
      </c>
      <c r="E89" s="3">
        <v>11505</v>
      </c>
      <c r="F89" s="3">
        <v>0</v>
      </c>
      <c r="G89" s="3">
        <v>-1528</v>
      </c>
      <c r="H89" s="3">
        <v>11008</v>
      </c>
      <c r="I89"/>
      <c r="J89" s="3">
        <v>6178</v>
      </c>
      <c r="K89" s="26"/>
      <c r="L89" s="26" t="s">
        <v>135</v>
      </c>
      <c r="M89" s="3"/>
      <c r="N89" s="3">
        <v>537.577</v>
      </c>
      <c r="O89" s="3"/>
      <c r="P89" s="3">
        <v>112.98091875</v>
      </c>
      <c r="Q89" s="3"/>
      <c r="R89" s="3">
        <v>10.22272665</v>
      </c>
    </row>
    <row r="90" spans="1:19" x14ac:dyDescent="0.2">
      <c r="A90" s="32" t="s">
        <v>167</v>
      </c>
      <c r="C90" s="3">
        <v>46107</v>
      </c>
      <c r="D90" s="3">
        <v>1746</v>
      </c>
      <c r="E90" s="3">
        <v>35520</v>
      </c>
      <c r="F90" s="3">
        <v>0</v>
      </c>
      <c r="G90" s="3">
        <v>-338</v>
      </c>
      <c r="H90" s="3">
        <v>12294</v>
      </c>
      <c r="I90"/>
      <c r="J90" s="3">
        <v>6516</v>
      </c>
      <c r="K90" s="26"/>
      <c r="L90" s="26" t="s">
        <v>140</v>
      </c>
      <c r="M90" s="3"/>
      <c r="N90" s="3">
        <v>537.577</v>
      </c>
      <c r="O90" s="3"/>
      <c r="P90" s="3">
        <v>112.98091875</v>
      </c>
      <c r="Q90" s="3"/>
      <c r="R90" s="3">
        <v>10.22272665</v>
      </c>
      <c r="S90" s="3"/>
    </row>
    <row r="91" spans="1:19" x14ac:dyDescent="0.2">
      <c r="A91" s="32" t="s">
        <v>169</v>
      </c>
      <c r="C91" s="3">
        <v>22619</v>
      </c>
      <c r="D91" s="3">
        <v>5819</v>
      </c>
      <c r="E91" s="3">
        <v>18282</v>
      </c>
      <c r="F91" s="3">
        <v>0</v>
      </c>
      <c r="G91" s="3">
        <v>1424</v>
      </c>
      <c r="H91" s="3">
        <v>12536</v>
      </c>
      <c r="I91"/>
      <c r="J91" s="3">
        <v>5092</v>
      </c>
      <c r="K91" s="26"/>
      <c r="L91" s="26" t="s">
        <v>142</v>
      </c>
      <c r="M91" s="3"/>
      <c r="N91" s="3">
        <v>537.577</v>
      </c>
      <c r="O91" s="3"/>
      <c r="P91" s="3">
        <v>112.98091875</v>
      </c>
      <c r="Q91" s="3"/>
      <c r="R91" s="3">
        <v>10.22272665</v>
      </c>
      <c r="S91" s="3"/>
    </row>
    <row r="92" spans="1:19" x14ac:dyDescent="0.2">
      <c r="A92" s="32" t="s">
        <v>171</v>
      </c>
      <c r="C92" s="3">
        <v>15222</v>
      </c>
      <c r="D92" s="3">
        <v>7413</v>
      </c>
      <c r="E92" s="3">
        <v>8584</v>
      </c>
      <c r="F92" s="3">
        <v>0</v>
      </c>
      <c r="G92" s="3">
        <v>-2833</v>
      </c>
      <c r="H92" s="3">
        <v>11481</v>
      </c>
      <c r="I92"/>
      <c r="J92" s="3">
        <v>7925</v>
      </c>
      <c r="K92"/>
      <c r="L92" s="26" t="s">
        <v>172</v>
      </c>
      <c r="M92" s="3"/>
      <c r="N92" s="3">
        <v>537.577</v>
      </c>
      <c r="P92" s="3">
        <v>112.98091875</v>
      </c>
      <c r="R92" s="3">
        <v>10.22272665</v>
      </c>
    </row>
    <row r="93" spans="1:19" x14ac:dyDescent="0.2">
      <c r="A93" s="32"/>
      <c r="I93"/>
      <c r="M93" s="26"/>
    </row>
    <row r="94" spans="1:19" x14ac:dyDescent="0.2">
      <c r="A94" s="32" t="s">
        <v>173</v>
      </c>
      <c r="C94" s="3">
        <f t="shared" ref="C94:H94" si="88">SUM(C315:C317)</f>
        <v>0</v>
      </c>
      <c r="D94" s="3">
        <f t="shared" si="88"/>
        <v>0</v>
      </c>
      <c r="E94" s="3">
        <f t="shared" si="88"/>
        <v>0</v>
      </c>
      <c r="F94" s="3">
        <f t="shared" si="88"/>
        <v>0</v>
      </c>
      <c r="G94" s="3">
        <f t="shared" si="88"/>
        <v>0</v>
      </c>
      <c r="H94" s="3">
        <f t="shared" si="88"/>
        <v>0</v>
      </c>
      <c r="I94"/>
      <c r="J94" s="3">
        <f>J317</f>
        <v>0</v>
      </c>
      <c r="L94" s="26" t="s">
        <v>174</v>
      </c>
      <c r="M94" s="26"/>
      <c r="N94" s="3">
        <f>SUM(N315:N317)</f>
        <v>537.577</v>
      </c>
      <c r="P94" s="3">
        <f>SUM(P315:P317)</f>
        <v>89.517345000000006</v>
      </c>
      <c r="R94" s="3">
        <f>SUM(R315:R317)</f>
        <v>3.6712227250000007</v>
      </c>
    </row>
    <row r="95" spans="1:19" x14ac:dyDescent="0.2">
      <c r="A95" s="32" t="s">
        <v>175</v>
      </c>
      <c r="C95" s="3">
        <f t="shared" ref="C95:H95" si="89">SUM(C318:C320)</f>
        <v>0</v>
      </c>
      <c r="D95" s="3">
        <f t="shared" si="89"/>
        <v>0</v>
      </c>
      <c r="E95" s="3">
        <f t="shared" si="89"/>
        <v>0</v>
      </c>
      <c r="F95" s="3">
        <f t="shared" si="89"/>
        <v>0</v>
      </c>
      <c r="G95" s="3">
        <f t="shared" si="89"/>
        <v>0</v>
      </c>
      <c r="H95" s="3">
        <f t="shared" si="89"/>
        <v>0</v>
      </c>
      <c r="I95"/>
      <c r="J95" s="3">
        <f>J320</f>
        <v>0</v>
      </c>
      <c r="K95"/>
      <c r="L95" s="26" t="s">
        <v>176</v>
      </c>
      <c r="M95" s="3"/>
      <c r="N95" s="3">
        <f>SUM(N318:N320)</f>
        <v>537.577</v>
      </c>
      <c r="P95" s="3">
        <f>SUM(P318:P320)</f>
        <v>89.517345000000006</v>
      </c>
      <c r="R95" s="3">
        <f>SUM(R318:R320)</f>
        <v>3.6712227250000007</v>
      </c>
    </row>
    <row r="96" spans="1:19" x14ac:dyDescent="0.2">
      <c r="A96" s="32" t="s">
        <v>177</v>
      </c>
      <c r="C96" s="3">
        <f t="shared" ref="C96:H96" si="90">SUM(C321:C323)</f>
        <v>0</v>
      </c>
      <c r="D96" s="3">
        <f t="shared" si="90"/>
        <v>0</v>
      </c>
      <c r="E96" s="3">
        <f t="shared" si="90"/>
        <v>0</v>
      </c>
      <c r="F96" s="3">
        <f t="shared" si="90"/>
        <v>0</v>
      </c>
      <c r="G96" s="3">
        <f t="shared" si="90"/>
        <v>0</v>
      </c>
      <c r="H96" s="3">
        <f t="shared" si="90"/>
        <v>0</v>
      </c>
      <c r="I96"/>
      <c r="J96" s="3">
        <f>J323</f>
        <v>0</v>
      </c>
      <c r="K96"/>
      <c r="L96" s="26" t="s">
        <v>178</v>
      </c>
      <c r="M96" s="3"/>
      <c r="N96" s="3">
        <f>SUM(N321:N323)</f>
        <v>537.577</v>
      </c>
      <c r="P96" s="3">
        <f>SUM(P321:P323)</f>
        <v>89.517345000000006</v>
      </c>
      <c r="R96" s="3">
        <f>SUM(R321:R323)</f>
        <v>3.6712227250000007</v>
      </c>
    </row>
    <row r="97" spans="1:21" x14ac:dyDescent="0.2">
      <c r="A97" s="32" t="s">
        <v>179</v>
      </c>
      <c r="C97" s="3">
        <f t="shared" ref="C97:H97" si="91">SUM(C324:C326)</f>
        <v>0</v>
      </c>
      <c r="D97" s="3">
        <f t="shared" si="91"/>
        <v>0</v>
      </c>
      <c r="E97" s="3">
        <f t="shared" si="91"/>
        <v>0</v>
      </c>
      <c r="F97" s="3">
        <f t="shared" si="91"/>
        <v>0</v>
      </c>
      <c r="G97" s="3">
        <f t="shared" si="91"/>
        <v>0</v>
      </c>
      <c r="H97" s="3">
        <f t="shared" si="91"/>
        <v>0</v>
      </c>
      <c r="I97"/>
      <c r="J97" s="3">
        <f>J326</f>
        <v>0</v>
      </c>
      <c r="K97"/>
      <c r="L97" s="26" t="s">
        <v>180</v>
      </c>
      <c r="M97" s="3"/>
      <c r="N97" s="3">
        <f>SUM(N324:N326)</f>
        <v>537.577</v>
      </c>
      <c r="P97" s="3">
        <f>SUM(P324:P326)</f>
        <v>89.517345000000006</v>
      </c>
      <c r="R97" s="3">
        <f>SUM(R324:R326)</f>
        <v>3.6712227250000007</v>
      </c>
    </row>
    <row r="98" spans="1:21" x14ac:dyDescent="0.2">
      <c r="A98" s="32"/>
      <c r="I98"/>
      <c r="K98"/>
      <c r="L98" s="26"/>
      <c r="M98" s="3"/>
      <c r="N98" s="3"/>
      <c r="P98" s="3"/>
      <c r="R98" s="3"/>
    </row>
    <row r="99" spans="1:21" s="57" customFormat="1" x14ac:dyDescent="0.2">
      <c r="A99" s="32" t="s">
        <v>181</v>
      </c>
      <c r="C99" s="3">
        <f t="shared" ref="C99:H99" si="92">SUM(C328:C330)</f>
        <v>0</v>
      </c>
      <c r="D99" s="3">
        <f t="shared" si="92"/>
        <v>0</v>
      </c>
      <c r="E99" s="3">
        <f t="shared" si="92"/>
        <v>0</v>
      </c>
      <c r="F99" s="3">
        <f t="shared" si="92"/>
        <v>0</v>
      </c>
      <c r="G99" s="3">
        <f t="shared" si="92"/>
        <v>0</v>
      </c>
      <c r="H99" s="3">
        <f t="shared" si="92"/>
        <v>0</v>
      </c>
      <c r="I99"/>
      <c r="J99" s="3">
        <f>J330</f>
        <v>0</v>
      </c>
      <c r="L99" s="26" t="s">
        <v>185</v>
      </c>
      <c r="M99" s="65"/>
      <c r="N99" s="3">
        <f>SUM(N328:N330)</f>
        <v>537.577</v>
      </c>
      <c r="P99" s="3">
        <f>SUM(P328:P330)</f>
        <v>79.748985000000005</v>
      </c>
      <c r="R99" s="3">
        <f>SUM(R328:R330)</f>
        <v>12.041251300000003</v>
      </c>
      <c r="U99"/>
    </row>
    <row r="100" spans="1:21" s="57" customFormat="1" x14ac:dyDescent="0.2">
      <c r="A100" s="32" t="s">
        <v>182</v>
      </c>
      <c r="C100" s="3">
        <f t="shared" ref="C100:H100" si="93">SUM(C331:C333)</f>
        <v>0</v>
      </c>
      <c r="D100" s="3">
        <f t="shared" si="93"/>
        <v>0</v>
      </c>
      <c r="E100" s="3">
        <f t="shared" si="93"/>
        <v>0</v>
      </c>
      <c r="F100" s="3">
        <f t="shared" si="93"/>
        <v>0</v>
      </c>
      <c r="G100" s="3">
        <f t="shared" si="93"/>
        <v>0</v>
      </c>
      <c r="H100" s="3">
        <f t="shared" si="93"/>
        <v>0</v>
      </c>
      <c r="I100"/>
      <c r="J100" s="3">
        <f>J333</f>
        <v>0</v>
      </c>
      <c r="L100" s="26" t="s">
        <v>186</v>
      </c>
      <c r="M100" s="65"/>
      <c r="N100" s="3">
        <f>SUM(N331:N333)</f>
        <v>537.577</v>
      </c>
      <c r="P100" s="3">
        <f>SUM(P331:P333)</f>
        <v>79.748985000000005</v>
      </c>
      <c r="R100" s="3">
        <f>SUM(R331:R333)</f>
        <v>12.041251300000003</v>
      </c>
    </row>
    <row r="101" spans="1:21" s="57" customFormat="1" x14ac:dyDescent="0.2">
      <c r="A101" s="32" t="s">
        <v>183</v>
      </c>
      <c r="C101" s="3">
        <f t="shared" ref="C101:H101" si="94">SUM(C334:C336)</f>
        <v>0</v>
      </c>
      <c r="D101" s="3">
        <f t="shared" si="94"/>
        <v>0</v>
      </c>
      <c r="E101" s="3">
        <f t="shared" si="94"/>
        <v>0</v>
      </c>
      <c r="F101" s="3">
        <f t="shared" si="94"/>
        <v>0</v>
      </c>
      <c r="G101" s="3">
        <f t="shared" si="94"/>
        <v>0</v>
      </c>
      <c r="H101" s="3">
        <f t="shared" si="94"/>
        <v>0</v>
      </c>
      <c r="I101"/>
      <c r="J101" s="3">
        <f>J336</f>
        <v>0</v>
      </c>
      <c r="L101" s="26" t="s">
        <v>187</v>
      </c>
      <c r="M101" s="65"/>
      <c r="N101" s="3">
        <f>SUM(N334:N336)</f>
        <v>537.577</v>
      </c>
      <c r="P101" s="3">
        <f>SUM(P334:P336)</f>
        <v>79.748985000000005</v>
      </c>
      <c r="R101" s="3">
        <f>SUM(R334:R336)</f>
        <v>12.041251300000003</v>
      </c>
    </row>
    <row r="102" spans="1:21" s="57" customFormat="1" x14ac:dyDescent="0.2">
      <c r="A102" s="32" t="s">
        <v>184</v>
      </c>
      <c r="C102" s="3">
        <f t="shared" ref="C102:H102" si="95">SUM(C337:C339)</f>
        <v>0</v>
      </c>
      <c r="D102" s="3">
        <f t="shared" si="95"/>
        <v>0</v>
      </c>
      <c r="E102" s="3">
        <f t="shared" si="95"/>
        <v>0</v>
      </c>
      <c r="F102" s="3">
        <f t="shared" si="95"/>
        <v>0</v>
      </c>
      <c r="G102" s="3">
        <f t="shared" si="95"/>
        <v>0</v>
      </c>
      <c r="H102" s="3">
        <f t="shared" si="95"/>
        <v>0</v>
      </c>
      <c r="I102"/>
      <c r="J102" s="3">
        <f>J339</f>
        <v>0</v>
      </c>
      <c r="L102" s="26" t="s">
        <v>188</v>
      </c>
      <c r="M102" s="65"/>
      <c r="N102" s="3">
        <f>SUM(N337:N339)</f>
        <v>537.577</v>
      </c>
      <c r="P102" s="3">
        <f>SUM(P337:P339)</f>
        <v>79.748985000000005</v>
      </c>
      <c r="R102" s="3">
        <f>SUM(R337:R339)</f>
        <v>12.041251300000003</v>
      </c>
    </row>
    <row r="103" spans="1:21" s="57" customFormat="1" x14ac:dyDescent="0.2">
      <c r="A103" s="32"/>
      <c r="C103" s="3"/>
      <c r="D103" s="3"/>
      <c r="E103" s="3"/>
      <c r="F103" s="3"/>
      <c r="G103" s="3"/>
      <c r="H103" s="3"/>
      <c r="I103"/>
      <c r="J103" s="3"/>
      <c r="L103" s="26"/>
      <c r="M103" s="65"/>
      <c r="N103" s="3"/>
      <c r="P103" s="3"/>
      <c r="R103" s="3"/>
    </row>
    <row r="104" spans="1:21" s="57" customFormat="1" x14ac:dyDescent="0.2">
      <c r="A104" s="32" t="s">
        <v>193</v>
      </c>
      <c r="C104" s="3">
        <f t="shared" ref="C104:H104" si="96">SUM(C341:C343)</f>
        <v>0</v>
      </c>
      <c r="D104" s="3">
        <f t="shared" si="96"/>
        <v>0</v>
      </c>
      <c r="E104" s="3">
        <f t="shared" si="96"/>
        <v>0</v>
      </c>
      <c r="F104" s="3">
        <f t="shared" si="96"/>
        <v>0</v>
      </c>
      <c r="G104" s="3">
        <f t="shared" si="96"/>
        <v>0</v>
      </c>
      <c r="H104" s="3">
        <f t="shared" si="96"/>
        <v>0</v>
      </c>
      <c r="I104"/>
      <c r="J104" s="3">
        <f>J343</f>
        <v>0</v>
      </c>
      <c r="L104" s="26" t="s">
        <v>189</v>
      </c>
      <c r="M104" s="65"/>
      <c r="N104" s="3">
        <f>SUM(N341:N343)</f>
        <v>537.577</v>
      </c>
      <c r="O104" s="3"/>
      <c r="P104" s="3">
        <f>SUM(P341:P343)</f>
        <v>89.159568374999992</v>
      </c>
      <c r="Q104" s="3"/>
      <c r="R104" s="3">
        <f>SUM(R341:R343)</f>
        <v>4.87452500000001</v>
      </c>
      <c r="S104" s="3"/>
      <c r="U104"/>
    </row>
    <row r="105" spans="1:21" s="57" customFormat="1" x14ac:dyDescent="0.2">
      <c r="A105" s="32" t="s">
        <v>194</v>
      </c>
      <c r="C105" s="3">
        <f t="shared" ref="C105:H105" si="97">SUM(C344:C346)</f>
        <v>0</v>
      </c>
      <c r="D105" s="3">
        <f t="shared" si="97"/>
        <v>0</v>
      </c>
      <c r="E105" s="3">
        <f t="shared" si="97"/>
        <v>0</v>
      </c>
      <c r="F105" s="3">
        <f t="shared" si="97"/>
        <v>0</v>
      </c>
      <c r="G105" s="3">
        <f t="shared" si="97"/>
        <v>0</v>
      </c>
      <c r="H105" s="3">
        <f t="shared" si="97"/>
        <v>0</v>
      </c>
      <c r="I105"/>
      <c r="J105" s="3">
        <f>J346</f>
        <v>0</v>
      </c>
      <c r="L105" s="26" t="s">
        <v>190</v>
      </c>
      <c r="M105" s="65"/>
      <c r="N105" s="3">
        <f>SUM(N344:N346)</f>
        <v>537.577</v>
      </c>
      <c r="O105" s="3"/>
      <c r="P105" s="3">
        <f>SUM(P344:P346)</f>
        <v>89.159568374999992</v>
      </c>
      <c r="Q105" s="3"/>
      <c r="R105" s="3">
        <f>SUM(R344:R346)</f>
        <v>4.87452500000001</v>
      </c>
    </row>
    <row r="106" spans="1:21" s="57" customFormat="1" x14ac:dyDescent="0.2">
      <c r="A106" s="32" t="s">
        <v>195</v>
      </c>
      <c r="C106" s="3">
        <f t="shared" ref="C106:H106" si="98">SUM(C347:C349)</f>
        <v>0</v>
      </c>
      <c r="D106" s="3">
        <f t="shared" si="98"/>
        <v>0</v>
      </c>
      <c r="E106" s="3">
        <f t="shared" si="98"/>
        <v>0</v>
      </c>
      <c r="F106" s="3">
        <f t="shared" si="98"/>
        <v>0</v>
      </c>
      <c r="G106" s="3">
        <f t="shared" si="98"/>
        <v>0</v>
      </c>
      <c r="H106" s="3">
        <f t="shared" si="98"/>
        <v>0</v>
      </c>
      <c r="I106"/>
      <c r="J106" s="3">
        <f>J349</f>
        <v>0</v>
      </c>
      <c r="L106" s="26" t="s">
        <v>191</v>
      </c>
      <c r="M106" s="65"/>
      <c r="N106" s="3">
        <f>SUM(N347:N349)</f>
        <v>537.577</v>
      </c>
      <c r="O106" s="3"/>
      <c r="P106" s="3">
        <f>SUM(P347:P349)</f>
        <v>89.159568374999992</v>
      </c>
      <c r="Q106" s="3"/>
      <c r="R106" s="3">
        <f>SUM(R347:R349)</f>
        <v>4.87452500000001</v>
      </c>
    </row>
    <row r="107" spans="1:21" s="57" customFormat="1" x14ac:dyDescent="0.2">
      <c r="A107" s="32" t="s">
        <v>196</v>
      </c>
      <c r="C107" s="3">
        <f t="shared" ref="C107:H107" si="99">SUM(C350:C352)</f>
        <v>0</v>
      </c>
      <c r="D107" s="3">
        <f t="shared" si="99"/>
        <v>0</v>
      </c>
      <c r="E107" s="3">
        <f t="shared" si="99"/>
        <v>0</v>
      </c>
      <c r="F107" s="3">
        <f t="shared" si="99"/>
        <v>0</v>
      </c>
      <c r="G107" s="3">
        <f t="shared" si="99"/>
        <v>0</v>
      </c>
      <c r="H107" s="3">
        <f t="shared" si="99"/>
        <v>0</v>
      </c>
      <c r="I107"/>
      <c r="J107" s="3">
        <f>J352</f>
        <v>0</v>
      </c>
      <c r="L107" s="26" t="s">
        <v>192</v>
      </c>
      <c r="M107" s="65"/>
      <c r="N107" s="3">
        <f>SUM(N350:N352)</f>
        <v>537.577</v>
      </c>
      <c r="O107" s="3"/>
      <c r="P107" s="3">
        <f>SUM(P350:P352)</f>
        <v>89.159568374999992</v>
      </c>
      <c r="Q107" s="3"/>
      <c r="R107" s="3">
        <f>SUM(R350:R352)</f>
        <v>4.87452500000001</v>
      </c>
    </row>
    <row r="108" spans="1:21" s="57" customFormat="1" x14ac:dyDescent="0.2">
      <c r="A108" s="32"/>
      <c r="C108" s="3"/>
      <c r="D108" s="3"/>
      <c r="E108" s="3"/>
      <c r="F108" s="3"/>
      <c r="G108" s="3"/>
      <c r="H108" s="3"/>
      <c r="I108"/>
      <c r="J108" s="3"/>
      <c r="L108" s="26"/>
      <c r="M108" s="65"/>
      <c r="N108" s="3"/>
      <c r="O108" s="3"/>
      <c r="P108" s="3"/>
      <c r="Q108" s="3"/>
      <c r="R108" s="3"/>
    </row>
    <row r="109" spans="1:21" s="57" customFormat="1" x14ac:dyDescent="0.2">
      <c r="A109" s="32" t="s">
        <v>197</v>
      </c>
      <c r="C109" s="3">
        <f t="shared" ref="C109:H109" si="100">SUM(C354:C356)</f>
        <v>0</v>
      </c>
      <c r="D109" s="3">
        <f t="shared" si="100"/>
        <v>0</v>
      </c>
      <c r="E109" s="3">
        <f t="shared" si="100"/>
        <v>0</v>
      </c>
      <c r="F109" s="3">
        <f t="shared" si="100"/>
        <v>0</v>
      </c>
      <c r="G109" s="3">
        <f t="shared" si="100"/>
        <v>0</v>
      </c>
      <c r="H109" s="3">
        <f t="shared" si="100"/>
        <v>0</v>
      </c>
      <c r="I109"/>
      <c r="J109" s="3">
        <f>J356</f>
        <v>0</v>
      </c>
      <c r="L109" s="26" t="s">
        <v>201</v>
      </c>
      <c r="M109" s="65"/>
      <c r="N109" s="3">
        <f>SUM(N354:N356)</f>
        <v>537.577</v>
      </c>
      <c r="O109" s="3"/>
      <c r="P109" s="3">
        <f>SUM(P354:P356)</f>
        <v>67.346917499999989</v>
      </c>
      <c r="Q109" s="3"/>
      <c r="R109" s="3">
        <f>SUM(R354:R356)</f>
        <v>4.8457724999999998</v>
      </c>
      <c r="U109"/>
    </row>
    <row r="110" spans="1:21" s="57" customFormat="1" x14ac:dyDescent="0.2">
      <c r="A110" s="32" t="s">
        <v>198</v>
      </c>
      <c r="C110" s="3">
        <f t="shared" ref="C110:H110" si="101">SUM(C357:C359)</f>
        <v>0</v>
      </c>
      <c r="D110" s="3">
        <f t="shared" si="101"/>
        <v>0</v>
      </c>
      <c r="E110" s="3">
        <f t="shared" si="101"/>
        <v>0</v>
      </c>
      <c r="F110" s="3">
        <f t="shared" si="101"/>
        <v>0</v>
      </c>
      <c r="G110" s="3">
        <f t="shared" si="101"/>
        <v>0</v>
      </c>
      <c r="H110" s="3">
        <f t="shared" si="101"/>
        <v>0</v>
      </c>
      <c r="I110"/>
      <c r="J110" s="3">
        <f>J359</f>
        <v>0</v>
      </c>
      <c r="L110" s="26" t="s">
        <v>202</v>
      </c>
      <c r="M110" s="65"/>
      <c r="N110" s="3">
        <f>SUM(N357:N359)</f>
        <v>537.577</v>
      </c>
      <c r="O110" s="3"/>
      <c r="P110" s="3">
        <f>SUM(P357:P359)</f>
        <v>67.346917499999989</v>
      </c>
      <c r="Q110" s="3"/>
      <c r="R110" s="3">
        <f>SUM(R357:R359)</f>
        <v>4.8457724999999998</v>
      </c>
    </row>
    <row r="111" spans="1:21" s="57" customFormat="1" x14ac:dyDescent="0.2">
      <c r="A111" s="32" t="s">
        <v>199</v>
      </c>
      <c r="C111" s="3">
        <f t="shared" ref="C111:H111" si="102">SUM(C360:C362)</f>
        <v>0</v>
      </c>
      <c r="D111" s="3">
        <f t="shared" si="102"/>
        <v>0</v>
      </c>
      <c r="E111" s="3">
        <f t="shared" si="102"/>
        <v>0</v>
      </c>
      <c r="F111" s="3">
        <f t="shared" si="102"/>
        <v>0</v>
      </c>
      <c r="G111" s="3">
        <f t="shared" si="102"/>
        <v>0</v>
      </c>
      <c r="H111" s="3">
        <f t="shared" si="102"/>
        <v>0</v>
      </c>
      <c r="I111"/>
      <c r="J111" s="3">
        <f>J362</f>
        <v>0</v>
      </c>
      <c r="L111" s="26" t="s">
        <v>203</v>
      </c>
      <c r="M111" s="65"/>
      <c r="N111" s="3">
        <f>SUM(N360:N362)</f>
        <v>537.577</v>
      </c>
      <c r="O111" s="3"/>
      <c r="P111" s="3">
        <f>SUM(P360:P362)</f>
        <v>67.346917499999989</v>
      </c>
      <c r="Q111" s="3"/>
      <c r="R111" s="3">
        <f>SUM(R360:R362)</f>
        <v>4.8457724999999998</v>
      </c>
    </row>
    <row r="112" spans="1:21" s="57" customFormat="1" ht="13.5" customHeight="1" x14ac:dyDescent="0.2">
      <c r="A112" s="32" t="s">
        <v>200</v>
      </c>
      <c r="C112" s="3">
        <f t="shared" ref="C112:H112" si="103">SUM(C363:C365)</f>
        <v>0</v>
      </c>
      <c r="D112" s="3">
        <f t="shared" si="103"/>
        <v>0</v>
      </c>
      <c r="E112" s="3">
        <f t="shared" si="103"/>
        <v>0</v>
      </c>
      <c r="F112" s="3">
        <f t="shared" si="103"/>
        <v>0</v>
      </c>
      <c r="G112" s="3">
        <f t="shared" si="103"/>
        <v>0</v>
      </c>
      <c r="H112" s="3">
        <f t="shared" si="103"/>
        <v>0</v>
      </c>
      <c r="I112"/>
      <c r="J112" s="3">
        <f>J365</f>
        <v>0</v>
      </c>
      <c r="L112" s="26" t="s">
        <v>204</v>
      </c>
      <c r="M112" s="65"/>
      <c r="N112" s="3">
        <f>SUM(N363:N365)</f>
        <v>537.577</v>
      </c>
      <c r="O112" s="3"/>
      <c r="P112" s="3">
        <f>SUM(P363:P365)</f>
        <v>67.346917499999989</v>
      </c>
      <c r="Q112" s="3"/>
      <c r="R112" s="3">
        <f>SUM(R363:R365)</f>
        <v>4.8457724999999998</v>
      </c>
    </row>
    <row r="113" spans="1:23" s="57" customFormat="1" x14ac:dyDescent="0.2">
      <c r="A113" s="32"/>
      <c r="C113" s="3"/>
      <c r="D113" s="3"/>
      <c r="E113" s="3"/>
      <c r="F113" s="3"/>
      <c r="G113" s="3"/>
      <c r="H113" s="3"/>
      <c r="I113"/>
      <c r="J113" s="3"/>
      <c r="L113" s="26"/>
      <c r="M113" s="65"/>
      <c r="N113" s="3"/>
      <c r="O113" s="3"/>
      <c r="P113" s="3"/>
      <c r="Q113" s="3"/>
      <c r="R113" s="3"/>
    </row>
    <row r="114" spans="1:23" s="57" customFormat="1" x14ac:dyDescent="0.2">
      <c r="A114" s="32" t="s">
        <v>205</v>
      </c>
      <c r="C114" s="3">
        <f t="shared" ref="C114:H114" si="104">SUM(C367:C369)</f>
        <v>0</v>
      </c>
      <c r="D114" s="3">
        <f t="shared" si="104"/>
        <v>0</v>
      </c>
      <c r="E114" s="3">
        <f t="shared" si="104"/>
        <v>0</v>
      </c>
      <c r="F114" s="3">
        <f t="shared" si="104"/>
        <v>0</v>
      </c>
      <c r="G114" s="3">
        <f t="shared" si="104"/>
        <v>0</v>
      </c>
      <c r="H114" s="3">
        <f t="shared" si="104"/>
        <v>0</v>
      </c>
      <c r="I114"/>
      <c r="J114" s="3">
        <f>SUM(J369)</f>
        <v>0</v>
      </c>
      <c r="L114" s="26" t="s">
        <v>209</v>
      </c>
      <c r="M114" s="65"/>
      <c r="N114" s="3">
        <f>SUM(N367:N369)</f>
        <v>537.577</v>
      </c>
      <c r="O114" s="3"/>
      <c r="P114" s="3">
        <f>SUM(P367:P369)</f>
        <v>65.323232250000004</v>
      </c>
      <c r="Q114" s="3"/>
      <c r="R114" s="3">
        <f>SUM(R367:R369)</f>
        <v>0.64818879999999901</v>
      </c>
    </row>
    <row r="115" spans="1:23" s="57" customFormat="1" x14ac:dyDescent="0.2">
      <c r="A115" s="32" t="s">
        <v>206</v>
      </c>
      <c r="C115" s="3">
        <f t="shared" ref="C115:H115" si="105">SUM(C370:C372)</f>
        <v>0</v>
      </c>
      <c r="D115" s="3">
        <f t="shared" si="105"/>
        <v>0</v>
      </c>
      <c r="E115" s="3">
        <f t="shared" si="105"/>
        <v>0</v>
      </c>
      <c r="F115" s="3">
        <f t="shared" si="105"/>
        <v>0</v>
      </c>
      <c r="G115" s="3">
        <f t="shared" si="105"/>
        <v>0</v>
      </c>
      <c r="H115" s="3">
        <f t="shared" si="105"/>
        <v>0</v>
      </c>
      <c r="I115"/>
      <c r="J115" s="3">
        <f>J372</f>
        <v>0</v>
      </c>
      <c r="L115" s="26" t="s">
        <v>210</v>
      </c>
      <c r="M115" s="65"/>
      <c r="N115" s="3">
        <f>SUM(N370:N372)</f>
        <v>537.577</v>
      </c>
      <c r="O115" s="3"/>
      <c r="P115" s="3">
        <f>SUM(P370:P372)</f>
        <v>65.323232250000004</v>
      </c>
      <c r="Q115" s="3"/>
      <c r="R115" s="3">
        <f>SUM(R370:R372)</f>
        <v>0.64818879999999901</v>
      </c>
    </row>
    <row r="116" spans="1:23" s="57" customFormat="1" x14ac:dyDescent="0.2">
      <c r="A116" s="32" t="s">
        <v>207</v>
      </c>
      <c r="C116" s="3">
        <f t="shared" ref="C116:H116" si="106">SUM(C373:C375)</f>
        <v>0</v>
      </c>
      <c r="D116" s="3">
        <f t="shared" si="106"/>
        <v>0</v>
      </c>
      <c r="E116" s="3">
        <f t="shared" si="106"/>
        <v>0</v>
      </c>
      <c r="F116" s="3">
        <f t="shared" si="106"/>
        <v>0</v>
      </c>
      <c r="G116" s="3">
        <f t="shared" si="106"/>
        <v>0</v>
      </c>
      <c r="H116" s="3">
        <f t="shared" si="106"/>
        <v>0</v>
      </c>
      <c r="I116"/>
      <c r="J116" s="3">
        <f>J375</f>
        <v>0</v>
      </c>
      <c r="L116" s="26" t="s">
        <v>211</v>
      </c>
      <c r="M116" s="65"/>
      <c r="N116" s="3">
        <f>SUM(N373:N375)</f>
        <v>537.577</v>
      </c>
      <c r="P116" s="3">
        <f>SUM(P373:P375)</f>
        <v>65.323232250000004</v>
      </c>
      <c r="R116" s="3">
        <f>SUM(R373:R375)</f>
        <v>0.64818879999999901</v>
      </c>
    </row>
    <row r="117" spans="1:23" s="57" customFormat="1" x14ac:dyDescent="0.2">
      <c r="A117" s="32" t="s">
        <v>208</v>
      </c>
      <c r="C117" s="3">
        <f t="shared" ref="C117:H117" si="107">SUM(C376:C378)</f>
        <v>0</v>
      </c>
      <c r="D117" s="3">
        <f t="shared" si="107"/>
        <v>0</v>
      </c>
      <c r="E117" s="3">
        <f t="shared" si="107"/>
        <v>0</v>
      </c>
      <c r="F117" s="3">
        <f t="shared" si="107"/>
        <v>0</v>
      </c>
      <c r="G117" s="3">
        <f t="shared" si="107"/>
        <v>0</v>
      </c>
      <c r="H117" s="3">
        <f t="shared" si="107"/>
        <v>0</v>
      </c>
      <c r="I117"/>
      <c r="J117" s="3">
        <f>J378</f>
        <v>0</v>
      </c>
      <c r="L117" s="26" t="s">
        <v>212</v>
      </c>
      <c r="M117" s="65"/>
      <c r="N117" s="3">
        <f>SUM(N376:N378)</f>
        <v>537.577</v>
      </c>
      <c r="P117" s="3">
        <f>SUM(P376:P378)</f>
        <v>65.323232250000004</v>
      </c>
      <c r="R117" s="3">
        <f>SUM(R376:R378)</f>
        <v>0.64818879999999901</v>
      </c>
    </row>
    <row r="118" spans="1:23" x14ac:dyDescent="0.2">
      <c r="A118" s="32"/>
      <c r="I118"/>
      <c r="K118" s="26"/>
      <c r="L118" s="26"/>
      <c r="M118" s="3"/>
      <c r="N118" s="3"/>
      <c r="O118" s="3"/>
      <c r="P118" s="3"/>
      <c r="Q118" s="3"/>
      <c r="R118" s="3"/>
      <c r="S118" s="3"/>
    </row>
    <row r="119" spans="1:23" x14ac:dyDescent="0.2">
      <c r="A119" s="32" t="s">
        <v>213</v>
      </c>
      <c r="C119" s="3">
        <f t="shared" ref="C119:H119" si="108">SUM(C380:C382)</f>
        <v>0</v>
      </c>
      <c r="D119" s="3">
        <f t="shared" si="108"/>
        <v>0</v>
      </c>
      <c r="E119" s="3">
        <f t="shared" si="108"/>
        <v>0</v>
      </c>
      <c r="F119" s="3">
        <f t="shared" si="108"/>
        <v>0</v>
      </c>
      <c r="G119" s="3">
        <f t="shared" si="108"/>
        <v>0</v>
      </c>
      <c r="H119" s="3">
        <f t="shared" si="108"/>
        <v>0</v>
      </c>
      <c r="I119"/>
      <c r="J119" s="3">
        <f>SUM(J382)</f>
        <v>0</v>
      </c>
      <c r="K119"/>
      <c r="L119" s="26" t="str">
        <f>'Olieforbrug, TJ'!M119</f>
        <v>1. Quarter 2019</v>
      </c>
      <c r="M119" s="3"/>
      <c r="N119" s="3">
        <f>SUM(N380:N382)</f>
        <v>537.577</v>
      </c>
      <c r="P119" s="3">
        <f>SUM(P380:P382)</f>
        <v>83.827447125000006</v>
      </c>
      <c r="R119" s="3">
        <f>SUM(R380:R382)</f>
        <v>0.64411749999999901</v>
      </c>
    </row>
    <row r="120" spans="1:23" x14ac:dyDescent="0.2">
      <c r="A120" s="32" t="s">
        <v>214</v>
      </c>
      <c r="C120" s="3">
        <f t="shared" ref="C120:H120" si="109">SUM(C383:C385)</f>
        <v>0</v>
      </c>
      <c r="D120" s="3">
        <f t="shared" si="109"/>
        <v>0</v>
      </c>
      <c r="E120" s="3">
        <f t="shared" si="109"/>
        <v>0</v>
      </c>
      <c r="F120" s="3">
        <f t="shared" si="109"/>
        <v>0</v>
      </c>
      <c r="G120" s="3">
        <f t="shared" si="109"/>
        <v>0</v>
      </c>
      <c r="H120" s="3">
        <f t="shared" si="109"/>
        <v>0</v>
      </c>
      <c r="I120"/>
      <c r="J120" s="3">
        <f>SUM(J385)</f>
        <v>0</v>
      </c>
      <c r="K120"/>
      <c r="L120" s="26" t="str">
        <f>'Olieforbrug, TJ'!M120</f>
        <v>2. Quarter 2019</v>
      </c>
      <c r="M120" s="3"/>
      <c r="N120" s="3">
        <f>SUM(N383:N385)</f>
        <v>537.577</v>
      </c>
      <c r="P120" s="3">
        <f>SUM(P383:P385)</f>
        <v>83.827447125000006</v>
      </c>
      <c r="R120" s="3">
        <f>SUM(R383:R385)</f>
        <v>0.64411749999999901</v>
      </c>
    </row>
    <row r="121" spans="1:23" x14ac:dyDescent="0.2">
      <c r="A121" s="32" t="s">
        <v>215</v>
      </c>
      <c r="C121" s="3">
        <f t="shared" ref="C121:H121" si="110">SUM(C386:C388)</f>
        <v>0</v>
      </c>
      <c r="D121" s="3">
        <f t="shared" si="110"/>
        <v>0</v>
      </c>
      <c r="E121" s="3">
        <f t="shared" si="110"/>
        <v>0</v>
      </c>
      <c r="F121" s="3">
        <f t="shared" si="110"/>
        <v>0</v>
      </c>
      <c r="G121" s="3">
        <f t="shared" si="110"/>
        <v>0</v>
      </c>
      <c r="H121" s="3">
        <f t="shared" si="110"/>
        <v>0</v>
      </c>
      <c r="I121"/>
      <c r="J121" s="3">
        <f>SUM(J388)</f>
        <v>0</v>
      </c>
      <c r="K121"/>
      <c r="L121" s="26" t="str">
        <f>'Olieforbrug, TJ'!M121</f>
        <v>3. Quarter 2019</v>
      </c>
      <c r="M121" s="3"/>
      <c r="N121" s="3">
        <f>SUM(N386:N388)</f>
        <v>537.577</v>
      </c>
      <c r="P121" s="3">
        <f>SUM(P386:P388)</f>
        <v>83.827447125000006</v>
      </c>
      <c r="R121" s="3">
        <f>SUM(R386:R388)</f>
        <v>0.64411749999999901</v>
      </c>
    </row>
    <row r="122" spans="1:23" x14ac:dyDescent="0.2">
      <c r="A122" s="32" t="s">
        <v>219</v>
      </c>
      <c r="C122" s="3">
        <f t="shared" ref="C122:H122" si="111">SUM(C389:C391)</f>
        <v>0</v>
      </c>
      <c r="D122" s="3">
        <f t="shared" si="111"/>
        <v>0</v>
      </c>
      <c r="E122" s="3">
        <f t="shared" si="111"/>
        <v>0</v>
      </c>
      <c r="F122" s="3">
        <f t="shared" si="111"/>
        <v>0</v>
      </c>
      <c r="G122" s="3">
        <f t="shared" si="111"/>
        <v>0</v>
      </c>
      <c r="H122" s="3">
        <f t="shared" si="111"/>
        <v>0</v>
      </c>
      <c r="I122"/>
      <c r="J122" s="3">
        <f>SUM(J391)</f>
        <v>0</v>
      </c>
      <c r="K122"/>
      <c r="L122" s="26" t="str">
        <f>'Olieforbrug, TJ'!M122</f>
        <v>4. Quarter 2019</v>
      </c>
      <c r="M122" s="3"/>
      <c r="N122" s="3">
        <f>SUM(N389:N391)</f>
        <v>537.577</v>
      </c>
      <c r="O122" s="3"/>
      <c r="P122" s="3">
        <f>SUM(P389:P391)</f>
        <v>83.827447125000006</v>
      </c>
      <c r="Q122" s="3"/>
      <c r="R122" s="3">
        <f>SUM(R389:R391)</f>
        <v>0.64411749999999901</v>
      </c>
      <c r="S122" s="3"/>
      <c r="T122" s="3"/>
    </row>
    <row r="123" spans="1:23" x14ac:dyDescent="0.2">
      <c r="A123" s="32"/>
      <c r="I123"/>
      <c r="K123"/>
      <c r="L123" s="26"/>
      <c r="M123" s="3"/>
      <c r="N123" s="3"/>
      <c r="O123" s="3"/>
      <c r="P123" s="3"/>
      <c r="Q123" s="3"/>
      <c r="R123" s="3"/>
      <c r="S123" s="3"/>
      <c r="T123" s="3"/>
    </row>
    <row r="124" spans="1:23" x14ac:dyDescent="0.2">
      <c r="A124" s="32" t="str">
        <f>'Olieforbrug, TJ'!A124</f>
        <v>1. kvartal 2020</v>
      </c>
      <c r="C124" s="3">
        <f t="shared" ref="C124:H124" si="112">SUM(C393:C395)</f>
        <v>0</v>
      </c>
      <c r="D124" s="3">
        <f t="shared" si="112"/>
        <v>0</v>
      </c>
      <c r="E124" s="3">
        <f t="shared" si="112"/>
        <v>0</v>
      </c>
      <c r="F124" s="3">
        <f t="shared" si="112"/>
        <v>0</v>
      </c>
      <c r="G124" s="3">
        <f t="shared" si="112"/>
        <v>0</v>
      </c>
      <c r="H124" s="3">
        <f t="shared" si="112"/>
        <v>0</v>
      </c>
      <c r="I124"/>
      <c r="J124" s="3">
        <f>SUM(J395)</f>
        <v>0</v>
      </c>
      <c r="K124"/>
      <c r="L124" s="26" t="str">
        <f>'Olieforbrug, TJ'!M124</f>
        <v>1. Quarter 2020</v>
      </c>
      <c r="M124" s="3"/>
      <c r="N124" s="3">
        <f>SUM(N393:N395)</f>
        <v>537.577</v>
      </c>
      <c r="O124" s="3"/>
      <c r="P124" s="3">
        <f>SUM(P393:P395)</f>
        <v>87.623920499999997</v>
      </c>
      <c r="Q124" s="3"/>
      <c r="R124" s="3">
        <f>SUM(R393:R395)</f>
        <v>0.37559750000000014</v>
      </c>
      <c r="S124" s="3"/>
      <c r="T124" s="3"/>
    </row>
    <row r="125" spans="1:23" x14ac:dyDescent="0.2">
      <c r="A125" s="32" t="str">
        <f>'Olieforbrug, TJ'!A125</f>
        <v>2. kvartal 2020</v>
      </c>
      <c r="C125" s="3">
        <f t="shared" ref="C125:H125" si="113">SUM(C396:C398)</f>
        <v>0</v>
      </c>
      <c r="D125" s="3">
        <f t="shared" si="113"/>
        <v>0</v>
      </c>
      <c r="E125" s="3">
        <f t="shared" si="113"/>
        <v>0</v>
      </c>
      <c r="F125" s="3">
        <f t="shared" si="113"/>
        <v>0</v>
      </c>
      <c r="G125" s="3">
        <f t="shared" si="113"/>
        <v>0</v>
      </c>
      <c r="H125" s="3">
        <f t="shared" si="113"/>
        <v>0</v>
      </c>
      <c r="I125"/>
      <c r="J125" s="3">
        <f>SUM(J398)</f>
        <v>0</v>
      </c>
      <c r="K125"/>
      <c r="L125" s="26" t="str">
        <f>'Olieforbrug, TJ'!M125</f>
        <v>2. Quarter 2020</v>
      </c>
      <c r="M125" s="3"/>
      <c r="N125" s="3">
        <f>SUM(N396:N398)</f>
        <v>537.577</v>
      </c>
      <c r="O125" s="3"/>
      <c r="P125" s="3">
        <f>SUM(P396:P398)</f>
        <v>87.623920499999997</v>
      </c>
      <c r="Q125" s="3"/>
      <c r="R125" s="3">
        <f>SUM(R396:R398)</f>
        <v>0.37559750000000014</v>
      </c>
      <c r="S125" s="3"/>
      <c r="T125" s="3"/>
      <c r="U125" s="3"/>
      <c r="V125" s="57"/>
      <c r="W125" s="3"/>
    </row>
    <row r="126" spans="1:23" x14ac:dyDescent="0.2">
      <c r="A126" s="32" t="str">
        <f>'Olieforbrug, TJ'!A126</f>
        <v>3. kvartal 2020</v>
      </c>
      <c r="C126" s="3">
        <f t="shared" ref="C126:H126" si="114">SUM(C399:C401)</f>
        <v>0</v>
      </c>
      <c r="D126" s="3">
        <f t="shared" si="114"/>
        <v>0</v>
      </c>
      <c r="E126" s="3">
        <f t="shared" si="114"/>
        <v>0</v>
      </c>
      <c r="F126" s="3">
        <f t="shared" si="114"/>
        <v>0</v>
      </c>
      <c r="G126" s="3">
        <f t="shared" si="114"/>
        <v>0</v>
      </c>
      <c r="H126" s="3">
        <f t="shared" si="114"/>
        <v>0</v>
      </c>
      <c r="I126"/>
      <c r="J126" s="3">
        <f>SUM(J401)</f>
        <v>0</v>
      </c>
      <c r="K126"/>
      <c r="L126" s="26" t="str">
        <f>'Olieforbrug, TJ'!M126</f>
        <v>3. Quarter 2020</v>
      </c>
      <c r="M126" s="3"/>
      <c r="N126" s="3">
        <f>SUM(N399:N401)</f>
        <v>537.577</v>
      </c>
      <c r="O126" s="3"/>
      <c r="P126" s="3">
        <f>SUM(P399:P401)</f>
        <v>87.623920499999997</v>
      </c>
      <c r="Q126" s="3"/>
      <c r="R126" s="3">
        <f>SUM(R399:R401)</f>
        <v>0.37559750000000014</v>
      </c>
      <c r="S126" s="3"/>
      <c r="T126" s="3"/>
    </row>
    <row r="127" spans="1:23" x14ac:dyDescent="0.2">
      <c r="A127" s="32" t="str">
        <f>'Olieforbrug, TJ'!A127</f>
        <v>4. kvartal 2020</v>
      </c>
      <c r="C127" s="3">
        <f t="shared" ref="C127:H127" si="115">SUM(C402:C404)</f>
        <v>0</v>
      </c>
      <c r="D127" s="3">
        <f t="shared" si="115"/>
        <v>0</v>
      </c>
      <c r="E127" s="3">
        <f t="shared" si="115"/>
        <v>0</v>
      </c>
      <c r="F127" s="3">
        <f t="shared" si="115"/>
        <v>0</v>
      </c>
      <c r="G127" s="3">
        <f t="shared" si="115"/>
        <v>0</v>
      </c>
      <c r="H127" s="3">
        <f t="shared" si="115"/>
        <v>0</v>
      </c>
      <c r="I127"/>
      <c r="J127" s="3">
        <f>SUM(J404)</f>
        <v>0</v>
      </c>
      <c r="K127"/>
      <c r="L127" s="26" t="str">
        <f>'Olieforbrug, TJ'!M127</f>
        <v>4. Quarter 2020</v>
      </c>
      <c r="M127" s="3"/>
      <c r="N127" s="3">
        <f>SUM(N402:N404)</f>
        <v>537.577</v>
      </c>
      <c r="O127" s="3"/>
      <c r="P127" s="3">
        <f>SUM(P402:P404)</f>
        <v>87.623920499999997</v>
      </c>
      <c r="Q127" s="3"/>
      <c r="R127" s="3">
        <f>SUM(R402:R404)</f>
        <v>0.37559750000000014</v>
      </c>
      <c r="S127" s="3"/>
      <c r="T127" s="3"/>
    </row>
    <row r="128" spans="1:23" x14ac:dyDescent="0.2">
      <c r="A128" s="32"/>
      <c r="I128"/>
      <c r="K128"/>
      <c r="L128" s="26"/>
      <c r="M128" s="3"/>
      <c r="N128" s="3"/>
      <c r="O128" s="3"/>
      <c r="P128" s="3"/>
      <c r="Q128" s="3"/>
      <c r="R128" s="3"/>
      <c r="S128" s="3"/>
      <c r="T128" s="3"/>
    </row>
    <row r="129" spans="1:20" x14ac:dyDescent="0.2">
      <c r="A129" s="32" t="str">
        <f>'Olieforbrug, TJ'!A129</f>
        <v>1. kvartal 2021</v>
      </c>
      <c r="C129" s="3">
        <f t="shared" ref="C129:H129" si="116">SUM(C406:C408)</f>
        <v>0</v>
      </c>
      <c r="D129" s="3">
        <f t="shared" si="116"/>
        <v>0</v>
      </c>
      <c r="E129" s="3">
        <f t="shared" si="116"/>
        <v>0</v>
      </c>
      <c r="F129" s="3">
        <f t="shared" si="116"/>
        <v>0</v>
      </c>
      <c r="G129" s="3">
        <f t="shared" si="116"/>
        <v>0</v>
      </c>
      <c r="H129" s="3">
        <f t="shared" si="116"/>
        <v>0</v>
      </c>
      <c r="I129"/>
      <c r="J129" s="3">
        <f>SUM(J408)</f>
        <v>0</v>
      </c>
      <c r="K129"/>
      <c r="L129" s="26" t="str">
        <f>'Olieforbrug, TJ'!M129</f>
        <v>1. Quarter 2021</v>
      </c>
      <c r="M129" s="3"/>
      <c r="N129" s="3">
        <f>SUM(N406:N408)</f>
        <v>537.577</v>
      </c>
      <c r="O129" s="3"/>
      <c r="P129" s="3">
        <f>SUM(P406:P408)</f>
        <v>115.42464</v>
      </c>
      <c r="Q129" s="3"/>
      <c r="R129" s="3">
        <f>SUM(R406:R408)</f>
        <v>0.37559750000000014</v>
      </c>
      <c r="S129" s="3"/>
      <c r="T129" s="3"/>
    </row>
    <row r="130" spans="1:20" x14ac:dyDescent="0.2">
      <c r="A130" s="32" t="str">
        <f>'Olieforbrug, TJ'!A130</f>
        <v>2. kvartal 2021</v>
      </c>
      <c r="C130" s="3">
        <f t="shared" ref="C130:H130" si="117">SUM(C409:C411)</f>
        <v>0</v>
      </c>
      <c r="D130" s="3">
        <f t="shared" si="117"/>
        <v>0</v>
      </c>
      <c r="E130" s="3">
        <f t="shared" si="117"/>
        <v>0</v>
      </c>
      <c r="F130" s="3">
        <f t="shared" si="117"/>
        <v>0</v>
      </c>
      <c r="G130" s="3">
        <f t="shared" si="117"/>
        <v>0</v>
      </c>
      <c r="H130" s="3">
        <f t="shared" si="117"/>
        <v>0</v>
      </c>
      <c r="J130" s="3">
        <f>SUM(I411)</f>
        <v>0</v>
      </c>
      <c r="K130" s="57"/>
      <c r="L130" s="26" t="str">
        <f>'Olieforbrug, TJ'!M130</f>
        <v>2. Quarter 2021</v>
      </c>
      <c r="M130" s="3"/>
      <c r="N130" s="3">
        <f>SUM(N409:N411)</f>
        <v>537.577</v>
      </c>
      <c r="O130" s="3"/>
      <c r="P130" s="3">
        <f>SUM(P409:P411)</f>
        <v>115.42464</v>
      </c>
      <c r="Q130" s="3"/>
      <c r="R130" s="3">
        <f>SUM(R409:R411)</f>
        <v>0.37559750000000014</v>
      </c>
      <c r="S130" s="3"/>
      <c r="T130" s="3"/>
    </row>
    <row r="131" spans="1:20" x14ac:dyDescent="0.2">
      <c r="A131" s="32" t="str">
        <f>'Olieforbrug, TJ'!A131</f>
        <v>3. kvartal 2021</v>
      </c>
      <c r="C131" s="3">
        <f t="shared" ref="C131:H131" si="118">SUM(C412:C414)</f>
        <v>0</v>
      </c>
      <c r="D131" s="3">
        <f t="shared" si="118"/>
        <v>0</v>
      </c>
      <c r="E131" s="3">
        <f t="shared" si="118"/>
        <v>0</v>
      </c>
      <c r="F131" s="3">
        <f t="shared" si="118"/>
        <v>0</v>
      </c>
      <c r="G131" s="3">
        <f t="shared" si="118"/>
        <v>0</v>
      </c>
      <c r="H131" s="3">
        <f t="shared" si="118"/>
        <v>0</v>
      </c>
      <c r="J131" s="3">
        <f>SUM(J414)</f>
        <v>0</v>
      </c>
      <c r="K131"/>
      <c r="L131" s="26" t="str">
        <f>'Olieforbrug, TJ'!M131</f>
        <v>3. Quarter 2021</v>
      </c>
      <c r="M131" s="3"/>
      <c r="N131" s="3">
        <f>SUM(N412:N414)</f>
        <v>537.577</v>
      </c>
      <c r="O131" s="3"/>
      <c r="P131" s="3">
        <f>SUM(P412:P414)</f>
        <v>115.42464</v>
      </c>
      <c r="Q131" s="3"/>
      <c r="R131" s="3">
        <f>SUM(R412:R414)</f>
        <v>0.37559750000000014</v>
      </c>
      <c r="S131" s="3"/>
      <c r="T131" s="3"/>
    </row>
    <row r="132" spans="1:20" x14ac:dyDescent="0.2">
      <c r="A132" s="32" t="str">
        <f>'Olieforbrug, TJ'!A132</f>
        <v>4. kvartal 2021</v>
      </c>
      <c r="C132" s="3">
        <f t="shared" ref="C132:H132" si="119">SUM(C415:C417)</f>
        <v>0</v>
      </c>
      <c r="D132" s="3">
        <f t="shared" si="119"/>
        <v>0</v>
      </c>
      <c r="E132" s="3">
        <f t="shared" si="119"/>
        <v>0</v>
      </c>
      <c r="F132" s="3">
        <f t="shared" si="119"/>
        <v>0</v>
      </c>
      <c r="G132" s="3">
        <f t="shared" si="119"/>
        <v>0</v>
      </c>
      <c r="H132" s="3">
        <f t="shared" si="119"/>
        <v>0</v>
      </c>
      <c r="I132"/>
      <c r="J132" s="3">
        <f>SUM(J417)</f>
        <v>0</v>
      </c>
      <c r="K132"/>
      <c r="L132" s="26" t="str">
        <f>'Olieforbrug, TJ'!M132</f>
        <v>4. Quarter 2021</v>
      </c>
      <c r="M132" s="3"/>
      <c r="N132" s="3">
        <f>SUM(N415:N417)</f>
        <v>537.577</v>
      </c>
      <c r="O132" s="3"/>
      <c r="P132" s="3">
        <f>SUM(P415:P417)</f>
        <v>115.42464</v>
      </c>
      <c r="Q132" s="3"/>
      <c r="R132" s="3">
        <f>SUM(R415:R417)</f>
        <v>0.37559750000000014</v>
      </c>
      <c r="S132" s="3"/>
      <c r="T132" s="3"/>
    </row>
    <row r="133" spans="1:20" x14ac:dyDescent="0.2">
      <c r="A133" s="32"/>
      <c r="I133"/>
      <c r="K133"/>
      <c r="L133" s="26"/>
      <c r="M133" s="3"/>
      <c r="N133" s="3"/>
      <c r="O133" s="3"/>
      <c r="P133" s="3"/>
      <c r="Q133" s="3"/>
      <c r="R133" s="3"/>
      <c r="S133" s="3"/>
      <c r="T133" s="3"/>
    </row>
    <row r="134" spans="1:20" x14ac:dyDescent="0.2">
      <c r="A134" s="32" t="str">
        <f>'Olieforbrug, TJ'!A134</f>
        <v>1. kvartal 2022</v>
      </c>
      <c r="C134" s="3">
        <f>SUM(C419:C421)</f>
        <v>0</v>
      </c>
      <c r="D134" s="3">
        <f t="shared" ref="D134:H134" si="120">SUM(D419:D421)</f>
        <v>0</v>
      </c>
      <c r="E134" s="3">
        <f t="shared" si="120"/>
        <v>0</v>
      </c>
      <c r="F134" s="3">
        <f t="shared" si="120"/>
        <v>0</v>
      </c>
      <c r="G134" s="3">
        <f t="shared" si="120"/>
        <v>0</v>
      </c>
      <c r="H134" s="3">
        <f t="shared" si="120"/>
        <v>0</v>
      </c>
      <c r="I134"/>
      <c r="J134" s="3">
        <f>SUM(J421)</f>
        <v>0</v>
      </c>
      <c r="K134"/>
      <c r="L134" s="26" t="str">
        <f>'Olieforbrug, TJ'!M134</f>
        <v>1. Quarter 2022</v>
      </c>
      <c r="M134" s="3"/>
      <c r="N134" s="3">
        <f t="shared" ref="N134" si="121">SUM(N419:N421)</f>
        <v>537.57699999999909</v>
      </c>
      <c r="O134" s="3"/>
      <c r="P134" s="3">
        <f t="shared" ref="P134" si="122">SUM(P419:P421)</f>
        <v>115.42464</v>
      </c>
      <c r="Q134" s="3"/>
      <c r="R134" s="3">
        <f t="shared" ref="R134" si="123">SUM(R419:R421)</f>
        <v>0.37559750000000103</v>
      </c>
      <c r="S134" s="3"/>
      <c r="T134" s="3"/>
    </row>
    <row r="135" spans="1:20" x14ac:dyDescent="0.2">
      <c r="A135" s="32" t="str">
        <f>'Olieforbrug, TJ'!A135</f>
        <v>2. kvartal 2022</v>
      </c>
      <c r="C135" s="3">
        <f>SUM(C422:C424)</f>
        <v>0</v>
      </c>
      <c r="D135" s="3">
        <f t="shared" ref="D135:G135" si="124">SUM(D422:D424)</f>
        <v>0</v>
      </c>
      <c r="E135" s="3">
        <f t="shared" si="124"/>
        <v>0</v>
      </c>
      <c r="F135" s="3">
        <f t="shared" si="124"/>
        <v>0</v>
      </c>
      <c r="G135" s="3">
        <f t="shared" si="124"/>
        <v>0</v>
      </c>
      <c r="H135" s="3">
        <f>SUM(H424)</f>
        <v>0</v>
      </c>
      <c r="J135" s="3">
        <f>SUM(J424)</f>
        <v>0</v>
      </c>
      <c r="K135" s="57"/>
      <c r="L135" s="26" t="str">
        <f>'Olieforbrug, TJ'!M135</f>
        <v>2. Quarter 2022</v>
      </c>
      <c r="M135" s="3"/>
      <c r="N135" s="3">
        <f t="shared" ref="N135" si="125">SUM(N422:N424)</f>
        <v>537.57699999999909</v>
      </c>
      <c r="O135" s="3"/>
      <c r="P135" s="3">
        <f t="shared" ref="P135" si="126">SUM(P422:P424)</f>
        <v>115.42464</v>
      </c>
      <c r="Q135" s="3"/>
      <c r="R135" s="3">
        <f t="shared" ref="R135" si="127">SUM(R422:R424)</f>
        <v>0.37559750000000103</v>
      </c>
      <c r="S135" s="3"/>
      <c r="T135" s="3"/>
    </row>
    <row r="136" spans="1:20" x14ac:dyDescent="0.2">
      <c r="A136" s="32" t="str">
        <f>'Olieforbrug, TJ'!A136</f>
        <v>3. kvartal 2022</v>
      </c>
      <c r="C136" s="3">
        <f>SUM(C425:C427)</f>
        <v>0</v>
      </c>
      <c r="D136" s="3">
        <f t="shared" ref="D136:H136" si="128">SUM(D425:D427)</f>
        <v>0</v>
      </c>
      <c r="E136" s="3">
        <f t="shared" si="128"/>
        <v>0</v>
      </c>
      <c r="F136" s="3">
        <f t="shared" si="128"/>
        <v>0</v>
      </c>
      <c r="G136" s="3">
        <f t="shared" si="128"/>
        <v>0</v>
      </c>
      <c r="H136" s="3">
        <f t="shared" si="128"/>
        <v>0</v>
      </c>
      <c r="J136" s="3">
        <f>SUM(J427)</f>
        <v>0</v>
      </c>
      <c r="K136"/>
      <c r="L136" s="26" t="str">
        <f>'Olieforbrug, TJ'!M136</f>
        <v>3. Quarter 2022</v>
      </c>
      <c r="M136" s="3"/>
      <c r="N136" s="3">
        <f>SUM(N425:N427)</f>
        <v>537.57699999999909</v>
      </c>
      <c r="O136" s="3"/>
      <c r="P136" s="3">
        <f>SUM(P425:P427)</f>
        <v>115.42464</v>
      </c>
      <c r="Q136" s="3"/>
      <c r="R136" s="3">
        <f>SUM(R425:R427)</f>
        <v>0.37559750000000103</v>
      </c>
      <c r="S136" s="3"/>
      <c r="T136" s="3"/>
    </row>
    <row r="137" spans="1:20" x14ac:dyDescent="0.2">
      <c r="A137" s="32" t="str">
        <f>'Olieforbrug, TJ'!A137</f>
        <v>4. kvartal 2022</v>
      </c>
      <c r="C137" s="3">
        <f t="shared" ref="C137:H137" si="129">SUM(C428:C430)</f>
        <v>0</v>
      </c>
      <c r="D137" s="3">
        <f t="shared" si="129"/>
        <v>0</v>
      </c>
      <c r="E137" s="3">
        <f t="shared" si="129"/>
        <v>0</v>
      </c>
      <c r="F137" s="3">
        <f t="shared" si="129"/>
        <v>0</v>
      </c>
      <c r="G137" s="3">
        <f t="shared" si="129"/>
        <v>0</v>
      </c>
      <c r="H137" s="3">
        <f t="shared" si="129"/>
        <v>0</v>
      </c>
      <c r="J137" s="3">
        <f>SUM(J430)</f>
        <v>0</v>
      </c>
      <c r="K137"/>
      <c r="L137" s="26" t="str">
        <f>'Olieforbrug, TJ'!M137</f>
        <v>4. Quarter 2022</v>
      </c>
      <c r="M137" s="3"/>
      <c r="N137" s="3">
        <f>SUM(N428:N430)</f>
        <v>537.57699999999909</v>
      </c>
      <c r="O137" s="3"/>
      <c r="P137" s="3">
        <f>SUM(P428:P430)</f>
        <v>115.42464</v>
      </c>
      <c r="Q137" s="3"/>
      <c r="R137" s="3">
        <f>SUM(R428:R430)</f>
        <v>0.37559750000000103</v>
      </c>
      <c r="S137" s="3"/>
      <c r="T137" s="3"/>
    </row>
    <row r="138" spans="1:20" x14ac:dyDescent="0.2">
      <c r="A138" s="32"/>
      <c r="K138"/>
      <c r="L138" s="26"/>
      <c r="M138" s="3"/>
      <c r="N138" s="3"/>
      <c r="O138" s="3"/>
      <c r="P138" s="3"/>
      <c r="Q138" s="3"/>
      <c r="R138" s="3"/>
      <c r="S138" s="3"/>
      <c r="T138" s="3"/>
    </row>
    <row r="139" spans="1:20" s="57" customFormat="1" x14ac:dyDescent="0.2">
      <c r="A139" s="32" t="str">
        <f>'Olieforbrug, TJ'!A139</f>
        <v>1. kvartal 2023</v>
      </c>
      <c r="C139" s="3">
        <f>SUM(C432:C434)</f>
        <v>0</v>
      </c>
      <c r="D139" s="3">
        <f t="shared" ref="D139:H139" si="130">SUM(D432:D434)</f>
        <v>0</v>
      </c>
      <c r="E139" s="3">
        <f t="shared" si="130"/>
        <v>0</v>
      </c>
      <c r="F139" s="3">
        <f t="shared" si="130"/>
        <v>0</v>
      </c>
      <c r="G139" s="3">
        <f t="shared" si="130"/>
        <v>0</v>
      </c>
      <c r="H139" s="3">
        <f t="shared" si="130"/>
        <v>0</v>
      </c>
      <c r="I139" s="3"/>
      <c r="J139" s="3">
        <f>SUM(J434)</f>
        <v>0</v>
      </c>
      <c r="K139" s="3"/>
      <c r="L139" s="26" t="str">
        <f>'Olieforbrug, TJ'!M139</f>
        <v>1. Quarter 2023</v>
      </c>
      <c r="M139" s="65"/>
      <c r="N139" s="3">
        <f t="shared" ref="N139:R139" si="131">SUM(N432:N434)</f>
        <v>537.57699999999909</v>
      </c>
      <c r="O139" s="3">
        <f t="shared" si="131"/>
        <v>0</v>
      </c>
      <c r="P139" s="3">
        <f t="shared" si="131"/>
        <v>115.42464</v>
      </c>
      <c r="Q139" s="3">
        <f t="shared" si="131"/>
        <v>0</v>
      </c>
      <c r="R139" s="3">
        <f t="shared" si="131"/>
        <v>0.37559750000000103</v>
      </c>
    </row>
    <row r="140" spans="1:20" s="57" customFormat="1" x14ac:dyDescent="0.2">
      <c r="A140" s="32" t="str">
        <f>'Olieforbrug, TJ'!A140</f>
        <v>2. kvartal 2023</v>
      </c>
      <c r="C140" s="3">
        <f t="shared" ref="C140:H140" si="132">SUM(C435:C437)</f>
        <v>0</v>
      </c>
      <c r="D140" s="3">
        <f t="shared" si="132"/>
        <v>0</v>
      </c>
      <c r="E140" s="3">
        <f t="shared" si="132"/>
        <v>0</v>
      </c>
      <c r="F140" s="3">
        <f t="shared" si="132"/>
        <v>0</v>
      </c>
      <c r="G140" s="3">
        <f t="shared" si="132"/>
        <v>0</v>
      </c>
      <c r="H140" s="3">
        <f t="shared" si="132"/>
        <v>0</v>
      </c>
      <c r="I140" s="3"/>
      <c r="J140" s="3">
        <f>SUM(J437)</f>
        <v>0</v>
      </c>
      <c r="K140" s="3"/>
      <c r="L140" s="26" t="str">
        <f>'Olieforbrug, TJ'!M140</f>
        <v>2. Quarter 2023</v>
      </c>
      <c r="M140" s="65"/>
      <c r="N140" s="3">
        <f>SUM(N435:N437)</f>
        <v>537.57699999999909</v>
      </c>
      <c r="P140" s="3">
        <f>SUM(P435:P437)</f>
        <v>115.42464</v>
      </c>
      <c r="R140" s="3">
        <f>SUM(R435:R437)</f>
        <v>0.37559750000000103</v>
      </c>
    </row>
    <row r="141" spans="1:20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26" t="str">
        <f>'Olieforbrug, TJ'!M141</f>
        <v>3. Quarter 2023</v>
      </c>
      <c r="M141" s="65"/>
    </row>
    <row r="142" spans="1:20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26" t="str">
        <f>'Olieforbrug, TJ'!M142</f>
        <v>4. Quarter 2023</v>
      </c>
      <c r="M142" s="65"/>
    </row>
    <row r="143" spans="1:20" x14ac:dyDescent="0.2">
      <c r="A143" s="32"/>
      <c r="K143" s="26"/>
      <c r="L143" s="26"/>
      <c r="M143" s="3"/>
      <c r="N143" s="3"/>
      <c r="O143" s="3"/>
      <c r="P143" s="3"/>
      <c r="Q143" s="3"/>
      <c r="R143" s="3"/>
      <c r="S143" s="3"/>
    </row>
    <row r="144" spans="1:20" ht="13.5" thickBot="1" x14ac:dyDescent="0.25">
      <c r="A144" s="2"/>
      <c r="C144" s="25"/>
      <c r="D144" s="25"/>
      <c r="E144" s="25"/>
      <c r="F144" s="25"/>
      <c r="G144" s="25"/>
      <c r="H144" s="25"/>
      <c r="I144"/>
      <c r="J144" s="25"/>
      <c r="L144" s="2"/>
      <c r="M144" s="22"/>
      <c r="N144" s="25"/>
      <c r="P144" s="25"/>
      <c r="R144" s="25"/>
    </row>
    <row r="145" spans="1:17" x14ac:dyDescent="0.2">
      <c r="A145" s="37">
        <v>2001</v>
      </c>
      <c r="C145" s="34"/>
      <c r="D145" s="34"/>
      <c r="E145" s="34"/>
      <c r="F145" s="34"/>
      <c r="G145" s="34"/>
      <c r="H145" s="34"/>
      <c r="I145"/>
      <c r="J145"/>
      <c r="K145"/>
      <c r="L145" s="37">
        <v>2001</v>
      </c>
    </row>
    <row r="146" spans="1:17" x14ac:dyDescent="0.2">
      <c r="A146" s="33" t="s">
        <v>102</v>
      </c>
      <c r="C146" s="3">
        <v>0</v>
      </c>
      <c r="D146" s="3">
        <v>4557</v>
      </c>
      <c r="E146" s="3">
        <v>801</v>
      </c>
      <c r="F146" s="3">
        <v>600</v>
      </c>
      <c r="G146" s="3">
        <v>667</v>
      </c>
      <c r="H146" s="3">
        <v>3914</v>
      </c>
      <c r="J146" s="3">
        <v>7834</v>
      </c>
      <c r="L146" s="23" t="s">
        <v>115</v>
      </c>
      <c r="Q146" s="11"/>
    </row>
    <row r="147" spans="1:17" x14ac:dyDescent="0.2">
      <c r="A147" s="33" t="s">
        <v>103</v>
      </c>
      <c r="C147" s="3">
        <v>0</v>
      </c>
      <c r="D147" s="3">
        <v>4317</v>
      </c>
      <c r="E147" s="3">
        <v>871</v>
      </c>
      <c r="F147" s="3">
        <v>173</v>
      </c>
      <c r="G147" s="3">
        <v>460</v>
      </c>
      <c r="H147" s="3">
        <v>3798</v>
      </c>
      <c r="J147" s="3">
        <v>7374</v>
      </c>
      <c r="L147" s="23" t="s">
        <v>116</v>
      </c>
      <c r="Q147" s="11"/>
    </row>
    <row r="148" spans="1:17" x14ac:dyDescent="0.2">
      <c r="A148" s="33" t="s">
        <v>104</v>
      </c>
      <c r="C148" s="3">
        <v>0</v>
      </c>
      <c r="D148" s="3">
        <v>7144</v>
      </c>
      <c r="E148" s="3">
        <v>872</v>
      </c>
      <c r="F148" s="3">
        <v>192</v>
      </c>
      <c r="G148" s="3">
        <v>-1696</v>
      </c>
      <c r="H148" s="3">
        <v>4453</v>
      </c>
      <c r="J148" s="3">
        <v>9070</v>
      </c>
      <c r="L148" s="23" t="s">
        <v>117</v>
      </c>
      <c r="Q148" s="11"/>
    </row>
    <row r="149" spans="1:17" x14ac:dyDescent="0.2">
      <c r="A149" s="33" t="s">
        <v>105</v>
      </c>
      <c r="B149" s="15"/>
      <c r="C149" s="16">
        <v>0</v>
      </c>
      <c r="D149" s="16">
        <v>4579</v>
      </c>
      <c r="E149" s="16">
        <v>840</v>
      </c>
      <c r="F149" s="16">
        <v>238</v>
      </c>
      <c r="G149" s="16">
        <v>370</v>
      </c>
      <c r="H149" s="16">
        <v>4084</v>
      </c>
      <c r="J149" s="16">
        <v>8700</v>
      </c>
      <c r="L149" s="23" t="s">
        <v>118</v>
      </c>
      <c r="Q149" s="11"/>
    </row>
    <row r="150" spans="1:17" x14ac:dyDescent="0.2">
      <c r="A150" s="33" t="s">
        <v>106</v>
      </c>
      <c r="B150" s="15"/>
      <c r="C150" s="16">
        <v>2</v>
      </c>
      <c r="D150" s="16">
        <v>4907</v>
      </c>
      <c r="E150" s="16">
        <v>862</v>
      </c>
      <c r="F150" s="16">
        <v>275</v>
      </c>
      <c r="G150" s="16">
        <v>851</v>
      </c>
      <c r="H150" s="16">
        <v>4466</v>
      </c>
      <c r="J150" s="16">
        <v>7849</v>
      </c>
      <c r="L150" s="23" t="s">
        <v>119</v>
      </c>
      <c r="Q150" s="11"/>
    </row>
    <row r="151" spans="1:17" x14ac:dyDescent="0.2">
      <c r="A151" s="33" t="s">
        <v>107</v>
      </c>
      <c r="B151" s="15"/>
      <c r="C151" s="16">
        <v>0</v>
      </c>
      <c r="D151" s="16">
        <v>4451</v>
      </c>
      <c r="E151" s="16">
        <v>630</v>
      </c>
      <c r="F151" s="16">
        <v>265</v>
      </c>
      <c r="G151" s="16">
        <v>531</v>
      </c>
      <c r="H151" s="16">
        <v>4026</v>
      </c>
      <c r="J151" s="16">
        <v>7318</v>
      </c>
      <c r="L151" s="23" t="s">
        <v>120</v>
      </c>
      <c r="Q151" s="11"/>
    </row>
    <row r="152" spans="1:17" x14ac:dyDescent="0.2">
      <c r="A152" s="33" t="s">
        <v>108</v>
      </c>
      <c r="B152" s="15"/>
      <c r="C152" s="16">
        <v>0</v>
      </c>
      <c r="D152" s="16">
        <v>6631</v>
      </c>
      <c r="E152" s="16">
        <v>849</v>
      </c>
      <c r="F152" s="16">
        <v>364</v>
      </c>
      <c r="G152" s="16">
        <v>-1936</v>
      </c>
      <c r="H152" s="16">
        <v>3490</v>
      </c>
      <c r="J152" s="16">
        <v>9254</v>
      </c>
      <c r="L152" s="23" t="s">
        <v>121</v>
      </c>
      <c r="Q152" s="11"/>
    </row>
    <row r="153" spans="1:17" x14ac:dyDescent="0.2">
      <c r="A153" s="33" t="s">
        <v>109</v>
      </c>
      <c r="B153" s="15"/>
      <c r="C153" s="16">
        <v>0</v>
      </c>
      <c r="D153" s="16">
        <v>5102</v>
      </c>
      <c r="E153" s="16">
        <v>967</v>
      </c>
      <c r="F153" s="16">
        <v>294</v>
      </c>
      <c r="G153" s="16">
        <v>789</v>
      </c>
      <c r="H153" s="16">
        <v>4696</v>
      </c>
      <c r="J153" s="16">
        <v>8465</v>
      </c>
      <c r="L153" s="23" t="s">
        <v>122</v>
      </c>
      <c r="Q153" s="11"/>
    </row>
    <row r="154" spans="1:17" x14ac:dyDescent="0.2">
      <c r="A154" s="33" t="s">
        <v>110</v>
      </c>
      <c r="B154" s="15"/>
      <c r="C154" s="16">
        <v>0</v>
      </c>
      <c r="D154" s="16">
        <v>4639</v>
      </c>
      <c r="E154" s="16">
        <v>889</v>
      </c>
      <c r="F154" s="16">
        <v>235</v>
      </c>
      <c r="G154" s="16">
        <v>400</v>
      </c>
      <c r="H154" s="16">
        <v>3861</v>
      </c>
      <c r="J154" s="16">
        <v>8065</v>
      </c>
      <c r="L154" s="23" t="s">
        <v>123</v>
      </c>
      <c r="Q154" s="11"/>
    </row>
    <row r="155" spans="1:17" x14ac:dyDescent="0.2">
      <c r="A155" s="33" t="s">
        <v>111</v>
      </c>
      <c r="B155" s="15"/>
      <c r="C155" s="16">
        <v>0</v>
      </c>
      <c r="D155" s="16">
        <v>6040</v>
      </c>
      <c r="E155" s="16">
        <v>1073</v>
      </c>
      <c r="F155" s="16">
        <v>511</v>
      </c>
      <c r="G155" s="16">
        <v>355</v>
      </c>
      <c r="H155" s="16">
        <v>4950</v>
      </c>
      <c r="I155" s="16"/>
      <c r="J155" s="16">
        <v>7710</v>
      </c>
      <c r="K155" s="16"/>
      <c r="L155" s="23" t="s">
        <v>124</v>
      </c>
      <c r="M155" s="15"/>
      <c r="N155" s="15"/>
      <c r="O155" s="15"/>
      <c r="P155" s="15"/>
      <c r="Q155" s="39"/>
    </row>
    <row r="156" spans="1:17" x14ac:dyDescent="0.2">
      <c r="A156" s="33" t="s">
        <v>112</v>
      </c>
      <c r="B156" s="15"/>
      <c r="C156" s="16">
        <v>0</v>
      </c>
      <c r="D156" s="16">
        <v>5644</v>
      </c>
      <c r="E156" s="16">
        <v>938</v>
      </c>
      <c r="F156" s="16">
        <v>498</v>
      </c>
      <c r="G156" s="16">
        <v>462</v>
      </c>
      <c r="H156" s="16">
        <v>4700</v>
      </c>
      <c r="I156" s="16"/>
      <c r="J156" s="16">
        <v>7248</v>
      </c>
      <c r="K156" s="16"/>
      <c r="L156" s="23" t="s">
        <v>125</v>
      </c>
      <c r="M156" s="15"/>
      <c r="N156" s="15"/>
      <c r="O156" s="15"/>
      <c r="P156" s="15"/>
      <c r="Q156" s="39"/>
    </row>
    <row r="157" spans="1:17" ht="13.5" thickBot="1" x14ac:dyDescent="0.25">
      <c r="A157" s="41" t="s">
        <v>113</v>
      </c>
      <c r="C157" s="42">
        <v>0</v>
      </c>
      <c r="D157" s="42">
        <v>3925</v>
      </c>
      <c r="E157" s="42">
        <v>572</v>
      </c>
      <c r="F157" s="42">
        <v>249</v>
      </c>
      <c r="G157" s="42">
        <v>-17</v>
      </c>
      <c r="H157" s="42">
        <v>3317</v>
      </c>
      <c r="I157" s="16"/>
      <c r="J157" s="42">
        <v>7265</v>
      </c>
      <c r="K157" s="16"/>
      <c r="L157" s="43" t="s">
        <v>113</v>
      </c>
      <c r="M157" s="15"/>
      <c r="N157" s="15"/>
      <c r="O157" s="15"/>
      <c r="P157" s="15"/>
      <c r="Q157" s="39"/>
    </row>
    <row r="158" spans="1:17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37">
        <v>2002</v>
      </c>
      <c r="M158" s="15"/>
      <c r="N158" s="15"/>
      <c r="O158" s="15"/>
      <c r="P158" s="15"/>
      <c r="Q158" s="39"/>
    </row>
    <row r="159" spans="1:17" x14ac:dyDescent="0.2">
      <c r="A159" s="33" t="s">
        <v>102</v>
      </c>
      <c r="B159" s="15"/>
      <c r="C159" s="16">
        <v>0</v>
      </c>
      <c r="D159" s="16">
        <v>7049</v>
      </c>
      <c r="E159" s="16">
        <v>855</v>
      </c>
      <c r="F159" s="16">
        <v>261</v>
      </c>
      <c r="G159" s="16">
        <v>-1806</v>
      </c>
      <c r="H159" s="16">
        <v>4485</v>
      </c>
      <c r="I159" s="16"/>
      <c r="J159" s="16">
        <v>9071</v>
      </c>
      <c r="K159" s="16"/>
      <c r="L159" s="23" t="s">
        <v>115</v>
      </c>
      <c r="M159" s="15"/>
      <c r="N159" s="15"/>
      <c r="O159" s="15"/>
      <c r="P159" s="15"/>
      <c r="Q159" s="39"/>
    </row>
    <row r="160" spans="1:17" x14ac:dyDescent="0.2">
      <c r="A160" s="33" t="s">
        <v>103</v>
      </c>
      <c r="B160" s="15"/>
      <c r="C160" s="16">
        <v>0</v>
      </c>
      <c r="D160" s="16">
        <v>4739</v>
      </c>
      <c r="E160" s="16">
        <v>814</v>
      </c>
      <c r="F160" s="16">
        <v>242</v>
      </c>
      <c r="G160" s="16">
        <v>330</v>
      </c>
      <c r="H160" s="16">
        <v>4112</v>
      </c>
      <c r="I160" s="16"/>
      <c r="J160" s="16">
        <v>8741</v>
      </c>
      <c r="K160" s="16"/>
      <c r="L160" s="23" t="s">
        <v>116</v>
      </c>
      <c r="M160" s="15"/>
      <c r="N160" s="15"/>
      <c r="O160" s="15"/>
      <c r="P160" s="15"/>
      <c r="Q160" s="39"/>
    </row>
    <row r="161" spans="1:17" x14ac:dyDescent="0.2">
      <c r="A161" s="33" t="s">
        <v>104</v>
      </c>
      <c r="B161" s="15"/>
      <c r="C161" s="16">
        <v>0</v>
      </c>
      <c r="D161" s="16">
        <v>4163</v>
      </c>
      <c r="E161" s="16">
        <v>758</v>
      </c>
      <c r="F161" s="16">
        <v>271</v>
      </c>
      <c r="G161" s="16">
        <v>655</v>
      </c>
      <c r="H161" s="16">
        <v>4324</v>
      </c>
      <c r="I161" s="16"/>
      <c r="J161" s="16">
        <v>8086</v>
      </c>
      <c r="K161" s="16"/>
      <c r="L161" s="23" t="s">
        <v>117</v>
      </c>
      <c r="M161" s="15"/>
      <c r="N161" s="15"/>
      <c r="O161" s="15"/>
      <c r="P161" s="15"/>
      <c r="Q161" s="39"/>
    </row>
    <row r="162" spans="1:17" x14ac:dyDescent="0.2">
      <c r="A162" s="33" t="s">
        <v>105</v>
      </c>
      <c r="B162" s="15"/>
      <c r="C162" s="16">
        <v>0</v>
      </c>
      <c r="D162" s="16">
        <v>4867</v>
      </c>
      <c r="E162" s="16">
        <v>916</v>
      </c>
      <c r="F162" s="16">
        <v>225</v>
      </c>
      <c r="G162" s="16">
        <v>507</v>
      </c>
      <c r="H162" s="16">
        <v>4396</v>
      </c>
      <c r="I162" s="16"/>
      <c r="J162" s="16">
        <v>7579</v>
      </c>
      <c r="K162" s="16"/>
      <c r="L162" s="23" t="s">
        <v>118</v>
      </c>
      <c r="M162" s="15"/>
      <c r="N162" s="15"/>
      <c r="O162" s="15"/>
      <c r="P162" s="15"/>
      <c r="Q162" s="39"/>
    </row>
    <row r="163" spans="1:17" x14ac:dyDescent="0.2">
      <c r="A163" s="33" t="s">
        <v>106</v>
      </c>
      <c r="B163" s="15"/>
      <c r="C163" s="16">
        <v>0</v>
      </c>
      <c r="D163" s="16">
        <v>4076</v>
      </c>
      <c r="E163" s="16">
        <v>494</v>
      </c>
      <c r="F163" s="16">
        <v>205</v>
      </c>
      <c r="G163" s="16">
        <v>626</v>
      </c>
      <c r="H163" s="16">
        <v>4074</v>
      </c>
      <c r="I163" s="16"/>
      <c r="J163" s="16">
        <v>6953</v>
      </c>
      <c r="K163" s="16"/>
      <c r="L163" s="23" t="s">
        <v>119</v>
      </c>
      <c r="M163" s="15"/>
      <c r="N163" s="15"/>
      <c r="O163" s="15"/>
      <c r="P163" s="15"/>
      <c r="Q163" s="39"/>
    </row>
    <row r="164" spans="1:17" x14ac:dyDescent="0.2">
      <c r="A164" s="33" t="s">
        <v>107</v>
      </c>
      <c r="B164" s="15"/>
      <c r="C164" s="16">
        <v>0</v>
      </c>
      <c r="D164" s="16">
        <v>6121</v>
      </c>
      <c r="E164" s="16">
        <v>578</v>
      </c>
      <c r="F164" s="16">
        <v>290</v>
      </c>
      <c r="G164" s="16">
        <v>-1750</v>
      </c>
      <c r="H164" s="16">
        <v>3816</v>
      </c>
      <c r="I164" s="16"/>
      <c r="J164" s="16">
        <v>8703</v>
      </c>
      <c r="K164" s="16"/>
      <c r="L164" s="23" t="s">
        <v>120</v>
      </c>
      <c r="M164" s="15"/>
      <c r="N164" s="15"/>
      <c r="O164" s="15"/>
      <c r="P164" s="15"/>
      <c r="Q164" s="39"/>
    </row>
    <row r="165" spans="1:17" x14ac:dyDescent="0.2">
      <c r="A165" s="33" t="s">
        <v>108</v>
      </c>
      <c r="B165" s="15"/>
      <c r="C165" s="16">
        <v>0</v>
      </c>
      <c r="D165" s="16">
        <v>4807</v>
      </c>
      <c r="E165" s="16">
        <v>643</v>
      </c>
      <c r="F165" s="16">
        <v>103</v>
      </c>
      <c r="G165" s="16">
        <v>252</v>
      </c>
      <c r="H165" s="16">
        <v>4304</v>
      </c>
      <c r="I165" s="16"/>
      <c r="J165" s="16">
        <v>8451</v>
      </c>
      <c r="K165" s="16"/>
      <c r="L165" s="23" t="s">
        <v>121</v>
      </c>
      <c r="M165" s="15"/>
      <c r="N165" s="15"/>
      <c r="O165" s="15"/>
      <c r="P165" s="15"/>
      <c r="Q165" s="39"/>
    </row>
    <row r="166" spans="1:17" x14ac:dyDescent="0.2">
      <c r="A166" s="33" t="s">
        <v>109</v>
      </c>
      <c r="B166" s="15"/>
      <c r="C166" s="16">
        <v>0</v>
      </c>
      <c r="D166" s="16">
        <v>4907</v>
      </c>
      <c r="E166" s="16">
        <v>697</v>
      </c>
      <c r="F166" s="16">
        <v>185</v>
      </c>
      <c r="G166" s="16">
        <v>275</v>
      </c>
      <c r="H166" s="16">
        <v>4559</v>
      </c>
      <c r="I166" s="16"/>
      <c r="J166" s="16">
        <v>8176</v>
      </c>
      <c r="K166" s="16"/>
      <c r="L166" s="23" t="s">
        <v>122</v>
      </c>
      <c r="M166" s="15"/>
      <c r="N166" s="15"/>
      <c r="O166" s="15"/>
      <c r="P166" s="15"/>
      <c r="Q166" s="39"/>
    </row>
    <row r="167" spans="1:17" x14ac:dyDescent="0.2">
      <c r="A167" s="33" t="s">
        <v>110</v>
      </c>
      <c r="B167" s="15"/>
      <c r="C167" s="16">
        <v>0</v>
      </c>
      <c r="D167" s="16">
        <v>4927</v>
      </c>
      <c r="E167" s="16">
        <v>524</v>
      </c>
      <c r="F167" s="16">
        <v>132</v>
      </c>
      <c r="G167" s="16">
        <v>321</v>
      </c>
      <c r="H167" s="16">
        <v>4683</v>
      </c>
      <c r="I167" s="16"/>
      <c r="J167" s="16">
        <v>7855</v>
      </c>
      <c r="K167" s="16"/>
      <c r="L167" s="23" t="s">
        <v>123</v>
      </c>
      <c r="M167" s="15"/>
      <c r="N167" s="15"/>
      <c r="O167" s="15"/>
      <c r="P167" s="15"/>
      <c r="Q167" s="39"/>
    </row>
    <row r="168" spans="1:17" x14ac:dyDescent="0.2">
      <c r="A168" s="33" t="s">
        <v>111</v>
      </c>
      <c r="B168" s="15"/>
      <c r="C168" s="16">
        <v>0</v>
      </c>
      <c r="D168" s="16">
        <v>7839</v>
      </c>
      <c r="E168" s="16">
        <v>687</v>
      </c>
      <c r="F168" s="16">
        <v>219</v>
      </c>
      <c r="G168" s="16">
        <v>-1753</v>
      </c>
      <c r="H168" s="16">
        <v>5529</v>
      </c>
      <c r="I168" s="16"/>
      <c r="J168" s="16">
        <v>9608</v>
      </c>
      <c r="K168" s="16"/>
      <c r="L168" s="23" t="s">
        <v>124</v>
      </c>
      <c r="M168" s="15"/>
      <c r="N168" s="15"/>
      <c r="O168" s="15"/>
      <c r="P168" s="15"/>
      <c r="Q168" s="39"/>
    </row>
    <row r="169" spans="1:17" x14ac:dyDescent="0.2">
      <c r="A169" s="33" t="s">
        <v>112</v>
      </c>
      <c r="B169" s="15"/>
      <c r="C169" s="16">
        <v>0</v>
      </c>
      <c r="D169" s="16">
        <v>3975</v>
      </c>
      <c r="E169" s="16">
        <v>502</v>
      </c>
      <c r="F169" s="16">
        <v>253</v>
      </c>
      <c r="G169" s="16">
        <v>611</v>
      </c>
      <c r="H169" s="16">
        <v>3974</v>
      </c>
      <c r="I169" s="16"/>
      <c r="J169" s="16">
        <v>8997</v>
      </c>
      <c r="K169" s="16"/>
      <c r="L169" s="23" t="s">
        <v>125</v>
      </c>
      <c r="M169" s="15"/>
      <c r="N169" s="15"/>
      <c r="O169" s="15"/>
      <c r="P169" s="15"/>
      <c r="Q169" s="39"/>
    </row>
    <row r="170" spans="1:17" ht="13.5" thickBot="1" x14ac:dyDescent="0.25">
      <c r="A170" s="41" t="s">
        <v>113</v>
      </c>
      <c r="C170" s="42">
        <v>0</v>
      </c>
      <c r="D170" s="42">
        <v>4168</v>
      </c>
      <c r="E170" s="42">
        <v>810</v>
      </c>
      <c r="F170" s="42">
        <v>249</v>
      </c>
      <c r="G170" s="42">
        <v>716</v>
      </c>
      <c r="H170" s="42">
        <v>3993</v>
      </c>
      <c r="I170" s="16"/>
      <c r="J170" s="42">
        <v>8281</v>
      </c>
      <c r="K170" s="16"/>
      <c r="L170" s="43" t="s">
        <v>113</v>
      </c>
      <c r="M170" s="15"/>
      <c r="N170" s="15"/>
      <c r="O170" s="15"/>
      <c r="P170" s="15"/>
      <c r="Q170" s="39"/>
    </row>
    <row r="171" spans="1:17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37">
        <v>2003</v>
      </c>
      <c r="M171" s="15"/>
      <c r="N171" s="15"/>
      <c r="O171" s="15"/>
      <c r="P171" s="15"/>
      <c r="Q171" s="39"/>
    </row>
    <row r="172" spans="1:17" x14ac:dyDescent="0.2">
      <c r="A172" s="33" t="s">
        <v>102</v>
      </c>
      <c r="B172" s="15"/>
      <c r="C172" s="16">
        <v>0</v>
      </c>
      <c r="D172" s="16">
        <v>4358</v>
      </c>
      <c r="E172" s="16">
        <v>808</v>
      </c>
      <c r="F172" s="16">
        <v>312</v>
      </c>
      <c r="G172" s="16">
        <v>681</v>
      </c>
      <c r="H172" s="16">
        <v>4314</v>
      </c>
      <c r="I172" s="16"/>
      <c r="J172" s="16">
        <v>7600</v>
      </c>
      <c r="K172" s="16"/>
      <c r="L172" s="23" t="s">
        <v>115</v>
      </c>
      <c r="M172" s="15"/>
      <c r="N172" s="15"/>
      <c r="O172" s="15"/>
      <c r="P172" s="15"/>
      <c r="Q172" s="39"/>
    </row>
    <row r="173" spans="1:17" x14ac:dyDescent="0.2">
      <c r="A173" s="33" t="s">
        <v>103</v>
      </c>
      <c r="B173" s="15"/>
      <c r="C173" s="16">
        <v>0</v>
      </c>
      <c r="D173" s="16">
        <v>4825</v>
      </c>
      <c r="E173" s="16">
        <v>512</v>
      </c>
      <c r="F173" s="16">
        <v>247</v>
      </c>
      <c r="G173" s="16">
        <v>304</v>
      </c>
      <c r="H173" s="16">
        <v>4460</v>
      </c>
      <c r="I173" s="16"/>
      <c r="J173" s="16">
        <v>7296</v>
      </c>
      <c r="K173" s="16"/>
      <c r="L173" s="23" t="s">
        <v>116</v>
      </c>
      <c r="M173" s="15"/>
      <c r="N173" s="15"/>
      <c r="O173" s="15"/>
      <c r="P173" s="15"/>
      <c r="Q173" s="39"/>
    </row>
    <row r="174" spans="1:17" x14ac:dyDescent="0.2">
      <c r="A174" s="33" t="s">
        <v>104</v>
      </c>
      <c r="B174" s="15"/>
      <c r="C174" s="16">
        <v>0</v>
      </c>
      <c r="D174" s="16">
        <v>4614</v>
      </c>
      <c r="E174" s="16">
        <v>706</v>
      </c>
      <c r="F174" s="16">
        <v>176</v>
      </c>
      <c r="G174" s="16">
        <v>-34</v>
      </c>
      <c r="H174" s="16">
        <v>4527</v>
      </c>
      <c r="I174" s="16"/>
      <c r="J174" s="16">
        <v>7330</v>
      </c>
      <c r="K174" s="16"/>
      <c r="L174" s="23" t="s">
        <v>117</v>
      </c>
      <c r="M174" s="15"/>
      <c r="N174" s="15"/>
      <c r="O174" s="15"/>
      <c r="P174" s="15"/>
      <c r="Q174" s="39"/>
    </row>
    <row r="175" spans="1:17" x14ac:dyDescent="0.2">
      <c r="A175" s="33" t="s">
        <v>105</v>
      </c>
      <c r="B175" s="15"/>
      <c r="C175" s="16">
        <v>0</v>
      </c>
      <c r="D175" s="16">
        <v>6291</v>
      </c>
      <c r="E175" s="16">
        <v>308</v>
      </c>
      <c r="F175" s="16">
        <v>290</v>
      </c>
      <c r="G175" s="16">
        <v>-2274</v>
      </c>
      <c r="H175" s="16">
        <v>3854</v>
      </c>
      <c r="I175" s="16"/>
      <c r="J175" s="16">
        <v>9604</v>
      </c>
      <c r="K175" s="16"/>
      <c r="L175" s="23" t="s">
        <v>118</v>
      </c>
      <c r="M175" s="15"/>
      <c r="N175" s="15"/>
      <c r="O175" s="15"/>
      <c r="P175" s="15"/>
      <c r="Q175" s="39"/>
    </row>
    <row r="176" spans="1:17" x14ac:dyDescent="0.2">
      <c r="A176" s="33" t="s">
        <v>106</v>
      </c>
      <c r="B176" s="15"/>
      <c r="C176" s="16">
        <v>0</v>
      </c>
      <c r="D176" s="16">
        <v>3539</v>
      </c>
      <c r="E176" s="16">
        <v>1744</v>
      </c>
      <c r="F176" s="16">
        <v>261</v>
      </c>
      <c r="G176" s="16">
        <v>2018</v>
      </c>
      <c r="H176" s="16">
        <v>3883</v>
      </c>
      <c r="I176" s="16"/>
      <c r="J176" s="16">
        <v>7586</v>
      </c>
      <c r="K176" s="16"/>
      <c r="L176" s="23" t="s">
        <v>119</v>
      </c>
      <c r="M176" s="15"/>
      <c r="N176" s="15"/>
      <c r="O176" s="15"/>
      <c r="P176" s="15"/>
      <c r="Q176" s="39"/>
    </row>
    <row r="177" spans="1:17" x14ac:dyDescent="0.2">
      <c r="A177" s="33" t="s">
        <v>107</v>
      </c>
      <c r="B177" s="15"/>
      <c r="C177" s="16">
        <v>0</v>
      </c>
      <c r="D177" s="16">
        <v>3291</v>
      </c>
      <c r="E177" s="16">
        <v>132</v>
      </c>
      <c r="F177" s="16">
        <v>195</v>
      </c>
      <c r="G177" s="16">
        <v>437</v>
      </c>
      <c r="H177" s="16">
        <v>3538</v>
      </c>
      <c r="I177" s="16"/>
      <c r="J177" s="16">
        <v>7149</v>
      </c>
      <c r="K177" s="16"/>
      <c r="L177" s="23" t="s">
        <v>120</v>
      </c>
      <c r="M177" s="15"/>
      <c r="N177" s="15"/>
      <c r="O177" s="15"/>
      <c r="P177" s="15"/>
      <c r="Q177" s="39"/>
    </row>
    <row r="178" spans="1:17" x14ac:dyDescent="0.2">
      <c r="A178" s="33" t="s">
        <v>108</v>
      </c>
      <c r="B178" s="15"/>
      <c r="C178" s="16">
        <v>0</v>
      </c>
      <c r="D178" s="16">
        <v>3266</v>
      </c>
      <c r="E178" s="16">
        <v>195</v>
      </c>
      <c r="F178" s="16">
        <v>181</v>
      </c>
      <c r="G178" s="16">
        <v>992</v>
      </c>
      <c r="H178" s="16">
        <v>3499</v>
      </c>
      <c r="I178" s="16"/>
      <c r="J178" s="16">
        <v>6157</v>
      </c>
      <c r="K178" s="16"/>
      <c r="L178" s="23" t="s">
        <v>121</v>
      </c>
      <c r="M178" s="15"/>
      <c r="N178" s="15"/>
      <c r="O178" s="15"/>
      <c r="P178" s="15"/>
      <c r="Q178" s="39"/>
    </row>
    <row r="179" spans="1:17" x14ac:dyDescent="0.2">
      <c r="A179" s="33" t="s">
        <v>109</v>
      </c>
      <c r="B179" s="15"/>
      <c r="C179" s="16">
        <v>0</v>
      </c>
      <c r="D179" s="16">
        <v>3463</v>
      </c>
      <c r="E179" s="16">
        <v>191</v>
      </c>
      <c r="F179" s="16">
        <v>157</v>
      </c>
      <c r="G179" s="16">
        <v>535</v>
      </c>
      <c r="H179" s="16">
        <v>3802</v>
      </c>
      <c r="I179" s="16"/>
      <c r="J179" s="16">
        <v>5622</v>
      </c>
      <c r="K179" s="16"/>
      <c r="L179" s="23" t="s">
        <v>122</v>
      </c>
      <c r="M179" s="15"/>
      <c r="N179" s="15"/>
      <c r="O179" s="15"/>
      <c r="P179" s="15"/>
      <c r="Q179" s="39"/>
    </row>
    <row r="180" spans="1:17" x14ac:dyDescent="0.2">
      <c r="A180" s="33" t="s">
        <v>110</v>
      </c>
      <c r="B180" s="15"/>
      <c r="C180" s="16">
        <v>0</v>
      </c>
      <c r="D180" s="16">
        <v>3534</v>
      </c>
      <c r="E180" s="16">
        <v>139</v>
      </c>
      <c r="F180" s="16">
        <v>232</v>
      </c>
      <c r="G180" s="16">
        <v>803</v>
      </c>
      <c r="H180" s="16">
        <v>4119</v>
      </c>
      <c r="I180" s="16"/>
      <c r="J180" s="16">
        <v>4819</v>
      </c>
      <c r="K180" s="16"/>
      <c r="L180" s="23" t="s">
        <v>123</v>
      </c>
      <c r="M180" s="15"/>
      <c r="N180" s="15"/>
      <c r="O180" s="15"/>
      <c r="P180" s="15"/>
      <c r="Q180" s="39"/>
    </row>
    <row r="181" spans="1:17" x14ac:dyDescent="0.2">
      <c r="A181" s="33" t="s">
        <v>111</v>
      </c>
      <c r="B181" s="15"/>
      <c r="C181" s="16">
        <v>0</v>
      </c>
      <c r="D181" s="16">
        <v>5566</v>
      </c>
      <c r="E181" s="16">
        <v>224</v>
      </c>
      <c r="F181" s="16">
        <v>84</v>
      </c>
      <c r="G181" s="16">
        <v>-1559</v>
      </c>
      <c r="H181" s="16">
        <v>3977</v>
      </c>
      <c r="I181" s="16"/>
      <c r="J181" s="16">
        <v>6378</v>
      </c>
      <c r="K181" s="16"/>
      <c r="L181" s="23" t="s">
        <v>124</v>
      </c>
      <c r="M181" s="15"/>
      <c r="N181" s="15"/>
      <c r="O181" s="15"/>
      <c r="P181" s="15"/>
      <c r="Q181" s="39"/>
    </row>
    <row r="182" spans="1:17" x14ac:dyDescent="0.2">
      <c r="A182" s="33" t="s">
        <v>112</v>
      </c>
      <c r="B182" s="15"/>
      <c r="C182" s="16">
        <v>0</v>
      </c>
      <c r="D182" s="16">
        <v>3392</v>
      </c>
      <c r="E182" s="16">
        <v>135</v>
      </c>
      <c r="F182" s="16">
        <v>201</v>
      </c>
      <c r="G182" s="16">
        <v>-241</v>
      </c>
      <c r="H182" s="16">
        <v>3592</v>
      </c>
      <c r="I182" s="16"/>
      <c r="J182" s="16">
        <v>6619</v>
      </c>
      <c r="K182" s="16"/>
      <c r="L182" s="23" t="s">
        <v>125</v>
      </c>
      <c r="M182" s="15"/>
      <c r="N182" s="15"/>
      <c r="O182" s="15"/>
      <c r="P182" s="15"/>
      <c r="Q182" s="39"/>
    </row>
    <row r="183" spans="1:17" ht="13.5" thickBot="1" x14ac:dyDescent="0.25">
      <c r="A183" s="41" t="s">
        <v>113</v>
      </c>
      <c r="C183" s="42">
        <v>0</v>
      </c>
      <c r="D183" s="42">
        <v>2897</v>
      </c>
      <c r="E183" s="42">
        <v>86</v>
      </c>
      <c r="F183" s="42">
        <v>145</v>
      </c>
      <c r="G183" s="42">
        <v>339</v>
      </c>
      <c r="H183" s="42">
        <v>3132</v>
      </c>
      <c r="I183" s="16"/>
      <c r="J183" s="42">
        <v>6280</v>
      </c>
      <c r="K183" s="16"/>
      <c r="L183" s="43" t="s">
        <v>113</v>
      </c>
      <c r="M183" s="15"/>
      <c r="N183" s="15"/>
      <c r="O183" s="15"/>
      <c r="P183" s="15"/>
      <c r="Q183" s="39"/>
    </row>
    <row r="184" spans="1:17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37">
        <v>2004</v>
      </c>
      <c r="M184" s="15"/>
      <c r="N184" s="15"/>
      <c r="O184" s="15"/>
      <c r="P184" s="15"/>
      <c r="Q184" s="39"/>
    </row>
    <row r="185" spans="1:17" x14ac:dyDescent="0.2">
      <c r="A185" s="33" t="s">
        <v>102</v>
      </c>
      <c r="B185" s="15"/>
      <c r="C185" s="16">
        <v>0</v>
      </c>
      <c r="D185" s="16">
        <v>3023</v>
      </c>
      <c r="E185" s="16">
        <v>114</v>
      </c>
      <c r="F185" s="16">
        <v>232</v>
      </c>
      <c r="G185" s="16">
        <v>397</v>
      </c>
      <c r="H185" s="16">
        <v>3349</v>
      </c>
      <c r="I185" s="16"/>
      <c r="J185" s="16">
        <v>5883</v>
      </c>
      <c r="K185" s="16"/>
      <c r="L185" s="23" t="s">
        <v>115</v>
      </c>
      <c r="M185" s="15"/>
      <c r="N185" s="15"/>
      <c r="O185" s="15"/>
      <c r="P185" s="15"/>
      <c r="Q185" s="39"/>
    </row>
    <row r="186" spans="1:17" x14ac:dyDescent="0.2">
      <c r="A186" s="33" t="s">
        <v>103</v>
      </c>
      <c r="B186" s="15"/>
      <c r="C186" s="16">
        <v>0</v>
      </c>
      <c r="D186" s="16">
        <v>3552</v>
      </c>
      <c r="E186" s="16">
        <v>134</v>
      </c>
      <c r="F186" s="16">
        <v>143</v>
      </c>
      <c r="G186" s="16">
        <v>209</v>
      </c>
      <c r="H186" s="16">
        <v>3600</v>
      </c>
      <c r="I186" s="16"/>
      <c r="J186" s="16">
        <v>5674</v>
      </c>
      <c r="K186" s="16"/>
      <c r="L186" s="23" t="s">
        <v>116</v>
      </c>
      <c r="M186" s="15"/>
      <c r="N186" s="15"/>
      <c r="O186" s="15"/>
      <c r="P186" s="15"/>
      <c r="Q186" s="39"/>
    </row>
    <row r="187" spans="1:17" x14ac:dyDescent="0.2">
      <c r="A187" s="33" t="s">
        <v>104</v>
      </c>
      <c r="B187" s="15"/>
      <c r="C187" s="16">
        <v>0</v>
      </c>
      <c r="D187" s="16">
        <v>3620</v>
      </c>
      <c r="E187" s="16">
        <v>150</v>
      </c>
      <c r="F187" s="16">
        <v>158</v>
      </c>
      <c r="G187" s="16">
        <v>712</v>
      </c>
      <c r="H187" s="16">
        <v>4177</v>
      </c>
      <c r="I187" s="16"/>
      <c r="J187" s="16">
        <v>4962</v>
      </c>
      <c r="K187" s="16"/>
      <c r="L187" s="23" t="s">
        <v>117</v>
      </c>
      <c r="M187" s="15"/>
      <c r="N187" s="15"/>
      <c r="O187" s="15"/>
      <c r="P187" s="15"/>
      <c r="Q187" s="39"/>
    </row>
    <row r="188" spans="1:17" x14ac:dyDescent="0.2">
      <c r="A188" s="33" t="s">
        <v>105</v>
      </c>
      <c r="B188" s="15"/>
      <c r="C188" s="16">
        <v>0</v>
      </c>
      <c r="D188" s="16">
        <v>5320</v>
      </c>
      <c r="E188" s="16">
        <v>91</v>
      </c>
      <c r="F188" s="16">
        <v>145</v>
      </c>
      <c r="G188" s="16">
        <v>-1700</v>
      </c>
      <c r="H188" s="16">
        <v>3794</v>
      </c>
      <c r="I188" s="16"/>
      <c r="J188" s="16">
        <v>6662</v>
      </c>
      <c r="K188" s="16"/>
      <c r="L188" s="23" t="s">
        <v>118</v>
      </c>
      <c r="M188" s="15"/>
      <c r="N188" s="15"/>
      <c r="O188" s="15"/>
      <c r="P188" s="15"/>
      <c r="Q188" s="39"/>
    </row>
    <row r="189" spans="1:17" x14ac:dyDescent="0.2">
      <c r="A189" s="33" t="s">
        <v>106</v>
      </c>
      <c r="B189" s="15"/>
      <c r="C189" s="16">
        <v>0</v>
      </c>
      <c r="D189" s="16">
        <v>3273</v>
      </c>
      <c r="E189" s="16">
        <v>102</v>
      </c>
      <c r="F189" s="16">
        <v>159</v>
      </c>
      <c r="G189" s="16">
        <v>-404</v>
      </c>
      <c r="H189" s="16">
        <v>3244</v>
      </c>
      <c r="I189" s="16"/>
      <c r="J189" s="16">
        <v>7066</v>
      </c>
      <c r="K189" s="16"/>
      <c r="L189" s="23" t="s">
        <v>119</v>
      </c>
      <c r="M189" s="15"/>
      <c r="N189" s="15"/>
      <c r="O189" s="15"/>
      <c r="P189" s="15"/>
      <c r="Q189" s="39"/>
    </row>
    <row r="190" spans="1:17" x14ac:dyDescent="0.2">
      <c r="A190" s="33" t="s">
        <v>107</v>
      </c>
      <c r="B190" s="15"/>
      <c r="C190" s="16">
        <v>0</v>
      </c>
      <c r="D190" s="16">
        <v>3823</v>
      </c>
      <c r="E190" s="16">
        <v>153</v>
      </c>
      <c r="F190" s="16">
        <v>237</v>
      </c>
      <c r="G190" s="16">
        <v>1175</v>
      </c>
      <c r="H190" s="16">
        <v>4159</v>
      </c>
      <c r="I190" s="16"/>
      <c r="J190" s="16">
        <v>5891</v>
      </c>
      <c r="K190" s="16"/>
      <c r="L190" s="23" t="s">
        <v>120</v>
      </c>
      <c r="M190" s="15"/>
      <c r="N190" s="15"/>
      <c r="O190" s="15"/>
      <c r="P190" s="15"/>
      <c r="Q190" s="39"/>
    </row>
    <row r="191" spans="1:17" x14ac:dyDescent="0.2">
      <c r="A191" s="33" t="s">
        <v>108</v>
      </c>
      <c r="B191" s="15"/>
      <c r="C191" s="16">
        <v>0</v>
      </c>
      <c r="D191" s="16">
        <v>3233</v>
      </c>
      <c r="E191" s="16">
        <v>188</v>
      </c>
      <c r="F191" s="16">
        <v>155</v>
      </c>
      <c r="G191" s="16">
        <v>231</v>
      </c>
      <c r="H191" s="16">
        <v>3333</v>
      </c>
      <c r="I191" s="16"/>
      <c r="J191" s="16">
        <v>5660</v>
      </c>
      <c r="K191" s="16"/>
      <c r="L191" s="23" t="s">
        <v>121</v>
      </c>
      <c r="M191" s="15"/>
      <c r="N191" s="15"/>
      <c r="O191" s="15"/>
      <c r="P191" s="15"/>
      <c r="Q191" s="39"/>
    </row>
    <row r="192" spans="1:17" x14ac:dyDescent="0.2">
      <c r="A192" s="33" t="s">
        <v>109</v>
      </c>
      <c r="B192" s="15"/>
      <c r="C192" s="16">
        <v>0</v>
      </c>
      <c r="D192" s="16">
        <v>3693</v>
      </c>
      <c r="E192" s="16">
        <v>136</v>
      </c>
      <c r="F192" s="16">
        <v>161</v>
      </c>
      <c r="G192" s="16">
        <v>402</v>
      </c>
      <c r="H192" s="16">
        <v>3895</v>
      </c>
      <c r="I192" s="16"/>
      <c r="J192" s="16">
        <v>5258</v>
      </c>
      <c r="K192" s="16"/>
      <c r="L192" s="23" t="s">
        <v>122</v>
      </c>
      <c r="M192" s="15"/>
      <c r="N192" s="15"/>
      <c r="O192" s="15"/>
      <c r="P192" s="15"/>
      <c r="Q192" s="39"/>
    </row>
    <row r="193" spans="1:18" x14ac:dyDescent="0.2">
      <c r="A193" s="33" t="s">
        <v>110</v>
      </c>
      <c r="B193" s="15"/>
      <c r="C193" s="16">
        <v>0</v>
      </c>
      <c r="D193" s="16">
        <v>3504</v>
      </c>
      <c r="E193" s="16">
        <v>131</v>
      </c>
      <c r="F193" s="16">
        <v>92</v>
      </c>
      <c r="G193" s="16">
        <v>414</v>
      </c>
      <c r="H193" s="16">
        <v>3895</v>
      </c>
      <c r="I193" s="16"/>
      <c r="J193" s="16">
        <v>4844</v>
      </c>
      <c r="K193" s="16"/>
      <c r="L193" s="23" t="s">
        <v>123</v>
      </c>
      <c r="M193" s="15"/>
      <c r="N193" s="15"/>
      <c r="O193" s="15"/>
      <c r="P193" s="15"/>
      <c r="Q193" s="39"/>
    </row>
    <row r="194" spans="1:18" x14ac:dyDescent="0.2">
      <c r="A194" s="33" t="s">
        <v>111</v>
      </c>
      <c r="B194" s="15"/>
      <c r="C194" s="16">
        <v>0</v>
      </c>
      <c r="D194" s="16">
        <v>4612</v>
      </c>
      <c r="E194" s="16">
        <v>134</v>
      </c>
      <c r="F194" s="16">
        <v>144</v>
      </c>
      <c r="G194" s="16">
        <v>-1166</v>
      </c>
      <c r="H194" s="16">
        <v>3628</v>
      </c>
      <c r="I194" s="16"/>
      <c r="J194" s="16">
        <v>6010</v>
      </c>
      <c r="K194" s="16"/>
      <c r="L194" s="23" t="s">
        <v>124</v>
      </c>
      <c r="M194" s="15"/>
      <c r="N194" s="15"/>
      <c r="O194" s="15"/>
      <c r="P194" s="15"/>
      <c r="Q194" s="39"/>
    </row>
    <row r="195" spans="1:18" x14ac:dyDescent="0.2">
      <c r="A195" s="33" t="s">
        <v>112</v>
      </c>
      <c r="B195" s="15"/>
      <c r="C195" s="16">
        <v>0</v>
      </c>
      <c r="D195" s="16">
        <v>3248</v>
      </c>
      <c r="E195" s="16">
        <v>120</v>
      </c>
      <c r="F195" s="16">
        <v>169</v>
      </c>
      <c r="G195" s="16">
        <v>514</v>
      </c>
      <c r="H195" s="16">
        <v>3504</v>
      </c>
      <c r="I195" s="16"/>
      <c r="J195" s="16">
        <v>5496</v>
      </c>
      <c r="K195" s="16"/>
      <c r="L195" s="23" t="s">
        <v>125</v>
      </c>
      <c r="M195" s="15"/>
      <c r="N195" s="15"/>
      <c r="O195" s="15"/>
      <c r="P195" s="15"/>
      <c r="Q195" s="39"/>
    </row>
    <row r="196" spans="1:18" ht="13.5" thickBot="1" x14ac:dyDescent="0.25">
      <c r="A196" s="41" t="s">
        <v>113</v>
      </c>
      <c r="C196" s="42">
        <v>0</v>
      </c>
      <c r="D196" s="42">
        <v>3748</v>
      </c>
      <c r="E196" s="42">
        <v>179</v>
      </c>
      <c r="F196" s="42">
        <v>195</v>
      </c>
      <c r="G196" s="42">
        <v>-187</v>
      </c>
      <c r="H196" s="42">
        <v>3208</v>
      </c>
      <c r="I196" s="16"/>
      <c r="J196" s="42">
        <v>5683</v>
      </c>
      <c r="K196" s="16"/>
      <c r="L196" s="43" t="s">
        <v>113</v>
      </c>
      <c r="M196" s="15"/>
      <c r="N196" s="15"/>
      <c r="O196" s="15"/>
      <c r="P196" s="15"/>
      <c r="Q196" s="39"/>
    </row>
    <row r="197" spans="1:18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37">
        <v>2005</v>
      </c>
      <c r="M197" s="15"/>
      <c r="N197" s="15"/>
      <c r="O197" s="15"/>
      <c r="P197" s="15"/>
      <c r="Q197" s="39"/>
    </row>
    <row r="198" spans="1:18" x14ac:dyDescent="0.2">
      <c r="A198" s="33" t="s">
        <v>102</v>
      </c>
      <c r="B198" s="15"/>
      <c r="C198" s="16">
        <v>0</v>
      </c>
      <c r="D198" s="16">
        <v>2966</v>
      </c>
      <c r="E198" s="16">
        <v>46</v>
      </c>
      <c r="F198" s="16">
        <v>225</v>
      </c>
      <c r="G198" s="16">
        <v>462</v>
      </c>
      <c r="H198" s="16">
        <v>3308</v>
      </c>
      <c r="I198" s="16"/>
      <c r="J198" s="16">
        <v>5221</v>
      </c>
      <c r="K198" s="16"/>
      <c r="L198" s="23" t="s">
        <v>115</v>
      </c>
      <c r="M198" s="15"/>
      <c r="N198" s="14">
        <v>212.5115625</v>
      </c>
      <c r="O198" s="15"/>
      <c r="P198" s="14">
        <v>70.770875000000004</v>
      </c>
      <c r="Q198" s="39"/>
      <c r="R198" s="12">
        <v>25.333333333333332</v>
      </c>
    </row>
    <row r="199" spans="1:18" x14ac:dyDescent="0.2">
      <c r="A199" s="33" t="s">
        <v>103</v>
      </c>
      <c r="B199" s="15"/>
      <c r="C199" s="16">
        <v>0</v>
      </c>
      <c r="D199" s="16">
        <v>3244</v>
      </c>
      <c r="E199" s="16">
        <v>150</v>
      </c>
      <c r="F199" s="16">
        <v>205</v>
      </c>
      <c r="G199" s="16">
        <v>393</v>
      </c>
      <c r="H199" s="16">
        <v>3530</v>
      </c>
      <c r="I199" s="16"/>
      <c r="J199" s="16">
        <v>4828</v>
      </c>
      <c r="K199" s="16"/>
      <c r="L199" s="23" t="s">
        <v>116</v>
      </c>
      <c r="M199" s="15"/>
      <c r="N199" s="14">
        <v>212.5115625</v>
      </c>
      <c r="O199" s="15"/>
      <c r="P199" s="14">
        <v>70.770875000000004</v>
      </c>
      <c r="Q199" s="39"/>
      <c r="R199" s="38">
        <v>25.333333333333332</v>
      </c>
    </row>
    <row r="200" spans="1:18" x14ac:dyDescent="0.2">
      <c r="A200" s="33" t="s">
        <v>104</v>
      </c>
      <c r="B200" s="15"/>
      <c r="C200" s="16">
        <v>0</v>
      </c>
      <c r="D200" s="16">
        <v>2777</v>
      </c>
      <c r="E200" s="16">
        <v>154</v>
      </c>
      <c r="F200" s="16">
        <v>97</v>
      </c>
      <c r="G200" s="16">
        <v>297</v>
      </c>
      <c r="H200" s="16">
        <v>2934</v>
      </c>
      <c r="I200" s="16"/>
      <c r="J200" s="16">
        <v>4531</v>
      </c>
      <c r="K200" s="16"/>
      <c r="L200" s="23" t="s">
        <v>117</v>
      </c>
      <c r="M200" s="15"/>
      <c r="N200" s="14">
        <v>212.5115625</v>
      </c>
      <c r="O200" s="15"/>
      <c r="P200" s="14">
        <v>70.770875000000004</v>
      </c>
      <c r="Q200" s="39"/>
      <c r="R200" s="38">
        <v>25.333333333333332</v>
      </c>
    </row>
    <row r="201" spans="1:18" x14ac:dyDescent="0.2">
      <c r="A201" s="33" t="s">
        <v>105</v>
      </c>
      <c r="B201" s="15"/>
      <c r="C201" s="16">
        <v>0</v>
      </c>
      <c r="D201" s="16">
        <v>3249</v>
      </c>
      <c r="E201" s="16">
        <v>261</v>
      </c>
      <c r="F201" s="16">
        <v>271</v>
      </c>
      <c r="G201" s="16">
        <v>394</v>
      </c>
      <c r="H201" s="16">
        <v>3013</v>
      </c>
      <c r="I201" s="16"/>
      <c r="J201" s="16">
        <v>4137</v>
      </c>
      <c r="K201" s="16"/>
      <c r="L201" s="23" t="s">
        <v>118</v>
      </c>
      <c r="M201" s="15"/>
      <c r="N201" s="14">
        <v>212.5115625</v>
      </c>
      <c r="O201" s="15"/>
      <c r="P201" s="14">
        <v>70.770875000000004</v>
      </c>
      <c r="Q201" s="39"/>
      <c r="R201" s="38">
        <v>25.333333333333332</v>
      </c>
    </row>
    <row r="202" spans="1:18" x14ac:dyDescent="0.2">
      <c r="A202" s="33" t="s">
        <v>106</v>
      </c>
      <c r="B202" s="15"/>
      <c r="C202" s="16">
        <v>0</v>
      </c>
      <c r="D202" s="16">
        <v>2483</v>
      </c>
      <c r="E202" s="16">
        <v>205</v>
      </c>
      <c r="F202" s="16">
        <v>146</v>
      </c>
      <c r="G202" s="16">
        <v>112</v>
      </c>
      <c r="H202" s="16">
        <v>2542</v>
      </c>
      <c r="I202" s="16"/>
      <c r="J202" s="16">
        <v>4025</v>
      </c>
      <c r="K202" s="16"/>
      <c r="L202" s="23" t="s">
        <v>119</v>
      </c>
      <c r="M202" s="15"/>
      <c r="N202" s="14">
        <v>212.5115625</v>
      </c>
      <c r="O202" s="15"/>
      <c r="P202" s="14">
        <v>70.770875000000004</v>
      </c>
      <c r="Q202" s="39"/>
      <c r="R202" s="38">
        <v>25.333333333333332</v>
      </c>
    </row>
    <row r="203" spans="1:18" x14ac:dyDescent="0.2">
      <c r="A203" s="33" t="s">
        <v>107</v>
      </c>
      <c r="B203" s="15"/>
      <c r="C203" s="16">
        <v>0</v>
      </c>
      <c r="D203" s="16">
        <v>3332</v>
      </c>
      <c r="E203" s="16">
        <v>219</v>
      </c>
      <c r="F203" s="16">
        <v>254</v>
      </c>
      <c r="G203" s="16">
        <v>-89</v>
      </c>
      <c r="H203" s="16">
        <v>2841</v>
      </c>
      <c r="I203" s="16"/>
      <c r="J203" s="16">
        <v>4114</v>
      </c>
      <c r="K203" s="16"/>
      <c r="L203" s="23" t="s">
        <v>120</v>
      </c>
      <c r="M203" s="15"/>
      <c r="N203" s="14">
        <v>212.5115625</v>
      </c>
      <c r="O203" s="15"/>
      <c r="P203" s="14">
        <v>70.770875000000004</v>
      </c>
      <c r="Q203" s="39"/>
      <c r="R203" s="38">
        <v>25.333333333333332</v>
      </c>
    </row>
    <row r="204" spans="1:18" x14ac:dyDescent="0.2">
      <c r="A204" s="33" t="s">
        <v>108</v>
      </c>
      <c r="B204" s="15"/>
      <c r="C204" s="16">
        <v>0</v>
      </c>
      <c r="D204" s="16">
        <v>3297</v>
      </c>
      <c r="E204" s="16">
        <v>195</v>
      </c>
      <c r="F204" s="16">
        <v>447</v>
      </c>
      <c r="G204" s="16">
        <v>-159</v>
      </c>
      <c r="H204" s="16">
        <v>2675</v>
      </c>
      <c r="I204" s="16"/>
      <c r="J204" s="16">
        <v>4273</v>
      </c>
      <c r="K204" s="16"/>
      <c r="L204" s="23" t="s">
        <v>121</v>
      </c>
      <c r="M204" s="15"/>
      <c r="N204" s="14">
        <v>212.5115625</v>
      </c>
      <c r="O204" s="15"/>
      <c r="P204" s="14">
        <v>70.770875000000004</v>
      </c>
      <c r="Q204" s="39"/>
      <c r="R204" s="38">
        <v>25.333333333333332</v>
      </c>
    </row>
    <row r="205" spans="1:18" x14ac:dyDescent="0.2">
      <c r="A205" s="33" t="s">
        <v>109</v>
      </c>
      <c r="B205" s="15"/>
      <c r="C205" s="16">
        <v>0</v>
      </c>
      <c r="D205" s="16">
        <v>3095</v>
      </c>
      <c r="E205" s="16">
        <v>197</v>
      </c>
      <c r="F205" s="16">
        <v>134</v>
      </c>
      <c r="G205" s="16">
        <v>133</v>
      </c>
      <c r="H205" s="16">
        <v>2832</v>
      </c>
      <c r="I205" s="16"/>
      <c r="J205" s="16">
        <v>4140</v>
      </c>
      <c r="K205" s="16"/>
      <c r="L205" s="23" t="s">
        <v>122</v>
      </c>
      <c r="M205" s="15"/>
      <c r="N205" s="14">
        <v>212.5115625</v>
      </c>
      <c r="O205" s="15"/>
      <c r="P205" s="14">
        <v>70.770875000000004</v>
      </c>
      <c r="Q205" s="39"/>
      <c r="R205" s="38">
        <v>25.333333333333332</v>
      </c>
    </row>
    <row r="206" spans="1:18" x14ac:dyDescent="0.2">
      <c r="A206" s="33" t="s">
        <v>110</v>
      </c>
      <c r="B206" s="15"/>
      <c r="C206" s="16">
        <v>0</v>
      </c>
      <c r="D206" s="16">
        <v>3098</v>
      </c>
      <c r="E206" s="16">
        <v>172</v>
      </c>
      <c r="F206" s="16">
        <v>174</v>
      </c>
      <c r="G206" s="16">
        <v>180</v>
      </c>
      <c r="H206" s="16">
        <v>2971</v>
      </c>
      <c r="I206" s="16"/>
      <c r="J206" s="16">
        <v>3960</v>
      </c>
      <c r="K206" s="16"/>
      <c r="L206" s="23" t="s">
        <v>123</v>
      </c>
      <c r="M206" s="15"/>
      <c r="N206" s="14">
        <v>212.5115625</v>
      </c>
      <c r="O206" s="15"/>
      <c r="P206" s="14">
        <v>70.770875000000004</v>
      </c>
      <c r="Q206" s="39"/>
      <c r="R206" s="38">
        <v>25.333333333333332</v>
      </c>
    </row>
    <row r="207" spans="1:18" x14ac:dyDescent="0.2">
      <c r="A207" s="33" t="s">
        <v>111</v>
      </c>
      <c r="B207" s="15"/>
      <c r="C207" s="16">
        <v>0</v>
      </c>
      <c r="D207" s="16">
        <v>2904</v>
      </c>
      <c r="E207" s="16">
        <v>107</v>
      </c>
      <c r="F207" s="16">
        <v>101</v>
      </c>
      <c r="G207" s="16">
        <v>-3</v>
      </c>
      <c r="H207" s="16">
        <v>2756</v>
      </c>
      <c r="I207" s="16"/>
      <c r="J207" s="16">
        <v>3963</v>
      </c>
      <c r="K207" s="16"/>
      <c r="L207" s="23" t="s">
        <v>124</v>
      </c>
      <c r="M207" s="15"/>
      <c r="N207" s="14">
        <v>212.5115625</v>
      </c>
      <c r="O207" s="15"/>
      <c r="P207" s="14">
        <v>70.770875000000004</v>
      </c>
      <c r="Q207" s="39"/>
      <c r="R207" s="38">
        <v>25.333333333333332</v>
      </c>
    </row>
    <row r="208" spans="1:18" x14ac:dyDescent="0.2">
      <c r="A208" s="33" t="s">
        <v>112</v>
      </c>
      <c r="B208" s="15"/>
      <c r="C208" s="16">
        <v>0</v>
      </c>
      <c r="D208" s="16">
        <v>3078</v>
      </c>
      <c r="E208" s="16">
        <v>70</v>
      </c>
      <c r="F208" s="16">
        <v>180</v>
      </c>
      <c r="G208" s="16">
        <v>49</v>
      </c>
      <c r="H208" s="16">
        <v>2929</v>
      </c>
      <c r="I208" s="16"/>
      <c r="J208" s="16">
        <v>3914</v>
      </c>
      <c r="K208" s="16"/>
      <c r="L208" s="23" t="s">
        <v>125</v>
      </c>
      <c r="M208" s="15"/>
      <c r="N208" s="14">
        <v>212.5115625</v>
      </c>
      <c r="O208" s="15"/>
      <c r="P208" s="14">
        <v>70.770875000000004</v>
      </c>
      <c r="Q208" s="39"/>
      <c r="R208" s="38">
        <v>25.333333333333332</v>
      </c>
    </row>
    <row r="209" spans="1:25" ht="13.5" thickBot="1" x14ac:dyDescent="0.25">
      <c r="A209" s="41" t="s">
        <v>113</v>
      </c>
      <c r="C209" s="42">
        <v>0</v>
      </c>
      <c r="D209" s="42">
        <v>3003</v>
      </c>
      <c r="E209" s="42">
        <v>110</v>
      </c>
      <c r="F209" s="42">
        <v>228</v>
      </c>
      <c r="G209" s="42">
        <v>-5879</v>
      </c>
      <c r="H209" s="42">
        <v>2633</v>
      </c>
      <c r="I209" s="16"/>
      <c r="J209" s="42">
        <v>9793</v>
      </c>
      <c r="K209" s="16"/>
      <c r="L209" s="43" t="s">
        <v>113</v>
      </c>
      <c r="M209" s="15"/>
      <c r="N209" s="14">
        <v>212.5115625</v>
      </c>
      <c r="O209" s="15"/>
      <c r="P209" s="14">
        <v>70.770875000000004</v>
      </c>
      <c r="Q209" s="39"/>
      <c r="R209" s="38">
        <v>25.333333333333332</v>
      </c>
    </row>
    <row r="210" spans="1:25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37">
        <v>2006</v>
      </c>
      <c r="M210" s="15"/>
      <c r="N210" s="14"/>
      <c r="O210" s="15"/>
      <c r="P210" s="14"/>
      <c r="Q210" s="39"/>
      <c r="R210" s="38"/>
      <c r="T210" s="10"/>
      <c r="V210" s="12"/>
    </row>
    <row r="211" spans="1:25" x14ac:dyDescent="0.2">
      <c r="A211" s="33" t="s">
        <v>102</v>
      </c>
      <c r="B211" s="15"/>
      <c r="C211" s="16">
        <v>0</v>
      </c>
      <c r="D211" s="16">
        <v>3942</v>
      </c>
      <c r="E211" s="16">
        <v>0</v>
      </c>
      <c r="F211" s="16">
        <v>378</v>
      </c>
      <c r="G211" s="16">
        <v>3954</v>
      </c>
      <c r="H211" s="16">
        <v>4026</v>
      </c>
      <c r="I211" s="16"/>
      <c r="J211" s="16">
        <v>5839</v>
      </c>
      <c r="K211" s="16"/>
      <c r="L211" s="23" t="s">
        <v>115</v>
      </c>
      <c r="M211" s="15"/>
      <c r="N211" s="14">
        <v>211.97908333333331</v>
      </c>
      <c r="O211" s="15"/>
      <c r="P211" s="14">
        <v>41.083201625000001</v>
      </c>
      <c r="Q211" s="39"/>
      <c r="R211" s="38">
        <v>31.016532050000006</v>
      </c>
    </row>
    <row r="212" spans="1:25" x14ac:dyDescent="0.2">
      <c r="A212" s="33" t="s">
        <v>103</v>
      </c>
      <c r="B212" s="15"/>
      <c r="C212" s="16">
        <v>0</v>
      </c>
      <c r="D212" s="16">
        <v>4291</v>
      </c>
      <c r="E212" s="16">
        <v>0</v>
      </c>
      <c r="F212" s="16">
        <v>297</v>
      </c>
      <c r="G212" s="16">
        <v>659</v>
      </c>
      <c r="H212" s="16">
        <v>4419</v>
      </c>
      <c r="I212" s="16"/>
      <c r="J212" s="16">
        <v>5180</v>
      </c>
      <c r="K212" s="16"/>
      <c r="L212" s="23" t="s">
        <v>116</v>
      </c>
      <c r="M212" s="15"/>
      <c r="N212" s="14">
        <v>211.97908333333331</v>
      </c>
      <c r="O212" s="15"/>
      <c r="P212" s="14">
        <v>41.083201625000001</v>
      </c>
      <c r="Q212" s="15"/>
      <c r="R212" s="38">
        <v>31.016532050000006</v>
      </c>
    </row>
    <row r="213" spans="1:25" x14ac:dyDescent="0.2">
      <c r="A213" s="33" t="s">
        <v>104</v>
      </c>
      <c r="B213" s="15"/>
      <c r="C213" s="16">
        <v>0</v>
      </c>
      <c r="D213" s="16">
        <v>3961</v>
      </c>
      <c r="E213" s="16">
        <v>0</v>
      </c>
      <c r="F213" s="16">
        <v>183</v>
      </c>
      <c r="G213" s="16">
        <v>330</v>
      </c>
      <c r="H213" s="16">
        <v>3818</v>
      </c>
      <c r="I213" s="16"/>
      <c r="J213" s="16">
        <v>4850</v>
      </c>
      <c r="K213" s="16"/>
      <c r="L213" s="23" t="s">
        <v>117</v>
      </c>
      <c r="M213" s="15"/>
      <c r="N213" s="14">
        <v>211.97908333333331</v>
      </c>
      <c r="O213" s="15"/>
      <c r="P213" s="14">
        <v>41.083201625000001</v>
      </c>
      <c r="Q213" s="15"/>
      <c r="R213" s="38">
        <v>31.016532050000006</v>
      </c>
    </row>
    <row r="214" spans="1:25" x14ac:dyDescent="0.2">
      <c r="A214" s="33" t="s">
        <v>105</v>
      </c>
      <c r="B214" s="15"/>
      <c r="C214" s="16">
        <v>0</v>
      </c>
      <c r="D214" s="16">
        <v>4113</v>
      </c>
      <c r="E214" s="16">
        <v>0</v>
      </c>
      <c r="F214" s="16">
        <v>382</v>
      </c>
      <c r="G214" s="16">
        <v>325</v>
      </c>
      <c r="H214" s="16">
        <v>3788</v>
      </c>
      <c r="I214" s="16"/>
      <c r="J214" s="16">
        <v>4525</v>
      </c>
      <c r="K214" s="16"/>
      <c r="L214" s="23" t="s">
        <v>118</v>
      </c>
      <c r="M214" s="15"/>
      <c r="N214" s="14">
        <v>211.97908333333331</v>
      </c>
      <c r="O214" s="15"/>
      <c r="P214" s="14">
        <v>41.083201625000001</v>
      </c>
      <c r="Q214" s="15"/>
      <c r="R214" s="38">
        <v>31.016532050000006</v>
      </c>
    </row>
    <row r="215" spans="1:25" x14ac:dyDescent="0.2">
      <c r="A215" s="33" t="s">
        <v>106</v>
      </c>
      <c r="B215" s="15"/>
      <c r="C215" s="16">
        <v>0</v>
      </c>
      <c r="D215" s="16">
        <v>3552</v>
      </c>
      <c r="E215" s="16">
        <v>0</v>
      </c>
      <c r="F215" s="16">
        <v>315</v>
      </c>
      <c r="G215" s="16">
        <v>-194</v>
      </c>
      <c r="H215" s="16">
        <v>3315</v>
      </c>
      <c r="I215" s="16"/>
      <c r="J215" s="16">
        <v>4719</v>
      </c>
      <c r="K215" s="16"/>
      <c r="L215" s="23" t="s">
        <v>119</v>
      </c>
      <c r="M215" s="15"/>
      <c r="N215" s="14">
        <v>211.97908333333331</v>
      </c>
      <c r="O215" s="15"/>
      <c r="P215" s="14">
        <v>41.083201625000001</v>
      </c>
      <c r="Q215" s="15"/>
      <c r="R215" s="38">
        <v>31.016532050000006</v>
      </c>
    </row>
    <row r="216" spans="1:25" x14ac:dyDescent="0.2">
      <c r="A216" s="33" t="s">
        <v>107</v>
      </c>
      <c r="B216" s="15"/>
      <c r="C216" s="16">
        <v>0</v>
      </c>
      <c r="D216" s="16">
        <v>4536</v>
      </c>
      <c r="E216" s="16">
        <v>0</v>
      </c>
      <c r="F216" s="16">
        <v>430</v>
      </c>
      <c r="G216" s="16">
        <v>-85</v>
      </c>
      <c r="H216" s="16">
        <v>3794</v>
      </c>
      <c r="I216" s="16"/>
      <c r="J216" s="16">
        <v>4804</v>
      </c>
      <c r="K216" s="16"/>
      <c r="L216" s="23" t="s">
        <v>120</v>
      </c>
      <c r="M216" s="15"/>
      <c r="N216" s="14">
        <v>211.97908333333331</v>
      </c>
      <c r="O216" s="15"/>
      <c r="P216" s="14">
        <v>41.083201625000001</v>
      </c>
      <c r="Q216" s="15"/>
      <c r="R216" s="38">
        <v>31.016532050000006</v>
      </c>
    </row>
    <row r="217" spans="1:25" x14ac:dyDescent="0.2">
      <c r="A217" s="33" t="s">
        <v>108</v>
      </c>
      <c r="B217" s="15"/>
      <c r="C217" s="16">
        <v>0</v>
      </c>
      <c r="D217" s="16">
        <v>3297</v>
      </c>
      <c r="E217" s="16">
        <v>0</v>
      </c>
      <c r="F217" s="16">
        <v>447</v>
      </c>
      <c r="G217" s="16">
        <v>531</v>
      </c>
      <c r="H217" s="16">
        <v>2675</v>
      </c>
      <c r="I217" s="16"/>
      <c r="J217" s="16">
        <v>4273</v>
      </c>
      <c r="K217" s="16"/>
      <c r="L217" s="23" t="s">
        <v>121</v>
      </c>
      <c r="M217" s="15"/>
      <c r="N217" s="14">
        <v>211.97908333333331</v>
      </c>
      <c r="O217" s="15"/>
      <c r="P217" s="14">
        <v>41.083201625000001</v>
      </c>
      <c r="Q217" s="15"/>
      <c r="R217" s="38">
        <v>31.016532050000006</v>
      </c>
    </row>
    <row r="218" spans="1:25" x14ac:dyDescent="0.2">
      <c r="A218" s="33" t="s">
        <v>109</v>
      </c>
      <c r="B218" s="15"/>
      <c r="C218" s="16">
        <v>0</v>
      </c>
      <c r="D218" s="16">
        <v>3095</v>
      </c>
      <c r="E218" s="16">
        <v>0</v>
      </c>
      <c r="F218" s="16">
        <v>134</v>
      </c>
      <c r="G218" s="16">
        <v>133</v>
      </c>
      <c r="H218" s="16">
        <v>2832</v>
      </c>
      <c r="I218" s="16"/>
      <c r="J218" s="16">
        <v>4140</v>
      </c>
      <c r="K218" s="16"/>
      <c r="L218" s="23" t="s">
        <v>122</v>
      </c>
      <c r="M218" s="15"/>
      <c r="N218" s="14">
        <v>211.97908333333331</v>
      </c>
      <c r="O218" s="15"/>
      <c r="P218" s="14">
        <v>41.083201625000001</v>
      </c>
      <c r="Q218" s="15"/>
      <c r="R218" s="38">
        <v>31.016532050000006</v>
      </c>
    </row>
    <row r="219" spans="1:25" x14ac:dyDescent="0.2">
      <c r="A219" s="33" t="s">
        <v>110</v>
      </c>
      <c r="B219" s="15"/>
      <c r="C219" s="16">
        <v>0</v>
      </c>
      <c r="D219" s="16">
        <v>2483</v>
      </c>
      <c r="E219" s="16">
        <v>0</v>
      </c>
      <c r="F219" s="16">
        <v>146</v>
      </c>
      <c r="G219" s="16">
        <v>115</v>
      </c>
      <c r="H219" s="16">
        <v>2542</v>
      </c>
      <c r="I219" s="16"/>
      <c r="J219" s="16">
        <v>4025</v>
      </c>
      <c r="K219" s="16"/>
      <c r="L219" s="23" t="s">
        <v>123</v>
      </c>
      <c r="M219" s="15"/>
      <c r="N219" s="14">
        <v>211.97908333333331</v>
      </c>
      <c r="O219" s="15"/>
      <c r="P219" s="14">
        <v>41.083201625000001</v>
      </c>
      <c r="Q219" s="15"/>
      <c r="R219" s="38">
        <v>31.016532050000006</v>
      </c>
    </row>
    <row r="220" spans="1:25" x14ac:dyDescent="0.2">
      <c r="A220" s="33" t="s">
        <v>111</v>
      </c>
      <c r="B220" s="15"/>
      <c r="C220" s="16">
        <v>0</v>
      </c>
      <c r="D220" s="16">
        <v>2904</v>
      </c>
      <c r="E220" s="16">
        <v>0</v>
      </c>
      <c r="F220" s="16">
        <v>101</v>
      </c>
      <c r="G220" s="16">
        <v>62</v>
      </c>
      <c r="H220" s="16">
        <v>2747</v>
      </c>
      <c r="I220" s="16"/>
      <c r="J220" s="16">
        <v>3963</v>
      </c>
      <c r="K220" s="16"/>
      <c r="L220" s="23" t="s">
        <v>124</v>
      </c>
      <c r="M220" s="15"/>
      <c r="N220" s="14">
        <v>211.97908333333331</v>
      </c>
      <c r="O220" s="15"/>
      <c r="P220" s="14">
        <v>41.083201625000001</v>
      </c>
      <c r="Q220" s="15"/>
      <c r="R220" s="38">
        <v>31.016532050000006</v>
      </c>
      <c r="X220" s="12"/>
      <c r="Y220" s="12"/>
    </row>
    <row r="221" spans="1:25" x14ac:dyDescent="0.2">
      <c r="A221" s="33" t="s">
        <v>112</v>
      </c>
      <c r="B221" s="15"/>
      <c r="C221" s="16">
        <v>0</v>
      </c>
      <c r="D221" s="16">
        <v>3078</v>
      </c>
      <c r="E221" s="16">
        <v>0</v>
      </c>
      <c r="F221" s="16">
        <v>180</v>
      </c>
      <c r="G221" s="16">
        <v>49</v>
      </c>
      <c r="H221" s="16">
        <v>2929</v>
      </c>
      <c r="I221" s="16"/>
      <c r="J221" s="16">
        <v>3914</v>
      </c>
      <c r="K221" s="16"/>
      <c r="L221" s="23" t="s">
        <v>125</v>
      </c>
      <c r="M221" s="15"/>
      <c r="N221" s="14">
        <v>211.97908333333331</v>
      </c>
      <c r="O221" s="15"/>
      <c r="P221" s="14">
        <v>41.083201625000001</v>
      </c>
      <c r="Q221" s="15"/>
      <c r="R221" s="38">
        <v>31.016532050000006</v>
      </c>
    </row>
    <row r="222" spans="1:25" ht="13.5" thickBot="1" x14ac:dyDescent="0.25">
      <c r="A222" s="41" t="s">
        <v>113</v>
      </c>
      <c r="C222" s="42">
        <v>0</v>
      </c>
      <c r="D222" s="42">
        <v>3003</v>
      </c>
      <c r="E222" s="42">
        <v>0</v>
      </c>
      <c r="F222" s="42">
        <v>228</v>
      </c>
      <c r="G222" s="42">
        <v>-196</v>
      </c>
      <c r="H222" s="42">
        <v>2633</v>
      </c>
      <c r="I222" s="16"/>
      <c r="J222" s="42">
        <v>4110</v>
      </c>
      <c r="K222" s="16"/>
      <c r="L222" s="43" t="s">
        <v>113</v>
      </c>
      <c r="M222" s="15"/>
      <c r="N222" s="14">
        <v>211.97908333333331</v>
      </c>
      <c r="O222" s="15"/>
      <c r="P222" s="14">
        <v>41.083201625000001</v>
      </c>
      <c r="Q222" s="15"/>
      <c r="R222" s="14">
        <v>31.016532050000006</v>
      </c>
    </row>
    <row r="223" spans="1:25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37">
        <v>2007</v>
      </c>
      <c r="M223" s="15"/>
      <c r="N223" s="14"/>
      <c r="O223" s="15"/>
      <c r="P223" s="14"/>
      <c r="Q223" s="15"/>
      <c r="R223" s="14"/>
    </row>
    <row r="224" spans="1:25" x14ac:dyDescent="0.2">
      <c r="A224" s="33" t="s">
        <v>102</v>
      </c>
      <c r="B224" s="15"/>
      <c r="C224" s="16">
        <v>0</v>
      </c>
      <c r="D224" s="16">
        <v>2966</v>
      </c>
      <c r="E224" s="16">
        <v>46</v>
      </c>
      <c r="F224" s="16">
        <v>225</v>
      </c>
      <c r="G224" s="16">
        <v>517</v>
      </c>
      <c r="H224" s="16">
        <v>3212</v>
      </c>
      <c r="I224" s="16"/>
      <c r="J224" s="16">
        <v>3593</v>
      </c>
      <c r="K224" s="16"/>
      <c r="L224" s="23" t="s">
        <v>115</v>
      </c>
      <c r="M224" s="15"/>
      <c r="N224" s="14">
        <v>214.51333499999998</v>
      </c>
      <c r="O224" s="15"/>
      <c r="P224" s="14">
        <v>28.170426000000003</v>
      </c>
      <c r="Q224" s="15"/>
      <c r="R224" s="14">
        <v>12.261884174525063</v>
      </c>
      <c r="W224" s="12"/>
      <c r="X224" s="12"/>
      <c r="Y224" s="12"/>
    </row>
    <row r="225" spans="1:21" x14ac:dyDescent="0.2">
      <c r="A225" s="33" t="s">
        <v>103</v>
      </c>
      <c r="B225" s="15"/>
      <c r="C225" s="16">
        <v>0</v>
      </c>
      <c r="D225" s="16">
        <v>4885</v>
      </c>
      <c r="E225" s="16">
        <v>150</v>
      </c>
      <c r="F225" s="16">
        <v>205</v>
      </c>
      <c r="G225" s="16">
        <v>-1006</v>
      </c>
      <c r="H225" s="16">
        <v>3524</v>
      </c>
      <c r="I225" s="16"/>
      <c r="J225" s="16">
        <v>4599</v>
      </c>
      <c r="K225" s="16"/>
      <c r="L225" s="23" t="s">
        <v>116</v>
      </c>
      <c r="M225" s="15"/>
      <c r="N225" s="14">
        <v>214.51333499999998</v>
      </c>
      <c r="O225" s="15"/>
      <c r="P225" s="14">
        <v>28.170426000000003</v>
      </c>
      <c r="Q225" s="15"/>
      <c r="R225" s="14">
        <v>12.261884174525063</v>
      </c>
    </row>
    <row r="226" spans="1:21" x14ac:dyDescent="0.2">
      <c r="A226" s="33" t="s">
        <v>104</v>
      </c>
      <c r="B226" s="15"/>
      <c r="C226" s="16">
        <v>0</v>
      </c>
      <c r="D226" s="16">
        <v>2927</v>
      </c>
      <c r="E226" s="16">
        <v>154</v>
      </c>
      <c r="F226" s="16">
        <v>97</v>
      </c>
      <c r="G226" s="16">
        <v>252</v>
      </c>
      <c r="H226" s="16">
        <v>2928</v>
      </c>
      <c r="I226" s="16"/>
      <c r="J226" s="16">
        <v>4347</v>
      </c>
      <c r="K226" s="16"/>
      <c r="L226" s="23" t="s">
        <v>117</v>
      </c>
      <c r="M226" s="15"/>
      <c r="N226" s="14">
        <v>214.51333499999998</v>
      </c>
      <c r="O226" s="15"/>
      <c r="P226" s="14">
        <v>28.170426000000003</v>
      </c>
      <c r="Q226" s="15"/>
      <c r="R226" s="14">
        <v>12.261884174525063</v>
      </c>
    </row>
    <row r="227" spans="1:21" x14ac:dyDescent="0.2">
      <c r="A227" s="33" t="s">
        <v>105</v>
      </c>
      <c r="B227" s="15"/>
      <c r="C227" s="16">
        <v>0</v>
      </c>
      <c r="D227" s="16">
        <v>4263</v>
      </c>
      <c r="E227" s="16">
        <v>285</v>
      </c>
      <c r="F227" s="16">
        <v>368</v>
      </c>
      <c r="G227" s="16">
        <v>175</v>
      </c>
      <c r="H227" s="16">
        <v>3785</v>
      </c>
      <c r="I227" s="16"/>
      <c r="J227" s="16">
        <v>4172</v>
      </c>
      <c r="K227" s="16"/>
      <c r="L227" s="23" t="s">
        <v>118</v>
      </c>
      <c r="M227" s="15"/>
      <c r="N227" s="14">
        <v>214.51333499999998</v>
      </c>
      <c r="O227" s="15"/>
      <c r="P227" s="14">
        <v>28.170426000000003</v>
      </c>
      <c r="Q227" s="15"/>
      <c r="R227" s="14">
        <v>12.261884174525063</v>
      </c>
    </row>
    <row r="228" spans="1:21" x14ac:dyDescent="0.2">
      <c r="A228" s="33" t="s">
        <v>106</v>
      </c>
      <c r="B228" s="15"/>
      <c r="C228" s="16">
        <v>0</v>
      </c>
      <c r="D228" s="16">
        <v>2596</v>
      </c>
      <c r="E228" s="16">
        <v>205</v>
      </c>
      <c r="F228" s="16">
        <v>146</v>
      </c>
      <c r="G228" s="16">
        <v>116</v>
      </c>
      <c r="H228" s="16">
        <v>2536</v>
      </c>
      <c r="I228" s="35"/>
      <c r="J228" s="16">
        <v>4056</v>
      </c>
      <c r="K228" s="35"/>
      <c r="L228" s="23" t="s">
        <v>119</v>
      </c>
      <c r="M228" s="15"/>
      <c r="N228" s="14">
        <v>214.51333499999998</v>
      </c>
      <c r="O228" s="15"/>
      <c r="P228" s="14">
        <v>28.170426000000003</v>
      </c>
      <c r="Q228" s="15"/>
      <c r="R228" s="14">
        <v>12.261884174525063</v>
      </c>
    </row>
    <row r="229" spans="1:21" x14ac:dyDescent="0.2">
      <c r="A229" s="33" t="s">
        <v>107</v>
      </c>
      <c r="B229" s="15"/>
      <c r="C229" s="16">
        <v>0</v>
      </c>
      <c r="D229" s="16">
        <v>3420</v>
      </c>
      <c r="E229" s="16">
        <v>0</v>
      </c>
      <c r="F229" s="16">
        <v>254</v>
      </c>
      <c r="G229" s="16">
        <v>-326</v>
      </c>
      <c r="H229" s="16">
        <v>2840</v>
      </c>
      <c r="I229" s="35"/>
      <c r="J229" s="16">
        <v>4382</v>
      </c>
      <c r="K229" s="35"/>
      <c r="L229" s="23" t="s">
        <v>120</v>
      </c>
      <c r="M229" s="15"/>
      <c r="N229" s="14">
        <v>214.51333499999998</v>
      </c>
      <c r="O229" s="15"/>
      <c r="P229" s="14">
        <v>28.170426000000003</v>
      </c>
      <c r="Q229" s="15"/>
      <c r="R229" s="14">
        <v>12.261884174525063</v>
      </c>
    </row>
    <row r="230" spans="1:21" x14ac:dyDescent="0.2">
      <c r="A230" s="33" t="s">
        <v>108</v>
      </c>
      <c r="B230" s="15"/>
      <c r="C230" s="16">
        <v>0</v>
      </c>
      <c r="D230" s="16">
        <v>3233</v>
      </c>
      <c r="E230" s="16">
        <v>150</v>
      </c>
      <c r="F230" s="16">
        <v>347</v>
      </c>
      <c r="G230" s="16">
        <v>-161</v>
      </c>
      <c r="H230" s="16">
        <v>2575</v>
      </c>
      <c r="I230" s="16"/>
      <c r="J230" s="16">
        <v>4543</v>
      </c>
      <c r="K230" s="16"/>
      <c r="L230" s="23" t="s">
        <v>121</v>
      </c>
      <c r="M230" s="15"/>
      <c r="N230" s="14">
        <v>214.51333499999998</v>
      </c>
      <c r="O230" s="15"/>
      <c r="P230" s="14">
        <v>28.170426000000003</v>
      </c>
      <c r="Q230" s="15"/>
      <c r="R230" s="14">
        <v>12.261884174525063</v>
      </c>
    </row>
    <row r="231" spans="1:21" x14ac:dyDescent="0.2">
      <c r="A231" s="33" t="s">
        <v>109</v>
      </c>
      <c r="B231" s="15"/>
      <c r="C231" s="16">
        <v>0</v>
      </c>
      <c r="D231" s="16">
        <v>2749</v>
      </c>
      <c r="E231" s="16">
        <v>57</v>
      </c>
      <c r="F231" s="16">
        <v>134</v>
      </c>
      <c r="G231" s="16">
        <v>274</v>
      </c>
      <c r="H231" s="16">
        <v>2832</v>
      </c>
      <c r="I231" s="16"/>
      <c r="J231" s="16">
        <v>4269</v>
      </c>
      <c r="K231" s="16"/>
      <c r="L231" s="23" t="s">
        <v>122</v>
      </c>
      <c r="M231" s="15"/>
      <c r="N231" s="14">
        <v>214.51333499999998</v>
      </c>
      <c r="O231" s="15"/>
      <c r="P231" s="14">
        <v>28.170426000000003</v>
      </c>
      <c r="Q231" s="15"/>
      <c r="R231" s="14">
        <v>12.261884174525063</v>
      </c>
    </row>
    <row r="232" spans="1:21" x14ac:dyDescent="0.2">
      <c r="A232" s="33" t="s">
        <v>110</v>
      </c>
      <c r="B232" s="15"/>
      <c r="C232" s="16">
        <v>0</v>
      </c>
      <c r="D232" s="16">
        <v>2596</v>
      </c>
      <c r="E232" s="16">
        <v>205</v>
      </c>
      <c r="F232" s="16">
        <v>146</v>
      </c>
      <c r="G232" s="16">
        <v>96</v>
      </c>
      <c r="H232" s="16">
        <v>2541</v>
      </c>
      <c r="I232" s="16"/>
      <c r="J232" s="16">
        <v>4173</v>
      </c>
      <c r="K232" s="16"/>
      <c r="L232" s="23" t="s">
        <v>123</v>
      </c>
      <c r="M232" s="15"/>
      <c r="N232" s="14">
        <v>214.51333499999998</v>
      </c>
      <c r="O232" s="15"/>
      <c r="P232" s="14">
        <v>28.170426000000003</v>
      </c>
      <c r="Q232" s="15"/>
      <c r="R232" s="14">
        <v>12.261884174525063</v>
      </c>
    </row>
    <row r="233" spans="1:21" x14ac:dyDescent="0.2">
      <c r="A233" s="33" t="s">
        <v>111</v>
      </c>
      <c r="B233" s="15"/>
      <c r="C233" s="16">
        <v>0</v>
      </c>
      <c r="D233" s="16">
        <v>2953</v>
      </c>
      <c r="E233" s="16">
        <v>107</v>
      </c>
      <c r="F233" s="16">
        <v>101</v>
      </c>
      <c r="G233" s="16">
        <v>2</v>
      </c>
      <c r="H233" s="16">
        <v>2747</v>
      </c>
      <c r="I233" s="16"/>
      <c r="J233" s="16">
        <v>4171</v>
      </c>
      <c r="K233" s="16"/>
      <c r="L233" s="23" t="s">
        <v>124</v>
      </c>
      <c r="M233" s="15"/>
      <c r="N233" s="14">
        <v>214.51333499999998</v>
      </c>
      <c r="O233" s="15"/>
      <c r="P233" s="14">
        <v>28.170426000000003</v>
      </c>
      <c r="Q233" s="15"/>
      <c r="R233" s="14">
        <v>12.261884174525063</v>
      </c>
    </row>
    <row r="234" spans="1:21" x14ac:dyDescent="0.2">
      <c r="A234" s="33" t="s">
        <v>112</v>
      </c>
      <c r="B234" s="15"/>
      <c r="C234" s="16">
        <v>0</v>
      </c>
      <c r="D234" s="16">
        <v>3159</v>
      </c>
      <c r="E234" s="16">
        <v>70</v>
      </c>
      <c r="F234" s="16">
        <v>180</v>
      </c>
      <c r="G234" s="16">
        <v>13</v>
      </c>
      <c r="H234" s="16">
        <v>2922</v>
      </c>
      <c r="I234" s="16"/>
      <c r="J234" s="16">
        <v>4158</v>
      </c>
      <c r="K234" s="16"/>
      <c r="L234" s="23" t="s">
        <v>125</v>
      </c>
      <c r="M234" s="15"/>
      <c r="N234" s="14">
        <v>214.51333499999998</v>
      </c>
      <c r="O234" s="15"/>
      <c r="P234" s="14">
        <v>28.170426000000003</v>
      </c>
      <c r="Q234" s="15"/>
      <c r="R234" s="14">
        <v>12.261884174525063</v>
      </c>
    </row>
    <row r="235" spans="1:21" ht="13.5" thickBot="1" x14ac:dyDescent="0.25">
      <c r="A235" s="41" t="s">
        <v>113</v>
      </c>
      <c r="C235" s="42">
        <v>0</v>
      </c>
      <c r="D235" s="42">
        <v>3126</v>
      </c>
      <c r="E235" s="42">
        <v>110</v>
      </c>
      <c r="F235" s="42">
        <v>228</v>
      </c>
      <c r="G235" s="42">
        <v>126</v>
      </c>
      <c r="H235" s="42">
        <v>2927</v>
      </c>
      <c r="I235" s="16"/>
      <c r="J235" s="42">
        <v>4032</v>
      </c>
      <c r="K235" s="16"/>
      <c r="L235" s="43" t="s">
        <v>113</v>
      </c>
      <c r="M235" s="15"/>
      <c r="N235" s="14">
        <v>214.51333499999998</v>
      </c>
      <c r="O235" s="15"/>
      <c r="P235" s="14">
        <v>28.170426000000003</v>
      </c>
      <c r="Q235" s="15"/>
      <c r="R235" s="14">
        <v>12.261884174525063</v>
      </c>
      <c r="U235" s="10"/>
    </row>
    <row r="236" spans="1:21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J236" s="16"/>
      <c r="K236" s="16"/>
      <c r="L236" s="37">
        <v>2008</v>
      </c>
      <c r="M236" s="15"/>
      <c r="N236" s="14"/>
      <c r="O236" s="15"/>
      <c r="P236" s="14"/>
      <c r="Q236" s="15"/>
      <c r="R236" s="14"/>
    </row>
    <row r="237" spans="1:21" x14ac:dyDescent="0.2">
      <c r="A237" s="33" t="s">
        <v>102</v>
      </c>
      <c r="B237" s="15"/>
      <c r="C237" s="16">
        <v>0</v>
      </c>
      <c r="D237" s="16">
        <v>1362</v>
      </c>
      <c r="E237" s="16">
        <v>0</v>
      </c>
      <c r="F237" s="16">
        <v>239</v>
      </c>
      <c r="G237" s="16">
        <v>3510</v>
      </c>
      <c r="H237" s="16">
        <v>1123</v>
      </c>
      <c r="I237" s="16"/>
      <c r="J237" s="16">
        <v>522</v>
      </c>
      <c r="K237" s="16"/>
      <c r="L237" s="23" t="s">
        <v>115</v>
      </c>
      <c r="M237" s="15"/>
      <c r="N237" s="14">
        <v>192.26443500000002</v>
      </c>
      <c r="O237" s="15"/>
      <c r="P237" s="14">
        <v>29.289942</v>
      </c>
      <c r="Q237" s="15"/>
      <c r="R237" s="14">
        <v>5.1764575194444413</v>
      </c>
    </row>
    <row r="238" spans="1:21" x14ac:dyDescent="0.2">
      <c r="A238" s="33" t="s">
        <v>103</v>
      </c>
      <c r="B238" s="15"/>
      <c r="C238" s="16">
        <v>0</v>
      </c>
      <c r="D238" s="16">
        <v>1270</v>
      </c>
      <c r="E238" s="16">
        <v>0</v>
      </c>
      <c r="F238" s="16">
        <v>116</v>
      </c>
      <c r="G238" s="16">
        <v>522</v>
      </c>
      <c r="H238" s="16">
        <v>1093</v>
      </c>
      <c r="I238" s="16"/>
      <c r="J238" s="16">
        <v>0</v>
      </c>
      <c r="K238" s="16"/>
      <c r="L238" s="23" t="s">
        <v>116</v>
      </c>
      <c r="M238" s="15"/>
      <c r="N238" s="14">
        <v>192.26443500000002</v>
      </c>
      <c r="O238" s="15"/>
      <c r="P238" s="14">
        <v>29.289942</v>
      </c>
      <c r="Q238" s="15"/>
      <c r="R238" s="14">
        <v>5.1764575194444413</v>
      </c>
    </row>
    <row r="239" spans="1:21" x14ac:dyDescent="0.2">
      <c r="A239" s="33" t="s">
        <v>104</v>
      </c>
      <c r="B239" s="15"/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/>
      <c r="J239" s="16">
        <v>0</v>
      </c>
      <c r="K239" s="16"/>
      <c r="L239" s="23" t="s">
        <v>117</v>
      </c>
      <c r="M239" s="15"/>
      <c r="N239" s="14">
        <v>192.26443500000002</v>
      </c>
      <c r="O239" s="15"/>
      <c r="P239" s="14">
        <v>29.289942</v>
      </c>
      <c r="Q239" s="15"/>
      <c r="R239" s="14">
        <v>5.1764575194444413</v>
      </c>
    </row>
    <row r="240" spans="1:21" x14ac:dyDescent="0.2">
      <c r="A240" s="33" t="s">
        <v>105</v>
      </c>
      <c r="B240" s="15"/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/>
      <c r="J240" s="16">
        <v>0</v>
      </c>
      <c r="K240" s="16"/>
      <c r="L240" s="23" t="s">
        <v>118</v>
      </c>
      <c r="M240" s="15"/>
      <c r="N240" s="14">
        <v>192.26443500000002</v>
      </c>
      <c r="O240" s="15"/>
      <c r="P240" s="14">
        <v>29.289942</v>
      </c>
      <c r="Q240" s="15"/>
      <c r="R240" s="14">
        <v>5.1764575194444413</v>
      </c>
    </row>
    <row r="241" spans="1:21" x14ac:dyDescent="0.2">
      <c r="A241" s="33" t="s">
        <v>106</v>
      </c>
      <c r="B241" s="15"/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/>
      <c r="J241" s="16">
        <v>0</v>
      </c>
      <c r="K241" s="35"/>
      <c r="L241" s="23" t="s">
        <v>119</v>
      </c>
      <c r="M241" s="15"/>
      <c r="N241" s="14">
        <v>192.26443500000002</v>
      </c>
      <c r="O241" s="15"/>
      <c r="P241" s="14">
        <v>29.289942</v>
      </c>
      <c r="Q241" s="15"/>
      <c r="R241" s="14">
        <v>5.1764575194444413</v>
      </c>
    </row>
    <row r="242" spans="1:21" x14ac:dyDescent="0.2">
      <c r="A242" s="33" t="s">
        <v>107</v>
      </c>
      <c r="B242" s="15"/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/>
      <c r="J242" s="16">
        <v>0</v>
      </c>
      <c r="K242" s="35"/>
      <c r="L242" s="23" t="s">
        <v>120</v>
      </c>
      <c r="M242" s="15"/>
      <c r="N242" s="14">
        <v>192.26443500000002</v>
      </c>
      <c r="O242" s="15"/>
      <c r="P242" s="14">
        <v>29.289942</v>
      </c>
      <c r="Q242" s="15"/>
      <c r="R242" s="14">
        <v>5.1764575194444413</v>
      </c>
    </row>
    <row r="243" spans="1:21" x14ac:dyDescent="0.2">
      <c r="A243" s="33" t="s">
        <v>108</v>
      </c>
      <c r="B243" s="15"/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/>
      <c r="J243" s="16">
        <v>0</v>
      </c>
      <c r="K243" s="16"/>
      <c r="L243" s="23" t="s">
        <v>121</v>
      </c>
      <c r="M243" s="15"/>
      <c r="N243" s="14">
        <v>192.26443500000002</v>
      </c>
      <c r="O243" s="15"/>
      <c r="P243" s="14">
        <v>29.289942</v>
      </c>
      <c r="Q243" s="15"/>
      <c r="R243" s="14">
        <v>5.1764575194444413</v>
      </c>
    </row>
    <row r="244" spans="1:21" x14ac:dyDescent="0.2">
      <c r="A244" s="33" t="s">
        <v>109</v>
      </c>
      <c r="B244" s="15"/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/>
      <c r="J244" s="16">
        <v>0</v>
      </c>
      <c r="K244" s="16"/>
      <c r="L244" s="23" t="s">
        <v>122</v>
      </c>
      <c r="M244" s="15"/>
      <c r="N244" s="14">
        <v>192.26443500000002</v>
      </c>
      <c r="O244" s="15"/>
      <c r="P244" s="14">
        <v>29.289942</v>
      </c>
      <c r="Q244" s="15"/>
      <c r="R244" s="14">
        <v>5.1764575194444413</v>
      </c>
    </row>
    <row r="245" spans="1:21" x14ac:dyDescent="0.2">
      <c r="A245" s="33" t="s">
        <v>110</v>
      </c>
      <c r="B245" s="15"/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/>
      <c r="J245" s="16">
        <v>0</v>
      </c>
      <c r="K245" s="16"/>
      <c r="L245" s="23" t="s">
        <v>123</v>
      </c>
      <c r="M245" s="15"/>
      <c r="N245" s="14">
        <v>192.26443500000002</v>
      </c>
      <c r="O245" s="15"/>
      <c r="P245" s="14">
        <v>29.289942</v>
      </c>
      <c r="Q245" s="15"/>
      <c r="R245" s="14">
        <v>5.1764575194444413</v>
      </c>
    </row>
    <row r="246" spans="1:21" x14ac:dyDescent="0.2">
      <c r="A246" s="33" t="s">
        <v>111</v>
      </c>
      <c r="B246" s="15"/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/>
      <c r="J246" s="16">
        <v>0</v>
      </c>
      <c r="K246" s="16"/>
      <c r="L246" s="23" t="s">
        <v>124</v>
      </c>
      <c r="M246" s="15"/>
      <c r="N246" s="14">
        <v>192.26443500000002</v>
      </c>
      <c r="O246" s="15"/>
      <c r="P246" s="14">
        <v>29.289942</v>
      </c>
      <c r="Q246" s="15"/>
      <c r="R246" s="14">
        <v>5.1764575194444413</v>
      </c>
    </row>
    <row r="247" spans="1:21" x14ac:dyDescent="0.2">
      <c r="A247" s="33" t="s">
        <v>112</v>
      </c>
      <c r="B247" s="15"/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/>
      <c r="J247" s="16">
        <v>0</v>
      </c>
      <c r="K247" s="16"/>
      <c r="L247" s="23" t="s">
        <v>125</v>
      </c>
      <c r="M247" s="15"/>
      <c r="N247" s="14">
        <v>192.26443500000002</v>
      </c>
      <c r="O247" s="15"/>
      <c r="P247" s="14">
        <v>29.289942</v>
      </c>
      <c r="Q247" s="15"/>
      <c r="R247" s="14">
        <v>5.1764575194444413</v>
      </c>
      <c r="U247" s="10"/>
    </row>
    <row r="248" spans="1:21" ht="13.5" thickBot="1" x14ac:dyDescent="0.25">
      <c r="A248" s="41" t="s">
        <v>113</v>
      </c>
      <c r="C248" s="42">
        <v>0</v>
      </c>
      <c r="D248" s="42">
        <v>0</v>
      </c>
      <c r="E248" s="42">
        <v>0</v>
      </c>
      <c r="F248" s="42">
        <v>0</v>
      </c>
      <c r="G248" s="42">
        <v>0</v>
      </c>
      <c r="H248" s="42">
        <v>0</v>
      </c>
      <c r="I248" s="16"/>
      <c r="J248" s="42">
        <v>0</v>
      </c>
      <c r="K248" s="16"/>
      <c r="L248" s="43" t="s">
        <v>113</v>
      </c>
      <c r="M248" s="15"/>
      <c r="N248" s="14">
        <v>192.26443500000002</v>
      </c>
      <c r="O248" s="15"/>
      <c r="P248" s="14">
        <v>29.289942</v>
      </c>
      <c r="Q248" s="15"/>
      <c r="R248" s="14">
        <v>5.1764575194444413</v>
      </c>
      <c r="U248" s="10"/>
    </row>
    <row r="249" spans="1:21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J249" s="16"/>
      <c r="K249" s="16"/>
      <c r="L249" s="37">
        <v>2009</v>
      </c>
      <c r="M249" s="15"/>
      <c r="N249" s="14"/>
      <c r="O249" s="15"/>
      <c r="P249" s="14"/>
      <c r="Q249" s="15"/>
      <c r="R249" s="14"/>
      <c r="U249" s="10"/>
    </row>
    <row r="250" spans="1:21" x14ac:dyDescent="0.2">
      <c r="A250" s="33" t="s">
        <v>102</v>
      </c>
      <c r="B250" s="16"/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/>
      <c r="J250" s="16">
        <v>0</v>
      </c>
      <c r="K250" s="16"/>
      <c r="L250" s="23" t="s">
        <v>115</v>
      </c>
      <c r="M250" s="15"/>
      <c r="N250" s="14">
        <v>176.33138730856828</v>
      </c>
      <c r="O250" s="40"/>
      <c r="P250" s="14">
        <v>33.905038249999997</v>
      </c>
      <c r="Q250" s="40"/>
      <c r="R250" s="14">
        <v>3.061245969444442</v>
      </c>
    </row>
    <row r="251" spans="1:21" x14ac:dyDescent="0.2">
      <c r="A251" s="33" t="s">
        <v>103</v>
      </c>
      <c r="B251" s="15"/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/>
      <c r="J251" s="16">
        <v>0</v>
      </c>
      <c r="K251" s="16"/>
      <c r="L251" s="23" t="s">
        <v>116</v>
      </c>
      <c r="M251" s="15"/>
      <c r="N251" s="14">
        <v>176.33138730856828</v>
      </c>
      <c r="O251" s="40"/>
      <c r="P251" s="14">
        <v>33.905038249999997</v>
      </c>
      <c r="Q251" s="40"/>
      <c r="R251" s="14">
        <v>3.061245969444442</v>
      </c>
    </row>
    <row r="252" spans="1:21" x14ac:dyDescent="0.2">
      <c r="A252" s="33" t="s">
        <v>104</v>
      </c>
      <c r="B252" s="15"/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/>
      <c r="J252" s="16">
        <v>0</v>
      </c>
      <c r="K252" s="16"/>
      <c r="L252" s="23" t="s">
        <v>117</v>
      </c>
      <c r="M252" s="15"/>
      <c r="N252" s="14">
        <v>176.33138730856828</v>
      </c>
      <c r="O252" s="40"/>
      <c r="P252" s="14">
        <v>33.905038249999997</v>
      </c>
      <c r="Q252" s="40"/>
      <c r="R252" s="14">
        <v>3.061245969444442</v>
      </c>
    </row>
    <row r="253" spans="1:21" x14ac:dyDescent="0.2">
      <c r="A253" s="33" t="s">
        <v>105</v>
      </c>
      <c r="B253" s="15"/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/>
      <c r="J253" s="16">
        <v>0</v>
      </c>
      <c r="K253" s="16"/>
      <c r="L253" s="23" t="s">
        <v>118</v>
      </c>
      <c r="M253" s="15"/>
      <c r="N253" s="14">
        <v>176.33138730856828</v>
      </c>
      <c r="O253" s="15"/>
      <c r="P253" s="14">
        <v>33.905038249999997</v>
      </c>
      <c r="Q253" s="15"/>
      <c r="R253" s="14">
        <v>3.061245969444442</v>
      </c>
    </row>
    <row r="254" spans="1:21" x14ac:dyDescent="0.2">
      <c r="A254" s="33" t="s">
        <v>106</v>
      </c>
      <c r="B254" s="15"/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/>
      <c r="J254" s="16">
        <v>0</v>
      </c>
      <c r="K254" s="16"/>
      <c r="L254" s="23" t="s">
        <v>119</v>
      </c>
      <c r="M254" s="15"/>
      <c r="N254" s="14">
        <v>176.33138730856828</v>
      </c>
      <c r="O254" s="15"/>
      <c r="P254" s="14">
        <v>33.905038249999997</v>
      </c>
      <c r="Q254" s="15"/>
      <c r="R254" s="14">
        <v>3.061245969444442</v>
      </c>
    </row>
    <row r="255" spans="1:21" x14ac:dyDescent="0.2">
      <c r="A255" s="33" t="s">
        <v>107</v>
      </c>
      <c r="B255" s="15"/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/>
      <c r="J255" s="16">
        <v>0</v>
      </c>
      <c r="K255" s="16"/>
      <c r="L255" s="23" t="s">
        <v>120</v>
      </c>
      <c r="M255" s="15"/>
      <c r="N255" s="14">
        <v>176.33138730856828</v>
      </c>
      <c r="O255" s="15"/>
      <c r="P255" s="14">
        <v>33.905038249999997</v>
      </c>
      <c r="Q255" s="15"/>
      <c r="R255" s="14">
        <v>3.061245969444442</v>
      </c>
    </row>
    <row r="256" spans="1:21" x14ac:dyDescent="0.2">
      <c r="A256" s="33" t="s">
        <v>108</v>
      </c>
      <c r="B256" s="15"/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/>
      <c r="J256" s="16">
        <v>0</v>
      </c>
      <c r="K256" s="16"/>
      <c r="L256" s="23" t="s">
        <v>121</v>
      </c>
      <c r="M256" s="15"/>
      <c r="N256" s="14">
        <v>176.33138730856828</v>
      </c>
      <c r="O256" s="15"/>
      <c r="P256" s="14">
        <v>33.905038249999997</v>
      </c>
      <c r="Q256" s="15"/>
      <c r="R256" s="14">
        <v>3.061245969444442</v>
      </c>
    </row>
    <row r="257" spans="1:21" x14ac:dyDescent="0.2">
      <c r="A257" s="33" t="s">
        <v>109</v>
      </c>
      <c r="B257" s="15"/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/>
      <c r="J257" s="16">
        <v>0</v>
      </c>
      <c r="K257" s="16"/>
      <c r="L257" s="23" t="s">
        <v>122</v>
      </c>
      <c r="M257" s="15"/>
      <c r="N257" s="14">
        <v>176.33138730856828</v>
      </c>
      <c r="O257" s="15"/>
      <c r="P257" s="14">
        <v>33.905038249999997</v>
      </c>
      <c r="Q257" s="15"/>
      <c r="R257" s="14">
        <v>3.061245969444442</v>
      </c>
    </row>
    <row r="258" spans="1:21" x14ac:dyDescent="0.2">
      <c r="A258" s="33" t="s">
        <v>110</v>
      </c>
      <c r="B258" s="15"/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/>
      <c r="J258" s="16">
        <v>0</v>
      </c>
      <c r="K258" s="16"/>
      <c r="L258" s="23" t="s">
        <v>123</v>
      </c>
      <c r="M258" s="15"/>
      <c r="N258" s="14">
        <v>176.33138730856828</v>
      </c>
      <c r="O258" s="15"/>
      <c r="P258" s="14">
        <v>33.905038249999997</v>
      </c>
      <c r="Q258" s="15"/>
      <c r="R258" s="14">
        <v>3.061245969444442</v>
      </c>
    </row>
    <row r="259" spans="1:21" x14ac:dyDescent="0.2">
      <c r="A259" s="33" t="s">
        <v>111</v>
      </c>
      <c r="B259" s="15"/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/>
      <c r="J259" s="16">
        <v>0</v>
      </c>
      <c r="K259" s="16"/>
      <c r="L259" s="23" t="s">
        <v>124</v>
      </c>
      <c r="M259" s="15"/>
      <c r="N259" s="14">
        <v>176.33138730856828</v>
      </c>
      <c r="O259" s="15"/>
      <c r="P259" s="14">
        <v>33.905038249999997</v>
      </c>
      <c r="Q259" s="15"/>
      <c r="R259" s="14">
        <v>3.061245969444442</v>
      </c>
      <c r="U259" s="10"/>
    </row>
    <row r="260" spans="1:21" x14ac:dyDescent="0.2">
      <c r="A260" s="33" t="s">
        <v>112</v>
      </c>
      <c r="B260" s="15"/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/>
      <c r="J260" s="16">
        <v>0</v>
      </c>
      <c r="K260" s="16"/>
      <c r="L260" s="23" t="s">
        <v>125</v>
      </c>
      <c r="M260" s="15"/>
      <c r="N260" s="14">
        <v>176.33138730856828</v>
      </c>
      <c r="O260" s="15"/>
      <c r="P260" s="14">
        <v>33.905038249999997</v>
      </c>
      <c r="Q260" s="15"/>
      <c r="R260" s="14">
        <v>3.061245969444442</v>
      </c>
      <c r="U260" s="10"/>
    </row>
    <row r="261" spans="1:21" ht="13.5" thickBot="1" x14ac:dyDescent="0.25">
      <c r="A261" s="41" t="s">
        <v>113</v>
      </c>
      <c r="C261" s="42">
        <v>0</v>
      </c>
      <c r="D261" s="42">
        <v>0</v>
      </c>
      <c r="E261" s="42">
        <v>0</v>
      </c>
      <c r="F261" s="42">
        <v>0</v>
      </c>
      <c r="G261" s="42">
        <v>0</v>
      </c>
      <c r="H261" s="42">
        <v>0</v>
      </c>
      <c r="I261" s="16"/>
      <c r="J261" s="42">
        <v>0</v>
      </c>
      <c r="K261" s="16"/>
      <c r="L261" s="43" t="s">
        <v>113</v>
      </c>
      <c r="M261" s="15"/>
      <c r="N261" s="14">
        <v>176.33138730856828</v>
      </c>
      <c r="O261" s="15"/>
      <c r="P261" s="14">
        <v>33.905038249999997</v>
      </c>
      <c r="Q261" s="15"/>
      <c r="R261" s="14">
        <v>3.061245969444442</v>
      </c>
      <c r="U261" s="10"/>
    </row>
    <row r="262" spans="1:21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J262" s="16"/>
      <c r="K262" s="16"/>
      <c r="L262" s="37">
        <v>2010</v>
      </c>
      <c r="M262" s="15"/>
      <c r="N262" s="14"/>
      <c r="O262" s="15"/>
      <c r="P262" s="14"/>
      <c r="Q262" s="15"/>
      <c r="R262" s="14"/>
      <c r="U262" s="10"/>
    </row>
    <row r="263" spans="1:21" x14ac:dyDescent="0.2">
      <c r="A263" s="33" t="s">
        <v>102</v>
      </c>
      <c r="B263" s="15"/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/>
      <c r="J263" s="16">
        <v>0</v>
      </c>
      <c r="K263" s="15"/>
      <c r="L263" s="23" t="s">
        <v>115</v>
      </c>
      <c r="M263" s="15"/>
      <c r="N263" s="14">
        <v>179.19233333333332</v>
      </c>
      <c r="O263" s="40"/>
      <c r="P263" s="46">
        <v>31.862107875000003</v>
      </c>
      <c r="Q263" s="40"/>
      <c r="R263" s="14">
        <v>3.2245161611111084</v>
      </c>
    </row>
    <row r="264" spans="1:21" x14ac:dyDescent="0.2">
      <c r="A264" s="33" t="s">
        <v>103</v>
      </c>
      <c r="B264" s="15"/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/>
      <c r="J264" s="16">
        <v>0</v>
      </c>
      <c r="K264" s="15"/>
      <c r="L264" s="23" t="s">
        <v>116</v>
      </c>
      <c r="M264" s="15"/>
      <c r="N264" s="14">
        <v>179.19233333333332</v>
      </c>
      <c r="O264" s="40"/>
      <c r="P264" s="46">
        <v>31.862107875000003</v>
      </c>
      <c r="Q264" s="40"/>
      <c r="R264" s="14">
        <v>3.2245161611111084</v>
      </c>
    </row>
    <row r="265" spans="1:21" x14ac:dyDescent="0.2">
      <c r="A265" s="33" t="s">
        <v>104</v>
      </c>
      <c r="B265" s="15"/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/>
      <c r="J265" s="16">
        <v>0</v>
      </c>
      <c r="K265" s="15"/>
      <c r="L265" s="23" t="s">
        <v>117</v>
      </c>
      <c r="M265" s="15"/>
      <c r="N265" s="14">
        <v>179.19233333333332</v>
      </c>
      <c r="O265" s="40"/>
      <c r="P265" s="46">
        <v>31.862107875000003</v>
      </c>
      <c r="Q265" s="40"/>
      <c r="R265" s="14">
        <v>3.2245161611111084</v>
      </c>
    </row>
    <row r="266" spans="1:21" x14ac:dyDescent="0.2">
      <c r="A266" s="33" t="s">
        <v>105</v>
      </c>
      <c r="B266" s="15"/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/>
      <c r="J266" s="16">
        <v>0</v>
      </c>
      <c r="K266"/>
      <c r="L266" s="23" t="s">
        <v>118</v>
      </c>
      <c r="N266" s="14">
        <v>179.19233333333332</v>
      </c>
      <c r="O266" s="17"/>
      <c r="P266" s="46">
        <v>31.862107875000003</v>
      </c>
      <c r="R266" s="14">
        <v>3.2245161611111084</v>
      </c>
    </row>
    <row r="267" spans="1:21" x14ac:dyDescent="0.2">
      <c r="A267" s="33" t="s">
        <v>106</v>
      </c>
      <c r="B267" s="15"/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/>
      <c r="J267" s="16">
        <v>0</v>
      </c>
      <c r="K267"/>
      <c r="L267" s="23" t="s">
        <v>119</v>
      </c>
      <c r="N267" s="14">
        <v>179.19233333333332</v>
      </c>
      <c r="O267" s="17"/>
      <c r="P267" s="46">
        <v>31.862107875000003</v>
      </c>
      <c r="R267" s="14">
        <v>3.2245161611111084</v>
      </c>
    </row>
    <row r="268" spans="1:21" x14ac:dyDescent="0.2">
      <c r="A268" s="33" t="s">
        <v>107</v>
      </c>
      <c r="B268" s="15"/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/>
      <c r="J268" s="16">
        <v>0</v>
      </c>
      <c r="K268"/>
      <c r="L268" s="23" t="s">
        <v>120</v>
      </c>
      <c r="N268" s="14">
        <v>179.19233333333332</v>
      </c>
      <c r="O268" s="17"/>
      <c r="P268" s="46">
        <v>31.862107875000003</v>
      </c>
      <c r="R268" s="14">
        <v>3.2245161611111084</v>
      </c>
    </row>
    <row r="269" spans="1:21" x14ac:dyDescent="0.2">
      <c r="A269" s="33" t="s">
        <v>129</v>
      </c>
      <c r="B269" s="15"/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/>
      <c r="J269" s="16">
        <v>0</v>
      </c>
      <c r="K269"/>
      <c r="L269" s="23" t="s">
        <v>121</v>
      </c>
      <c r="N269" s="14">
        <v>179.19233333333332</v>
      </c>
      <c r="O269" s="17"/>
      <c r="P269" s="46">
        <v>31.862107875000003</v>
      </c>
      <c r="R269" s="14">
        <v>3.2245161611111084</v>
      </c>
    </row>
    <row r="270" spans="1:21" x14ac:dyDescent="0.2">
      <c r="A270" s="33" t="s">
        <v>122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/>
      <c r="J270" s="16">
        <v>0</v>
      </c>
      <c r="K270"/>
      <c r="L270" s="23" t="s">
        <v>122</v>
      </c>
      <c r="N270" s="14">
        <v>179.19233333333332</v>
      </c>
      <c r="O270" s="17"/>
      <c r="P270" s="46">
        <v>31.862107875000003</v>
      </c>
      <c r="R270" s="14">
        <v>3.2245161611111084</v>
      </c>
    </row>
    <row r="271" spans="1:21" x14ac:dyDescent="0.2">
      <c r="A271" s="33" t="s">
        <v>123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/>
      <c r="J271" s="16">
        <v>0</v>
      </c>
      <c r="K271"/>
      <c r="L271" s="23" t="s">
        <v>123</v>
      </c>
      <c r="N271" s="14">
        <v>179.19233333333332</v>
      </c>
      <c r="O271" s="17"/>
      <c r="P271" s="46">
        <v>31.862107875000003</v>
      </c>
      <c r="R271" s="14">
        <v>3.2245161611111084</v>
      </c>
      <c r="U271" s="10"/>
    </row>
    <row r="272" spans="1:21" x14ac:dyDescent="0.2">
      <c r="A272" s="33" t="s">
        <v>131</v>
      </c>
      <c r="C272" s="3">
        <v>0</v>
      </c>
      <c r="D272" s="3">
        <v>0</v>
      </c>
      <c r="E272" s="3">
        <v>0</v>
      </c>
      <c r="F272" s="3">
        <v>0</v>
      </c>
      <c r="G272" s="3">
        <v>0</v>
      </c>
      <c r="H272" s="16">
        <v>0</v>
      </c>
      <c r="I272" s="16"/>
      <c r="J272" s="16">
        <v>0</v>
      </c>
      <c r="K272"/>
      <c r="L272" s="23" t="s">
        <v>124</v>
      </c>
      <c r="N272" s="14">
        <v>179.19233333333332</v>
      </c>
      <c r="O272" s="17"/>
      <c r="P272" s="46">
        <v>31.862107875000003</v>
      </c>
      <c r="R272" s="14">
        <v>3.2245161611111084</v>
      </c>
      <c r="U272" s="10"/>
    </row>
    <row r="273" spans="1:21" x14ac:dyDescent="0.2">
      <c r="A273" s="33" t="s">
        <v>125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  <c r="H273" s="16">
        <v>0</v>
      </c>
      <c r="I273" s="16"/>
      <c r="J273" s="16">
        <v>0</v>
      </c>
      <c r="K273"/>
      <c r="L273" s="23" t="s">
        <v>125</v>
      </c>
      <c r="N273" s="14">
        <v>179.19233333333332</v>
      </c>
      <c r="O273" s="17"/>
      <c r="P273" s="46">
        <v>31.862107875000003</v>
      </c>
      <c r="R273" s="14">
        <v>3.2245161611111084</v>
      </c>
      <c r="U273" s="10"/>
    </row>
    <row r="274" spans="1:21" ht="13.5" thickBot="1" x14ac:dyDescent="0.25">
      <c r="A274" s="41" t="s">
        <v>113</v>
      </c>
      <c r="C274" s="42">
        <v>0</v>
      </c>
      <c r="D274" s="42">
        <v>0</v>
      </c>
      <c r="E274" s="42">
        <v>0</v>
      </c>
      <c r="F274" s="42">
        <v>0</v>
      </c>
      <c r="G274" s="42">
        <v>0</v>
      </c>
      <c r="H274" s="42">
        <v>0</v>
      </c>
      <c r="I274" s="16"/>
      <c r="J274" s="42">
        <v>0</v>
      </c>
      <c r="K274"/>
      <c r="L274" s="43" t="s">
        <v>113</v>
      </c>
      <c r="N274" s="14">
        <v>179.19233333333332</v>
      </c>
      <c r="O274" s="17"/>
      <c r="P274" s="46">
        <v>31.862107875000003</v>
      </c>
      <c r="R274" s="14">
        <v>3.2245161611111084</v>
      </c>
      <c r="U274" s="10"/>
    </row>
    <row r="275" spans="1:21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J275" s="16"/>
      <c r="K275"/>
      <c r="L275" s="37">
        <v>2011</v>
      </c>
      <c r="N275" s="14"/>
      <c r="O275" s="17"/>
      <c r="P275" s="14"/>
      <c r="R275" s="14"/>
      <c r="U275" s="10"/>
    </row>
    <row r="276" spans="1:21" x14ac:dyDescent="0.2">
      <c r="A276" s="33" t="s">
        <v>102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  <c r="H276" s="16">
        <v>0</v>
      </c>
      <c r="I276" s="16"/>
      <c r="J276" s="16">
        <v>0</v>
      </c>
      <c r="K276"/>
      <c r="L276" s="23" t="s">
        <v>115</v>
      </c>
      <c r="N276" s="14">
        <v>179.19233333333332</v>
      </c>
      <c r="O276" s="17"/>
      <c r="P276" s="14">
        <v>31.914017874999999</v>
      </c>
      <c r="R276" s="14">
        <v>3.4336119583333335</v>
      </c>
    </row>
    <row r="277" spans="1:21" x14ac:dyDescent="0.2">
      <c r="A277" s="33" t="s">
        <v>103</v>
      </c>
      <c r="C277" s="3">
        <v>0</v>
      </c>
      <c r="D277" s="3">
        <v>0</v>
      </c>
      <c r="E277" s="3">
        <v>0</v>
      </c>
      <c r="F277" s="3">
        <v>0</v>
      </c>
      <c r="G277" s="3">
        <v>0</v>
      </c>
      <c r="H277" s="16">
        <v>0</v>
      </c>
      <c r="I277" s="16"/>
      <c r="J277" s="16">
        <v>0</v>
      </c>
      <c r="K277"/>
      <c r="L277" s="23" t="s">
        <v>116</v>
      </c>
      <c r="N277" s="14">
        <v>179.19233333333332</v>
      </c>
      <c r="O277" s="17"/>
      <c r="P277" s="14">
        <v>31.914017874999999</v>
      </c>
      <c r="R277" s="14">
        <v>3.4336119583333335</v>
      </c>
    </row>
    <row r="278" spans="1:21" x14ac:dyDescent="0.2">
      <c r="A278" s="33" t="s">
        <v>104</v>
      </c>
      <c r="C278" s="3">
        <v>0</v>
      </c>
      <c r="D278" s="3">
        <v>0</v>
      </c>
      <c r="E278" s="3">
        <v>0</v>
      </c>
      <c r="F278" s="3">
        <v>0</v>
      </c>
      <c r="G278" s="3">
        <v>0</v>
      </c>
      <c r="H278" s="16">
        <v>0</v>
      </c>
      <c r="I278" s="16"/>
      <c r="J278" s="16">
        <v>0</v>
      </c>
      <c r="K278"/>
      <c r="L278" s="23" t="s">
        <v>117</v>
      </c>
      <c r="N278" s="14">
        <v>179.19233333333332</v>
      </c>
      <c r="O278" s="17"/>
      <c r="P278" s="14">
        <v>31.914017874999999</v>
      </c>
      <c r="R278" s="14">
        <v>3.4336119583333335</v>
      </c>
    </row>
    <row r="279" spans="1:21" x14ac:dyDescent="0.2">
      <c r="A279" s="33" t="s">
        <v>105</v>
      </c>
      <c r="C279" s="3">
        <v>0</v>
      </c>
      <c r="D279" s="3">
        <v>0</v>
      </c>
      <c r="E279" s="3">
        <v>0</v>
      </c>
      <c r="F279" s="3">
        <v>0</v>
      </c>
      <c r="G279" s="3">
        <v>0</v>
      </c>
      <c r="H279" s="16">
        <v>0</v>
      </c>
      <c r="I279" s="16"/>
      <c r="J279" s="16">
        <v>0</v>
      </c>
      <c r="K279"/>
      <c r="L279" s="23" t="s">
        <v>118</v>
      </c>
      <c r="N279" s="14">
        <v>179.19233333333332</v>
      </c>
      <c r="O279" s="17"/>
      <c r="P279" s="14">
        <v>31.914017874999999</v>
      </c>
      <c r="R279" s="14">
        <v>3.4336119583333335</v>
      </c>
    </row>
    <row r="280" spans="1:21" x14ac:dyDescent="0.2">
      <c r="A280" s="33" t="s">
        <v>137</v>
      </c>
      <c r="C280" s="3">
        <v>0</v>
      </c>
      <c r="D280" s="3">
        <v>0</v>
      </c>
      <c r="E280" s="3">
        <v>0</v>
      </c>
      <c r="F280" s="3">
        <v>0</v>
      </c>
      <c r="G280" s="3">
        <v>0</v>
      </c>
      <c r="H280" s="16">
        <v>0</v>
      </c>
      <c r="I280" s="16"/>
      <c r="J280" s="16">
        <v>0</v>
      </c>
      <c r="K280"/>
      <c r="L280" s="23" t="s">
        <v>119</v>
      </c>
      <c r="N280" s="14">
        <v>179.19233333333332</v>
      </c>
      <c r="O280" s="17"/>
      <c r="P280" s="14">
        <v>31.914017874999999</v>
      </c>
      <c r="R280" s="14">
        <v>3.4336119583333335</v>
      </c>
    </row>
    <row r="281" spans="1:21" x14ac:dyDescent="0.2">
      <c r="A281" s="33" t="s">
        <v>138</v>
      </c>
      <c r="C281" s="3">
        <v>0</v>
      </c>
      <c r="D281" s="3">
        <v>0</v>
      </c>
      <c r="E281" s="3">
        <v>0</v>
      </c>
      <c r="F281" s="3">
        <v>0</v>
      </c>
      <c r="G281" s="3">
        <v>0</v>
      </c>
      <c r="H281" s="16">
        <v>0</v>
      </c>
      <c r="I281" s="16"/>
      <c r="J281" s="16">
        <v>0</v>
      </c>
      <c r="K281"/>
      <c r="L281" s="23" t="s">
        <v>120</v>
      </c>
      <c r="N281" s="14">
        <v>179.19233333333332</v>
      </c>
      <c r="O281" s="17"/>
      <c r="P281" s="14">
        <v>31.914017874999999</v>
      </c>
      <c r="R281" s="14">
        <v>3.4336119583333335</v>
      </c>
    </row>
    <row r="282" spans="1:21" x14ac:dyDescent="0.2">
      <c r="A282" s="33" t="s">
        <v>129</v>
      </c>
      <c r="C282" s="3">
        <v>0</v>
      </c>
      <c r="D282" s="3">
        <v>0</v>
      </c>
      <c r="E282" s="3">
        <v>0</v>
      </c>
      <c r="F282" s="3">
        <v>0</v>
      </c>
      <c r="G282" s="3">
        <v>0</v>
      </c>
      <c r="H282" s="16">
        <v>0</v>
      </c>
      <c r="I282" s="16"/>
      <c r="J282" s="16">
        <v>0</v>
      </c>
      <c r="K282"/>
      <c r="L282" s="23" t="s">
        <v>121</v>
      </c>
      <c r="N282" s="14">
        <v>179.19233333333332</v>
      </c>
      <c r="O282" s="17"/>
      <c r="P282" s="14">
        <v>31.914017874999999</v>
      </c>
      <c r="R282" s="14">
        <v>3.4336119583333335</v>
      </c>
    </row>
    <row r="283" spans="1:21" x14ac:dyDescent="0.2">
      <c r="A283" s="33" t="s">
        <v>122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  <c r="H283" s="16">
        <v>0</v>
      </c>
      <c r="I283" s="16"/>
      <c r="J283" s="16">
        <v>0</v>
      </c>
      <c r="K283"/>
      <c r="L283" s="23" t="s">
        <v>122</v>
      </c>
      <c r="N283" s="14">
        <v>179.19233333333332</v>
      </c>
      <c r="O283" s="17"/>
      <c r="P283" s="14">
        <v>31.914017874999999</v>
      </c>
      <c r="R283" s="14">
        <v>3.4336119583333335</v>
      </c>
      <c r="U283" s="10"/>
    </row>
    <row r="284" spans="1:21" x14ac:dyDescent="0.2">
      <c r="A284" s="33" t="s">
        <v>123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  <c r="H284" s="16">
        <v>0</v>
      </c>
      <c r="I284" s="16"/>
      <c r="J284" s="16">
        <v>0</v>
      </c>
      <c r="K284"/>
      <c r="L284" s="23" t="s">
        <v>123</v>
      </c>
      <c r="N284" s="14">
        <v>179.19233333333332</v>
      </c>
      <c r="O284" s="17"/>
      <c r="P284" s="14">
        <v>31.914017874999999</v>
      </c>
      <c r="R284" s="14">
        <v>3.4336119583333335</v>
      </c>
      <c r="U284" s="10"/>
    </row>
    <row r="285" spans="1:21" x14ac:dyDescent="0.2">
      <c r="A285" s="33" t="s">
        <v>131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  <c r="H285" s="16">
        <v>0</v>
      </c>
      <c r="I285" s="16"/>
      <c r="J285" s="16">
        <v>0</v>
      </c>
      <c r="K285"/>
      <c r="L285" s="23" t="s">
        <v>124</v>
      </c>
      <c r="N285" s="14">
        <v>179.19233333333332</v>
      </c>
      <c r="O285" s="17"/>
      <c r="P285" s="14">
        <v>31.914017874999999</v>
      </c>
      <c r="R285" s="14">
        <v>3.4336119583333335</v>
      </c>
      <c r="U285" s="10"/>
    </row>
    <row r="286" spans="1:21" x14ac:dyDescent="0.2">
      <c r="A286" s="33" t="s">
        <v>125</v>
      </c>
      <c r="C286" s="3">
        <v>0</v>
      </c>
      <c r="D286" s="3">
        <v>0</v>
      </c>
      <c r="E286" s="3">
        <v>0</v>
      </c>
      <c r="F286" s="3">
        <v>0</v>
      </c>
      <c r="G286" s="3">
        <v>0</v>
      </c>
      <c r="H286" s="16">
        <v>0</v>
      </c>
      <c r="I286" s="16"/>
      <c r="J286" s="16">
        <v>0</v>
      </c>
      <c r="K286"/>
      <c r="L286" s="23" t="s">
        <v>125</v>
      </c>
      <c r="N286" s="14">
        <v>179.19233333333332</v>
      </c>
      <c r="O286" s="17"/>
      <c r="P286" s="14">
        <v>31.914017874999999</v>
      </c>
      <c r="R286" s="14">
        <v>3.4336119583333335</v>
      </c>
      <c r="U286" s="10"/>
    </row>
    <row r="287" spans="1:21" ht="13.5" thickBot="1" x14ac:dyDescent="0.25">
      <c r="A287" s="41" t="s">
        <v>113</v>
      </c>
      <c r="C287" s="42">
        <v>0</v>
      </c>
      <c r="D287" s="42">
        <v>0</v>
      </c>
      <c r="E287" s="42">
        <v>0</v>
      </c>
      <c r="F287" s="42">
        <v>0</v>
      </c>
      <c r="G287" s="42">
        <v>0</v>
      </c>
      <c r="H287" s="42">
        <v>0</v>
      </c>
      <c r="I287" s="16"/>
      <c r="J287" s="42">
        <v>0</v>
      </c>
      <c r="K287"/>
      <c r="L287" s="43" t="s">
        <v>113</v>
      </c>
      <c r="N287" s="14">
        <v>179.19233333333332</v>
      </c>
      <c r="O287" s="17"/>
      <c r="P287" s="14">
        <v>31.914017874999999</v>
      </c>
      <c r="R287" s="14">
        <v>3.4336119583333335</v>
      </c>
      <c r="U287" s="10"/>
    </row>
    <row r="288" spans="1:21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J288" s="16"/>
      <c r="K288"/>
      <c r="L288" s="37">
        <v>2012</v>
      </c>
      <c r="N288" s="14"/>
      <c r="O288" s="17"/>
      <c r="P288" s="14"/>
      <c r="R288" s="14"/>
      <c r="U288" s="10"/>
    </row>
    <row r="289" spans="1:18" x14ac:dyDescent="0.2">
      <c r="A289" s="33" t="s">
        <v>153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  <c r="H289" s="16">
        <v>0</v>
      </c>
      <c r="I289" s="16"/>
      <c r="J289" s="16">
        <v>0</v>
      </c>
      <c r="K289"/>
      <c r="L289" s="23" t="s">
        <v>115</v>
      </c>
      <c r="N289" s="14">
        <v>179.19233333333332</v>
      </c>
      <c r="O289" s="17"/>
      <c r="P289" s="14">
        <v>34.280562875000001</v>
      </c>
      <c r="R289" s="14">
        <v>3.3089844916666671</v>
      </c>
    </row>
    <row r="290" spans="1:18" x14ac:dyDescent="0.2">
      <c r="A290" s="33" t="s">
        <v>154</v>
      </c>
      <c r="C290" s="3">
        <v>0</v>
      </c>
      <c r="D290" s="3">
        <v>0</v>
      </c>
      <c r="E290" s="3">
        <v>0</v>
      </c>
      <c r="F290" s="3">
        <v>0</v>
      </c>
      <c r="G290" s="3">
        <v>0</v>
      </c>
      <c r="H290" s="16">
        <v>0</v>
      </c>
      <c r="I290" s="16"/>
      <c r="J290" s="16">
        <v>0</v>
      </c>
      <c r="K290"/>
      <c r="L290" s="23" t="s">
        <v>116</v>
      </c>
      <c r="N290" s="14">
        <v>179.19233333333332</v>
      </c>
      <c r="O290" s="17"/>
      <c r="P290" s="14">
        <v>34.280562875000001</v>
      </c>
      <c r="R290" s="14">
        <v>3.3089844916666671</v>
      </c>
    </row>
    <row r="291" spans="1:18" x14ac:dyDescent="0.2">
      <c r="A291" s="33" t="s">
        <v>155</v>
      </c>
      <c r="C291" s="3">
        <v>0</v>
      </c>
      <c r="D291" s="3">
        <v>0</v>
      </c>
      <c r="E291" s="3">
        <v>0</v>
      </c>
      <c r="F291" s="3">
        <v>0</v>
      </c>
      <c r="G291" s="3">
        <v>0</v>
      </c>
      <c r="H291" s="16">
        <v>0</v>
      </c>
      <c r="I291" s="16"/>
      <c r="J291" s="16">
        <v>0</v>
      </c>
      <c r="K291"/>
      <c r="L291" s="23" t="s">
        <v>117</v>
      </c>
      <c r="N291" s="14">
        <v>179.19233333333332</v>
      </c>
      <c r="O291" s="17"/>
      <c r="P291" s="14">
        <v>34.280562875000001</v>
      </c>
      <c r="R291" s="14">
        <v>3.3089844916666671</v>
      </c>
    </row>
    <row r="292" spans="1:18" x14ac:dyDescent="0.2">
      <c r="A292" s="33" t="s">
        <v>118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  <c r="H292" s="16">
        <v>0</v>
      </c>
      <c r="I292" s="16"/>
      <c r="J292" s="16">
        <v>0</v>
      </c>
      <c r="K292"/>
      <c r="L292" s="23" t="s">
        <v>118</v>
      </c>
      <c r="N292" s="14">
        <v>179.19233333333332</v>
      </c>
      <c r="O292" s="17"/>
      <c r="P292" s="14">
        <v>34.280562875000001</v>
      </c>
      <c r="R292" s="14">
        <v>3.3089844916666671</v>
      </c>
    </row>
    <row r="293" spans="1:18" x14ac:dyDescent="0.2">
      <c r="A293" s="33" t="s">
        <v>137</v>
      </c>
      <c r="C293" s="3">
        <v>0</v>
      </c>
      <c r="D293" s="3">
        <v>0</v>
      </c>
      <c r="E293" s="3">
        <v>0</v>
      </c>
      <c r="F293" s="3">
        <v>0</v>
      </c>
      <c r="G293" s="3">
        <v>0</v>
      </c>
      <c r="H293" s="16">
        <v>0</v>
      </c>
      <c r="I293" s="16"/>
      <c r="J293" s="16">
        <v>0</v>
      </c>
      <c r="K293"/>
      <c r="L293" s="23" t="s">
        <v>119</v>
      </c>
      <c r="N293" s="14">
        <v>179.19233333333332</v>
      </c>
      <c r="O293" s="17"/>
      <c r="P293" s="14">
        <v>34.280562875000001</v>
      </c>
      <c r="R293" s="14">
        <v>3.3089844916666671</v>
      </c>
    </row>
    <row r="294" spans="1:18" x14ac:dyDescent="0.2">
      <c r="A294" s="33" t="s">
        <v>138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  <c r="H294" s="16">
        <v>0</v>
      </c>
      <c r="I294" s="16"/>
      <c r="J294" s="16">
        <v>0</v>
      </c>
      <c r="K294"/>
      <c r="L294" s="23" t="s">
        <v>120</v>
      </c>
      <c r="N294" s="14">
        <v>179.19233333333332</v>
      </c>
      <c r="O294" s="17"/>
      <c r="P294" s="14">
        <v>34.280562875000001</v>
      </c>
      <c r="R294" s="14">
        <v>3.3089844916666671</v>
      </c>
    </row>
    <row r="295" spans="1:18" x14ac:dyDescent="0.2">
      <c r="A295" s="33" t="s">
        <v>129</v>
      </c>
      <c r="C295" s="3">
        <v>0</v>
      </c>
      <c r="D295" s="3">
        <v>0</v>
      </c>
      <c r="E295" s="3">
        <v>0</v>
      </c>
      <c r="F295" s="3">
        <v>0</v>
      </c>
      <c r="G295" s="3">
        <v>0</v>
      </c>
      <c r="H295" s="16">
        <v>0</v>
      </c>
      <c r="I295" s="16"/>
      <c r="J295" s="16">
        <v>0</v>
      </c>
      <c r="K295"/>
      <c r="L295" s="23" t="s">
        <v>121</v>
      </c>
      <c r="N295" s="14">
        <v>179.19233333333332</v>
      </c>
      <c r="O295" s="17"/>
      <c r="P295" s="14">
        <v>34.280562875000001</v>
      </c>
      <c r="R295" s="14">
        <v>3.3089844916666671</v>
      </c>
    </row>
    <row r="296" spans="1:18" x14ac:dyDescent="0.2">
      <c r="A296" s="33" t="s">
        <v>122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  <c r="H296" s="16">
        <v>0</v>
      </c>
      <c r="I296" s="16"/>
      <c r="J296" s="16">
        <v>0</v>
      </c>
      <c r="K296"/>
      <c r="L296" s="23" t="s">
        <v>122</v>
      </c>
      <c r="N296" s="14">
        <v>179.19233333333332</v>
      </c>
      <c r="O296" s="17"/>
      <c r="P296" s="14">
        <v>34.280562875000001</v>
      </c>
      <c r="R296" s="14">
        <v>3.3089844916666671</v>
      </c>
    </row>
    <row r="297" spans="1:18" x14ac:dyDescent="0.2">
      <c r="A297" s="33" t="s">
        <v>123</v>
      </c>
      <c r="C297" s="3">
        <v>0</v>
      </c>
      <c r="D297" s="3">
        <v>0</v>
      </c>
      <c r="E297" s="3">
        <v>0</v>
      </c>
      <c r="F297" s="3">
        <v>0</v>
      </c>
      <c r="G297" s="3">
        <v>0</v>
      </c>
      <c r="H297" s="16">
        <v>0</v>
      </c>
      <c r="I297" s="16"/>
      <c r="J297" s="16">
        <v>0</v>
      </c>
      <c r="K297"/>
      <c r="L297" s="23" t="s">
        <v>123</v>
      </c>
      <c r="N297" s="14">
        <v>179.19233333333332</v>
      </c>
      <c r="O297" s="17"/>
      <c r="P297" s="14">
        <v>34.280562875000001</v>
      </c>
      <c r="R297" s="14">
        <v>3.3089844916666671</v>
      </c>
    </row>
    <row r="298" spans="1:18" x14ac:dyDescent="0.2">
      <c r="A298" s="33" t="s">
        <v>131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16">
        <v>0</v>
      </c>
      <c r="I298" s="16"/>
      <c r="J298" s="16">
        <v>0</v>
      </c>
      <c r="K298"/>
      <c r="L298" s="23" t="s">
        <v>124</v>
      </c>
      <c r="N298" s="14">
        <v>179.19233333333332</v>
      </c>
      <c r="P298" s="14">
        <v>34.280562875000001</v>
      </c>
      <c r="R298" s="14">
        <v>3.3089844916666671</v>
      </c>
    </row>
    <row r="299" spans="1:18" x14ac:dyDescent="0.2">
      <c r="A299" s="33" t="s">
        <v>125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16">
        <v>0</v>
      </c>
      <c r="I299" s="16"/>
      <c r="J299" s="16">
        <v>0</v>
      </c>
      <c r="K299"/>
      <c r="L299" s="23" t="s">
        <v>125</v>
      </c>
      <c r="N299" s="14">
        <v>179.19233333333332</v>
      </c>
      <c r="P299" s="14">
        <v>34.280562875000001</v>
      </c>
      <c r="R299" s="14">
        <v>3.3089844916666671</v>
      </c>
    </row>
    <row r="300" spans="1:18" ht="13.5" thickBot="1" x14ac:dyDescent="0.25">
      <c r="A300" s="41" t="s">
        <v>113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16"/>
      <c r="J300" s="42">
        <v>0</v>
      </c>
      <c r="K300"/>
      <c r="L300" s="43" t="s">
        <v>113</v>
      </c>
      <c r="N300" s="14">
        <v>179.19233333333332</v>
      </c>
      <c r="P300" s="14">
        <v>34.280562875000001</v>
      </c>
      <c r="R300" s="14">
        <v>3.3089844916666671</v>
      </c>
    </row>
    <row r="301" spans="1:18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J301" s="16"/>
      <c r="K301"/>
      <c r="L301" s="37">
        <v>2013</v>
      </c>
      <c r="N301" s="14"/>
      <c r="O301" s="17"/>
      <c r="P301" s="14"/>
      <c r="R301" s="14"/>
    </row>
    <row r="302" spans="1:18" x14ac:dyDescent="0.2">
      <c r="A302" s="33" t="s">
        <v>153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16">
        <v>0</v>
      </c>
      <c r="I302" s="16"/>
      <c r="J302" s="16">
        <v>0</v>
      </c>
      <c r="K302"/>
      <c r="L302" s="23" t="s">
        <v>115</v>
      </c>
      <c r="N302" s="14">
        <v>179.19233333333332</v>
      </c>
      <c r="O302" s="17"/>
      <c r="P302" s="14">
        <v>37.660306249999998</v>
      </c>
      <c r="R302" s="14">
        <v>3.4075755500000002</v>
      </c>
    </row>
    <row r="303" spans="1:18" x14ac:dyDescent="0.2">
      <c r="A303" s="33" t="s">
        <v>154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  <c r="H303" s="16">
        <v>0</v>
      </c>
      <c r="I303" s="16"/>
      <c r="J303" s="16">
        <v>0</v>
      </c>
      <c r="K303"/>
      <c r="L303" s="23" t="s">
        <v>116</v>
      </c>
      <c r="N303" s="14">
        <v>179.19233333333332</v>
      </c>
      <c r="O303" s="17"/>
      <c r="P303" s="14">
        <v>37.660306249999998</v>
      </c>
      <c r="R303" s="14">
        <v>3.4075755500000002</v>
      </c>
    </row>
    <row r="304" spans="1:18" x14ac:dyDescent="0.2">
      <c r="A304" s="33" t="s">
        <v>155</v>
      </c>
      <c r="C304" s="3">
        <v>0</v>
      </c>
      <c r="D304" s="3">
        <v>0</v>
      </c>
      <c r="E304" s="3">
        <v>0</v>
      </c>
      <c r="F304" s="3">
        <v>0</v>
      </c>
      <c r="G304" s="3">
        <v>0</v>
      </c>
      <c r="H304" s="16">
        <v>0</v>
      </c>
      <c r="I304" s="16"/>
      <c r="J304" s="16">
        <v>0</v>
      </c>
      <c r="K304"/>
      <c r="L304" s="23" t="s">
        <v>117</v>
      </c>
      <c r="N304" s="14">
        <v>179.19233333333332</v>
      </c>
      <c r="O304" s="17"/>
      <c r="P304" s="14">
        <v>37.660306249999998</v>
      </c>
      <c r="R304" s="14">
        <v>3.4075755500000002</v>
      </c>
    </row>
    <row r="305" spans="1:18" x14ac:dyDescent="0.2">
      <c r="A305" s="33" t="s">
        <v>118</v>
      </c>
      <c r="C305" s="3">
        <v>0</v>
      </c>
      <c r="D305" s="3">
        <v>0</v>
      </c>
      <c r="E305" s="3">
        <v>0</v>
      </c>
      <c r="F305" s="3">
        <v>0</v>
      </c>
      <c r="G305" s="3">
        <v>0</v>
      </c>
      <c r="H305" s="16">
        <v>0</v>
      </c>
      <c r="I305" s="16"/>
      <c r="J305" s="16">
        <v>0</v>
      </c>
      <c r="K305"/>
      <c r="L305" s="23" t="s">
        <v>118</v>
      </c>
      <c r="N305" s="14">
        <v>179.19233333333332</v>
      </c>
      <c r="O305" s="17"/>
      <c r="P305" s="14">
        <v>37.660306249999998</v>
      </c>
      <c r="R305" s="14">
        <v>3.4075755500000002</v>
      </c>
    </row>
    <row r="306" spans="1:18" x14ac:dyDescent="0.2">
      <c r="A306" s="33" t="s">
        <v>137</v>
      </c>
      <c r="C306" s="3">
        <v>0</v>
      </c>
      <c r="D306" s="3">
        <v>0</v>
      </c>
      <c r="E306" s="3">
        <v>0</v>
      </c>
      <c r="F306" s="3">
        <v>0</v>
      </c>
      <c r="G306" s="3">
        <v>0</v>
      </c>
      <c r="H306" s="16">
        <v>0</v>
      </c>
      <c r="I306" s="16"/>
      <c r="J306" s="16">
        <v>0</v>
      </c>
      <c r="K306"/>
      <c r="L306" s="23" t="s">
        <v>119</v>
      </c>
      <c r="N306" s="14">
        <v>179.19233333333332</v>
      </c>
      <c r="O306" s="17"/>
      <c r="P306" s="14">
        <v>37.660306249999998</v>
      </c>
      <c r="R306" s="14">
        <v>3.4075755500000002</v>
      </c>
    </row>
    <row r="307" spans="1:18" x14ac:dyDescent="0.2">
      <c r="A307" s="33" t="s">
        <v>138</v>
      </c>
      <c r="C307" s="3">
        <v>0</v>
      </c>
      <c r="D307" s="3">
        <v>0</v>
      </c>
      <c r="E307" s="3">
        <v>0</v>
      </c>
      <c r="F307" s="3">
        <v>0</v>
      </c>
      <c r="G307" s="3">
        <v>0</v>
      </c>
      <c r="H307" s="16">
        <v>0</v>
      </c>
      <c r="I307" s="16"/>
      <c r="J307" s="16">
        <v>0</v>
      </c>
      <c r="K307"/>
      <c r="L307" s="23" t="s">
        <v>120</v>
      </c>
      <c r="N307" s="14">
        <v>179.19233333333332</v>
      </c>
      <c r="O307" s="17"/>
      <c r="P307" s="14">
        <v>37.660306249999998</v>
      </c>
      <c r="R307" s="14">
        <v>3.4075755500000002</v>
      </c>
    </row>
    <row r="308" spans="1:18" x14ac:dyDescent="0.2">
      <c r="A308" s="33" t="s">
        <v>129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16">
        <v>0</v>
      </c>
      <c r="I308" s="16"/>
      <c r="J308" s="16">
        <v>0</v>
      </c>
      <c r="K308"/>
      <c r="L308" s="23" t="s">
        <v>121</v>
      </c>
      <c r="N308" s="14">
        <v>179.19233333333332</v>
      </c>
      <c r="O308" s="17"/>
      <c r="P308" s="14">
        <v>37.660306249999998</v>
      </c>
      <c r="R308" s="14">
        <v>3.4075755500000002</v>
      </c>
    </row>
    <row r="309" spans="1:18" x14ac:dyDescent="0.2">
      <c r="A309" s="33" t="s">
        <v>122</v>
      </c>
      <c r="C309" s="3">
        <v>0</v>
      </c>
      <c r="D309" s="3">
        <v>0</v>
      </c>
      <c r="E309" s="3">
        <v>0</v>
      </c>
      <c r="F309" s="3">
        <v>0</v>
      </c>
      <c r="G309" s="3">
        <v>0</v>
      </c>
      <c r="H309" s="16">
        <v>0</v>
      </c>
      <c r="I309" s="16"/>
      <c r="J309" s="16">
        <v>0</v>
      </c>
      <c r="K309"/>
      <c r="L309" s="23" t="s">
        <v>122</v>
      </c>
      <c r="N309" s="14">
        <v>179.19233333333332</v>
      </c>
      <c r="O309" s="17"/>
      <c r="P309" s="14">
        <v>37.660306249999998</v>
      </c>
      <c r="R309" s="14">
        <v>3.4075755500000002</v>
      </c>
    </row>
    <row r="310" spans="1:18" x14ac:dyDescent="0.2">
      <c r="A310" s="33" t="s">
        <v>123</v>
      </c>
      <c r="C310" s="3">
        <v>0</v>
      </c>
      <c r="D310" s="3">
        <v>0</v>
      </c>
      <c r="E310" s="3">
        <v>0</v>
      </c>
      <c r="F310" s="3">
        <v>0</v>
      </c>
      <c r="G310" s="3">
        <v>0</v>
      </c>
      <c r="H310" s="16">
        <v>0</v>
      </c>
      <c r="I310" s="16"/>
      <c r="J310" s="16">
        <v>0</v>
      </c>
      <c r="K310"/>
      <c r="L310" s="23" t="s">
        <v>123</v>
      </c>
      <c r="N310" s="14">
        <v>179.19233333333332</v>
      </c>
      <c r="O310" s="17"/>
      <c r="P310" s="14">
        <v>37.660306249999998</v>
      </c>
      <c r="R310" s="14">
        <v>3.4075755500000002</v>
      </c>
    </row>
    <row r="311" spans="1:18" x14ac:dyDescent="0.2">
      <c r="A311" s="33" t="s">
        <v>131</v>
      </c>
      <c r="C311" s="3">
        <v>0</v>
      </c>
      <c r="D311" s="3">
        <v>0</v>
      </c>
      <c r="E311" s="3">
        <v>0</v>
      </c>
      <c r="F311" s="3">
        <v>0</v>
      </c>
      <c r="G311" s="3">
        <v>0</v>
      </c>
      <c r="H311" s="16">
        <v>0</v>
      </c>
      <c r="I311" s="16"/>
      <c r="J311" s="16">
        <v>0</v>
      </c>
      <c r="K311"/>
      <c r="L311" s="23" t="s">
        <v>124</v>
      </c>
      <c r="N311" s="14">
        <v>179.19233333333332</v>
      </c>
      <c r="O311" s="17"/>
      <c r="P311" s="14">
        <v>37.660306249999998</v>
      </c>
      <c r="R311" s="14">
        <v>3.4075755500000002</v>
      </c>
    </row>
    <row r="312" spans="1:18" x14ac:dyDescent="0.2">
      <c r="A312" s="33" t="s">
        <v>125</v>
      </c>
      <c r="C312" s="3">
        <v>0</v>
      </c>
      <c r="D312" s="3">
        <v>0</v>
      </c>
      <c r="E312" s="3">
        <v>0</v>
      </c>
      <c r="F312" s="3">
        <v>0</v>
      </c>
      <c r="G312" s="3">
        <v>0</v>
      </c>
      <c r="H312" s="16">
        <v>0</v>
      </c>
      <c r="I312" s="16"/>
      <c r="J312" s="16">
        <v>0</v>
      </c>
      <c r="K312"/>
      <c r="L312" s="23" t="s">
        <v>125</v>
      </c>
      <c r="N312" s="14">
        <v>179.19233333333332</v>
      </c>
      <c r="O312" s="17"/>
      <c r="P312" s="14">
        <v>37.660306249999998</v>
      </c>
      <c r="R312" s="14">
        <v>3.4075755500000002</v>
      </c>
    </row>
    <row r="313" spans="1:18" ht="13.5" thickBot="1" x14ac:dyDescent="0.25">
      <c r="A313" s="41" t="s">
        <v>113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16"/>
      <c r="J313" s="42">
        <v>0</v>
      </c>
      <c r="K313"/>
      <c r="L313" s="43" t="s">
        <v>113</v>
      </c>
      <c r="N313" s="14">
        <v>179.19233333333332</v>
      </c>
      <c r="O313" s="17"/>
      <c r="P313" s="14">
        <v>37.660306249999998</v>
      </c>
      <c r="R313" s="14">
        <v>3.4075755500000002</v>
      </c>
    </row>
    <row r="314" spans="1:18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J314" s="16"/>
      <c r="K314"/>
      <c r="L314" s="37">
        <f>'Olieforbrug, TJ'!M314</f>
        <v>2014</v>
      </c>
      <c r="N314" s="14"/>
      <c r="O314" s="17"/>
      <c r="P314" s="14"/>
      <c r="R314" s="14"/>
    </row>
    <row r="315" spans="1:18" x14ac:dyDescent="0.2">
      <c r="A315" s="33" t="s">
        <v>153</v>
      </c>
      <c r="C315" s="3">
        <v>0</v>
      </c>
      <c r="D315" s="3">
        <v>0</v>
      </c>
      <c r="E315" s="3">
        <v>0</v>
      </c>
      <c r="F315" s="3">
        <v>0</v>
      </c>
      <c r="G315" s="3">
        <v>0</v>
      </c>
      <c r="H315" s="16">
        <v>0</v>
      </c>
      <c r="I315" s="16"/>
      <c r="J315" s="16">
        <v>0</v>
      </c>
      <c r="K315"/>
      <c r="L315" s="23" t="s">
        <v>115</v>
      </c>
      <c r="N315" s="14">
        <v>179.19233333333332</v>
      </c>
      <c r="O315" s="17"/>
      <c r="P315" s="14">
        <v>29.839115000000003</v>
      </c>
      <c r="R315" s="14">
        <v>1.2237409083333335</v>
      </c>
    </row>
    <row r="316" spans="1:18" x14ac:dyDescent="0.2">
      <c r="A316" s="33" t="s">
        <v>154</v>
      </c>
      <c r="C316" s="3">
        <v>0</v>
      </c>
      <c r="D316" s="3">
        <v>0</v>
      </c>
      <c r="E316" s="3">
        <v>0</v>
      </c>
      <c r="F316" s="3">
        <v>0</v>
      </c>
      <c r="G316" s="3">
        <v>0</v>
      </c>
      <c r="H316" s="16">
        <v>0</v>
      </c>
      <c r="I316" s="16"/>
      <c r="J316" s="16">
        <v>0</v>
      </c>
      <c r="K316"/>
      <c r="L316" s="23" t="s">
        <v>116</v>
      </c>
      <c r="N316" s="14">
        <v>179.19233333333332</v>
      </c>
      <c r="O316" s="17"/>
      <c r="P316" s="14">
        <v>29.839115000000003</v>
      </c>
      <c r="R316" s="14">
        <v>1.2237409083333335</v>
      </c>
    </row>
    <row r="317" spans="1:18" x14ac:dyDescent="0.2">
      <c r="A317" s="33" t="s">
        <v>155</v>
      </c>
      <c r="C317" s="3">
        <v>0</v>
      </c>
      <c r="D317" s="3">
        <v>0</v>
      </c>
      <c r="E317" s="3">
        <v>0</v>
      </c>
      <c r="F317" s="3">
        <v>0</v>
      </c>
      <c r="G317" s="3">
        <v>0</v>
      </c>
      <c r="H317" s="16">
        <v>0</v>
      </c>
      <c r="I317" s="16"/>
      <c r="J317" s="16">
        <v>0</v>
      </c>
      <c r="K317"/>
      <c r="L317" s="23" t="s">
        <v>117</v>
      </c>
      <c r="N317" s="14">
        <v>179.19233333333332</v>
      </c>
      <c r="O317" s="17"/>
      <c r="P317" s="14">
        <v>29.839115000000003</v>
      </c>
      <c r="R317" s="14">
        <v>1.2237409083333335</v>
      </c>
    </row>
    <row r="318" spans="1:18" x14ac:dyDescent="0.2">
      <c r="A318" s="33" t="s">
        <v>118</v>
      </c>
      <c r="C318" s="3">
        <v>0</v>
      </c>
      <c r="D318" s="3">
        <v>0</v>
      </c>
      <c r="E318" s="3">
        <v>0</v>
      </c>
      <c r="F318" s="3">
        <v>0</v>
      </c>
      <c r="G318" s="3">
        <v>0</v>
      </c>
      <c r="H318" s="16">
        <v>0</v>
      </c>
      <c r="I318" s="16"/>
      <c r="J318" s="16">
        <v>0</v>
      </c>
      <c r="K318"/>
      <c r="L318" s="23" t="s">
        <v>118</v>
      </c>
      <c r="N318" s="14">
        <v>179.19233333333332</v>
      </c>
      <c r="O318" s="17"/>
      <c r="P318" s="14">
        <v>29.839115000000003</v>
      </c>
      <c r="R318" s="14">
        <v>1.2237409083333335</v>
      </c>
    </row>
    <row r="319" spans="1:18" x14ac:dyDescent="0.2">
      <c r="A319" s="33" t="s">
        <v>137</v>
      </c>
      <c r="C319" s="3">
        <v>0</v>
      </c>
      <c r="D319" s="3">
        <v>0</v>
      </c>
      <c r="E319" s="3">
        <v>0</v>
      </c>
      <c r="F319" s="3">
        <v>0</v>
      </c>
      <c r="G319" s="3">
        <v>0</v>
      </c>
      <c r="H319" s="16">
        <v>0</v>
      </c>
      <c r="I319" s="16"/>
      <c r="J319" s="16">
        <v>0</v>
      </c>
      <c r="K319"/>
      <c r="L319" s="23" t="s">
        <v>119</v>
      </c>
      <c r="N319" s="14">
        <v>179.19233333333332</v>
      </c>
      <c r="O319" s="17"/>
      <c r="P319" s="14">
        <v>29.839115000000003</v>
      </c>
      <c r="R319" s="14">
        <v>1.2237409083333335</v>
      </c>
    </row>
    <row r="320" spans="1:18" x14ac:dyDescent="0.2">
      <c r="A320" s="33" t="s">
        <v>138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16">
        <v>0</v>
      </c>
      <c r="I320" s="16"/>
      <c r="J320" s="16">
        <v>0</v>
      </c>
      <c r="K320"/>
      <c r="L320" s="23" t="s">
        <v>120</v>
      </c>
      <c r="N320" s="14">
        <v>179.19233333333332</v>
      </c>
      <c r="O320" s="17"/>
      <c r="P320" s="14">
        <v>29.839115000000003</v>
      </c>
      <c r="R320" s="14">
        <v>1.2237409083333335</v>
      </c>
    </row>
    <row r="321" spans="1:18" x14ac:dyDescent="0.2">
      <c r="A321" s="33" t="s">
        <v>129</v>
      </c>
      <c r="C321" s="3">
        <v>0</v>
      </c>
      <c r="D321" s="3">
        <v>0</v>
      </c>
      <c r="E321" s="3">
        <v>0</v>
      </c>
      <c r="F321" s="3">
        <v>0</v>
      </c>
      <c r="G321" s="3">
        <v>0</v>
      </c>
      <c r="H321" s="16">
        <v>0</v>
      </c>
      <c r="I321" s="16"/>
      <c r="J321" s="16">
        <v>0</v>
      </c>
      <c r="K321"/>
      <c r="L321" s="23" t="s">
        <v>121</v>
      </c>
      <c r="N321" s="14">
        <v>179.19233333333332</v>
      </c>
      <c r="O321" s="17"/>
      <c r="P321" s="14">
        <v>29.839115000000003</v>
      </c>
      <c r="R321" s="14">
        <v>1.2237409083333335</v>
      </c>
    </row>
    <row r="322" spans="1:18" x14ac:dyDescent="0.2">
      <c r="A322" s="33" t="s">
        <v>122</v>
      </c>
      <c r="C322" s="3">
        <v>0</v>
      </c>
      <c r="D322" s="3">
        <v>0</v>
      </c>
      <c r="E322" s="3">
        <v>0</v>
      </c>
      <c r="F322" s="3">
        <v>0</v>
      </c>
      <c r="G322" s="3">
        <v>0</v>
      </c>
      <c r="H322" s="16">
        <v>0</v>
      </c>
      <c r="I322" s="16"/>
      <c r="J322" s="16">
        <v>0</v>
      </c>
      <c r="K322"/>
      <c r="L322" s="23" t="s">
        <v>122</v>
      </c>
      <c r="N322" s="14">
        <v>179.19233333333332</v>
      </c>
      <c r="O322" s="17"/>
      <c r="P322" s="14">
        <v>29.839115000000003</v>
      </c>
      <c r="R322" s="14">
        <v>1.2237409083333335</v>
      </c>
    </row>
    <row r="323" spans="1:18" x14ac:dyDescent="0.2">
      <c r="A323" s="33" t="s">
        <v>123</v>
      </c>
      <c r="C323" s="3">
        <v>0</v>
      </c>
      <c r="D323" s="3">
        <v>0</v>
      </c>
      <c r="E323" s="3">
        <v>0</v>
      </c>
      <c r="F323" s="3">
        <v>0</v>
      </c>
      <c r="G323" s="3">
        <v>0</v>
      </c>
      <c r="H323" s="16">
        <v>0</v>
      </c>
      <c r="I323" s="16"/>
      <c r="J323" s="16">
        <v>0</v>
      </c>
      <c r="L323" s="23" t="s">
        <v>123</v>
      </c>
      <c r="N323" s="14">
        <v>179.19233333333332</v>
      </c>
      <c r="P323" s="14">
        <v>29.839115000000003</v>
      </c>
      <c r="R323" s="14">
        <v>1.2237409083333335</v>
      </c>
    </row>
    <row r="324" spans="1:18" x14ac:dyDescent="0.2">
      <c r="A324" s="33" t="s">
        <v>131</v>
      </c>
      <c r="C324" s="3">
        <v>0</v>
      </c>
      <c r="D324" s="3">
        <v>0</v>
      </c>
      <c r="E324" s="3">
        <v>0</v>
      </c>
      <c r="F324" s="3">
        <v>0</v>
      </c>
      <c r="G324" s="3">
        <v>0</v>
      </c>
      <c r="H324" s="16">
        <v>0</v>
      </c>
      <c r="I324" s="16"/>
      <c r="J324" s="16">
        <v>0</v>
      </c>
      <c r="K324"/>
      <c r="L324" s="23" t="s">
        <v>124</v>
      </c>
      <c r="N324" s="14">
        <v>179.19233333333332</v>
      </c>
      <c r="O324" s="17"/>
      <c r="P324" s="14">
        <v>29.839115000000003</v>
      </c>
      <c r="R324" s="14">
        <v>1.2237409083333335</v>
      </c>
    </row>
    <row r="325" spans="1:18" x14ac:dyDescent="0.2">
      <c r="A325" s="33" t="s">
        <v>125</v>
      </c>
      <c r="C325" s="3">
        <v>0</v>
      </c>
      <c r="D325" s="3">
        <v>0</v>
      </c>
      <c r="E325" s="3">
        <v>0</v>
      </c>
      <c r="F325" s="3">
        <v>0</v>
      </c>
      <c r="G325" s="3">
        <v>0</v>
      </c>
      <c r="H325" s="16">
        <v>0</v>
      </c>
      <c r="I325" s="16"/>
      <c r="J325" s="16">
        <v>0</v>
      </c>
      <c r="L325" s="23" t="s">
        <v>125</v>
      </c>
      <c r="N325" s="14">
        <v>179.19233333333332</v>
      </c>
      <c r="P325" s="14">
        <v>29.839115000000003</v>
      </c>
      <c r="R325" s="14">
        <v>1.2237409083333335</v>
      </c>
    </row>
    <row r="326" spans="1:18" ht="13.5" thickBot="1" x14ac:dyDescent="0.25">
      <c r="A326" s="41" t="s">
        <v>113</v>
      </c>
      <c r="C326" s="42">
        <v>0</v>
      </c>
      <c r="D326" s="42">
        <v>0</v>
      </c>
      <c r="E326" s="42">
        <v>0</v>
      </c>
      <c r="F326" s="42">
        <v>0</v>
      </c>
      <c r="G326" s="42">
        <v>0</v>
      </c>
      <c r="H326" s="42">
        <v>0</v>
      </c>
      <c r="I326" s="16"/>
      <c r="J326" s="42">
        <v>0</v>
      </c>
      <c r="K326"/>
      <c r="L326" s="43" t="s">
        <v>113</v>
      </c>
      <c r="N326" s="14">
        <v>179.19233333333332</v>
      </c>
      <c r="O326" s="17"/>
      <c r="P326" s="14">
        <v>29.839115000000003</v>
      </c>
      <c r="R326" s="14">
        <v>1.2237409083333335</v>
      </c>
    </row>
    <row r="327" spans="1:18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J327" s="16"/>
      <c r="K327"/>
      <c r="L327" s="37">
        <f>'Olieforbrug, TJ'!M327</f>
        <v>2015</v>
      </c>
      <c r="N327" s="14"/>
      <c r="O327" s="17"/>
      <c r="P327" s="14"/>
      <c r="R327" s="14"/>
    </row>
    <row r="328" spans="1:18" x14ac:dyDescent="0.2">
      <c r="A328" s="33" t="str">
        <f>'Olieforbrug, TJ'!A328</f>
        <v>Januar</v>
      </c>
      <c r="C328" s="3">
        <v>0</v>
      </c>
      <c r="D328" s="3">
        <v>0</v>
      </c>
      <c r="E328" s="3">
        <v>0</v>
      </c>
      <c r="F328" s="3">
        <v>0</v>
      </c>
      <c r="G328" s="3">
        <v>0</v>
      </c>
      <c r="H328" s="16">
        <v>0</v>
      </c>
      <c r="I328" s="16"/>
      <c r="J328" s="16">
        <v>0</v>
      </c>
      <c r="K328"/>
      <c r="L328" s="23" t="str">
        <f>'Olieforbrug, TJ'!M328</f>
        <v>January</v>
      </c>
      <c r="N328" s="14">
        <v>179.19233333333332</v>
      </c>
      <c r="O328" s="17"/>
      <c r="P328" s="14">
        <v>26.582995</v>
      </c>
      <c r="R328" s="14">
        <v>4.0137504333333345</v>
      </c>
    </row>
    <row r="329" spans="1:18" x14ac:dyDescent="0.2">
      <c r="A329" s="33" t="str">
        <f>'Olieforbrug, TJ'!A329</f>
        <v>Februar</v>
      </c>
      <c r="C329" s="3">
        <v>0</v>
      </c>
      <c r="D329" s="3">
        <v>0</v>
      </c>
      <c r="E329" s="3">
        <v>0</v>
      </c>
      <c r="F329" s="3">
        <v>0</v>
      </c>
      <c r="G329" s="3">
        <v>0</v>
      </c>
      <c r="H329" s="16">
        <v>0</v>
      </c>
      <c r="I329" s="16"/>
      <c r="J329" s="16">
        <v>0</v>
      </c>
      <c r="K329"/>
      <c r="L329" s="23" t="str">
        <f>'Olieforbrug, TJ'!M329</f>
        <v>February</v>
      </c>
      <c r="N329" s="14">
        <v>179.19233333333332</v>
      </c>
      <c r="O329" s="17"/>
      <c r="P329" s="14">
        <v>26.582995</v>
      </c>
      <c r="R329" s="14">
        <v>4.0137504333333345</v>
      </c>
    </row>
    <row r="330" spans="1:18" x14ac:dyDescent="0.2">
      <c r="A330" s="33" t="str">
        <f>'Olieforbrug, TJ'!A330</f>
        <v>Marts</v>
      </c>
      <c r="C330" s="3">
        <v>0</v>
      </c>
      <c r="D330" s="3">
        <v>0</v>
      </c>
      <c r="E330" s="3">
        <v>0</v>
      </c>
      <c r="F330" s="3">
        <v>0</v>
      </c>
      <c r="G330" s="3">
        <v>0</v>
      </c>
      <c r="H330" s="16">
        <v>0</v>
      </c>
      <c r="I330" s="16"/>
      <c r="J330" s="16">
        <v>0</v>
      </c>
      <c r="K330"/>
      <c r="L330" s="23" t="str">
        <f>'Olieforbrug, TJ'!M330</f>
        <v>March</v>
      </c>
      <c r="N330" s="14">
        <v>179.19233333333332</v>
      </c>
      <c r="O330" s="17"/>
      <c r="P330" s="14">
        <v>26.582995</v>
      </c>
      <c r="R330" s="14">
        <v>4.0137504333333345</v>
      </c>
    </row>
    <row r="331" spans="1:18" x14ac:dyDescent="0.2">
      <c r="A331" s="33" t="str">
        <f>'Olieforbrug, TJ'!A331</f>
        <v>April</v>
      </c>
      <c r="C331" s="3">
        <v>0</v>
      </c>
      <c r="D331" s="3">
        <v>0</v>
      </c>
      <c r="E331" s="3">
        <v>0</v>
      </c>
      <c r="F331" s="3">
        <v>0</v>
      </c>
      <c r="G331" s="3">
        <v>0</v>
      </c>
      <c r="H331" s="16">
        <v>0</v>
      </c>
      <c r="I331" s="16"/>
      <c r="J331" s="16">
        <v>0</v>
      </c>
      <c r="K331"/>
      <c r="L331" s="23" t="str">
        <f>'Olieforbrug, TJ'!M331</f>
        <v>April</v>
      </c>
      <c r="N331" s="14">
        <v>179.19233333333332</v>
      </c>
      <c r="O331" s="17"/>
      <c r="P331" s="14">
        <v>26.582995</v>
      </c>
      <c r="R331" s="14">
        <v>4.0137504333333345</v>
      </c>
    </row>
    <row r="332" spans="1:18" x14ac:dyDescent="0.2">
      <c r="A332" s="33" t="str">
        <f>'Olieforbrug, TJ'!A332</f>
        <v>Maj</v>
      </c>
      <c r="C332" s="3">
        <v>0</v>
      </c>
      <c r="D332" s="3">
        <v>0</v>
      </c>
      <c r="E332" s="3">
        <v>0</v>
      </c>
      <c r="F332" s="3">
        <v>0</v>
      </c>
      <c r="G332" s="3">
        <v>0</v>
      </c>
      <c r="H332" s="16">
        <v>0</v>
      </c>
      <c r="I332" s="16"/>
      <c r="J332" s="16">
        <v>0</v>
      </c>
      <c r="K332"/>
      <c r="L332" s="23" t="str">
        <f>'Olieforbrug, TJ'!M332</f>
        <v>May</v>
      </c>
      <c r="N332" s="14">
        <v>179.19233333333332</v>
      </c>
      <c r="O332" s="17"/>
      <c r="P332" s="14">
        <v>26.582995</v>
      </c>
      <c r="R332" s="14">
        <v>4.0137504333333345</v>
      </c>
    </row>
    <row r="333" spans="1:18" x14ac:dyDescent="0.2">
      <c r="A333" s="33" t="str">
        <f>'Olieforbrug, TJ'!A333</f>
        <v>Juni</v>
      </c>
      <c r="C333" s="3">
        <v>0</v>
      </c>
      <c r="D333" s="3">
        <v>0</v>
      </c>
      <c r="E333" s="3">
        <v>0</v>
      </c>
      <c r="F333" s="3">
        <v>0</v>
      </c>
      <c r="G333" s="3">
        <v>0</v>
      </c>
      <c r="H333" s="16">
        <v>0</v>
      </c>
      <c r="I333" s="16"/>
      <c r="J333" s="16">
        <v>0</v>
      </c>
      <c r="K333"/>
      <c r="L333" s="23" t="str">
        <f>'Olieforbrug, TJ'!M333</f>
        <v>June</v>
      </c>
      <c r="N333" s="14">
        <v>179.19233333333332</v>
      </c>
      <c r="O333" s="17"/>
      <c r="P333" s="14">
        <v>26.582995</v>
      </c>
      <c r="R333" s="14">
        <v>4.0137504333333345</v>
      </c>
    </row>
    <row r="334" spans="1:18" x14ac:dyDescent="0.2">
      <c r="A334" s="33" t="str">
        <f>'Olieforbrug, TJ'!A334</f>
        <v>Juli</v>
      </c>
      <c r="C334" s="3">
        <v>0</v>
      </c>
      <c r="D334" s="3">
        <v>0</v>
      </c>
      <c r="E334" s="3">
        <v>0</v>
      </c>
      <c r="F334" s="3">
        <v>0</v>
      </c>
      <c r="G334" s="3">
        <v>0</v>
      </c>
      <c r="H334" s="16">
        <v>0</v>
      </c>
      <c r="I334" s="16"/>
      <c r="J334" s="16">
        <v>0</v>
      </c>
      <c r="K334"/>
      <c r="L334" s="23" t="str">
        <f>'Olieforbrug, TJ'!M334</f>
        <v>July</v>
      </c>
      <c r="N334" s="14">
        <v>179.19233333333332</v>
      </c>
      <c r="P334" s="14">
        <v>26.582995</v>
      </c>
      <c r="R334" s="14">
        <v>4.0137504333333345</v>
      </c>
    </row>
    <row r="335" spans="1:18" x14ac:dyDescent="0.2">
      <c r="A335" s="33" t="str">
        <f>'Olieforbrug, TJ'!A335</f>
        <v>August</v>
      </c>
      <c r="C335" s="3">
        <v>0</v>
      </c>
      <c r="D335" s="3">
        <v>0</v>
      </c>
      <c r="E335" s="3">
        <v>0</v>
      </c>
      <c r="F335" s="3">
        <v>0</v>
      </c>
      <c r="G335" s="3">
        <v>0</v>
      </c>
      <c r="H335" s="16">
        <v>0</v>
      </c>
      <c r="I335" s="16"/>
      <c r="J335" s="16">
        <v>0</v>
      </c>
      <c r="K335"/>
      <c r="L335" s="23" t="str">
        <f>'Olieforbrug, TJ'!M335</f>
        <v>August</v>
      </c>
      <c r="N335" s="14">
        <v>179.19233333333332</v>
      </c>
      <c r="P335" s="14">
        <v>26.582995</v>
      </c>
      <c r="R335" s="14">
        <v>4.0137504333333345</v>
      </c>
    </row>
    <row r="336" spans="1:18" x14ac:dyDescent="0.2">
      <c r="A336" s="33" t="str">
        <f>'Olieforbrug, TJ'!A336</f>
        <v>September</v>
      </c>
      <c r="C336" s="3">
        <v>0</v>
      </c>
      <c r="D336" s="3">
        <v>0</v>
      </c>
      <c r="E336" s="3">
        <v>0</v>
      </c>
      <c r="F336" s="3">
        <v>0</v>
      </c>
      <c r="G336" s="3">
        <v>0</v>
      </c>
      <c r="H336" s="16">
        <v>0</v>
      </c>
      <c r="I336" s="16"/>
      <c r="J336" s="16">
        <v>0</v>
      </c>
      <c r="L336" s="23" t="str">
        <f>'Olieforbrug, TJ'!M336</f>
        <v>September</v>
      </c>
      <c r="N336" s="14">
        <v>179.19233333333332</v>
      </c>
      <c r="P336" s="14">
        <v>26.582995</v>
      </c>
      <c r="R336" s="14">
        <v>4.0137504333333345</v>
      </c>
    </row>
    <row r="337" spans="1:18" x14ac:dyDescent="0.2">
      <c r="A337" s="33" t="str">
        <f>'Olieforbrug, TJ'!A337</f>
        <v>Oktober</v>
      </c>
      <c r="C337" s="3">
        <v>0</v>
      </c>
      <c r="D337" s="3">
        <v>0</v>
      </c>
      <c r="E337" s="3">
        <v>0</v>
      </c>
      <c r="F337" s="3">
        <v>0</v>
      </c>
      <c r="G337" s="3">
        <v>0</v>
      </c>
      <c r="H337" s="16">
        <v>0</v>
      </c>
      <c r="I337" s="16"/>
      <c r="J337" s="16">
        <v>0</v>
      </c>
      <c r="L337" s="23" t="str">
        <f>'Olieforbrug, TJ'!M337</f>
        <v>October</v>
      </c>
      <c r="N337" s="14">
        <v>179.19233333333332</v>
      </c>
      <c r="P337" s="14">
        <v>26.582995</v>
      </c>
      <c r="R337" s="14">
        <v>4.0137504333333345</v>
      </c>
    </row>
    <row r="338" spans="1:18" x14ac:dyDescent="0.2">
      <c r="A338" s="33" t="str">
        <f>'Olieforbrug, TJ'!A338</f>
        <v>November</v>
      </c>
      <c r="C338" s="3">
        <v>0</v>
      </c>
      <c r="D338" s="3">
        <v>0</v>
      </c>
      <c r="E338" s="3">
        <v>0</v>
      </c>
      <c r="F338" s="3">
        <v>0</v>
      </c>
      <c r="G338" s="3">
        <v>0</v>
      </c>
      <c r="H338" s="16">
        <v>0</v>
      </c>
      <c r="I338" s="16"/>
      <c r="J338" s="16">
        <v>0</v>
      </c>
      <c r="L338" s="23" t="str">
        <f>'Olieforbrug, TJ'!M338</f>
        <v>November</v>
      </c>
      <c r="N338" s="14">
        <v>179.19233333333332</v>
      </c>
      <c r="P338" s="14">
        <v>26.582995</v>
      </c>
      <c r="R338" s="14">
        <v>4.0137504333333345</v>
      </c>
    </row>
    <row r="339" spans="1:18" ht="13.5" thickBot="1" x14ac:dyDescent="0.25">
      <c r="A339" s="41" t="str">
        <f>'Olieforbrug, TJ'!A339</f>
        <v>December</v>
      </c>
      <c r="C339" s="42">
        <v>0</v>
      </c>
      <c r="D339" s="42">
        <v>0</v>
      </c>
      <c r="E339" s="42">
        <v>0</v>
      </c>
      <c r="F339" s="42">
        <v>0</v>
      </c>
      <c r="G339" s="42">
        <v>0</v>
      </c>
      <c r="H339" s="42">
        <v>0</v>
      </c>
      <c r="I339" s="16"/>
      <c r="J339" s="42">
        <v>0</v>
      </c>
      <c r="K339"/>
      <c r="L339" s="43" t="str">
        <f>'Olieforbrug, TJ'!M339</f>
        <v>December</v>
      </c>
      <c r="N339" s="14">
        <v>179.19233333333332</v>
      </c>
      <c r="O339" s="17"/>
      <c r="P339" s="14">
        <v>26.582995</v>
      </c>
      <c r="R339" s="14">
        <v>4.0137504333333345</v>
      </c>
    </row>
    <row r="340" spans="1:18" x14ac:dyDescent="0.2">
      <c r="A340" s="37">
        <v>2016</v>
      </c>
      <c r="B340" s="15"/>
      <c r="C340" s="16"/>
      <c r="D340" s="16"/>
      <c r="E340" s="16"/>
      <c r="F340" s="16"/>
      <c r="G340" s="16"/>
      <c r="H340" s="16"/>
      <c r="I340" s="16"/>
      <c r="J340" s="16"/>
      <c r="K340"/>
      <c r="L340" s="37">
        <v>2016</v>
      </c>
      <c r="N340" s="14"/>
      <c r="O340" s="17"/>
      <c r="P340" s="14"/>
      <c r="R340" s="14"/>
    </row>
    <row r="341" spans="1:18" x14ac:dyDescent="0.2">
      <c r="A341" s="33" t="str">
        <f>'Olieforbrug, TJ'!A341</f>
        <v>Januar</v>
      </c>
      <c r="C341" s="3">
        <v>0</v>
      </c>
      <c r="D341" s="3">
        <v>0</v>
      </c>
      <c r="E341" s="3">
        <v>0</v>
      </c>
      <c r="F341" s="3">
        <v>0</v>
      </c>
      <c r="G341" s="3">
        <v>0</v>
      </c>
      <c r="H341" s="16">
        <v>0</v>
      </c>
      <c r="I341" s="16"/>
      <c r="J341" s="16">
        <v>0</v>
      </c>
      <c r="K341"/>
      <c r="L341" s="23" t="str">
        <f>'Olieforbrug, TJ'!M341</f>
        <v>January</v>
      </c>
      <c r="N341" s="14">
        <v>179.19233333333332</v>
      </c>
      <c r="O341" s="17"/>
      <c r="P341" s="14">
        <v>29.719856124999996</v>
      </c>
      <c r="R341" s="14">
        <v>1.6248416666666701</v>
      </c>
    </row>
    <row r="342" spans="1:18" x14ac:dyDescent="0.2">
      <c r="A342" s="33" t="str">
        <f>'Olieforbrug, TJ'!A342</f>
        <v>Februar</v>
      </c>
      <c r="C342" s="3">
        <v>0</v>
      </c>
      <c r="D342" s="3">
        <v>0</v>
      </c>
      <c r="E342" s="3">
        <v>0</v>
      </c>
      <c r="F342" s="3">
        <v>0</v>
      </c>
      <c r="G342" s="3">
        <v>0</v>
      </c>
      <c r="H342" s="16">
        <v>0</v>
      </c>
      <c r="I342" s="16"/>
      <c r="J342" s="16">
        <v>0</v>
      </c>
      <c r="K342"/>
      <c r="L342" s="23" t="str">
        <f>'Olieforbrug, TJ'!M342</f>
        <v>February</v>
      </c>
      <c r="N342" s="14">
        <v>179.19233333333332</v>
      </c>
      <c r="O342" s="17"/>
      <c r="P342" s="14">
        <v>29.719856124999996</v>
      </c>
      <c r="R342" s="14">
        <v>1.6248416666666701</v>
      </c>
    </row>
    <row r="343" spans="1:18" x14ac:dyDescent="0.2">
      <c r="A343" s="33" t="str">
        <f>'Olieforbrug, TJ'!A343</f>
        <v>Marts</v>
      </c>
      <c r="C343" s="3">
        <v>0</v>
      </c>
      <c r="D343" s="3">
        <v>0</v>
      </c>
      <c r="E343" s="3">
        <v>0</v>
      </c>
      <c r="F343" s="3">
        <v>0</v>
      </c>
      <c r="G343" s="3">
        <v>0</v>
      </c>
      <c r="H343" s="16">
        <v>0</v>
      </c>
      <c r="I343" s="16"/>
      <c r="J343" s="16">
        <v>0</v>
      </c>
      <c r="K343"/>
      <c r="L343" s="23" t="str">
        <f>'Olieforbrug, TJ'!M343</f>
        <v>March</v>
      </c>
      <c r="N343" s="14">
        <v>179.19233333333332</v>
      </c>
      <c r="O343" s="17"/>
      <c r="P343" s="14">
        <v>29.719856124999996</v>
      </c>
      <c r="R343" s="14">
        <v>1.6248416666666701</v>
      </c>
    </row>
    <row r="344" spans="1:18" x14ac:dyDescent="0.2">
      <c r="A344" s="33" t="str">
        <f>'Olieforbrug, TJ'!A344</f>
        <v>April</v>
      </c>
      <c r="C344" s="3">
        <v>0</v>
      </c>
      <c r="D344" s="3">
        <v>0</v>
      </c>
      <c r="E344" s="3">
        <v>0</v>
      </c>
      <c r="F344" s="3">
        <v>0</v>
      </c>
      <c r="G344" s="3">
        <v>0</v>
      </c>
      <c r="H344" s="16">
        <v>0</v>
      </c>
      <c r="I344" s="16"/>
      <c r="J344" s="16">
        <v>0</v>
      </c>
      <c r="K344"/>
      <c r="L344" s="23" t="str">
        <f>'Olieforbrug, TJ'!M344</f>
        <v>April</v>
      </c>
      <c r="N344" s="14">
        <v>179.19233333333332</v>
      </c>
      <c r="O344" s="17"/>
      <c r="P344" s="14">
        <v>29.719856124999996</v>
      </c>
      <c r="R344" s="14">
        <v>1.6248416666666701</v>
      </c>
    </row>
    <row r="345" spans="1:18" x14ac:dyDescent="0.2">
      <c r="A345" s="33" t="str">
        <f>'Olieforbrug, TJ'!A345</f>
        <v>Maj</v>
      </c>
      <c r="C345" s="3">
        <v>0</v>
      </c>
      <c r="D345" s="3">
        <v>0</v>
      </c>
      <c r="E345" s="3">
        <v>0</v>
      </c>
      <c r="F345" s="3">
        <v>0</v>
      </c>
      <c r="G345" s="3">
        <v>0</v>
      </c>
      <c r="H345" s="16">
        <v>0</v>
      </c>
      <c r="I345" s="16"/>
      <c r="J345" s="16">
        <v>0</v>
      </c>
      <c r="K345"/>
      <c r="L345" s="23" t="str">
        <f>'Olieforbrug, TJ'!M345</f>
        <v>May</v>
      </c>
      <c r="N345" s="14">
        <v>179.19233333333332</v>
      </c>
      <c r="O345" s="17"/>
      <c r="P345" s="14">
        <v>29.719856124999996</v>
      </c>
      <c r="R345" s="14">
        <v>1.6248416666666701</v>
      </c>
    </row>
    <row r="346" spans="1:18" x14ac:dyDescent="0.2">
      <c r="A346" s="33" t="str">
        <f>'Olieforbrug, TJ'!A346</f>
        <v>Juni</v>
      </c>
      <c r="C346" s="3">
        <v>0</v>
      </c>
      <c r="D346" s="3">
        <v>0</v>
      </c>
      <c r="E346" s="3">
        <v>0</v>
      </c>
      <c r="F346" s="3">
        <v>0</v>
      </c>
      <c r="G346" s="3">
        <v>0</v>
      </c>
      <c r="H346" s="16">
        <v>0</v>
      </c>
      <c r="I346" s="16"/>
      <c r="J346" s="16">
        <v>0</v>
      </c>
      <c r="K346"/>
      <c r="L346" s="23" t="str">
        <f>'Olieforbrug, TJ'!M346</f>
        <v>June</v>
      </c>
      <c r="N346" s="14">
        <v>179.19233333333332</v>
      </c>
      <c r="O346" s="17"/>
      <c r="P346" s="14">
        <v>29.719856124999996</v>
      </c>
      <c r="R346" s="14">
        <v>1.6248416666666701</v>
      </c>
    </row>
    <row r="347" spans="1:18" x14ac:dyDescent="0.2">
      <c r="A347" s="33" t="str">
        <f>'Olieforbrug, TJ'!A347</f>
        <v>Juli</v>
      </c>
      <c r="C347" s="3">
        <v>0</v>
      </c>
      <c r="D347" s="3">
        <v>0</v>
      </c>
      <c r="E347" s="3">
        <v>0</v>
      </c>
      <c r="F347" s="3">
        <v>0</v>
      </c>
      <c r="G347" s="3">
        <v>0</v>
      </c>
      <c r="H347" s="16">
        <v>0</v>
      </c>
      <c r="I347" s="16"/>
      <c r="J347" s="16">
        <v>0</v>
      </c>
      <c r="K347"/>
      <c r="L347" s="23" t="str">
        <f>'Olieforbrug, TJ'!M347</f>
        <v>July</v>
      </c>
      <c r="N347" s="14">
        <v>179.19233333333332</v>
      </c>
      <c r="O347" s="17"/>
      <c r="P347" s="14">
        <v>29.719856124999996</v>
      </c>
      <c r="R347" s="14">
        <v>1.6248416666666701</v>
      </c>
    </row>
    <row r="348" spans="1:18" x14ac:dyDescent="0.2">
      <c r="A348" s="33" t="str">
        <f>'Olieforbrug, TJ'!A348</f>
        <v>August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  <c r="H348" s="16">
        <v>0</v>
      </c>
      <c r="I348" s="16"/>
      <c r="J348" s="16">
        <v>0</v>
      </c>
      <c r="L348" s="23" t="str">
        <f>'Olieforbrug, TJ'!M348</f>
        <v>August</v>
      </c>
      <c r="N348" s="14">
        <v>179.19233333333332</v>
      </c>
      <c r="O348" s="17"/>
      <c r="P348" s="14">
        <v>29.719856124999996</v>
      </c>
      <c r="R348" s="14">
        <v>1.6248416666666701</v>
      </c>
    </row>
    <row r="349" spans="1:18" x14ac:dyDescent="0.2">
      <c r="A349" s="33" t="str">
        <f>'Olieforbrug, TJ'!A349</f>
        <v>September</v>
      </c>
      <c r="C349" s="3">
        <v>0</v>
      </c>
      <c r="D349" s="3">
        <v>0</v>
      </c>
      <c r="E349" s="3">
        <v>0</v>
      </c>
      <c r="F349" s="3">
        <v>0</v>
      </c>
      <c r="G349" s="3">
        <v>0</v>
      </c>
      <c r="H349" s="16">
        <v>0</v>
      </c>
      <c r="I349" s="16"/>
      <c r="J349" s="16">
        <v>0</v>
      </c>
      <c r="L349" s="23" t="str">
        <f>'Olieforbrug, TJ'!M349</f>
        <v>September</v>
      </c>
      <c r="N349" s="14">
        <v>179.19233333333332</v>
      </c>
      <c r="O349" s="17"/>
      <c r="P349" s="14">
        <v>29.719856124999996</v>
      </c>
      <c r="R349" s="14">
        <v>1.6248416666666701</v>
      </c>
    </row>
    <row r="350" spans="1:18" x14ac:dyDescent="0.2">
      <c r="A350" s="33" t="str">
        <f>'Olieforbrug, TJ'!A350</f>
        <v>Oktober</v>
      </c>
      <c r="C350" s="3">
        <v>0</v>
      </c>
      <c r="D350" s="3">
        <v>0</v>
      </c>
      <c r="E350" s="3">
        <v>0</v>
      </c>
      <c r="F350" s="3">
        <v>0</v>
      </c>
      <c r="G350" s="3">
        <v>0</v>
      </c>
      <c r="H350" s="16">
        <v>0</v>
      </c>
      <c r="I350" s="16"/>
      <c r="J350" s="16">
        <v>0</v>
      </c>
      <c r="L350" s="23" t="str">
        <f>'Olieforbrug, TJ'!M350</f>
        <v>October</v>
      </c>
      <c r="N350" s="14">
        <v>179.19233333333332</v>
      </c>
      <c r="O350" s="17"/>
      <c r="P350" s="14">
        <v>29.719856124999996</v>
      </c>
      <c r="R350" s="14">
        <v>1.6248416666666701</v>
      </c>
    </row>
    <row r="351" spans="1:18" x14ac:dyDescent="0.2">
      <c r="A351" s="33" t="str">
        <f>'Olieforbrug, TJ'!A351</f>
        <v>November</v>
      </c>
      <c r="C351" s="3">
        <v>0</v>
      </c>
      <c r="D351" s="3">
        <v>0</v>
      </c>
      <c r="E351" s="3">
        <v>0</v>
      </c>
      <c r="F351" s="3">
        <v>0</v>
      </c>
      <c r="G351" s="3">
        <v>0</v>
      </c>
      <c r="H351" s="16">
        <v>0</v>
      </c>
      <c r="I351" s="16"/>
      <c r="J351" s="16">
        <v>0</v>
      </c>
      <c r="L351" s="23" t="str">
        <f>'Olieforbrug, TJ'!M351</f>
        <v>November</v>
      </c>
      <c r="N351" s="14">
        <v>179.19233333333332</v>
      </c>
      <c r="O351" s="17"/>
      <c r="P351" s="14">
        <v>29.719856124999996</v>
      </c>
      <c r="R351" s="14">
        <v>1.6248416666666701</v>
      </c>
    </row>
    <row r="352" spans="1:18" ht="13.5" thickBot="1" x14ac:dyDescent="0.25">
      <c r="A352" s="41" t="str">
        <f>'Olieforbrug, TJ'!A352</f>
        <v>December</v>
      </c>
      <c r="C352" s="42">
        <v>0</v>
      </c>
      <c r="D352" s="42">
        <v>0</v>
      </c>
      <c r="E352" s="42">
        <v>0</v>
      </c>
      <c r="F352" s="42">
        <v>0</v>
      </c>
      <c r="G352" s="42">
        <v>0</v>
      </c>
      <c r="H352" s="42">
        <v>0</v>
      </c>
      <c r="I352" s="16"/>
      <c r="J352" s="42">
        <v>0</v>
      </c>
      <c r="K352"/>
      <c r="L352" s="43" t="str">
        <f>'Olieforbrug, TJ'!M352</f>
        <v>December</v>
      </c>
      <c r="N352" s="14">
        <v>179.19233333333332</v>
      </c>
      <c r="O352" s="17"/>
      <c r="P352" s="14">
        <v>29.719856124999996</v>
      </c>
      <c r="R352" s="14">
        <v>1.6248416666666701</v>
      </c>
    </row>
    <row r="353" spans="1:18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6"/>
      <c r="K353"/>
      <c r="L353" s="37">
        <v>2017</v>
      </c>
      <c r="N353" s="14"/>
      <c r="O353" s="17"/>
      <c r="P353" s="14"/>
      <c r="R353" s="14"/>
    </row>
    <row r="354" spans="1:18" x14ac:dyDescent="0.2">
      <c r="A354" s="23" t="str">
        <f>'Olieforbrug, TJ'!A354</f>
        <v>Januar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/>
      <c r="J354" s="16">
        <v>0</v>
      </c>
      <c r="L354" s="23" t="str">
        <f>'Olieforbrug, TJ'!M354</f>
        <v>January</v>
      </c>
      <c r="N354" s="14">
        <v>179.19233333333332</v>
      </c>
      <c r="O354" s="17"/>
      <c r="P354" s="14">
        <v>22.448972499999996</v>
      </c>
      <c r="R354" s="14">
        <v>1.6152575</v>
      </c>
    </row>
    <row r="355" spans="1:18" x14ac:dyDescent="0.2">
      <c r="A355" s="23" t="str">
        <f>'Olieforbrug, TJ'!A355</f>
        <v>Februar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/>
      <c r="J355" s="16">
        <v>0</v>
      </c>
      <c r="L355" s="23" t="str">
        <f>'Olieforbrug, TJ'!M355</f>
        <v>February</v>
      </c>
      <c r="N355" s="14">
        <v>179.19233333333332</v>
      </c>
      <c r="O355" s="17"/>
      <c r="P355" s="14">
        <v>22.448972499999996</v>
      </c>
      <c r="R355" s="14">
        <v>1.6152575</v>
      </c>
    </row>
    <row r="356" spans="1:18" x14ac:dyDescent="0.2">
      <c r="A356" s="23" t="str">
        <f>'Olieforbrug, TJ'!A356</f>
        <v>Marts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/>
      <c r="J356" s="16">
        <v>0</v>
      </c>
      <c r="L356" s="23" t="str">
        <f>'Olieforbrug, TJ'!M356</f>
        <v>March</v>
      </c>
      <c r="N356" s="14">
        <v>179.19233333333332</v>
      </c>
      <c r="O356" s="17"/>
      <c r="P356" s="14">
        <v>22.448972499999996</v>
      </c>
      <c r="R356" s="14">
        <v>1.6152575</v>
      </c>
    </row>
    <row r="357" spans="1:18" x14ac:dyDescent="0.2">
      <c r="A357" s="23" t="str">
        <f>'Olieforbrug, TJ'!A357</f>
        <v>April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/>
      <c r="J357" s="16">
        <v>0</v>
      </c>
      <c r="L357" s="23" t="str">
        <f>'Olieforbrug, TJ'!M357</f>
        <v>April</v>
      </c>
      <c r="N357" s="14">
        <v>179.19233333333332</v>
      </c>
      <c r="O357" s="17"/>
      <c r="P357" s="14">
        <v>22.448972499999996</v>
      </c>
      <c r="R357" s="14">
        <v>1.6152575</v>
      </c>
    </row>
    <row r="358" spans="1:18" x14ac:dyDescent="0.2">
      <c r="A358" s="23" t="str">
        <f>'Olieforbrug, TJ'!A358</f>
        <v>Maj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/>
      <c r="J358" s="16">
        <v>0</v>
      </c>
      <c r="L358" s="23" t="str">
        <f>'Olieforbrug, TJ'!M358</f>
        <v>May</v>
      </c>
      <c r="N358" s="14">
        <v>179.19233333333332</v>
      </c>
      <c r="O358" s="17"/>
      <c r="P358" s="14">
        <v>22.448972499999996</v>
      </c>
      <c r="R358" s="14">
        <v>1.6152575</v>
      </c>
    </row>
    <row r="359" spans="1:18" x14ac:dyDescent="0.2">
      <c r="A359" s="23" t="str">
        <f>'Olieforbrug, TJ'!A359</f>
        <v>Juni</v>
      </c>
      <c r="C359" s="16">
        <v>0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/>
      <c r="J359" s="16">
        <v>0</v>
      </c>
      <c r="L359" s="23" t="str">
        <f>'Olieforbrug, TJ'!M359</f>
        <v>June</v>
      </c>
      <c r="N359" s="14">
        <v>179.19233333333332</v>
      </c>
      <c r="O359" s="17"/>
      <c r="P359" s="14">
        <v>22.448972499999996</v>
      </c>
      <c r="R359" s="14">
        <v>1.6152575</v>
      </c>
    </row>
    <row r="360" spans="1:18" x14ac:dyDescent="0.2">
      <c r="A360" s="23" t="str">
        <f>'Olieforbrug, TJ'!A360</f>
        <v>Juli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/>
      <c r="J360" s="16">
        <v>0</v>
      </c>
      <c r="L360" s="23" t="str">
        <f>'Olieforbrug, TJ'!M360</f>
        <v>July</v>
      </c>
      <c r="N360" s="14">
        <v>179.19233333333332</v>
      </c>
      <c r="O360" s="17"/>
      <c r="P360" s="14">
        <v>22.448972499999996</v>
      </c>
      <c r="R360" s="14">
        <v>1.6152575</v>
      </c>
    </row>
    <row r="361" spans="1:18" x14ac:dyDescent="0.2">
      <c r="A361" s="23" t="str">
        <f>'Olieforbrug, TJ'!A361</f>
        <v>August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/>
      <c r="J361" s="16">
        <v>0</v>
      </c>
      <c r="L361" s="23" t="str">
        <f>'Olieforbrug, TJ'!M361</f>
        <v>August</v>
      </c>
      <c r="N361" s="14">
        <v>179.19233333333332</v>
      </c>
      <c r="O361" s="17"/>
      <c r="P361" s="14">
        <v>22.448972499999996</v>
      </c>
      <c r="R361" s="14">
        <v>1.6152575</v>
      </c>
    </row>
    <row r="362" spans="1:18" x14ac:dyDescent="0.2">
      <c r="A362" s="23" t="str">
        <f>'Olieforbrug, TJ'!A362</f>
        <v>September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/>
      <c r="J362" s="16">
        <v>0</v>
      </c>
      <c r="L362" s="23" t="str">
        <f>'Olieforbrug, TJ'!M362</f>
        <v>September</v>
      </c>
      <c r="N362" s="14">
        <v>179.19233333333332</v>
      </c>
      <c r="O362" s="17"/>
      <c r="P362" s="14">
        <v>22.448972499999996</v>
      </c>
      <c r="R362" s="14">
        <v>1.6152575</v>
      </c>
    </row>
    <row r="363" spans="1:18" x14ac:dyDescent="0.2">
      <c r="A363" s="23" t="str">
        <f>'Olieforbrug, TJ'!A363</f>
        <v>Oktober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/>
      <c r="J363" s="16">
        <v>0</v>
      </c>
      <c r="L363" s="23" t="str">
        <f>'Olieforbrug, TJ'!M363</f>
        <v>October</v>
      </c>
      <c r="N363" s="14">
        <v>179.19233333333332</v>
      </c>
      <c r="O363" s="17"/>
      <c r="P363" s="14">
        <v>22.448972499999996</v>
      </c>
      <c r="R363" s="14">
        <v>1.6152575</v>
      </c>
    </row>
    <row r="364" spans="1:18" x14ac:dyDescent="0.2">
      <c r="A364" s="23" t="str">
        <f>'Olieforbrug, TJ'!A364</f>
        <v>November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/>
      <c r="J364" s="16">
        <v>0</v>
      </c>
      <c r="L364" s="23" t="str">
        <f>'Olieforbrug, TJ'!M364</f>
        <v>November</v>
      </c>
      <c r="N364" s="14">
        <v>179.19233333333332</v>
      </c>
      <c r="O364" s="17"/>
      <c r="P364" s="14">
        <v>22.448972499999996</v>
      </c>
      <c r="R364" s="14">
        <v>1.6152575</v>
      </c>
    </row>
    <row r="365" spans="1:18" ht="13.5" thickBot="1" x14ac:dyDescent="0.25">
      <c r="A365" s="41" t="str">
        <f>'Olieforbrug, TJ'!A365</f>
        <v>December</v>
      </c>
      <c r="C365" s="42">
        <v>0</v>
      </c>
      <c r="D365" s="42">
        <v>0</v>
      </c>
      <c r="E365" s="42">
        <v>0</v>
      </c>
      <c r="F365" s="42">
        <v>0</v>
      </c>
      <c r="G365" s="42">
        <v>0</v>
      </c>
      <c r="H365" s="42">
        <v>0</v>
      </c>
      <c r="I365" s="16"/>
      <c r="J365" s="42">
        <v>0</v>
      </c>
      <c r="K365"/>
      <c r="L365" s="43" t="str">
        <f>'Olieforbrug, TJ'!M365</f>
        <v>December</v>
      </c>
      <c r="N365" s="14">
        <v>179.19233333333332</v>
      </c>
      <c r="O365" s="17"/>
      <c r="P365" s="14">
        <v>22.448972499999996</v>
      </c>
      <c r="R365" s="14">
        <v>1.6152575</v>
      </c>
    </row>
    <row r="366" spans="1:18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6"/>
      <c r="K366"/>
      <c r="L366" s="37">
        <v>2018</v>
      </c>
      <c r="N366" s="14"/>
      <c r="O366" s="17"/>
      <c r="P366" s="14"/>
      <c r="R366" s="14"/>
    </row>
    <row r="367" spans="1:18" x14ac:dyDescent="0.2">
      <c r="A367" s="23" t="str">
        <f>'Olieforbrug, TJ'!A367</f>
        <v>Januar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/>
      <c r="J367" s="16">
        <v>0</v>
      </c>
      <c r="L367" s="23" t="str">
        <f>'Olieforbrug, TJ'!M367</f>
        <v>January</v>
      </c>
      <c r="N367" s="14">
        <v>179.19233333333332</v>
      </c>
      <c r="O367" s="17"/>
      <c r="P367" s="14">
        <v>21.774410750000001</v>
      </c>
      <c r="R367" s="14">
        <v>0.21606293333333301</v>
      </c>
    </row>
    <row r="368" spans="1:18" x14ac:dyDescent="0.2">
      <c r="A368" s="23" t="str">
        <f>'Olieforbrug, TJ'!A368</f>
        <v>Februar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/>
      <c r="J368" s="16">
        <v>0</v>
      </c>
      <c r="L368" s="23" t="str">
        <f>'Olieforbrug, TJ'!M368</f>
        <v>February</v>
      </c>
      <c r="N368" s="14">
        <v>179.19233333333332</v>
      </c>
      <c r="O368" s="17"/>
      <c r="P368" s="14">
        <v>21.774410750000001</v>
      </c>
      <c r="R368" s="14">
        <v>0.21606293333333301</v>
      </c>
    </row>
    <row r="369" spans="1:18" x14ac:dyDescent="0.2">
      <c r="A369" s="23" t="str">
        <f>'Olieforbrug, TJ'!A369</f>
        <v>Marts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/>
      <c r="J369" s="16">
        <v>0</v>
      </c>
      <c r="L369" s="23" t="str">
        <f>'Olieforbrug, TJ'!M369</f>
        <v>March</v>
      </c>
      <c r="N369" s="14">
        <v>179.19233333333332</v>
      </c>
      <c r="O369" s="17"/>
      <c r="P369" s="14">
        <v>21.774410750000001</v>
      </c>
      <c r="R369" s="14">
        <v>0.21606293333333301</v>
      </c>
    </row>
    <row r="370" spans="1:18" x14ac:dyDescent="0.2">
      <c r="A370" s="23" t="str">
        <f>'Olieforbrug, TJ'!A370</f>
        <v>April</v>
      </c>
      <c r="C370" s="16">
        <v>0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/>
      <c r="J370" s="16">
        <v>0</v>
      </c>
      <c r="L370" s="23" t="str">
        <f>'Olieforbrug, TJ'!M370</f>
        <v>April</v>
      </c>
      <c r="N370" s="14">
        <v>179.19233333333332</v>
      </c>
      <c r="O370" s="17"/>
      <c r="P370" s="14">
        <v>21.774410750000001</v>
      </c>
      <c r="R370" s="14">
        <v>0.21606293333333301</v>
      </c>
    </row>
    <row r="371" spans="1:18" x14ac:dyDescent="0.2">
      <c r="A371" s="23" t="str">
        <f>'Olieforbrug, TJ'!A371</f>
        <v>Maj</v>
      </c>
      <c r="C371" s="16">
        <v>0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/>
      <c r="J371" s="16">
        <v>0</v>
      </c>
      <c r="L371" s="23" t="str">
        <f>'Olieforbrug, TJ'!M371</f>
        <v>May</v>
      </c>
      <c r="N371" s="14">
        <v>179.19233333333332</v>
      </c>
      <c r="O371" s="17"/>
      <c r="P371" s="14">
        <v>21.774410750000001</v>
      </c>
      <c r="R371" s="14">
        <v>0.21606293333333301</v>
      </c>
    </row>
    <row r="372" spans="1:18" x14ac:dyDescent="0.2">
      <c r="A372" s="23" t="str">
        <f>'Olieforbrug, TJ'!A372</f>
        <v>Juni</v>
      </c>
      <c r="C372" s="16">
        <v>0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/>
      <c r="J372" s="16">
        <v>0</v>
      </c>
      <c r="L372" s="23" t="str">
        <f>'Olieforbrug, TJ'!M372</f>
        <v>June</v>
      </c>
      <c r="N372" s="14">
        <v>179.19233333333332</v>
      </c>
      <c r="O372" s="17"/>
      <c r="P372" s="14">
        <v>21.774410750000001</v>
      </c>
      <c r="R372" s="14">
        <v>0.21606293333333301</v>
      </c>
    </row>
    <row r="373" spans="1:18" x14ac:dyDescent="0.2">
      <c r="A373" s="23" t="str">
        <f>'Olieforbrug, TJ'!A373</f>
        <v>Juli</v>
      </c>
      <c r="C373" s="16">
        <v>0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/>
      <c r="J373" s="16">
        <v>0</v>
      </c>
      <c r="L373" s="23" t="str">
        <f>'Olieforbrug, TJ'!M373</f>
        <v>July</v>
      </c>
      <c r="N373" s="14">
        <v>179.19233333333332</v>
      </c>
      <c r="O373" s="17"/>
      <c r="P373" s="14">
        <v>21.774410750000001</v>
      </c>
      <c r="R373" s="14">
        <v>0.21606293333333301</v>
      </c>
    </row>
    <row r="374" spans="1:18" x14ac:dyDescent="0.2">
      <c r="A374" s="23" t="str">
        <f>'Olieforbrug, TJ'!A374</f>
        <v>August</v>
      </c>
      <c r="C374" s="16">
        <v>0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/>
      <c r="J374" s="16">
        <v>0</v>
      </c>
      <c r="L374" s="23" t="str">
        <f>'Olieforbrug, TJ'!M374</f>
        <v>August</v>
      </c>
      <c r="N374" s="14">
        <v>179.19233333333332</v>
      </c>
      <c r="O374" s="17"/>
      <c r="P374" s="14">
        <v>21.774410750000001</v>
      </c>
      <c r="R374" s="14">
        <v>0.21606293333333301</v>
      </c>
    </row>
    <row r="375" spans="1:18" x14ac:dyDescent="0.2">
      <c r="A375" s="23" t="str">
        <f>'Olieforbrug, TJ'!A375</f>
        <v>September</v>
      </c>
      <c r="C375" s="16">
        <v>0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/>
      <c r="J375" s="16">
        <v>0</v>
      </c>
      <c r="L375" s="23" t="str">
        <f>'Olieforbrug, TJ'!M375</f>
        <v>September</v>
      </c>
      <c r="N375" s="14">
        <v>179.19233333333332</v>
      </c>
      <c r="O375" s="17"/>
      <c r="P375" s="14">
        <v>21.774410750000001</v>
      </c>
      <c r="R375" s="14">
        <v>0.21606293333333301</v>
      </c>
    </row>
    <row r="376" spans="1:18" x14ac:dyDescent="0.2">
      <c r="A376" s="23" t="str">
        <f>'Olieforbrug, TJ'!A376</f>
        <v>Oktober</v>
      </c>
      <c r="C376" s="16">
        <v>0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/>
      <c r="J376" s="16">
        <v>0</v>
      </c>
      <c r="L376" s="23" t="str">
        <f>'Olieforbrug, TJ'!M376</f>
        <v>October</v>
      </c>
      <c r="N376" s="14">
        <v>179.19233333333332</v>
      </c>
      <c r="O376" s="17"/>
      <c r="P376" s="14">
        <v>21.774410750000001</v>
      </c>
      <c r="R376" s="14">
        <v>0.21606293333333301</v>
      </c>
    </row>
    <row r="377" spans="1:18" x14ac:dyDescent="0.2">
      <c r="A377" s="23" t="str">
        <f>'Olieforbrug, TJ'!A377</f>
        <v>November</v>
      </c>
      <c r="C377" s="16">
        <v>0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/>
      <c r="J377" s="16">
        <v>0</v>
      </c>
      <c r="L377" s="23" t="str">
        <f>'Olieforbrug, TJ'!M377</f>
        <v>November</v>
      </c>
      <c r="N377" s="14">
        <v>179.19233333333332</v>
      </c>
      <c r="O377" s="17"/>
      <c r="P377" s="14">
        <v>21.774410750000001</v>
      </c>
      <c r="R377" s="14">
        <v>0.21606293333333301</v>
      </c>
    </row>
    <row r="378" spans="1:18" ht="13.5" thickBot="1" x14ac:dyDescent="0.25">
      <c r="A378" s="41" t="str">
        <f>'Olieforbrug, TJ'!A378</f>
        <v>December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16"/>
      <c r="J378" s="42">
        <v>0</v>
      </c>
      <c r="K378"/>
      <c r="L378" s="43" t="str">
        <f>'Olieforbrug, TJ'!M378</f>
        <v>December</v>
      </c>
      <c r="N378" s="14">
        <v>179.19233333333332</v>
      </c>
      <c r="O378" s="17"/>
      <c r="P378" s="14">
        <v>21.774410750000001</v>
      </c>
      <c r="R378" s="14">
        <v>0.21606293333333301</v>
      </c>
    </row>
    <row r="379" spans="1:18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6"/>
      <c r="K379"/>
      <c r="L379" s="37">
        <v>2019</v>
      </c>
      <c r="N379" s="14"/>
      <c r="O379" s="17"/>
      <c r="P379" s="14"/>
      <c r="R379" s="14"/>
    </row>
    <row r="380" spans="1:18" x14ac:dyDescent="0.2">
      <c r="A380" s="23" t="str">
        <f>'Olieforbrug, TJ'!A380</f>
        <v>Januar</v>
      </c>
      <c r="C380" s="16">
        <v>0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/>
      <c r="J380" s="16">
        <v>0</v>
      </c>
      <c r="L380" s="23" t="str">
        <f>'Olieforbrug, TJ'!M380</f>
        <v>January</v>
      </c>
      <c r="N380" s="14">
        <v>179.19233333333332</v>
      </c>
      <c r="O380" s="17"/>
      <c r="P380" s="14">
        <v>27.942482375000001</v>
      </c>
      <c r="R380" s="14">
        <v>0.21470583333333301</v>
      </c>
    </row>
    <row r="381" spans="1:18" x14ac:dyDescent="0.2">
      <c r="A381" s="23" t="str">
        <f>'Olieforbrug, TJ'!A381</f>
        <v>Februar</v>
      </c>
      <c r="C381" s="16">
        <v>0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/>
      <c r="J381" s="16">
        <v>0</v>
      </c>
      <c r="L381" s="23" t="str">
        <f>'Olieforbrug, TJ'!M381</f>
        <v>February</v>
      </c>
      <c r="N381" s="14">
        <v>179.19233333333332</v>
      </c>
      <c r="O381" s="17"/>
      <c r="P381" s="14">
        <v>27.942482375000001</v>
      </c>
      <c r="R381" s="14">
        <v>0.21470583333333301</v>
      </c>
    </row>
    <row r="382" spans="1:18" x14ac:dyDescent="0.2">
      <c r="A382" s="23" t="str">
        <f>'Olieforbrug, TJ'!A382</f>
        <v>Marts</v>
      </c>
      <c r="C382" s="16">
        <v>0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/>
      <c r="J382" s="16">
        <v>0</v>
      </c>
      <c r="L382" s="23" t="str">
        <f>'Olieforbrug, TJ'!M382</f>
        <v>March</v>
      </c>
      <c r="N382" s="14">
        <v>179.19233333333332</v>
      </c>
      <c r="O382" s="17"/>
      <c r="P382" s="14">
        <v>27.942482375000001</v>
      </c>
      <c r="R382" s="14">
        <v>0.21470583333333301</v>
      </c>
    </row>
    <row r="383" spans="1:18" x14ac:dyDescent="0.2">
      <c r="A383" s="23" t="str">
        <f>'Olieforbrug, TJ'!A383</f>
        <v>April</v>
      </c>
      <c r="C383" s="16">
        <v>0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/>
      <c r="J383" s="16">
        <v>0</v>
      </c>
      <c r="L383" s="23" t="str">
        <f>'Olieforbrug, TJ'!M383</f>
        <v>April</v>
      </c>
      <c r="N383" s="14">
        <v>179.19233333333332</v>
      </c>
      <c r="O383" s="17"/>
      <c r="P383" s="14">
        <v>27.942482375000001</v>
      </c>
      <c r="R383" s="14">
        <v>0.21470583333333301</v>
      </c>
    </row>
    <row r="384" spans="1:18" x14ac:dyDescent="0.2">
      <c r="A384" s="23" t="str">
        <f>'Olieforbrug, TJ'!A384</f>
        <v>Maj</v>
      </c>
      <c r="C384" s="16">
        <v>0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/>
      <c r="J384" s="16">
        <v>0</v>
      </c>
      <c r="L384" s="23" t="str">
        <f>'Olieforbrug, TJ'!M384</f>
        <v>May</v>
      </c>
      <c r="N384" s="14">
        <v>179.19233333333332</v>
      </c>
      <c r="O384" s="17"/>
      <c r="P384" s="14">
        <v>27.942482375000001</v>
      </c>
      <c r="R384" s="14">
        <v>0.21470583333333301</v>
      </c>
    </row>
    <row r="385" spans="1:18" x14ac:dyDescent="0.2">
      <c r="A385" s="23" t="str">
        <f>'Olieforbrug, TJ'!A385</f>
        <v>Juni</v>
      </c>
      <c r="C385" s="16">
        <v>0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/>
      <c r="J385" s="16">
        <v>0</v>
      </c>
      <c r="L385" s="23" t="str">
        <f>'Olieforbrug, TJ'!M385</f>
        <v>June</v>
      </c>
      <c r="N385" s="14">
        <v>179.19233333333332</v>
      </c>
      <c r="O385" s="17"/>
      <c r="P385" s="14">
        <v>27.942482375000001</v>
      </c>
      <c r="R385" s="14">
        <v>0.21470583333333301</v>
      </c>
    </row>
    <row r="386" spans="1:18" x14ac:dyDescent="0.2">
      <c r="A386" s="23" t="str">
        <f>'Olieforbrug, TJ'!A386</f>
        <v>Juli</v>
      </c>
      <c r="C386" s="16">
        <v>0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/>
      <c r="J386" s="16">
        <v>0</v>
      </c>
      <c r="L386" s="23" t="str">
        <f>'Olieforbrug, TJ'!M386</f>
        <v>July</v>
      </c>
      <c r="N386" s="14">
        <v>179.19233333333332</v>
      </c>
      <c r="O386" s="17"/>
      <c r="P386" s="14">
        <v>27.942482375000001</v>
      </c>
      <c r="R386" s="14">
        <v>0.21470583333333301</v>
      </c>
    </row>
    <row r="387" spans="1:18" x14ac:dyDescent="0.2">
      <c r="A387" s="23" t="str">
        <f>'Olieforbrug, TJ'!A387</f>
        <v>August</v>
      </c>
      <c r="C387" s="16">
        <v>0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/>
      <c r="J387" s="16">
        <v>0</v>
      </c>
      <c r="L387" s="23" t="str">
        <f>'Olieforbrug, TJ'!M387</f>
        <v>August</v>
      </c>
      <c r="N387" s="14">
        <v>179.19233333333332</v>
      </c>
      <c r="O387" s="17"/>
      <c r="P387" s="14">
        <v>27.942482375000001</v>
      </c>
      <c r="R387" s="14">
        <v>0.21470583333333301</v>
      </c>
    </row>
    <row r="388" spans="1:18" x14ac:dyDescent="0.2">
      <c r="A388" s="23" t="str">
        <f>'Olieforbrug, TJ'!A388</f>
        <v>September</v>
      </c>
      <c r="C388" s="16">
        <v>0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/>
      <c r="J388" s="16">
        <v>0</v>
      </c>
      <c r="L388" s="23" t="str">
        <f>'Olieforbrug, TJ'!M388</f>
        <v>September</v>
      </c>
      <c r="N388" s="14">
        <v>179.19233333333332</v>
      </c>
      <c r="O388" s="17"/>
      <c r="P388" s="14">
        <v>27.942482375000001</v>
      </c>
      <c r="R388" s="14">
        <v>0.21470583333333301</v>
      </c>
    </row>
    <row r="389" spans="1:18" x14ac:dyDescent="0.2">
      <c r="A389" s="23" t="str">
        <f>'Olieforbrug, TJ'!A389</f>
        <v>Oktober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/>
      <c r="J389" s="16">
        <v>0</v>
      </c>
      <c r="L389" s="23" t="str">
        <f>'Olieforbrug, TJ'!M389</f>
        <v>October</v>
      </c>
      <c r="N389" s="14">
        <v>179.19233333333332</v>
      </c>
      <c r="O389" s="17"/>
      <c r="P389" s="14">
        <v>27.942482375000001</v>
      </c>
      <c r="R389" s="14">
        <v>0.21470583333333301</v>
      </c>
    </row>
    <row r="390" spans="1:18" x14ac:dyDescent="0.2">
      <c r="A390" s="23" t="str">
        <f>'Olieforbrug, TJ'!A390</f>
        <v>November</v>
      </c>
      <c r="C390" s="16">
        <v>0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/>
      <c r="J390" s="16">
        <v>0</v>
      </c>
      <c r="L390" s="23" t="str">
        <f>'Olieforbrug, TJ'!M390</f>
        <v>November</v>
      </c>
      <c r="N390" s="14">
        <v>179.19233333333332</v>
      </c>
      <c r="O390" s="17"/>
      <c r="P390" s="14">
        <v>27.942482375000001</v>
      </c>
      <c r="R390" s="14">
        <v>0.21470583333333301</v>
      </c>
    </row>
    <row r="391" spans="1:18" ht="13.5" thickBot="1" x14ac:dyDescent="0.25">
      <c r="A391" s="41" t="str">
        <f>'Olieforbrug, TJ'!A391</f>
        <v>December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16"/>
      <c r="J391" s="42">
        <v>0</v>
      </c>
      <c r="K391"/>
      <c r="L391" s="43" t="str">
        <f>'Olieforbrug, TJ'!M391</f>
        <v>December</v>
      </c>
      <c r="N391" s="14">
        <v>179.19233333333332</v>
      </c>
      <c r="O391" s="17"/>
      <c r="P391" s="14">
        <v>27.942482375000001</v>
      </c>
      <c r="R391" s="14">
        <v>0.21470583333333301</v>
      </c>
    </row>
    <row r="392" spans="1:18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J392" s="16"/>
      <c r="K392"/>
      <c r="L392" s="37">
        <v>2020</v>
      </c>
      <c r="N392" s="14"/>
      <c r="O392" s="17"/>
      <c r="P392" s="14"/>
      <c r="R392" s="14"/>
    </row>
    <row r="393" spans="1:18" x14ac:dyDescent="0.2">
      <c r="A393" s="23" t="str">
        <f>'Olieforbrug, TJ'!A393</f>
        <v>Januar</v>
      </c>
      <c r="C393" s="16">
        <v>0</v>
      </c>
      <c r="D393" s="16">
        <v>0</v>
      </c>
      <c r="E393" s="16">
        <v>0</v>
      </c>
      <c r="F393" s="16">
        <v>0</v>
      </c>
      <c r="G393" s="16">
        <v>0</v>
      </c>
      <c r="H393" s="16">
        <v>0</v>
      </c>
      <c r="I393" s="16"/>
      <c r="J393" s="16">
        <v>0</v>
      </c>
      <c r="L393" s="23" t="str">
        <f>'Olieforbrug, TJ'!M393</f>
        <v>January</v>
      </c>
      <c r="N393" s="14">
        <v>179.19233333333332</v>
      </c>
      <c r="O393" s="17"/>
      <c r="P393" s="14">
        <v>29.207973500000001</v>
      </c>
      <c r="R393" s="14">
        <v>0.12519916666666672</v>
      </c>
    </row>
    <row r="394" spans="1:18" ht="12.95" customHeight="1" x14ac:dyDescent="0.2">
      <c r="A394" s="23" t="str">
        <f>'Olieforbrug, TJ'!A394</f>
        <v>Februar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/>
      <c r="J394" s="16">
        <v>0</v>
      </c>
      <c r="L394" s="23" t="str">
        <f>'Olieforbrug, TJ'!M394</f>
        <v>February</v>
      </c>
      <c r="N394" s="14">
        <v>179.19233333333332</v>
      </c>
      <c r="O394" s="17"/>
      <c r="P394" s="14">
        <v>29.207973500000001</v>
      </c>
      <c r="R394" s="14">
        <v>0.12519916666666672</v>
      </c>
    </row>
    <row r="395" spans="1:18" ht="12.95" customHeight="1" x14ac:dyDescent="0.2">
      <c r="A395" s="23" t="str">
        <f>'Olieforbrug, TJ'!A395</f>
        <v>Marts</v>
      </c>
      <c r="C395" s="16">
        <v>0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/>
      <c r="J395" s="16">
        <v>0</v>
      </c>
      <c r="L395" s="23" t="str">
        <f>'Olieforbrug, TJ'!M395</f>
        <v>March</v>
      </c>
      <c r="N395" s="14">
        <v>179.19233333333332</v>
      </c>
      <c r="O395" s="17"/>
      <c r="P395" s="14">
        <v>29.207973500000001</v>
      </c>
      <c r="R395" s="14">
        <v>0.12519916666666672</v>
      </c>
    </row>
    <row r="396" spans="1:18" ht="12.95" customHeight="1" x14ac:dyDescent="0.2">
      <c r="A396" s="23" t="str">
        <f>'Olieforbrug, TJ'!A396</f>
        <v>April</v>
      </c>
      <c r="C396" s="16">
        <v>0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/>
      <c r="J396" s="16">
        <v>0</v>
      </c>
      <c r="L396" s="23" t="str">
        <f>'Olieforbrug, TJ'!M396</f>
        <v>April</v>
      </c>
      <c r="N396" s="14">
        <v>179.19233333333332</v>
      </c>
      <c r="O396" s="17"/>
      <c r="P396" s="14">
        <v>29.207973500000001</v>
      </c>
      <c r="R396" s="14">
        <v>0.12519916666666672</v>
      </c>
    </row>
    <row r="397" spans="1:18" ht="12.95" customHeight="1" x14ac:dyDescent="0.2">
      <c r="A397" s="23" t="str">
        <f>'Olieforbrug, TJ'!A397</f>
        <v>Maj</v>
      </c>
      <c r="C397" s="16">
        <v>0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/>
      <c r="J397" s="16">
        <v>0</v>
      </c>
      <c r="L397" s="23" t="str">
        <f>'Olieforbrug, TJ'!M397</f>
        <v>May</v>
      </c>
      <c r="N397" s="14">
        <v>179.19233333333332</v>
      </c>
      <c r="O397" s="17"/>
      <c r="P397" s="14">
        <v>29.207973500000001</v>
      </c>
      <c r="R397" s="14">
        <v>0.12519916666666672</v>
      </c>
    </row>
    <row r="398" spans="1:18" ht="12.95" customHeight="1" x14ac:dyDescent="0.2">
      <c r="A398" s="23" t="str">
        <f>'Olieforbrug, TJ'!A398</f>
        <v>Juni</v>
      </c>
      <c r="C398" s="16">
        <v>0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/>
      <c r="J398" s="16">
        <v>0</v>
      </c>
      <c r="L398" s="23" t="str">
        <f>'Olieforbrug, TJ'!M398</f>
        <v>June</v>
      </c>
      <c r="N398" s="14">
        <v>179.19233333333332</v>
      </c>
      <c r="O398" s="17"/>
      <c r="P398" s="14">
        <v>29.207973500000001</v>
      </c>
      <c r="R398" s="14">
        <v>0.12519916666666672</v>
      </c>
    </row>
    <row r="399" spans="1:18" ht="12.75" customHeight="1" x14ac:dyDescent="0.2">
      <c r="A399" s="23" t="str">
        <f>'Olieforbrug, TJ'!A399</f>
        <v>Juli</v>
      </c>
      <c r="C399" s="16">
        <v>0</v>
      </c>
      <c r="D399" s="16">
        <v>0</v>
      </c>
      <c r="E399" s="16">
        <v>0</v>
      </c>
      <c r="F399" s="16">
        <v>0</v>
      </c>
      <c r="G399" s="16">
        <v>0</v>
      </c>
      <c r="H399" s="16">
        <v>0</v>
      </c>
      <c r="I399" s="16"/>
      <c r="J399" s="16">
        <v>0</v>
      </c>
      <c r="L399" s="23" t="str">
        <f>'Olieforbrug, TJ'!M399</f>
        <v>July</v>
      </c>
      <c r="N399" s="14">
        <v>179.19233333333332</v>
      </c>
      <c r="O399" s="17"/>
      <c r="P399" s="14">
        <v>29.207973500000001</v>
      </c>
      <c r="R399" s="14">
        <v>0.12519916666666672</v>
      </c>
    </row>
    <row r="400" spans="1:18" x14ac:dyDescent="0.2">
      <c r="A400" s="23" t="str">
        <f>'Olieforbrug, TJ'!A400</f>
        <v>August</v>
      </c>
      <c r="C400" s="16">
        <v>0</v>
      </c>
      <c r="D400" s="16">
        <v>0</v>
      </c>
      <c r="E400" s="16">
        <v>0</v>
      </c>
      <c r="F400" s="16">
        <v>0</v>
      </c>
      <c r="G400" s="16">
        <v>0</v>
      </c>
      <c r="H400" s="16">
        <v>0</v>
      </c>
      <c r="J400" s="16">
        <v>0</v>
      </c>
      <c r="L400" s="23" t="str">
        <f>'Olieforbrug, TJ'!M400</f>
        <v>August</v>
      </c>
      <c r="N400" s="14">
        <v>179.19233333333332</v>
      </c>
      <c r="P400" s="14">
        <v>29.207973500000001</v>
      </c>
      <c r="R400" s="14">
        <v>0.12519916666666672</v>
      </c>
    </row>
    <row r="401" spans="1:18" x14ac:dyDescent="0.2">
      <c r="A401" s="23" t="str">
        <f>'Olieforbrug, TJ'!A401</f>
        <v>September</v>
      </c>
      <c r="C401" s="16">
        <v>0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J401" s="16">
        <v>0</v>
      </c>
      <c r="L401" s="23" t="str">
        <f>'Olieforbrug, TJ'!M401</f>
        <v>September</v>
      </c>
      <c r="N401" s="14">
        <v>179.19233333333332</v>
      </c>
      <c r="P401" s="14">
        <v>29.207973500000001</v>
      </c>
      <c r="R401" s="14">
        <v>0.12519916666666672</v>
      </c>
    </row>
    <row r="402" spans="1:18" x14ac:dyDescent="0.2">
      <c r="A402" s="23" t="str">
        <f>'Olieforbrug, TJ'!A402</f>
        <v>Oktober</v>
      </c>
      <c r="C402" s="16">
        <v>0</v>
      </c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J402" s="16">
        <v>0</v>
      </c>
      <c r="L402" s="23" t="str">
        <f>'Olieforbrug, TJ'!M402</f>
        <v>October</v>
      </c>
      <c r="N402" s="14">
        <v>179.19233333333332</v>
      </c>
      <c r="P402" s="14">
        <v>29.207973500000001</v>
      </c>
      <c r="R402" s="14">
        <v>0.12519916666666672</v>
      </c>
    </row>
    <row r="403" spans="1:18" x14ac:dyDescent="0.2">
      <c r="A403" s="23" t="str">
        <f>'Olieforbrug, TJ'!A403</f>
        <v>November</v>
      </c>
      <c r="C403" s="16">
        <v>0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J403" s="16">
        <v>0</v>
      </c>
      <c r="L403" s="23" t="str">
        <f>'Olieforbrug, TJ'!M403</f>
        <v>November</v>
      </c>
      <c r="N403" s="14">
        <v>179.19233333333332</v>
      </c>
      <c r="P403" s="14">
        <v>29.207973500000001</v>
      </c>
      <c r="R403" s="14">
        <v>0.12519916666666672</v>
      </c>
    </row>
    <row r="404" spans="1:18" ht="13.5" thickBot="1" x14ac:dyDescent="0.25">
      <c r="A404" s="41" t="str">
        <f>'Olieforbrug, TJ'!A404</f>
        <v>December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16"/>
      <c r="J404" s="42">
        <v>0</v>
      </c>
      <c r="K404"/>
      <c r="L404" s="43" t="str">
        <f>'Olieforbrug, TJ'!M404</f>
        <v>December</v>
      </c>
      <c r="N404" s="14">
        <v>179.19233333333332</v>
      </c>
      <c r="O404" s="17"/>
      <c r="P404" s="14">
        <v>29.207973500000001</v>
      </c>
      <c r="R404" s="14">
        <v>0.12519916666666672</v>
      </c>
    </row>
    <row r="405" spans="1:18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6"/>
      <c r="K405"/>
      <c r="L405" s="37">
        <v>2021</v>
      </c>
      <c r="N405" s="14"/>
      <c r="O405" s="17"/>
      <c r="P405" s="14"/>
      <c r="R405" s="14"/>
    </row>
    <row r="406" spans="1:18" x14ac:dyDescent="0.2">
      <c r="A406" s="23" t="str">
        <f>'Olieforbrug, TJ'!A406</f>
        <v>Januar</v>
      </c>
      <c r="C406" s="16">
        <v>0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/>
      <c r="J406" s="16">
        <v>0</v>
      </c>
      <c r="L406" s="23" t="str">
        <f>'Olieforbrug, TJ'!M406</f>
        <v>January</v>
      </c>
      <c r="N406" s="14">
        <v>179.19233333333332</v>
      </c>
      <c r="O406" s="17"/>
      <c r="P406" s="14">
        <v>38.474879999999999</v>
      </c>
      <c r="R406" s="14">
        <v>0.12519916666666672</v>
      </c>
    </row>
    <row r="407" spans="1:18" x14ac:dyDescent="0.2">
      <c r="A407" s="23" t="str">
        <f>'Olieforbrug, TJ'!A407</f>
        <v>Februar</v>
      </c>
      <c r="C407" s="16">
        <v>0</v>
      </c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/>
      <c r="J407" s="16">
        <v>0</v>
      </c>
      <c r="L407" s="23" t="str">
        <f>'Olieforbrug, TJ'!M407</f>
        <v>February</v>
      </c>
      <c r="N407" s="14">
        <v>179.19233333333332</v>
      </c>
      <c r="O407" s="17"/>
      <c r="P407" s="14">
        <v>38.474879999999999</v>
      </c>
      <c r="R407" s="14">
        <v>0.12519916666666672</v>
      </c>
    </row>
    <row r="408" spans="1:18" x14ac:dyDescent="0.2">
      <c r="A408" s="23" t="str">
        <f>'Olieforbrug, TJ'!A408</f>
        <v>Marts</v>
      </c>
      <c r="C408" s="16">
        <v>0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/>
      <c r="J408" s="16">
        <v>0</v>
      </c>
      <c r="L408" s="23" t="str">
        <f>'Olieforbrug, TJ'!M408</f>
        <v>March</v>
      </c>
      <c r="N408" s="14">
        <v>179.19233333333332</v>
      </c>
      <c r="O408" s="17"/>
      <c r="P408" s="14">
        <v>38.474879999999999</v>
      </c>
      <c r="R408" s="14">
        <v>0.12519916666666672</v>
      </c>
    </row>
    <row r="409" spans="1:18" x14ac:dyDescent="0.2">
      <c r="A409" s="23" t="str">
        <f>'Olieforbrug, TJ'!A409</f>
        <v>April</v>
      </c>
      <c r="C409" s="16">
        <v>0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/>
      <c r="J409" s="16">
        <v>0</v>
      </c>
      <c r="L409" s="23" t="str">
        <f>'Olieforbrug, TJ'!M409</f>
        <v>April</v>
      </c>
      <c r="N409" s="14">
        <v>179.19233333333332</v>
      </c>
      <c r="O409" s="17"/>
      <c r="P409" s="14">
        <v>38.474879999999999</v>
      </c>
      <c r="R409" s="14">
        <v>0.12519916666666672</v>
      </c>
    </row>
    <row r="410" spans="1:18" x14ac:dyDescent="0.2">
      <c r="A410" s="23" t="str">
        <f>'Olieforbrug, TJ'!A410</f>
        <v>Maj</v>
      </c>
      <c r="C410" s="16">
        <v>0</v>
      </c>
      <c r="D410" s="16">
        <v>0</v>
      </c>
      <c r="E410" s="16">
        <v>0</v>
      </c>
      <c r="F410" s="16">
        <v>0</v>
      </c>
      <c r="G410" s="16">
        <v>0</v>
      </c>
      <c r="H410" s="16">
        <v>0</v>
      </c>
      <c r="I410" s="16"/>
      <c r="J410" s="16">
        <v>0</v>
      </c>
      <c r="L410" s="23" t="str">
        <f>'Olieforbrug, TJ'!M410</f>
        <v>May</v>
      </c>
      <c r="N410" s="14">
        <v>179.19233333333332</v>
      </c>
      <c r="O410" s="17"/>
      <c r="P410" s="14">
        <v>38.474879999999999</v>
      </c>
      <c r="R410" s="14">
        <v>0.12519916666666672</v>
      </c>
    </row>
    <row r="411" spans="1:18" x14ac:dyDescent="0.2">
      <c r="A411" s="23" t="str">
        <f>'Olieforbrug, TJ'!A411</f>
        <v>Juni</v>
      </c>
      <c r="C411" s="16">
        <v>0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/>
      <c r="J411" s="16">
        <v>0</v>
      </c>
      <c r="L411" s="23" t="str">
        <f>'Olieforbrug, TJ'!M411</f>
        <v>June</v>
      </c>
      <c r="N411" s="14">
        <v>179.19233333333332</v>
      </c>
      <c r="O411" s="17"/>
      <c r="P411" s="14">
        <v>38.474879999999999</v>
      </c>
      <c r="R411" s="14">
        <v>0.12519916666666672</v>
      </c>
    </row>
    <row r="412" spans="1:18" x14ac:dyDescent="0.2">
      <c r="A412" s="23" t="str">
        <f>'Olieforbrug, TJ'!A412</f>
        <v>Juli</v>
      </c>
      <c r="C412" s="16">
        <v>0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/>
      <c r="J412" s="16">
        <v>0</v>
      </c>
      <c r="L412" s="23" t="str">
        <f>'Olieforbrug, TJ'!M412</f>
        <v>July</v>
      </c>
      <c r="N412" s="14">
        <v>179.19233333333332</v>
      </c>
      <c r="O412" s="17"/>
      <c r="P412" s="14">
        <v>38.474879999999999</v>
      </c>
      <c r="R412" s="14">
        <v>0.12519916666666672</v>
      </c>
    </row>
    <row r="413" spans="1:18" x14ac:dyDescent="0.2">
      <c r="A413" s="23" t="str">
        <f>'Olieforbrug, TJ'!A413</f>
        <v>August</v>
      </c>
      <c r="C413" s="16">
        <v>0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/>
      <c r="J413" s="16">
        <v>0</v>
      </c>
      <c r="L413" s="23" t="str">
        <f>'Olieforbrug, TJ'!M413</f>
        <v>August</v>
      </c>
      <c r="N413" s="14">
        <v>179.19233333333332</v>
      </c>
      <c r="O413" s="17"/>
      <c r="P413" s="14">
        <v>38.474879999999999</v>
      </c>
      <c r="R413" s="14">
        <v>0.12519916666666672</v>
      </c>
    </row>
    <row r="414" spans="1:18" x14ac:dyDescent="0.2">
      <c r="A414" s="23" t="str">
        <f>'Olieforbrug, TJ'!A414</f>
        <v>September</v>
      </c>
      <c r="C414" s="16">
        <v>0</v>
      </c>
      <c r="D414" s="16">
        <v>0</v>
      </c>
      <c r="E414" s="16">
        <v>0</v>
      </c>
      <c r="F414" s="16">
        <v>0</v>
      </c>
      <c r="G414" s="16">
        <v>0</v>
      </c>
      <c r="H414" s="16">
        <v>0</v>
      </c>
      <c r="I414" s="16"/>
      <c r="J414" s="16">
        <v>0</v>
      </c>
      <c r="L414" s="23" t="str">
        <f>'Olieforbrug, TJ'!M414</f>
        <v>September</v>
      </c>
      <c r="N414" s="14">
        <v>179.19233333333332</v>
      </c>
      <c r="O414" s="17"/>
      <c r="P414" s="14">
        <v>38.474879999999999</v>
      </c>
      <c r="R414" s="14">
        <v>0.12519916666666672</v>
      </c>
    </row>
    <row r="415" spans="1:18" x14ac:dyDescent="0.2">
      <c r="A415" s="23" t="str">
        <f>'Olieforbrug, TJ'!A415</f>
        <v>Oktober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/>
      <c r="J415" s="16">
        <v>0</v>
      </c>
      <c r="L415" s="23" t="str">
        <f>'Olieforbrug, TJ'!M415</f>
        <v>October</v>
      </c>
      <c r="N415" s="14">
        <v>179.19233333333332</v>
      </c>
      <c r="O415" s="17"/>
      <c r="P415" s="14">
        <v>38.474879999999999</v>
      </c>
      <c r="R415" s="14">
        <v>0.12519916666666672</v>
      </c>
    </row>
    <row r="416" spans="1:18" x14ac:dyDescent="0.2">
      <c r="A416" s="23" t="str">
        <f>'Olieforbrug, TJ'!A416</f>
        <v>November</v>
      </c>
      <c r="C416" s="16">
        <v>0</v>
      </c>
      <c r="D416" s="16">
        <v>0</v>
      </c>
      <c r="E416" s="16">
        <v>0</v>
      </c>
      <c r="F416" s="16">
        <v>0</v>
      </c>
      <c r="G416" s="16">
        <v>0</v>
      </c>
      <c r="H416" s="16">
        <v>0</v>
      </c>
      <c r="I416" s="16"/>
      <c r="J416" s="16">
        <v>0</v>
      </c>
      <c r="L416" s="23" t="str">
        <f>'Olieforbrug, TJ'!M416</f>
        <v>November</v>
      </c>
      <c r="N416" s="14">
        <v>179.19233333333332</v>
      </c>
      <c r="P416" s="14">
        <v>38.474879999999999</v>
      </c>
      <c r="R416" s="14">
        <v>0.12519916666666672</v>
      </c>
    </row>
    <row r="417" spans="1:19" ht="13.5" thickBot="1" x14ac:dyDescent="0.25">
      <c r="A417" s="43" t="str">
        <f>'Olieforbrug, TJ'!A417</f>
        <v>December</v>
      </c>
      <c r="B417" s="2"/>
      <c r="C417" s="42">
        <v>0</v>
      </c>
      <c r="D417" s="42">
        <v>0</v>
      </c>
      <c r="E417" s="42">
        <v>0</v>
      </c>
      <c r="F417" s="42">
        <v>0</v>
      </c>
      <c r="G417" s="42">
        <v>0</v>
      </c>
      <c r="H417" s="42">
        <v>0</v>
      </c>
      <c r="I417" s="42"/>
      <c r="J417" s="42">
        <v>0</v>
      </c>
      <c r="K417" s="42"/>
      <c r="L417" s="43" t="str">
        <f>'Olieforbrug, TJ'!M417</f>
        <v>December</v>
      </c>
      <c r="M417" s="15"/>
      <c r="N417" s="14">
        <v>179.19233333333332</v>
      </c>
      <c r="O417" s="15"/>
      <c r="P417" s="14">
        <v>38.474879999999999</v>
      </c>
      <c r="Q417" s="15"/>
      <c r="R417" s="14">
        <v>0.12519916666666672</v>
      </c>
    </row>
    <row r="418" spans="1:19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6"/>
      <c r="K418"/>
      <c r="L418" s="37">
        <v>2022</v>
      </c>
      <c r="N418" s="14"/>
      <c r="O418" s="17"/>
      <c r="P418" s="14"/>
      <c r="R418" s="14"/>
    </row>
    <row r="419" spans="1:19" x14ac:dyDescent="0.2">
      <c r="A419" s="23" t="str">
        <f>'Olieforbrug, TJ'!A419</f>
        <v>Januar</v>
      </c>
      <c r="C419" s="16">
        <v>0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/>
      <c r="J419" s="16">
        <v>0</v>
      </c>
      <c r="L419" s="23" t="str">
        <f>'Olieforbrug, TJ'!M419</f>
        <v>January</v>
      </c>
      <c r="N419" s="14">
        <v>179.19233333333301</v>
      </c>
      <c r="O419" s="17"/>
      <c r="P419" s="14">
        <v>38.474879999999999</v>
      </c>
      <c r="R419" s="14">
        <v>0.125199166666667</v>
      </c>
    </row>
    <row r="420" spans="1:19" x14ac:dyDescent="0.2">
      <c r="A420" s="23" t="str">
        <f>'Olieforbrug, TJ'!A420</f>
        <v>Februar</v>
      </c>
      <c r="C420" s="16">
        <v>0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/>
      <c r="J420" s="16">
        <v>0</v>
      </c>
      <c r="L420" s="23" t="str">
        <f>'Olieforbrug, TJ'!M420</f>
        <v>February</v>
      </c>
      <c r="N420" s="14">
        <v>179.19233333333301</v>
      </c>
      <c r="O420" s="17"/>
      <c r="P420" s="14">
        <v>38.474879999999999</v>
      </c>
      <c r="R420" s="14">
        <v>0.125199166666667</v>
      </c>
    </row>
    <row r="421" spans="1:19" x14ac:dyDescent="0.2">
      <c r="A421" s="23" t="str">
        <f>'Olieforbrug, TJ'!A421</f>
        <v>Marts</v>
      </c>
      <c r="C421" s="16">
        <v>0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/>
      <c r="J421" s="16">
        <v>0</v>
      </c>
      <c r="L421" s="23" t="str">
        <f>'Olieforbrug, TJ'!M421</f>
        <v>March</v>
      </c>
      <c r="N421" s="14">
        <v>179.19233333333301</v>
      </c>
      <c r="O421" s="17"/>
      <c r="P421" s="14">
        <v>38.474879999999999</v>
      </c>
      <c r="R421" s="14">
        <v>0.125199166666667</v>
      </c>
    </row>
    <row r="422" spans="1:19" x14ac:dyDescent="0.2">
      <c r="A422" s="23" t="str">
        <f>'Olieforbrug, TJ'!A422</f>
        <v>April</v>
      </c>
      <c r="C422" s="16">
        <v>0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/>
      <c r="J422" s="16">
        <v>0</v>
      </c>
      <c r="L422" s="23" t="str">
        <f>'Olieforbrug, TJ'!M422</f>
        <v>April</v>
      </c>
      <c r="N422" s="14">
        <v>179.19233333333301</v>
      </c>
      <c r="O422" s="17"/>
      <c r="P422" s="14">
        <v>38.474879999999999</v>
      </c>
      <c r="R422" s="14">
        <v>0.125199166666667</v>
      </c>
    </row>
    <row r="423" spans="1:19" x14ac:dyDescent="0.2">
      <c r="A423" s="23" t="str">
        <f>'Olieforbrug, TJ'!A423</f>
        <v>Maj</v>
      </c>
      <c r="C423" s="16">
        <v>0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/>
      <c r="J423" s="16">
        <v>0</v>
      </c>
      <c r="L423" s="23" t="str">
        <f>'Olieforbrug, TJ'!M423</f>
        <v>May</v>
      </c>
      <c r="N423" s="14">
        <v>179.19233333333301</v>
      </c>
      <c r="O423" s="17"/>
      <c r="P423" s="14">
        <v>38.474879999999999</v>
      </c>
      <c r="R423" s="14">
        <v>0.125199166666667</v>
      </c>
    </row>
    <row r="424" spans="1:19" x14ac:dyDescent="0.2">
      <c r="A424" s="23" t="str">
        <f>'Olieforbrug, TJ'!A424</f>
        <v>Juni</v>
      </c>
      <c r="C424" s="16">
        <v>0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/>
      <c r="J424" s="16">
        <v>0</v>
      </c>
      <c r="L424" s="23" t="str">
        <f>'Olieforbrug, TJ'!M424</f>
        <v>June</v>
      </c>
      <c r="N424" s="14">
        <v>179.19233333333301</v>
      </c>
      <c r="O424" s="17"/>
      <c r="P424" s="14">
        <v>38.474879999999999</v>
      </c>
      <c r="R424" s="14">
        <v>0.125199166666667</v>
      </c>
    </row>
    <row r="425" spans="1:19" x14ac:dyDescent="0.2">
      <c r="A425" s="23" t="str">
        <f>'Olieforbrug, TJ'!A425</f>
        <v>Juli</v>
      </c>
      <c r="C425" s="16">
        <v>0</v>
      </c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/>
      <c r="J425" s="16">
        <v>0</v>
      </c>
      <c r="L425" s="23" t="str">
        <f>'Olieforbrug, TJ'!M425</f>
        <v>July</v>
      </c>
      <c r="N425" s="14">
        <v>179.19233333333301</v>
      </c>
      <c r="O425" s="17"/>
      <c r="P425" s="14">
        <v>38.474879999999999</v>
      </c>
      <c r="R425" s="14">
        <v>0.125199166666667</v>
      </c>
    </row>
    <row r="426" spans="1:19" x14ac:dyDescent="0.2">
      <c r="A426" s="23" t="str">
        <f>'Olieforbrug, TJ'!A426</f>
        <v>August</v>
      </c>
      <c r="C426" s="16">
        <v>0</v>
      </c>
      <c r="D426" s="16">
        <v>0</v>
      </c>
      <c r="E426" s="16">
        <v>0</v>
      </c>
      <c r="F426" s="16">
        <v>0</v>
      </c>
      <c r="G426" s="16">
        <v>0</v>
      </c>
      <c r="H426" s="16">
        <v>0</v>
      </c>
      <c r="I426" s="16"/>
      <c r="J426" s="16">
        <v>0</v>
      </c>
      <c r="L426" s="23" t="str">
        <f>'Olieforbrug, TJ'!M426</f>
        <v>August</v>
      </c>
      <c r="N426" s="14">
        <v>179.19233333333301</v>
      </c>
      <c r="O426" s="17"/>
      <c r="P426" s="14">
        <v>38.474879999999999</v>
      </c>
      <c r="R426" s="14">
        <v>0.125199166666667</v>
      </c>
    </row>
    <row r="427" spans="1:19" x14ac:dyDescent="0.2">
      <c r="A427" s="23" t="str">
        <f>'Olieforbrug, TJ'!A427</f>
        <v>September</v>
      </c>
      <c r="C427" s="16">
        <v>0</v>
      </c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/>
      <c r="J427" s="16">
        <v>0</v>
      </c>
      <c r="L427" s="23" t="str">
        <f>'Olieforbrug, TJ'!M427</f>
        <v>September</v>
      </c>
      <c r="N427" s="14">
        <v>179.19233333333301</v>
      </c>
      <c r="O427" s="17"/>
      <c r="P427" s="14">
        <v>38.474879999999999</v>
      </c>
      <c r="R427" s="14">
        <v>0.125199166666667</v>
      </c>
    </row>
    <row r="428" spans="1:19" x14ac:dyDescent="0.2">
      <c r="A428" s="23" t="str">
        <f>'Olieforbrug, TJ'!A428</f>
        <v>Oktober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/>
      <c r="J428" s="16">
        <v>0</v>
      </c>
      <c r="L428" s="23" t="str">
        <f>'Olieforbrug, TJ'!M428</f>
        <v>October</v>
      </c>
      <c r="N428" s="14">
        <v>179.19233333333301</v>
      </c>
      <c r="O428" s="17"/>
      <c r="P428" s="14">
        <v>38.474879999999999</v>
      </c>
      <c r="R428" s="14">
        <v>0.125199166666667</v>
      </c>
    </row>
    <row r="429" spans="1:19" x14ac:dyDescent="0.2">
      <c r="A429" s="23" t="str">
        <f>'Olieforbrug, TJ'!A429</f>
        <v>November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/>
      <c r="J429" s="16">
        <v>0</v>
      </c>
      <c r="L429" s="23" t="str">
        <f>'Olieforbrug, TJ'!M429</f>
        <v>November</v>
      </c>
      <c r="N429" s="14">
        <v>179.19233333333301</v>
      </c>
      <c r="O429" s="17"/>
      <c r="P429" s="14">
        <v>38.474879999999999</v>
      </c>
      <c r="R429" s="14">
        <v>0.125199166666667</v>
      </c>
    </row>
    <row r="430" spans="1:19" ht="13.5" thickBot="1" x14ac:dyDescent="0.25">
      <c r="A430" s="43" t="str">
        <f>'Olieforbrug, TJ'!A430</f>
        <v>December</v>
      </c>
      <c r="B430" s="15"/>
      <c r="C430" s="42">
        <v>0</v>
      </c>
      <c r="D430" s="42">
        <v>0</v>
      </c>
      <c r="E430" s="42">
        <v>0</v>
      </c>
      <c r="F430" s="42">
        <v>0</v>
      </c>
      <c r="G430" s="42">
        <v>0</v>
      </c>
      <c r="H430" s="42">
        <v>0</v>
      </c>
      <c r="I430" s="42"/>
      <c r="J430" s="42">
        <v>0</v>
      </c>
      <c r="K430" s="16"/>
      <c r="L430" s="43" t="str">
        <f>'Olieforbrug, TJ'!M430</f>
        <v>December</v>
      </c>
      <c r="N430" s="14">
        <v>179.19233333333301</v>
      </c>
      <c r="O430" s="40"/>
      <c r="P430" s="14">
        <v>38.474879999999999</v>
      </c>
      <c r="Q430" s="15"/>
      <c r="R430" s="14">
        <v>0.125199166666667</v>
      </c>
      <c r="S430" s="10"/>
    </row>
    <row r="431" spans="1:19" x14ac:dyDescent="0.2">
      <c r="A431" s="22">
        <f>'Olieforbrug, TJ'!A431</f>
        <v>2023</v>
      </c>
      <c r="C431" s="16"/>
      <c r="D431" s="16"/>
      <c r="E431" s="16"/>
      <c r="F431" s="16"/>
      <c r="G431" s="16"/>
      <c r="H431" s="16"/>
      <c r="I431" s="16"/>
      <c r="J431" s="16"/>
      <c r="L431" s="22">
        <f>'Olieforbrug, TJ'!M431</f>
        <v>2023</v>
      </c>
      <c r="N431" s="14"/>
      <c r="O431" s="17"/>
      <c r="P431" s="14"/>
      <c r="R431" s="14"/>
    </row>
    <row r="432" spans="1:19" x14ac:dyDescent="0.2">
      <c r="A432" s="23" t="str">
        <f>'Olieforbrug, TJ'!A432</f>
        <v>Januar</v>
      </c>
      <c r="C432" s="16">
        <v>0</v>
      </c>
      <c r="D432" s="16">
        <v>0</v>
      </c>
      <c r="E432" s="16">
        <v>0</v>
      </c>
      <c r="F432" s="16">
        <v>0</v>
      </c>
      <c r="G432" s="69">
        <f>I430-I432</f>
        <v>0</v>
      </c>
      <c r="H432" s="16">
        <v>0</v>
      </c>
      <c r="I432" s="16"/>
      <c r="J432" s="16">
        <v>0</v>
      </c>
      <c r="L432" s="23" t="str">
        <f>'Olieforbrug, TJ'!M432</f>
        <v>January</v>
      </c>
      <c r="N432" s="14">
        <v>179.19233333333301</v>
      </c>
      <c r="O432" s="17"/>
      <c r="P432" s="14">
        <v>38.474879999999999</v>
      </c>
      <c r="R432" s="14">
        <v>0.125199166666667</v>
      </c>
    </row>
    <row r="433" spans="1:18" x14ac:dyDescent="0.2">
      <c r="A433" s="23" t="str">
        <f>'Olieforbrug, TJ'!A433</f>
        <v>Februar</v>
      </c>
      <c r="C433" s="16">
        <v>0</v>
      </c>
      <c r="D433" s="16">
        <v>0</v>
      </c>
      <c r="E433" s="16">
        <v>0</v>
      </c>
      <c r="F433" s="16">
        <v>0</v>
      </c>
      <c r="G433" s="69">
        <f t="shared" ref="G433:G438" si="133">I432-I433</f>
        <v>0</v>
      </c>
      <c r="H433" s="16">
        <v>0</v>
      </c>
      <c r="I433" s="16"/>
      <c r="J433" s="16">
        <v>0</v>
      </c>
      <c r="L433" s="23" t="str">
        <f>'Olieforbrug, TJ'!M433</f>
        <v>February</v>
      </c>
      <c r="N433" s="14">
        <v>179.19233333333301</v>
      </c>
      <c r="O433" s="17"/>
      <c r="P433" s="14">
        <v>38.474879999999999</v>
      </c>
      <c r="R433" s="14">
        <v>0.125199166666667</v>
      </c>
    </row>
    <row r="434" spans="1:18" x14ac:dyDescent="0.2">
      <c r="A434" s="23" t="str">
        <f>'Olieforbrug, TJ'!A434</f>
        <v>Marts</v>
      </c>
      <c r="C434" s="16">
        <v>0</v>
      </c>
      <c r="D434" s="16">
        <v>0</v>
      </c>
      <c r="E434" s="16">
        <v>0</v>
      </c>
      <c r="F434" s="16">
        <v>0</v>
      </c>
      <c r="G434" s="69">
        <f t="shared" si="133"/>
        <v>0</v>
      </c>
      <c r="H434" s="16">
        <v>0</v>
      </c>
      <c r="I434" s="16"/>
      <c r="J434" s="16">
        <v>0</v>
      </c>
      <c r="L434" s="23" t="str">
        <f>'Olieforbrug, TJ'!M434</f>
        <v>March</v>
      </c>
      <c r="N434" s="14">
        <v>179.19233333333301</v>
      </c>
      <c r="O434" s="17"/>
      <c r="P434" s="14">
        <v>38.474879999999999</v>
      </c>
      <c r="R434" s="14">
        <v>0.125199166666667</v>
      </c>
    </row>
    <row r="435" spans="1:18" x14ac:dyDescent="0.2">
      <c r="A435" s="23" t="str">
        <f>'Olieforbrug, TJ'!A435</f>
        <v>April</v>
      </c>
      <c r="C435" s="16">
        <v>0</v>
      </c>
      <c r="D435" s="16">
        <v>0</v>
      </c>
      <c r="E435" s="16">
        <v>0</v>
      </c>
      <c r="F435" s="16">
        <v>0</v>
      </c>
      <c r="G435" s="69">
        <f t="shared" si="133"/>
        <v>0</v>
      </c>
      <c r="H435" s="16">
        <v>0</v>
      </c>
      <c r="I435" s="16"/>
      <c r="J435" s="16">
        <v>0</v>
      </c>
      <c r="L435" s="23" t="str">
        <f>'Olieforbrug, TJ'!M435</f>
        <v>April</v>
      </c>
      <c r="N435" s="14">
        <v>179.19233333333301</v>
      </c>
      <c r="O435" s="17"/>
      <c r="P435" s="14">
        <v>38.474879999999999</v>
      </c>
      <c r="R435" s="14">
        <v>0.125199166666667</v>
      </c>
    </row>
    <row r="436" spans="1:18" x14ac:dyDescent="0.2">
      <c r="A436" s="23" t="str">
        <f>'Olieforbrug, TJ'!A436</f>
        <v>Maj</v>
      </c>
      <c r="C436" s="16">
        <v>0</v>
      </c>
      <c r="D436" s="16">
        <v>0</v>
      </c>
      <c r="E436" s="16">
        <v>0</v>
      </c>
      <c r="F436" s="16">
        <v>0</v>
      </c>
      <c r="G436" s="69">
        <f t="shared" si="133"/>
        <v>0</v>
      </c>
      <c r="H436" s="16">
        <v>0</v>
      </c>
      <c r="I436" s="16"/>
      <c r="J436" s="16">
        <v>0</v>
      </c>
      <c r="L436" s="23" t="str">
        <f>'Olieforbrug, TJ'!M436</f>
        <v>May</v>
      </c>
      <c r="N436" s="14">
        <v>179.19233333333301</v>
      </c>
      <c r="O436" s="17"/>
      <c r="P436" s="14">
        <v>38.474879999999999</v>
      </c>
      <c r="R436" s="14">
        <v>0.125199166666667</v>
      </c>
    </row>
    <row r="437" spans="1:18" x14ac:dyDescent="0.2">
      <c r="A437" s="23" t="str">
        <f>'Olieforbrug, TJ'!A437</f>
        <v>Juni</v>
      </c>
      <c r="C437" s="16">
        <v>0</v>
      </c>
      <c r="D437" s="16">
        <v>0</v>
      </c>
      <c r="E437" s="16">
        <v>0</v>
      </c>
      <c r="F437" s="16">
        <v>0</v>
      </c>
      <c r="G437" s="69">
        <f t="shared" si="133"/>
        <v>0</v>
      </c>
      <c r="H437" s="16">
        <v>0</v>
      </c>
      <c r="I437" s="16"/>
      <c r="J437" s="16">
        <v>0</v>
      </c>
      <c r="L437" s="23" t="str">
        <f>'Olieforbrug, TJ'!M437</f>
        <v>June</v>
      </c>
      <c r="N437" s="14">
        <v>179.19233333333301</v>
      </c>
      <c r="O437" s="17"/>
      <c r="P437" s="14">
        <v>38.474879999999999</v>
      </c>
      <c r="R437" s="14">
        <v>0.125199166666667</v>
      </c>
    </row>
    <row r="438" spans="1:18" x14ac:dyDescent="0.2">
      <c r="A438" s="23" t="str">
        <f>'Olieforbrug, TJ'!A438</f>
        <v>Juli</v>
      </c>
      <c r="C438" s="16">
        <v>0</v>
      </c>
      <c r="D438" s="16">
        <v>0</v>
      </c>
      <c r="E438" s="16">
        <v>0</v>
      </c>
      <c r="F438" s="16">
        <v>0</v>
      </c>
      <c r="G438" s="69">
        <f t="shared" si="133"/>
        <v>0</v>
      </c>
      <c r="H438" s="16">
        <v>0</v>
      </c>
      <c r="I438" s="16"/>
      <c r="J438" s="16">
        <v>0</v>
      </c>
      <c r="L438" s="23" t="str">
        <f>'Olieforbrug, TJ'!M438</f>
        <v>July</v>
      </c>
      <c r="N438" s="14">
        <v>179.19233333333301</v>
      </c>
      <c r="O438" s="17"/>
      <c r="P438" s="14">
        <v>38.474879999999999</v>
      </c>
      <c r="R438" s="14">
        <v>0.125199166666667</v>
      </c>
    </row>
  </sheetData>
  <phoneticPr fontId="2" type="noConversion"/>
  <pageMargins left="0.75" right="0.75" top="1" bottom="1" header="0.5" footer="0.5"/>
  <pageSetup paperSize="9" orientation="portrait" horizontalDpi="300" verticalDpi="300" r:id="rId1"/>
  <headerFooter alignWithMargins="0"/>
  <ignoredErrors>
    <ignoredError sqref="F48:H48 J48:R48 K98:R98 K94:O97 Q95:Q97 K103:R103 K99:O102 Q99:R102 K104:O107 Q104:R107 N109:R110 C47:H47 N111:R111 O112:R112 Q94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88"/>
  <sheetViews>
    <sheetView zoomScale="80" zoomScaleNormal="80" workbookViewId="0"/>
  </sheetViews>
  <sheetFormatPr defaultRowHeight="12.75" x14ac:dyDescent="0.2"/>
  <cols>
    <col min="1" max="1" width="13" customWidth="1"/>
    <col min="2" max="2" width="11.42578125" customWidth="1"/>
    <col min="3" max="3" width="11.5703125" customWidth="1"/>
    <col min="4" max="4" width="9.85546875" customWidth="1"/>
    <col min="5" max="5" width="11.42578125" customWidth="1"/>
    <col min="6" max="6" width="10.140625" customWidth="1"/>
  </cols>
  <sheetData>
    <row r="1" spans="1:8" ht="15.75" x14ac:dyDescent="0.25">
      <c r="A1" s="85" t="s">
        <v>250</v>
      </c>
      <c r="B1" s="85"/>
      <c r="C1" s="85"/>
      <c r="D1" s="85"/>
      <c r="E1" s="85"/>
      <c r="F1" s="85"/>
    </row>
    <row r="2" spans="1:8" ht="16.5" thickBot="1" x14ac:dyDescent="0.3">
      <c r="A2" s="86"/>
      <c r="B2" s="86"/>
      <c r="C2" s="86"/>
      <c r="D2" s="86"/>
      <c r="E2" s="86"/>
      <c r="F2" s="86"/>
    </row>
    <row r="3" spans="1:8" ht="13.5" thickBot="1" x14ac:dyDescent="0.25">
      <c r="A3" s="132" t="s">
        <v>251</v>
      </c>
      <c r="B3" s="135"/>
      <c r="C3" s="132" t="s">
        <v>246</v>
      </c>
      <c r="D3" s="133"/>
      <c r="E3" s="130" t="s">
        <v>247</v>
      </c>
      <c r="F3" s="134"/>
    </row>
    <row r="4" spans="1:8" x14ac:dyDescent="0.2">
      <c r="A4" s="87">
        <v>44562</v>
      </c>
      <c r="B4" s="90">
        <f>'Gas-dieselolie'!L419</f>
        <v>12501.468588000002</v>
      </c>
      <c r="C4" s="89" t="s">
        <v>232</v>
      </c>
      <c r="D4" s="88">
        <f>'Gas-dieselolie'!L406</f>
        <v>11153.620884</v>
      </c>
      <c r="E4" s="89" t="s">
        <v>232</v>
      </c>
      <c r="F4" s="90">
        <f>AVERAGE('Gas-dieselolie'!L354,'Gas-dieselolie'!L367,'Gas-dieselolie'!L380,'Gas-dieselolie'!L393,'Gas-dieselolie'!L406)</f>
        <v>12875.327925600001</v>
      </c>
    </row>
    <row r="5" spans="1:8" x14ac:dyDescent="0.2">
      <c r="A5" s="91">
        <v>44593</v>
      </c>
      <c r="B5" s="93">
        <f>'Gas-dieselolie'!L420</f>
        <v>12039.955032</v>
      </c>
      <c r="C5" s="92" t="s">
        <v>233</v>
      </c>
      <c r="D5" s="88">
        <f>'Gas-dieselolie'!L407</f>
        <v>11685.363984</v>
      </c>
      <c r="E5" s="92" t="s">
        <v>233</v>
      </c>
      <c r="F5" s="93">
        <f>AVERAGE('Gas-dieselolie'!L355,'Gas-dieselolie'!L368,'Gas-dieselolie'!L381,'Gas-dieselolie'!L394,'Gas-dieselolie'!L407)</f>
        <v>12401.5905552</v>
      </c>
    </row>
    <row r="6" spans="1:8" x14ac:dyDescent="0.2">
      <c r="A6" s="91">
        <v>44621</v>
      </c>
      <c r="B6" s="93">
        <f>'Gas-dieselolie'!L421</f>
        <v>15831.848255999999</v>
      </c>
      <c r="C6" s="92" t="s">
        <v>234</v>
      </c>
      <c r="D6" s="88">
        <f>'Gas-dieselolie'!L408</f>
        <v>14359.108176000002</v>
      </c>
      <c r="E6" s="92" t="s">
        <v>234</v>
      </c>
      <c r="F6" s="93">
        <f>AVERAGE('Gas-dieselolie'!L356,'Gas-dieselolie'!L369,'Gas-dieselolie'!L382,'Gas-dieselolie'!L395,'Gas-dieselolie'!L408)</f>
        <v>14326.288955999999</v>
      </c>
    </row>
    <row r="7" spans="1:8" x14ac:dyDescent="0.2">
      <c r="A7" s="91">
        <v>44652</v>
      </c>
      <c r="B7" s="93">
        <f>'Gas-dieselolie'!L422</f>
        <v>12943.685160000001</v>
      </c>
      <c r="C7" s="92" t="s">
        <v>235</v>
      </c>
      <c r="D7" s="88">
        <f>'Gas-dieselolie'!L409</f>
        <v>13023.886007999999</v>
      </c>
      <c r="E7" s="92" t="s">
        <v>235</v>
      </c>
      <c r="F7" s="93">
        <f>AVERAGE('Gas-dieselolie'!L357,'Gas-dieselolie'!L370,'Gas-dieselolie'!L383,'Gas-dieselolie'!L396,'Gas-dieselolie'!L409)</f>
        <v>13687.6448688</v>
      </c>
    </row>
    <row r="8" spans="1:8" x14ac:dyDescent="0.2">
      <c r="A8" s="91">
        <v>44682</v>
      </c>
      <c r="B8" s="93">
        <f>'Gas-dieselolie'!L423</f>
        <v>13155.449832</v>
      </c>
      <c r="C8" s="92" t="s">
        <v>236</v>
      </c>
      <c r="D8" s="88">
        <f>'Gas-dieselolie'!L410</f>
        <v>12470.980788000001</v>
      </c>
      <c r="E8" s="92" t="s">
        <v>236</v>
      </c>
      <c r="F8" s="93">
        <f>AVERAGE('Gas-dieselolie'!L358,'Gas-dieselolie'!L371,'Gas-dieselolie'!L384,'Gas-dieselolie'!L397,'Gas-dieselolie'!L410)</f>
        <v>14113.3693344</v>
      </c>
    </row>
    <row r="9" spans="1:8" x14ac:dyDescent="0.2">
      <c r="A9" s="91">
        <v>44713</v>
      </c>
      <c r="B9" s="93">
        <f>'Gas-dieselolie'!L424</f>
        <v>12553.082640000001</v>
      </c>
      <c r="C9" s="92" t="s">
        <v>237</v>
      </c>
      <c r="D9" s="88">
        <f>'Gas-dieselolie'!L411</f>
        <v>13301.683668</v>
      </c>
      <c r="E9" s="92" t="s">
        <v>237</v>
      </c>
      <c r="F9" s="93">
        <f>AVERAGE('Gas-dieselolie'!L359,'Gas-dieselolie'!L372,'Gas-dieselolie'!L385,'Gas-dieselolie'!L398,'Gas-dieselolie'!L411)</f>
        <v>13473.45552</v>
      </c>
    </row>
    <row r="10" spans="1:8" x14ac:dyDescent="0.2">
      <c r="A10" s="91">
        <v>44743</v>
      </c>
      <c r="B10" s="93">
        <f>'Gas-dieselolie'!L425</f>
        <v>11360.794452000002</v>
      </c>
      <c r="C10" s="92" t="s">
        <v>238</v>
      </c>
      <c r="D10" s="88">
        <f>'Gas-dieselolie'!L412</f>
        <v>12340.241928000001</v>
      </c>
      <c r="E10" s="92" t="s">
        <v>238</v>
      </c>
      <c r="F10" s="93">
        <f>AVERAGE('Gas-dieselolie'!L360,'Gas-dieselolie'!L373,'Gas-dieselolie'!L386,'Gas-dieselolie'!L399,'Gas-dieselolie'!L412)</f>
        <v>12714.689500800001</v>
      </c>
    </row>
    <row r="11" spans="1:8" x14ac:dyDescent="0.2">
      <c r="A11" s="91">
        <v>44774</v>
      </c>
      <c r="B11" s="93">
        <f>'Gas-dieselolie'!L426</f>
        <v>14390.026392</v>
      </c>
      <c r="C11" s="92" t="s">
        <v>239</v>
      </c>
      <c r="D11" s="88">
        <f>'Gas-dieselolie'!L413</f>
        <v>14394.617495999999</v>
      </c>
      <c r="E11" s="92" t="s">
        <v>239</v>
      </c>
      <c r="F11" s="93">
        <f>AVERAGE('Gas-dieselolie'!L361,'Gas-dieselolie'!L374,'Gas-dieselolie'!L387,'Gas-dieselolie'!L400,'Gas-dieselolie'!L413)</f>
        <v>14135.270335199999</v>
      </c>
    </row>
    <row r="12" spans="1:8" x14ac:dyDescent="0.2">
      <c r="A12" s="91">
        <v>44805</v>
      </c>
      <c r="B12" s="93">
        <f>'Gas-dieselolie'!L427</f>
        <v>14037.730895999999</v>
      </c>
      <c r="C12" s="92" t="s">
        <v>240</v>
      </c>
      <c r="D12" s="88">
        <f>'Gas-dieselolie'!L414</f>
        <v>13974.423876000003</v>
      </c>
      <c r="E12" s="92" t="s">
        <v>240</v>
      </c>
      <c r="F12" s="93">
        <f>AVERAGE('Gas-dieselolie'!L362,'Gas-dieselolie'!L375,'Gas-dieselolie'!L388,'Gas-dieselolie'!L401,'Gas-dieselolie'!L414)</f>
        <v>13774.330651200002</v>
      </c>
      <c r="H12" s="10"/>
    </row>
    <row r="13" spans="1:8" x14ac:dyDescent="0.2">
      <c r="A13" s="91">
        <v>44835</v>
      </c>
      <c r="B13" s="93">
        <f>'Gas-dieselolie'!L428</f>
        <v>12936.762635999999</v>
      </c>
      <c r="C13" s="92" t="s">
        <v>241</v>
      </c>
      <c r="D13" s="88">
        <f>'Gas-dieselolie'!L415</f>
        <v>13146.698040000001</v>
      </c>
      <c r="E13" s="92" t="s">
        <v>241</v>
      </c>
      <c r="F13" s="93">
        <f>AVERAGE('Gas-dieselolie'!L363,'Gas-dieselolie'!L376,'Gas-dieselolie'!L389,'Gas-dieselolie'!L402,'Gas-dieselolie'!L415)</f>
        <v>14140.901611200001</v>
      </c>
    </row>
    <row r="14" spans="1:8" x14ac:dyDescent="0.2">
      <c r="A14" s="91">
        <v>44866</v>
      </c>
      <c r="B14" s="93">
        <f>'Gas-dieselolie'!L429</f>
        <v>13099.316412</v>
      </c>
      <c r="C14" s="92" t="s">
        <v>242</v>
      </c>
      <c r="D14" s="88">
        <f>'Gas-dieselolie'!L416</f>
        <v>13816.317732</v>
      </c>
      <c r="E14" s="92" t="s">
        <v>242</v>
      </c>
      <c r="F14" s="93">
        <f>AVERAGE('Gas-dieselolie'!L364,'Gas-dieselolie'!L377,'Gas-dieselolie'!L390,'Gas-dieselolie'!L403,'Gas-dieselolie'!L416)</f>
        <v>13838.613280800002</v>
      </c>
    </row>
    <row r="15" spans="1:8" ht="13.5" thickBot="1" x14ac:dyDescent="0.25">
      <c r="A15" s="95">
        <v>44896</v>
      </c>
      <c r="B15" s="96">
        <f>'Gas-dieselolie'!L430</f>
        <v>13612.121208</v>
      </c>
      <c r="C15" s="92" t="s">
        <v>243</v>
      </c>
      <c r="D15" s="88">
        <f>'Gas-dieselolie'!L417</f>
        <v>14129.373636</v>
      </c>
      <c r="E15" s="98" t="s">
        <v>243</v>
      </c>
      <c r="F15" s="96">
        <f>AVERAGE('Gas-dieselolie'!L365,'Gas-dieselolie'!L378,'Gas-dieselolie'!L391,'Gas-dieselolie'!L404,'Gas-dieselolie'!L417)</f>
        <v>13126.949119199999</v>
      </c>
    </row>
    <row r="16" spans="1:8" x14ac:dyDescent="0.2">
      <c r="A16" s="87">
        <v>44927</v>
      </c>
      <c r="B16" s="90">
        <f>'Gas-dieselolie'!L432</f>
        <v>12253.943519999999</v>
      </c>
      <c r="C16" s="89" t="s">
        <v>232</v>
      </c>
      <c r="D16" s="94">
        <f>B4</f>
        <v>12501.468588000002</v>
      </c>
      <c r="E16" s="89" t="s">
        <v>232</v>
      </c>
      <c r="F16" s="90">
        <f>AVERAGE('Gas-dieselolie'!L367,'Gas-dieselolie'!L380,'Gas-dieselolie'!L393,'Gas-dieselolie'!L406,'Gas-dieselolie'!L419)</f>
        <v>12727.580460000001</v>
      </c>
    </row>
    <row r="17" spans="1:10" x14ac:dyDescent="0.2">
      <c r="A17" s="91">
        <v>44958</v>
      </c>
      <c r="B17" s="93">
        <f>'Gas-dieselolie'!L433</f>
        <v>11400.177516000002</v>
      </c>
      <c r="C17" s="92" t="s">
        <v>233</v>
      </c>
      <c r="D17" s="88">
        <f t="shared" ref="D17:D27" si="0">B5</f>
        <v>12039.955032</v>
      </c>
      <c r="E17" s="92" t="s">
        <v>233</v>
      </c>
      <c r="F17" s="93">
        <f>AVERAGE('Gas-dieselolie'!L368,'Gas-dieselolie'!L381,'Gas-dieselolie'!L394,'Gas-dieselolie'!L407,'Gas-dieselolie'!L420)</f>
        <v>12334.137194400002</v>
      </c>
      <c r="I17" s="10"/>
    </row>
    <row r="18" spans="1:10" x14ac:dyDescent="0.2">
      <c r="A18" s="91">
        <v>44986</v>
      </c>
      <c r="B18" s="93">
        <f>'Gas-dieselolie'!L434</f>
        <v>13344.043776</v>
      </c>
      <c r="C18" s="92" t="s">
        <v>234</v>
      </c>
      <c r="D18" s="88">
        <f t="shared" si="0"/>
        <v>15831.848255999999</v>
      </c>
      <c r="E18" s="92" t="s">
        <v>234</v>
      </c>
      <c r="F18" s="93">
        <f>AVERAGE('Gas-dieselolie'!L369,'Gas-dieselolie'!L382,'Gas-dieselolie'!L395,'Gas-dieselolie'!L408,'Gas-dieselolie'!L421)</f>
        <v>14484.861384</v>
      </c>
      <c r="I18" s="10"/>
      <c r="J18" s="100"/>
    </row>
    <row r="19" spans="1:10" x14ac:dyDescent="0.2">
      <c r="A19" s="91">
        <v>45017</v>
      </c>
      <c r="B19" s="93">
        <f>'Gas-dieselolie'!L435</f>
        <v>12201.540371999999</v>
      </c>
      <c r="C19" s="92" t="s">
        <v>235</v>
      </c>
      <c r="D19" s="88">
        <f t="shared" si="0"/>
        <v>12943.685160000001</v>
      </c>
      <c r="E19" s="92" t="s">
        <v>235</v>
      </c>
      <c r="F19" s="93">
        <f>AVERAGE('Gas-dieselolie'!L370,'Gas-dieselolie'!L383,'Gas-dieselolie'!L396,'Gas-dieselolie'!L409,'Gas-dieselolie'!L422)</f>
        <v>13691.626216800001</v>
      </c>
      <c r="H19" s="57"/>
      <c r="I19" s="10"/>
      <c r="J19" s="100"/>
    </row>
    <row r="20" spans="1:10" x14ac:dyDescent="0.2">
      <c r="A20" s="91">
        <v>45047</v>
      </c>
      <c r="B20" s="93">
        <f>'Gas-dieselolie'!L436</f>
        <v>12879.983592</v>
      </c>
      <c r="C20" s="92" t="s">
        <v>236</v>
      </c>
      <c r="D20" s="88">
        <f t="shared" si="0"/>
        <v>13155.449832</v>
      </c>
      <c r="E20" s="92" t="s">
        <v>236</v>
      </c>
      <c r="F20" s="93">
        <f>AVERAGE('Gas-dieselolie'!L371,'Gas-dieselolie'!L384,'Gas-dieselolie'!L397,'Gas-dieselolie'!L410,'Gas-dieselolie'!L423)</f>
        <v>13891.131206399999</v>
      </c>
      <c r="H20" s="10"/>
    </row>
    <row r="21" spans="1:10" x14ac:dyDescent="0.2">
      <c r="A21" s="91">
        <v>45078</v>
      </c>
      <c r="B21" s="93">
        <f>'Gas-dieselolie'!L437</f>
        <v>12406.131444000001</v>
      </c>
      <c r="C21" s="92" t="s">
        <v>237</v>
      </c>
      <c r="D21" s="88">
        <f t="shared" si="0"/>
        <v>12553.082640000001</v>
      </c>
      <c r="E21" s="92" t="s">
        <v>237</v>
      </c>
      <c r="F21" s="93">
        <f>AVERAGE('Gas-dieselolie'!L372,'Gas-dieselolie'!L385,'Gas-dieselolie'!L398,'Gas-dieselolie'!L411,'Gas-dieselolie'!L424)</f>
        <v>13292.702320799999</v>
      </c>
      <c r="H21" s="10"/>
      <c r="I21" s="52"/>
    </row>
    <row r="22" spans="1:10" x14ac:dyDescent="0.2">
      <c r="A22" s="91">
        <v>45108</v>
      </c>
      <c r="B22" s="93">
        <f>'Gas-dieselolie'!L438</f>
        <v>13287.551676000001</v>
      </c>
      <c r="C22" s="92" t="s">
        <v>238</v>
      </c>
      <c r="D22" s="88">
        <f t="shared" si="0"/>
        <v>11360.794452000002</v>
      </c>
      <c r="E22" s="92" t="s">
        <v>238</v>
      </c>
      <c r="F22" s="93">
        <f>AVERAGE('Gas-dieselolie'!L373,'Gas-dieselolie'!L386,'Gas-dieselolie'!L399,'Gas-dieselolie'!L412,'Gas-dieselolie'!L425)</f>
        <v>12363.735468000003</v>
      </c>
      <c r="H22" s="10"/>
      <c r="I22" s="52"/>
    </row>
    <row r="23" spans="1:10" x14ac:dyDescent="0.2">
      <c r="A23" s="91">
        <v>45139</v>
      </c>
      <c r="B23" s="93">
        <f>'Gas-dieselolie'!L439</f>
        <v>0</v>
      </c>
      <c r="C23" s="92" t="s">
        <v>239</v>
      </c>
      <c r="D23" s="88">
        <f t="shared" si="0"/>
        <v>14390.026392</v>
      </c>
      <c r="E23" s="92" t="s">
        <v>239</v>
      </c>
      <c r="F23" s="93">
        <f>AVERAGE('Gas-dieselolie'!L374,'Gas-dieselolie'!L387,'Gas-dieselolie'!L400,'Gas-dieselolie'!L413,'Gas-dieselolie'!L426)</f>
        <v>14322.486948</v>
      </c>
      <c r="H23" s="10"/>
      <c r="I23" s="10"/>
    </row>
    <row r="24" spans="1:10" x14ac:dyDescent="0.2">
      <c r="A24" s="91">
        <v>45170</v>
      </c>
      <c r="B24" s="93">
        <f>'Gas-dieselolie'!L440</f>
        <v>0</v>
      </c>
      <c r="C24" s="92" t="s">
        <v>240</v>
      </c>
      <c r="D24" s="88">
        <f t="shared" si="0"/>
        <v>14037.730895999999</v>
      </c>
      <c r="E24" s="92" t="s">
        <v>240</v>
      </c>
      <c r="F24" s="93">
        <f>AVERAGE('Gas-dieselolie'!L375,'Gas-dieselolie'!L388,'Gas-dieselolie'!L401,'Gas-dieselolie'!L414,'Gas-dieselolie'!L427)</f>
        <v>13748.2904832</v>
      </c>
      <c r="I24" s="10"/>
      <c r="J24" s="100"/>
    </row>
    <row r="25" spans="1:10" x14ac:dyDescent="0.2">
      <c r="A25" s="91">
        <v>45200</v>
      </c>
      <c r="B25" s="93">
        <f>'Gas-dieselolie'!L441</f>
        <v>0</v>
      </c>
      <c r="C25" s="92" t="s">
        <v>241</v>
      </c>
      <c r="D25" s="88">
        <f t="shared" si="0"/>
        <v>12936.762635999999</v>
      </c>
      <c r="E25" s="92" t="s">
        <v>241</v>
      </c>
      <c r="F25" s="93">
        <f>AVERAGE('Gas-dieselolie'!L376,'Gas-dieselolie'!L389,'Gas-dieselolie'!L402,'Gas-dieselolie'!L415,'Gas-dieselolie'!L428)</f>
        <v>13920.1484184</v>
      </c>
      <c r="I25" s="10"/>
      <c r="J25" s="100"/>
    </row>
    <row r="26" spans="1:10" x14ac:dyDescent="0.2">
      <c r="A26" s="91">
        <v>45231</v>
      </c>
      <c r="B26" s="93">
        <f>'Gas-dieselolie'!L442</f>
        <v>0</v>
      </c>
      <c r="C26" s="92" t="s">
        <v>242</v>
      </c>
      <c r="D26" s="88">
        <f t="shared" si="0"/>
        <v>13099.316412</v>
      </c>
      <c r="E26" s="92" t="s">
        <v>242</v>
      </c>
      <c r="F26" s="93">
        <f>AVERAGE('Gas-dieselolie'!L377,'Gas-dieselolie'!L390,'Gas-dieselolie'!L403,'Gas-dieselolie'!L416,'Gas-dieselolie'!L429)</f>
        <v>13560.679322399999</v>
      </c>
    </row>
    <row r="27" spans="1:10" ht="13.5" thickBot="1" x14ac:dyDescent="0.25">
      <c r="A27" s="95">
        <v>45261</v>
      </c>
      <c r="B27" s="96">
        <f>'Gas-dieselolie'!L443</f>
        <v>0</v>
      </c>
      <c r="C27" s="98" t="s">
        <v>243</v>
      </c>
      <c r="D27" s="97">
        <f t="shared" si="0"/>
        <v>13612.121208</v>
      </c>
      <c r="E27" s="98" t="s">
        <v>243</v>
      </c>
      <c r="F27" s="96">
        <f>AVERAGE('Gas-dieselolie'!L378,'Gas-dieselolie'!L391,'Gas-dieselolie'!L404,'Gas-dieselolie'!L417,'Gas-dieselolie'!L430)</f>
        <v>13199.158576799999</v>
      </c>
    </row>
    <row r="32" spans="1:10" ht="15.75" x14ac:dyDescent="0.25">
      <c r="A32" s="85" t="s">
        <v>244</v>
      </c>
      <c r="B32" s="85"/>
      <c r="C32" s="85"/>
      <c r="D32" s="85"/>
      <c r="E32" s="85"/>
      <c r="F32" s="85"/>
    </row>
    <row r="33" spans="1:9" ht="16.5" thickBot="1" x14ac:dyDescent="0.3">
      <c r="A33" s="86"/>
      <c r="B33" s="86"/>
      <c r="C33" s="86"/>
      <c r="D33" s="86"/>
      <c r="E33" s="86"/>
      <c r="F33" s="86"/>
    </row>
    <row r="34" spans="1:9" ht="13.5" customHeight="1" thickBot="1" x14ac:dyDescent="0.25">
      <c r="A34" s="132" t="s">
        <v>248</v>
      </c>
      <c r="B34" s="135"/>
      <c r="C34" s="132" t="s">
        <v>246</v>
      </c>
      <c r="D34" s="133"/>
      <c r="E34" s="130" t="s">
        <v>247</v>
      </c>
      <c r="F34" s="134"/>
    </row>
    <row r="35" spans="1:9" x14ac:dyDescent="0.2">
      <c r="A35" s="87">
        <v>44562</v>
      </c>
      <c r="B35" s="90">
        <f>Motorbenzin!L419</f>
        <v>4137.0304499999993</v>
      </c>
      <c r="C35" s="89" t="s">
        <v>232</v>
      </c>
      <c r="D35" s="88">
        <f>Motorbenzin!L406</f>
        <v>3364.5298499999994</v>
      </c>
      <c r="E35" s="89" t="s">
        <v>232</v>
      </c>
      <c r="F35" s="90">
        <f>AVERAGE(Motorbenzin!L354,Motorbenzin!L367,Motorbenzin!L380,Motorbenzin!L393, Motorbenzin!L406)</f>
        <v>4360.9557599999998</v>
      </c>
    </row>
    <row r="36" spans="1:9" x14ac:dyDescent="0.2">
      <c r="A36" s="126">
        <v>44593</v>
      </c>
      <c r="B36" s="93">
        <f>Motorbenzin!L420</f>
        <v>4271.3540999999996</v>
      </c>
      <c r="C36" s="92" t="s">
        <v>233</v>
      </c>
      <c r="D36" s="88">
        <f>Motorbenzin!L407</f>
        <v>3519.6146999999996</v>
      </c>
      <c r="E36" s="92" t="s">
        <v>233</v>
      </c>
      <c r="F36" s="93">
        <f>AVERAGE(Motorbenzin!L355,Motorbenzin!L368,Motorbenzin!L381,Motorbenzin!L394, Motorbenzin!L407)</f>
        <v>4044.8204999999994</v>
      </c>
    </row>
    <row r="37" spans="1:9" x14ac:dyDescent="0.2">
      <c r="A37" s="126">
        <v>44621</v>
      </c>
      <c r="B37" s="93">
        <f>Motorbenzin!L421</f>
        <v>4838.1808499999997</v>
      </c>
      <c r="C37" s="92" t="s">
        <v>234</v>
      </c>
      <c r="D37" s="88">
        <f>Motorbenzin!L408</f>
        <v>4525.6459499999992</v>
      </c>
      <c r="E37" s="92" t="s">
        <v>234</v>
      </c>
      <c r="F37" s="93">
        <f>AVERAGE(Motorbenzin!L356,Motorbenzin!L369,Motorbenzin!L382,Motorbenzin!L395, Motorbenzin!L408)</f>
        <v>4530.0872699999991</v>
      </c>
    </row>
    <row r="38" spans="1:9" x14ac:dyDescent="0.2">
      <c r="A38" s="126">
        <v>44652</v>
      </c>
      <c r="B38" s="93">
        <f>Motorbenzin!L422</f>
        <v>4757.9611499999992</v>
      </c>
      <c r="C38" s="92" t="s">
        <v>235</v>
      </c>
      <c r="D38" s="88">
        <f>Motorbenzin!L409</f>
        <v>4613.6839499999996</v>
      </c>
      <c r="E38" s="92" t="s">
        <v>235</v>
      </c>
      <c r="F38" s="93">
        <f>AVERAGE(Motorbenzin!L357,Motorbenzin!L370,Motorbenzin!L383,Motorbenzin!L396, Motorbenzin!L409)</f>
        <v>4582.2727799999993</v>
      </c>
    </row>
    <row r="39" spans="1:9" x14ac:dyDescent="0.2">
      <c r="A39" s="126">
        <v>44682</v>
      </c>
      <c r="B39" s="93">
        <f>Motorbenzin!L423</f>
        <v>5039.7812999999996</v>
      </c>
      <c r="C39" s="92" t="s">
        <v>236</v>
      </c>
      <c r="D39" s="88">
        <f>Motorbenzin!L410</f>
        <v>4964.7847499999998</v>
      </c>
      <c r="E39" s="92" t="s">
        <v>236</v>
      </c>
      <c r="F39" s="93">
        <f>AVERAGE(Motorbenzin!L358,Motorbenzin!L371,Motorbenzin!L384,Motorbenzin!L397, Motorbenzin!L410)</f>
        <v>5035.9575599999998</v>
      </c>
    </row>
    <row r="40" spans="1:9" x14ac:dyDescent="0.2">
      <c r="A40" s="126">
        <v>44713</v>
      </c>
      <c r="B40" s="93">
        <f>Motorbenzin!L424</f>
        <v>4871.8192499999996</v>
      </c>
      <c r="C40" s="92" t="s">
        <v>237</v>
      </c>
      <c r="D40" s="88">
        <f>Motorbenzin!L411</f>
        <v>5369.5624499999994</v>
      </c>
      <c r="E40" s="92" t="s">
        <v>237</v>
      </c>
      <c r="F40" s="93">
        <f>AVERAGE(Motorbenzin!L359,Motorbenzin!L372,Motorbenzin!L385,Motorbenzin!L398, Motorbenzin!L411)</f>
        <v>5158.3697999999986</v>
      </c>
    </row>
    <row r="41" spans="1:9" x14ac:dyDescent="0.2">
      <c r="A41" s="126">
        <v>44743</v>
      </c>
      <c r="B41" s="93">
        <f>Motorbenzin!L425</f>
        <v>4513.9513499999994</v>
      </c>
      <c r="C41" s="92" t="s">
        <v>238</v>
      </c>
      <c r="D41" s="88">
        <f>Motorbenzin!L412</f>
        <v>5317.5608999999995</v>
      </c>
      <c r="E41" s="92" t="s">
        <v>238</v>
      </c>
      <c r="F41" s="93">
        <f>AVERAGE(Motorbenzin!L360,Motorbenzin!L373,Motorbenzin!L386,Motorbenzin!L399, Motorbenzin!L412)</f>
        <v>5197.7438099999999</v>
      </c>
    </row>
    <row r="42" spans="1:9" x14ac:dyDescent="0.2">
      <c r="A42" s="126">
        <v>44774</v>
      </c>
      <c r="B42" s="93">
        <f>Motorbenzin!L426</f>
        <v>5109.4889999999996</v>
      </c>
      <c r="C42" s="92" t="s">
        <v>239</v>
      </c>
      <c r="D42" s="88">
        <f>Motorbenzin!L413</f>
        <v>5234.9431499999992</v>
      </c>
      <c r="E42" s="92" t="s">
        <v>239</v>
      </c>
      <c r="F42" s="93">
        <f>AVERAGE(Motorbenzin!L361,Motorbenzin!L374,Motorbenzin!L387,Motorbenzin!L400, Motorbenzin!L413)</f>
        <v>5189.7415499999997</v>
      </c>
    </row>
    <row r="43" spans="1:9" x14ac:dyDescent="0.2">
      <c r="A43" s="126">
        <v>44805</v>
      </c>
      <c r="B43" s="93">
        <f>Motorbenzin!L427</f>
        <v>4683.1288500000001</v>
      </c>
      <c r="C43" s="92" t="s">
        <v>240</v>
      </c>
      <c r="D43" s="88">
        <f>Motorbenzin!L414</f>
        <v>5187.4748999999993</v>
      </c>
      <c r="E43" s="92" t="s">
        <v>240</v>
      </c>
      <c r="F43" s="93">
        <f>AVERAGE(Motorbenzin!L362,Motorbenzin!L375,Motorbenzin!L388,Motorbenzin!L401, Motorbenzin!L414)</f>
        <v>4989.8624399999999</v>
      </c>
    </row>
    <row r="44" spans="1:9" x14ac:dyDescent="0.2">
      <c r="A44" s="126">
        <v>44835</v>
      </c>
      <c r="B44" s="93">
        <f>Motorbenzin!L428</f>
        <v>4597.7516999999989</v>
      </c>
      <c r="C44" s="92" t="s">
        <v>241</v>
      </c>
      <c r="D44" s="88">
        <f>Motorbenzin!L415</f>
        <v>4883.31675</v>
      </c>
      <c r="E44" s="92" t="s">
        <v>241</v>
      </c>
      <c r="F44" s="93">
        <f>AVERAGE(Motorbenzin!L363,Motorbenzin!L376,Motorbenzin!L389,Motorbenzin!L402, Motorbenzin!L415)</f>
        <v>5017.1410799999994</v>
      </c>
    </row>
    <row r="45" spans="1:9" x14ac:dyDescent="0.2">
      <c r="A45" s="126">
        <v>44866</v>
      </c>
      <c r="B45" s="93">
        <f>Motorbenzin!L429</f>
        <v>4717.9170000000004</v>
      </c>
      <c r="C45" s="92" t="s">
        <v>242</v>
      </c>
      <c r="D45" s="88">
        <f>Motorbenzin!L416</f>
        <v>4958.0505000000003</v>
      </c>
      <c r="E45" s="92" t="s">
        <v>242</v>
      </c>
      <c r="F45" s="93">
        <f>AVERAGE(Motorbenzin!L364,Motorbenzin!L377,Motorbenzin!L390,Motorbenzin!L403, Motorbenzin!L416)</f>
        <v>4756.9033799999997</v>
      </c>
    </row>
    <row r="46" spans="1:9" ht="13.5" thickBot="1" x14ac:dyDescent="0.25">
      <c r="A46" s="127">
        <v>44896</v>
      </c>
      <c r="B46" s="96">
        <f>Motorbenzin!L430</f>
        <v>4566.5441999999994</v>
      </c>
      <c r="C46" s="92" t="s">
        <v>243</v>
      </c>
      <c r="D46" s="88">
        <f>Motorbenzin!L417</f>
        <v>4704.6455999999998</v>
      </c>
      <c r="E46" s="98" t="s">
        <v>243</v>
      </c>
      <c r="F46" s="96">
        <f>AVERAGE(Motorbenzin!L365,Motorbenzin!L378,Motorbenzin!L391,Motorbenzin!L404, Motorbenzin!L417)</f>
        <v>4661.6318099999999</v>
      </c>
    </row>
    <row r="47" spans="1:9" x14ac:dyDescent="0.2">
      <c r="A47" s="87">
        <v>44927</v>
      </c>
      <c r="B47" s="90">
        <f>Motorbenzin!L432</f>
        <v>4349.3071499999996</v>
      </c>
      <c r="C47" s="89" t="s">
        <v>232</v>
      </c>
      <c r="D47" s="90">
        <f>B35</f>
        <v>4137.0304499999993</v>
      </c>
      <c r="E47" s="92" t="s">
        <v>232</v>
      </c>
      <c r="F47" s="93">
        <f>AVERAGE(Motorbenzin!L367,Motorbenzin!L380,Motorbenzin!L393,Motorbenzin!L406, Motorbenzin!L419)</f>
        <v>4289.6449799999991</v>
      </c>
    </row>
    <row r="48" spans="1:9" x14ac:dyDescent="0.2">
      <c r="A48" s="91">
        <v>44958</v>
      </c>
      <c r="B48" s="93">
        <f>Motorbenzin!L433</f>
        <v>4238.5698000000002</v>
      </c>
      <c r="C48" s="92" t="s">
        <v>233</v>
      </c>
      <c r="D48" s="93">
        <f t="shared" ref="D48:D58" si="1">B36</f>
        <v>4271.3540999999996</v>
      </c>
      <c r="E48" s="92" t="s">
        <v>233</v>
      </c>
      <c r="F48" s="93">
        <f>AVERAGE(Motorbenzin!L368,Motorbenzin!L381,Motorbenzin!L394,Motorbenzin!L407, Motorbenzin!L420)</f>
        <v>4080.08169</v>
      </c>
      <c r="I48" s="10"/>
    </row>
    <row r="49" spans="1:10" x14ac:dyDescent="0.2">
      <c r="A49" s="91">
        <v>44986</v>
      </c>
      <c r="B49" s="93">
        <f>Motorbenzin!L434</f>
        <v>4776.0614999999998</v>
      </c>
      <c r="C49" s="92" t="s">
        <v>234</v>
      </c>
      <c r="D49" s="93">
        <f t="shared" si="1"/>
        <v>4838.1808499999997</v>
      </c>
      <c r="E49" s="92" t="s">
        <v>234</v>
      </c>
      <c r="F49" s="93">
        <f>AVERAGE(Motorbenzin!L369,Motorbenzin!L382,Motorbenzin!L395,Motorbenzin!L408, Motorbenzin!L421)</f>
        <v>4509.3063600000005</v>
      </c>
      <c r="I49" s="10"/>
      <c r="J49" s="100"/>
    </row>
    <row r="50" spans="1:10" x14ac:dyDescent="0.2">
      <c r="A50" s="91">
        <v>45017</v>
      </c>
      <c r="B50" s="93">
        <f>Motorbenzin!L435</f>
        <v>4657.9985999999999</v>
      </c>
      <c r="C50" s="92" t="s">
        <v>235</v>
      </c>
      <c r="D50" s="93">
        <f t="shared" si="1"/>
        <v>4757.9611499999992</v>
      </c>
      <c r="E50" s="92" t="s">
        <v>235</v>
      </c>
      <c r="F50" s="93">
        <f>AVERAGE(Motorbenzin!L370,Motorbenzin!L383,Motorbenzin!L396,Motorbenzin!L409, Motorbenzin!L422)</f>
        <v>4606.7985899999994</v>
      </c>
      <c r="H50" s="57"/>
      <c r="I50" s="10"/>
      <c r="J50" s="100"/>
    </row>
    <row r="51" spans="1:10" x14ac:dyDescent="0.2">
      <c r="A51" s="91">
        <v>45047</v>
      </c>
      <c r="B51" s="93">
        <f>Motorbenzin!L436</f>
        <v>5237.8339499999993</v>
      </c>
      <c r="C51" s="92" t="s">
        <v>236</v>
      </c>
      <c r="D51" s="93">
        <f t="shared" si="1"/>
        <v>5039.7812999999996</v>
      </c>
      <c r="E51" s="92" t="s">
        <v>236</v>
      </c>
      <c r="F51" s="93">
        <f>AVERAGE(Motorbenzin!L371,Motorbenzin!L384,Motorbenzin!L397,Motorbenzin!L410, Motorbenzin!L423)</f>
        <v>4910.8713299999999</v>
      </c>
      <c r="H51" s="10"/>
    </row>
    <row r="52" spans="1:10" x14ac:dyDescent="0.2">
      <c r="A52" s="91">
        <v>45078</v>
      </c>
      <c r="B52" s="93">
        <f>Motorbenzin!L437</f>
        <v>5060.7395999999999</v>
      </c>
      <c r="C52" s="92" t="s">
        <v>237</v>
      </c>
      <c r="D52" s="93">
        <f t="shared" si="1"/>
        <v>4871.8192499999996</v>
      </c>
      <c r="E52" s="92" t="s">
        <v>237</v>
      </c>
      <c r="F52" s="93">
        <f>AVERAGE(Motorbenzin!L372,Motorbenzin!L385,Motorbenzin!L398,Motorbenzin!L411, Motorbenzin!L424)</f>
        <v>5070.93624</v>
      </c>
      <c r="H52" s="10"/>
      <c r="I52" s="52"/>
    </row>
    <row r="53" spans="1:10" x14ac:dyDescent="0.2">
      <c r="A53" s="91">
        <v>45108</v>
      </c>
      <c r="B53" s="93">
        <f>Motorbenzin!L438</f>
        <v>4556.5249499999991</v>
      </c>
      <c r="C53" s="92" t="s">
        <v>238</v>
      </c>
      <c r="D53" s="93">
        <f t="shared" si="1"/>
        <v>4513.9513499999994</v>
      </c>
      <c r="E53" s="92" t="s">
        <v>238</v>
      </c>
      <c r="F53" s="93">
        <f>AVERAGE(Motorbenzin!L373,Motorbenzin!L386,Motorbenzin!L399,Motorbenzin!L412, Motorbenzin!L425)</f>
        <v>5077.5259500000002</v>
      </c>
      <c r="H53" s="10"/>
      <c r="I53" s="52"/>
    </row>
    <row r="54" spans="1:10" x14ac:dyDescent="0.2">
      <c r="A54" s="91">
        <v>45139</v>
      </c>
      <c r="B54" s="93">
        <f>Motorbenzin!L439</f>
        <v>0</v>
      </c>
      <c r="C54" s="92" t="s">
        <v>239</v>
      </c>
      <c r="D54" s="93">
        <f t="shared" si="1"/>
        <v>5109.4889999999996</v>
      </c>
      <c r="E54" s="92" t="s">
        <v>239</v>
      </c>
      <c r="F54" s="93">
        <f>AVERAGE(Motorbenzin!L374,Motorbenzin!L387,Motorbenzin!L400,Motorbenzin!L413, Motorbenzin!L426)</f>
        <v>5223.0842999999995</v>
      </c>
      <c r="H54" s="10"/>
      <c r="I54" s="10"/>
    </row>
    <row r="55" spans="1:10" x14ac:dyDescent="0.2">
      <c r="A55" s="91">
        <v>45170</v>
      </c>
      <c r="B55" s="93">
        <f>Motorbenzin!L440</f>
        <v>0</v>
      </c>
      <c r="C55" s="92" t="s">
        <v>240</v>
      </c>
      <c r="D55" s="93">
        <f t="shared" si="1"/>
        <v>4683.1288500000001</v>
      </c>
      <c r="E55" s="92" t="s">
        <v>240</v>
      </c>
      <c r="F55" s="93">
        <f>AVERAGE(Motorbenzin!L375,Motorbenzin!L388,Motorbenzin!L401,Motorbenzin!L414, Motorbenzin!L427)</f>
        <v>4949.6671799999995</v>
      </c>
      <c r="I55" s="10"/>
      <c r="J55" s="100"/>
    </row>
    <row r="56" spans="1:10" x14ac:dyDescent="0.2">
      <c r="A56" s="91">
        <v>45200</v>
      </c>
      <c r="B56" s="93">
        <f>Motorbenzin!L441</f>
        <v>0</v>
      </c>
      <c r="C56" s="92" t="s">
        <v>241</v>
      </c>
      <c r="D56" s="93">
        <f t="shared" si="1"/>
        <v>4597.7516999999989</v>
      </c>
      <c r="E56" s="92" t="s">
        <v>241</v>
      </c>
      <c r="F56" s="93">
        <f>AVERAGE(Motorbenzin!L376,Motorbenzin!L389,Motorbenzin!L402,Motorbenzin!L415, Motorbenzin!L428)</f>
        <v>4917.8683799999999</v>
      </c>
      <c r="I56" s="10"/>
      <c r="J56" s="100"/>
    </row>
    <row r="57" spans="1:10" x14ac:dyDescent="0.2">
      <c r="A57" s="91">
        <v>45231</v>
      </c>
      <c r="B57" s="93">
        <f>Motorbenzin!L442</f>
        <v>0</v>
      </c>
      <c r="C57" s="92" t="s">
        <v>242</v>
      </c>
      <c r="D57" s="93">
        <f t="shared" si="1"/>
        <v>4717.9170000000004</v>
      </c>
      <c r="E57" s="92" t="s">
        <v>242</v>
      </c>
      <c r="F57" s="93">
        <f>AVERAGE(Motorbenzin!L377,Motorbenzin!L390,Motorbenzin!L403,Motorbenzin!L416, Motorbenzin!L429)</f>
        <v>4718.3900400000002</v>
      </c>
    </row>
    <row r="58" spans="1:10" ht="13.5" thickBot="1" x14ac:dyDescent="0.25">
      <c r="A58" s="95">
        <v>45261</v>
      </c>
      <c r="B58" s="96">
        <f>Motorbenzin!L443</f>
        <v>0</v>
      </c>
      <c r="C58" s="98" t="s">
        <v>243</v>
      </c>
      <c r="D58" s="96">
        <f t="shared" si="1"/>
        <v>4566.5441999999994</v>
      </c>
      <c r="E58" s="98" t="s">
        <v>243</v>
      </c>
      <c r="F58" s="96">
        <f>AVERAGE(Motorbenzin!L378,Motorbenzin!L391,Motorbenzin!L404,Motorbenzin!L417, Motorbenzin!L430)</f>
        <v>4638.2623199999998</v>
      </c>
    </row>
    <row r="62" spans="1:10" ht="15.75" x14ac:dyDescent="0.25">
      <c r="A62" s="85" t="s">
        <v>245</v>
      </c>
      <c r="B62" s="85"/>
      <c r="C62" s="85"/>
      <c r="D62" s="85"/>
      <c r="E62" s="85"/>
      <c r="F62" s="85"/>
    </row>
    <row r="63" spans="1:10" ht="16.5" thickBot="1" x14ac:dyDescent="0.3">
      <c r="A63" s="86"/>
      <c r="B63" s="86"/>
      <c r="C63" s="86"/>
      <c r="D63" s="86"/>
      <c r="E63" s="86"/>
      <c r="F63" s="86"/>
    </row>
    <row r="64" spans="1:10" ht="13.5" customHeight="1" thickBot="1" x14ac:dyDescent="0.25">
      <c r="A64" s="130" t="s">
        <v>249</v>
      </c>
      <c r="B64" s="131"/>
      <c r="C64" s="132" t="s">
        <v>246</v>
      </c>
      <c r="D64" s="133"/>
      <c r="E64" s="130" t="s">
        <v>247</v>
      </c>
      <c r="F64" s="134"/>
    </row>
    <row r="65" spans="1:10" x14ac:dyDescent="0.2">
      <c r="A65" s="87">
        <v>44562</v>
      </c>
      <c r="B65" s="94">
        <f>'JP1'!L419</f>
        <v>1884.8027999999999</v>
      </c>
      <c r="C65" s="89" t="s">
        <v>232</v>
      </c>
      <c r="D65" s="90">
        <f>'JP1'!L406</f>
        <v>731.46120000000008</v>
      </c>
      <c r="E65" s="89" t="s">
        <v>232</v>
      </c>
      <c r="F65" s="90">
        <f>AVERAGE('JP1'!L354,'JP1'!L367,'JP1'!L380,'JP1'!L393,'JP1'!L406)</f>
        <v>2583.6564000000003</v>
      </c>
    </row>
    <row r="66" spans="1:10" x14ac:dyDescent="0.2">
      <c r="A66" s="126">
        <v>44593</v>
      </c>
      <c r="B66" s="88">
        <f>'JP1'!L420</f>
        <v>1780.9248</v>
      </c>
      <c r="C66" s="92" t="s">
        <v>233</v>
      </c>
      <c r="D66" s="93">
        <f>'JP1'!L407</f>
        <v>672.44040000000007</v>
      </c>
      <c r="E66" s="92" t="s">
        <v>233</v>
      </c>
      <c r="F66" s="93">
        <f>AVERAGE('JP1'!L355,'JP1'!L368,'JP1'!L381,'JP1'!L394,'JP1'!L407)</f>
        <v>2525.44992</v>
      </c>
    </row>
    <row r="67" spans="1:10" x14ac:dyDescent="0.2">
      <c r="A67" s="126">
        <v>44621</v>
      </c>
      <c r="B67" s="88">
        <f>'JP1'!L421</f>
        <v>2068.5816000000004</v>
      </c>
      <c r="C67" s="92" t="s">
        <v>234</v>
      </c>
      <c r="D67" s="93">
        <f>'JP1'!L408</f>
        <v>839.89800000000002</v>
      </c>
      <c r="E67" s="92" t="s">
        <v>234</v>
      </c>
      <c r="F67" s="93">
        <f>AVERAGE('JP1'!L356,'JP1'!L369,'JP1'!L382,'JP1'!L395,'JP1'!L408)</f>
        <v>2601.0842399999997</v>
      </c>
    </row>
    <row r="68" spans="1:10" x14ac:dyDescent="0.2">
      <c r="A68" s="126">
        <v>44652</v>
      </c>
      <c r="B68" s="88">
        <f>'JP1'!L422</f>
        <v>2934.1271999999999</v>
      </c>
      <c r="C68" s="92" t="s">
        <v>235</v>
      </c>
      <c r="D68" s="93">
        <f>'JP1'!L409</f>
        <v>1038.3624</v>
      </c>
      <c r="E68" s="92" t="s">
        <v>235</v>
      </c>
      <c r="F68" s="93">
        <f>AVERAGE('JP1'!L357,'JP1'!L370,'JP1'!L383,'JP1'!L396,'JP1'!L409)</f>
        <v>2365.7596800000001</v>
      </c>
    </row>
    <row r="69" spans="1:10" x14ac:dyDescent="0.2">
      <c r="A69" s="126">
        <v>44682</v>
      </c>
      <c r="B69" s="88">
        <f>'JP1'!L423</f>
        <v>2746.4160000000002</v>
      </c>
      <c r="C69" s="92" t="s">
        <v>236</v>
      </c>
      <c r="D69" s="93">
        <f>'JP1'!L410</f>
        <v>992.35680000000013</v>
      </c>
      <c r="E69" s="92" t="s">
        <v>236</v>
      </c>
      <c r="F69" s="93">
        <f>AVERAGE('JP1'!L358,'JP1'!L371,'JP1'!L384,'JP1'!L397,'JP1'!L410)</f>
        <v>2521.6915200000003</v>
      </c>
    </row>
    <row r="70" spans="1:10" x14ac:dyDescent="0.2">
      <c r="A70" s="126">
        <v>44713</v>
      </c>
      <c r="B70" s="88">
        <f>'JP1'!L424</f>
        <v>3038.1444000000006</v>
      </c>
      <c r="C70" s="92" t="s">
        <v>237</v>
      </c>
      <c r="D70" s="93">
        <f>'JP1'!L411</f>
        <v>1691.1408000000001</v>
      </c>
      <c r="E70" s="92" t="s">
        <v>237</v>
      </c>
      <c r="F70" s="93">
        <f>AVERAGE('JP1'!L359,'JP1'!L372,'JP1'!L385,'JP1'!L398,'JP1'!L411)</f>
        <v>2687.2908000000002</v>
      </c>
    </row>
    <row r="71" spans="1:10" x14ac:dyDescent="0.2">
      <c r="A71" s="126">
        <v>44743</v>
      </c>
      <c r="B71" s="88">
        <f>'JP1'!L425</f>
        <v>3213.5016000000001</v>
      </c>
      <c r="C71" s="92" t="s">
        <v>238</v>
      </c>
      <c r="D71" s="93">
        <f>'JP1'!L412</f>
        <v>2173.9560000000001</v>
      </c>
      <c r="E71" s="92" t="s">
        <v>238</v>
      </c>
      <c r="F71" s="93">
        <f>AVERAGE('JP1'!L360,'JP1'!L373,'JP1'!L386,'JP1'!L399,'JP1'!L412)</f>
        <v>3347.4259200000001</v>
      </c>
    </row>
    <row r="72" spans="1:10" x14ac:dyDescent="0.2">
      <c r="A72" s="126">
        <v>44774</v>
      </c>
      <c r="B72" s="88">
        <f>'JP1'!L426</f>
        <v>3624.3852000000006</v>
      </c>
      <c r="C72" s="92" t="s">
        <v>239</v>
      </c>
      <c r="D72" s="93">
        <f>'JP1'!L413</f>
        <v>2167.17</v>
      </c>
      <c r="E72" s="92" t="s">
        <v>239</v>
      </c>
      <c r="F72" s="93">
        <f>AVERAGE('JP1'!L361,'JP1'!L374,'JP1'!L387,'JP1'!L400,'JP1'!L413)</f>
        <v>3216.3830399999997</v>
      </c>
    </row>
    <row r="73" spans="1:10" x14ac:dyDescent="0.2">
      <c r="A73" s="126">
        <v>44805</v>
      </c>
      <c r="B73" s="88">
        <f>'JP1'!L427</f>
        <v>3063.2351999999996</v>
      </c>
      <c r="C73" s="92" t="s">
        <v>240</v>
      </c>
      <c r="D73" s="93">
        <f>'JP1'!L414</f>
        <v>2411.6748000000002</v>
      </c>
      <c r="E73" s="92" t="s">
        <v>240</v>
      </c>
      <c r="F73" s="93">
        <f>AVERAGE('JP1'!L362,'JP1'!L375,'JP1'!L388,'JP1'!L401,'JP1'!L414)</f>
        <v>3100.3876800000007</v>
      </c>
    </row>
    <row r="74" spans="1:10" x14ac:dyDescent="0.2">
      <c r="A74" s="126">
        <v>44835</v>
      </c>
      <c r="B74" s="88">
        <f>'JP1'!L428</f>
        <v>3140.1779999999999</v>
      </c>
      <c r="C74" s="92" t="s">
        <v>241</v>
      </c>
      <c r="D74" s="93">
        <f>'JP1'!L415</f>
        <v>2383.8000000000002</v>
      </c>
      <c r="E74" s="92" t="s">
        <v>241</v>
      </c>
      <c r="F74" s="93">
        <f>AVERAGE('JP1'!L363,'JP1'!L376,'JP1'!L389,'JP1'!L402,'JP1'!L415)</f>
        <v>3419.0930400000007</v>
      </c>
    </row>
    <row r="75" spans="1:10" x14ac:dyDescent="0.2">
      <c r="A75" s="126">
        <v>44866</v>
      </c>
      <c r="B75" s="88">
        <f>'JP1'!L429</f>
        <v>2447.2752</v>
      </c>
      <c r="C75" s="92" t="s">
        <v>242</v>
      </c>
      <c r="D75" s="93">
        <f>'JP1'!L416</f>
        <v>2124.8879999999999</v>
      </c>
      <c r="E75" s="92" t="s">
        <v>242</v>
      </c>
      <c r="F75" s="93">
        <f>AVERAGE('JP1'!L364,'JP1'!L377,'JP1'!L390,'JP1'!L403,'JP1'!L416)</f>
        <v>2705.8044</v>
      </c>
    </row>
    <row r="76" spans="1:10" ht="13.5" thickBot="1" x14ac:dyDescent="0.25">
      <c r="A76" s="127">
        <v>44896</v>
      </c>
      <c r="B76" s="97">
        <f>'JP1'!L430</f>
        <v>2729.9208000000003</v>
      </c>
      <c r="C76" s="98" t="s">
        <v>243</v>
      </c>
      <c r="D76" s="96">
        <f>'JP1'!L417</f>
        <v>2474.7672000000002</v>
      </c>
      <c r="E76" s="98" t="s">
        <v>243</v>
      </c>
      <c r="F76" s="96">
        <f>AVERAGE('JP1'!L365,'JP1'!L378,'JP1'!L391,'JP1'!L404,'JP1'!L417)</f>
        <v>2664.48288</v>
      </c>
    </row>
    <row r="77" spans="1:10" x14ac:dyDescent="0.2">
      <c r="A77" s="128">
        <v>44927</v>
      </c>
      <c r="B77" s="94">
        <f>'JP1'!L432</f>
        <v>2374.9608000000003</v>
      </c>
      <c r="C77" s="89" t="s">
        <v>232</v>
      </c>
      <c r="D77" s="90">
        <f>B65</f>
        <v>1884.8027999999999</v>
      </c>
      <c r="E77" s="89" t="s">
        <v>232</v>
      </c>
      <c r="F77" s="90">
        <f>AVERAGE('JP1'!L367,'JP1'!L380,'JP1'!L393,'JP1'!L406,'JP1'!L419)</f>
        <v>2340.7454400000001</v>
      </c>
    </row>
    <row r="78" spans="1:10" x14ac:dyDescent="0.2">
      <c r="A78" s="126">
        <v>44958</v>
      </c>
      <c r="B78" s="88">
        <f>'JP1'!L433</f>
        <v>2136.3372000000004</v>
      </c>
      <c r="C78" s="92" t="s">
        <v>233</v>
      </c>
      <c r="D78" s="93">
        <f t="shared" ref="D78:D88" si="2">B66</f>
        <v>1780.9248</v>
      </c>
      <c r="E78" s="92" t="s">
        <v>233</v>
      </c>
      <c r="F78" s="93">
        <f>AVERAGE('JP1'!L368,'JP1'!L381,'JP1'!L394,'JP1'!L407,'JP1'!L420)</f>
        <v>2305.6392000000005</v>
      </c>
      <c r="I78" s="10"/>
    </row>
    <row r="79" spans="1:10" x14ac:dyDescent="0.2">
      <c r="A79" s="126">
        <v>44986</v>
      </c>
      <c r="B79" s="88">
        <f>'JP1'!L434</f>
        <v>2647.3056000000001</v>
      </c>
      <c r="C79" s="92" t="s">
        <v>234</v>
      </c>
      <c r="D79" s="93">
        <f t="shared" si="2"/>
        <v>2068.5816000000004</v>
      </c>
      <c r="E79" s="92" t="s">
        <v>234</v>
      </c>
      <c r="F79" s="93">
        <f>AVERAGE('JP1'!L369,'JP1'!L382,'JP1'!L395,'JP1'!L408,'JP1'!L421)</f>
        <v>2346.7101600000001</v>
      </c>
      <c r="I79" s="10"/>
      <c r="J79" s="100"/>
    </row>
    <row r="80" spans="1:10" x14ac:dyDescent="0.2">
      <c r="A80" s="126">
        <v>45017</v>
      </c>
      <c r="B80" s="88">
        <f>'JP1'!L435</f>
        <v>3204.0360000000001</v>
      </c>
      <c r="C80" s="92" t="s">
        <v>235</v>
      </c>
      <c r="D80" s="93">
        <f t="shared" si="2"/>
        <v>2934.1271999999999</v>
      </c>
      <c r="E80" s="92" t="s">
        <v>235</v>
      </c>
      <c r="F80" s="93">
        <f>AVERAGE('JP1'!L370,'JP1'!L383,'JP1'!L396,'JP1'!L409,'JP1'!L422)</f>
        <v>2298.2964000000002</v>
      </c>
      <c r="H80" s="57"/>
      <c r="I80" s="10"/>
      <c r="J80" s="100"/>
    </row>
    <row r="81" spans="1:10" x14ac:dyDescent="0.2">
      <c r="A81" s="126">
        <v>45047</v>
      </c>
      <c r="B81" s="88">
        <f>'JP1'!L436</f>
        <v>3268.8335999999999</v>
      </c>
      <c r="C81" s="92" t="s">
        <v>236</v>
      </c>
      <c r="D81" s="93">
        <f t="shared" si="2"/>
        <v>2746.4160000000002</v>
      </c>
      <c r="E81" s="92" t="s">
        <v>236</v>
      </c>
      <c r="F81" s="93">
        <f>AVERAGE('JP1'!L371,'JP1'!L384,'JP1'!L397,'JP1'!L410,'JP1'!L423)</f>
        <v>2342.8821600000001</v>
      </c>
      <c r="H81" s="10"/>
    </row>
    <row r="82" spans="1:10" x14ac:dyDescent="0.2">
      <c r="A82" s="126">
        <v>45078</v>
      </c>
      <c r="B82" s="88">
        <f>'JP1'!L437</f>
        <v>3672.096</v>
      </c>
      <c r="C82" s="92" t="s">
        <v>237</v>
      </c>
      <c r="D82" s="93">
        <f t="shared" si="2"/>
        <v>3038.1444000000006</v>
      </c>
      <c r="E82" s="92" t="s">
        <v>237</v>
      </c>
      <c r="F82" s="93">
        <f>AVERAGE('JP1'!L372,'JP1'!L385,'JP1'!L398,'JP1'!L411,'JP1'!L424)</f>
        <v>2445.6396000000004</v>
      </c>
      <c r="H82" s="10"/>
      <c r="I82" s="52"/>
    </row>
    <row r="83" spans="1:10" x14ac:dyDescent="0.2">
      <c r="A83" s="126">
        <v>45108</v>
      </c>
      <c r="B83" s="88">
        <f>'JP1'!L438</f>
        <v>4041.2544000000003</v>
      </c>
      <c r="C83" s="92" t="s">
        <v>238</v>
      </c>
      <c r="D83" s="93">
        <f t="shared" si="2"/>
        <v>3213.5016000000001</v>
      </c>
      <c r="E83" s="92" t="s">
        <v>238</v>
      </c>
      <c r="F83" s="93">
        <f>AVERAGE('JP1'!L373,'JP1'!L386,'JP1'!L399,'JP1'!L412,'JP1'!L425)</f>
        <v>3144.7855199999999</v>
      </c>
      <c r="H83" s="10"/>
      <c r="I83" s="52"/>
    </row>
    <row r="84" spans="1:10" x14ac:dyDescent="0.2">
      <c r="A84" s="126">
        <v>45139</v>
      </c>
      <c r="B84" s="88">
        <f>'JP1'!L439</f>
        <v>0</v>
      </c>
      <c r="C84" s="92" t="s">
        <v>239</v>
      </c>
      <c r="D84" s="93">
        <f t="shared" si="2"/>
        <v>3624.3852000000006</v>
      </c>
      <c r="E84" s="92" t="s">
        <v>239</v>
      </c>
      <c r="F84" s="93">
        <f>AVERAGE('JP1'!L374,'JP1'!L387,'JP1'!L400,'JP1'!L413,'JP1'!L426)</f>
        <v>3141.8136000000004</v>
      </c>
      <c r="H84" s="10"/>
      <c r="I84" s="10"/>
    </row>
    <row r="85" spans="1:10" x14ac:dyDescent="0.2">
      <c r="A85" s="126">
        <v>45170</v>
      </c>
      <c r="B85" s="88">
        <f>'JP1'!L440</f>
        <v>0</v>
      </c>
      <c r="C85" s="92" t="s">
        <v>240</v>
      </c>
      <c r="D85" s="93">
        <f t="shared" si="2"/>
        <v>3063.2351999999996</v>
      </c>
      <c r="E85" s="92" t="s">
        <v>240</v>
      </c>
      <c r="F85" s="93">
        <f>AVERAGE('JP1'!L375,'JP1'!L388,'JP1'!L401,'JP1'!L414,'JP1'!L427)</f>
        <v>2956.0999199999997</v>
      </c>
      <c r="I85" s="10"/>
      <c r="J85" s="100"/>
    </row>
    <row r="86" spans="1:10" x14ac:dyDescent="0.2">
      <c r="A86" s="126">
        <v>45200</v>
      </c>
      <c r="B86" s="88">
        <f>'JP1'!L441</f>
        <v>0</v>
      </c>
      <c r="C86" s="92" t="s">
        <v>241</v>
      </c>
      <c r="D86" s="93">
        <f t="shared" si="2"/>
        <v>3140.1779999999999</v>
      </c>
      <c r="E86" s="92" t="s">
        <v>241</v>
      </c>
      <c r="F86" s="93">
        <f>AVERAGE('JP1'!L376,'JP1'!L389,'JP1'!L402,'JP1'!L415,'JP1'!L428)</f>
        <v>3048.3686400000006</v>
      </c>
      <c r="I86" s="10"/>
      <c r="J86" s="100"/>
    </row>
    <row r="87" spans="1:10" ht="15.75" x14ac:dyDescent="0.25">
      <c r="A87" s="126">
        <v>45231</v>
      </c>
      <c r="B87" s="88">
        <f>'JP1'!L442</f>
        <v>0</v>
      </c>
      <c r="C87" s="92" t="s">
        <v>242</v>
      </c>
      <c r="D87" s="93">
        <f t="shared" si="2"/>
        <v>2447.2752</v>
      </c>
      <c r="E87" s="92" t="s">
        <v>242</v>
      </c>
      <c r="F87" s="93">
        <f>AVERAGE('JP1'!L377,'JP1'!L390,'JP1'!L403,'JP1'!L416,'JP1'!L429)</f>
        <v>2430.40416</v>
      </c>
      <c r="I87" s="99"/>
    </row>
    <row r="88" spans="1:10" ht="13.5" thickBot="1" x14ac:dyDescent="0.25">
      <c r="A88" s="127">
        <v>45261</v>
      </c>
      <c r="B88" s="97">
        <f>'JP1'!L443</f>
        <v>0</v>
      </c>
      <c r="C88" s="98" t="s">
        <v>243</v>
      </c>
      <c r="D88" s="96">
        <f t="shared" si="2"/>
        <v>2729.9208000000003</v>
      </c>
      <c r="E88" s="98" t="s">
        <v>243</v>
      </c>
      <c r="F88" s="96">
        <f>AVERAGE('JP1'!L378,'JP1'!L391,'JP1'!L404,'JP1'!L417,'JP1'!L430)</f>
        <v>2510.7991199999997</v>
      </c>
    </row>
  </sheetData>
  <mergeCells count="9">
    <mergeCell ref="A64:B64"/>
    <mergeCell ref="C64:D64"/>
    <mergeCell ref="E64:F64"/>
    <mergeCell ref="A3:B3"/>
    <mergeCell ref="C3:D3"/>
    <mergeCell ref="E3:F3"/>
    <mergeCell ref="A34:B34"/>
    <mergeCell ref="C34:D34"/>
    <mergeCell ref="E34:F3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Y438"/>
  <sheetViews>
    <sheetView zoomScale="80" zoomScaleNormal="80" workbookViewId="0">
      <pane xSplit="2" ySplit="5" topLeftCell="C396" activePane="bottomRight" state="frozen"/>
      <selection pane="topRight" activeCell="C1" sqref="C1"/>
      <selection pane="bottomLeft" activeCell="A6" sqref="A6"/>
      <selection pane="bottomRight" activeCell="A438" sqref="A438"/>
    </sheetView>
  </sheetViews>
  <sheetFormatPr defaultColWidth="8.85546875" defaultRowHeight="12.75" x14ac:dyDescent="0.2"/>
  <cols>
    <col min="1" max="1" width="20.7109375" style="57" customWidth="1"/>
    <col min="2" max="2" width="9.7109375" style="57" customWidth="1"/>
    <col min="3" max="3" width="15.28515625" style="65" customWidth="1"/>
    <col min="4" max="5" width="12.28515625" style="65" customWidth="1"/>
    <col min="6" max="6" width="14.85546875" style="65" bestFit="1" customWidth="1"/>
    <col min="7" max="7" width="14" style="65" customWidth="1"/>
    <col min="8" max="8" width="20.7109375" style="65" customWidth="1"/>
    <col min="9" max="9" width="20.28515625" style="65" customWidth="1"/>
    <col min="10" max="10" width="5" style="57" customWidth="1"/>
    <col min="11" max="11" width="3.42578125" style="57" customWidth="1"/>
    <col min="12" max="12" width="17.85546875" style="57" bestFit="1" customWidth="1"/>
    <col min="13" max="13" width="8.85546875" style="57"/>
    <col min="14" max="14" width="25.7109375" style="57" bestFit="1" customWidth="1"/>
    <col min="15" max="15" width="13.28515625" style="57" bestFit="1" customWidth="1"/>
    <col min="16" max="16" width="10.28515625" style="57" customWidth="1"/>
    <col min="17" max="16384" width="8.85546875" style="57"/>
  </cols>
  <sheetData>
    <row r="1" spans="1:25" x14ac:dyDescent="0.2">
      <c r="A1" s="56" t="s">
        <v>9</v>
      </c>
      <c r="B1" s="56"/>
      <c r="C1" s="57"/>
      <c r="D1" s="57"/>
      <c r="E1" s="57"/>
      <c r="F1" s="57"/>
      <c r="G1" s="57"/>
      <c r="H1" s="57"/>
      <c r="I1" s="57"/>
      <c r="M1" s="58"/>
      <c r="N1" s="59" t="s">
        <v>65</v>
      </c>
      <c r="O1" s="59"/>
    </row>
    <row r="2" spans="1:25" x14ac:dyDescent="0.2">
      <c r="A2" s="56" t="s">
        <v>31</v>
      </c>
      <c r="B2" s="56"/>
      <c r="C2" s="57"/>
      <c r="D2" s="57"/>
      <c r="E2" s="57"/>
      <c r="F2" s="57"/>
      <c r="G2" s="57"/>
      <c r="H2" s="57"/>
      <c r="I2" s="57"/>
      <c r="N2" s="59" t="s">
        <v>66</v>
      </c>
      <c r="O2" s="59"/>
    </row>
    <row r="4" spans="1:25" ht="13.5" thickBot="1" x14ac:dyDescent="0.25">
      <c r="A4" s="60"/>
      <c r="C4" s="61" t="s">
        <v>19</v>
      </c>
      <c r="D4" s="61" t="s">
        <v>2</v>
      </c>
      <c r="E4" s="61" t="s">
        <v>3</v>
      </c>
      <c r="F4" s="61" t="s">
        <v>4</v>
      </c>
      <c r="G4" s="61" t="s">
        <v>5</v>
      </c>
      <c r="H4" s="61" t="s">
        <v>20</v>
      </c>
      <c r="I4" s="61" t="s">
        <v>7</v>
      </c>
      <c r="J4" s="32"/>
      <c r="K4" s="32"/>
      <c r="L4" s="62" t="s">
        <v>100</v>
      </c>
      <c r="N4" s="60"/>
    </row>
    <row r="5" spans="1:25" ht="13.5" thickBot="1" x14ac:dyDescent="0.25">
      <c r="A5" s="63"/>
      <c r="C5" s="29" t="s">
        <v>32</v>
      </c>
      <c r="D5" s="29" t="s">
        <v>33</v>
      </c>
      <c r="E5" s="29" t="s">
        <v>34</v>
      </c>
      <c r="F5" s="29" t="s">
        <v>35</v>
      </c>
      <c r="G5" s="29" t="s">
        <v>36</v>
      </c>
      <c r="H5" s="29" t="s">
        <v>37</v>
      </c>
      <c r="I5" s="29" t="s">
        <v>38</v>
      </c>
      <c r="J5" s="32"/>
      <c r="K5" s="32"/>
      <c r="L5" s="62" t="s">
        <v>101</v>
      </c>
      <c r="N5" s="63"/>
    </row>
    <row r="6" spans="1:25" x14ac:dyDescent="0.2">
      <c r="A6" s="21"/>
      <c r="C6" s="64"/>
      <c r="D6" s="64"/>
      <c r="E6" s="64"/>
      <c r="F6" s="64"/>
      <c r="G6" s="64"/>
      <c r="H6" s="64"/>
      <c r="I6" s="64"/>
    </row>
    <row r="7" spans="1:25" x14ac:dyDescent="0.2">
      <c r="A7" s="22">
        <v>2005</v>
      </c>
      <c r="C7" s="65">
        <v>18516830</v>
      </c>
      <c r="D7" s="65">
        <v>2719575</v>
      </c>
      <c r="E7" s="65">
        <v>13626503</v>
      </c>
      <c r="F7" s="65">
        <v>0</v>
      </c>
      <c r="G7" s="65">
        <v>110620</v>
      </c>
      <c r="H7" s="65">
        <v>7725136</v>
      </c>
      <c r="I7" s="65">
        <v>483792</v>
      </c>
      <c r="J7" s="65"/>
      <c r="K7" s="65"/>
      <c r="L7" s="65">
        <v>796223.69000000006</v>
      </c>
      <c r="N7" s="22">
        <v>2005</v>
      </c>
      <c r="Q7" s="65"/>
      <c r="R7" s="65"/>
      <c r="S7" s="65"/>
      <c r="T7" s="65"/>
      <c r="U7" s="65"/>
      <c r="V7" s="65"/>
      <c r="W7" s="65"/>
      <c r="X7" s="65"/>
      <c r="Y7" s="65"/>
    </row>
    <row r="8" spans="1:25" x14ac:dyDescent="0.2">
      <c r="A8" s="22">
        <v>2006</v>
      </c>
      <c r="C8" s="65">
        <v>16838660</v>
      </c>
      <c r="D8" s="65">
        <v>2708392</v>
      </c>
      <c r="E8" s="65">
        <v>11569278</v>
      </c>
      <c r="F8" s="65">
        <v>0</v>
      </c>
      <c r="G8" s="65">
        <v>9194</v>
      </c>
      <c r="H8" s="65">
        <v>7931105</v>
      </c>
      <c r="I8" s="65">
        <v>474598</v>
      </c>
      <c r="J8" s="65"/>
      <c r="K8" s="65"/>
      <c r="L8" s="65">
        <v>724062.38</v>
      </c>
      <c r="N8" s="22">
        <v>2006</v>
      </c>
      <c r="P8" s="65"/>
      <c r="Q8" s="65"/>
      <c r="R8" s="65"/>
      <c r="S8" s="65"/>
      <c r="T8" s="65"/>
      <c r="U8" s="65"/>
      <c r="V8" s="65"/>
      <c r="W8" s="65"/>
      <c r="X8" s="65"/>
      <c r="Y8" s="65"/>
    </row>
    <row r="9" spans="1:25" x14ac:dyDescent="0.2">
      <c r="A9" s="22">
        <v>2007</v>
      </c>
      <c r="C9" s="65">
        <v>15168849</v>
      </c>
      <c r="D9" s="65">
        <v>2032112</v>
      </c>
      <c r="E9" s="65">
        <v>9402670</v>
      </c>
      <c r="F9" s="65">
        <v>0</v>
      </c>
      <c r="G9" s="65">
        <v>-40514</v>
      </c>
      <c r="H9" s="65">
        <v>7798176</v>
      </c>
      <c r="I9" s="65">
        <v>515112</v>
      </c>
      <c r="J9" s="65"/>
      <c r="K9" s="65"/>
      <c r="L9" s="65">
        <v>652260.50699999998</v>
      </c>
      <c r="N9" s="22">
        <v>2007</v>
      </c>
      <c r="P9" s="65"/>
      <c r="Q9" s="65"/>
      <c r="R9" s="65"/>
      <c r="S9" s="65"/>
      <c r="T9" s="65"/>
      <c r="U9" s="65"/>
      <c r="V9" s="65"/>
      <c r="W9" s="65"/>
      <c r="X9" s="65"/>
      <c r="Y9" s="65"/>
    </row>
    <row r="10" spans="1:25" x14ac:dyDescent="0.2">
      <c r="A10" s="22">
        <v>2008</v>
      </c>
      <c r="C10" s="65">
        <v>14035467</v>
      </c>
      <c r="D10" s="65">
        <v>2363988</v>
      </c>
      <c r="E10" s="65">
        <v>8656403</v>
      </c>
      <c r="F10" s="65">
        <v>0</v>
      </c>
      <c r="G10" s="65">
        <v>8544</v>
      </c>
      <c r="H10" s="65">
        <v>7782310</v>
      </c>
      <c r="I10" s="65">
        <v>506568</v>
      </c>
      <c r="J10" s="65"/>
      <c r="K10" s="65"/>
      <c r="L10" s="65">
        <v>603525.08100000001</v>
      </c>
      <c r="N10" s="22">
        <v>2008</v>
      </c>
      <c r="P10" s="65"/>
      <c r="Q10" s="65"/>
      <c r="R10" s="65"/>
      <c r="S10" s="65"/>
      <c r="T10" s="65"/>
      <c r="U10" s="65"/>
      <c r="V10" s="65"/>
      <c r="W10" s="65"/>
      <c r="X10" s="65"/>
      <c r="Y10" s="65"/>
    </row>
    <row r="11" spans="1:25" x14ac:dyDescent="0.2">
      <c r="A11" s="22">
        <v>2009</v>
      </c>
      <c r="C11" s="65">
        <v>12902931</v>
      </c>
      <c r="D11" s="65">
        <v>3510987</v>
      </c>
      <c r="E11" s="65">
        <v>8556283</v>
      </c>
      <c r="F11" s="65">
        <v>0</v>
      </c>
      <c r="G11" s="65">
        <v>-88513</v>
      </c>
      <c r="H11" s="65">
        <v>7805460</v>
      </c>
      <c r="I11" s="65">
        <v>595081</v>
      </c>
      <c r="J11" s="65"/>
      <c r="K11" s="65"/>
      <c r="L11" s="65">
        <v>554826.03300000005</v>
      </c>
      <c r="N11" s="22">
        <v>2009</v>
      </c>
      <c r="P11" s="65"/>
      <c r="Q11" s="65"/>
      <c r="R11" s="65"/>
      <c r="S11" s="65"/>
      <c r="T11" s="65"/>
      <c r="U11" s="65"/>
      <c r="V11" s="65"/>
      <c r="W11" s="65"/>
      <c r="X11" s="65"/>
      <c r="Y11" s="65"/>
    </row>
    <row r="12" spans="1:25" x14ac:dyDescent="0.2">
      <c r="A12" s="22">
        <v>2010</v>
      </c>
      <c r="C12" s="65">
        <v>12156576</v>
      </c>
      <c r="D12" s="65">
        <v>2712017</v>
      </c>
      <c r="E12" s="65">
        <v>7702495</v>
      </c>
      <c r="F12" s="65">
        <v>0</v>
      </c>
      <c r="G12" s="65">
        <v>80812</v>
      </c>
      <c r="H12" s="65">
        <v>7246237</v>
      </c>
      <c r="I12" s="65">
        <v>514269</v>
      </c>
      <c r="J12" s="65"/>
      <c r="K12" s="65"/>
      <c r="L12" s="65">
        <v>522732.76800000004</v>
      </c>
      <c r="N12" s="22">
        <v>2010</v>
      </c>
      <c r="P12" s="65"/>
      <c r="Q12" s="65"/>
      <c r="R12" s="65"/>
      <c r="S12" s="65"/>
      <c r="T12" s="65"/>
      <c r="U12" s="65"/>
      <c r="V12" s="65"/>
      <c r="W12" s="65"/>
      <c r="X12" s="65"/>
      <c r="Y12" s="65"/>
    </row>
    <row r="13" spans="1:25" x14ac:dyDescent="0.2">
      <c r="A13" s="22">
        <v>2011</v>
      </c>
      <c r="C13" s="65">
        <v>10940620</v>
      </c>
      <c r="D13" s="65">
        <v>3020020</v>
      </c>
      <c r="E13" s="65">
        <v>7274416</v>
      </c>
      <c r="F13" s="65">
        <v>0</v>
      </c>
      <c r="G13" s="65">
        <v>34203</v>
      </c>
      <c r="H13" s="65">
        <v>6811309</v>
      </c>
      <c r="I13" s="65">
        <v>480066</v>
      </c>
      <c r="J13" s="65"/>
      <c r="K13" s="65"/>
      <c r="L13" s="65">
        <v>470446.66</v>
      </c>
      <c r="N13" s="22">
        <v>2011</v>
      </c>
      <c r="P13" s="65"/>
      <c r="Q13" s="65"/>
      <c r="R13" s="65"/>
      <c r="S13" s="65"/>
      <c r="T13" s="65"/>
      <c r="U13" s="65"/>
      <c r="V13" s="65"/>
      <c r="W13" s="65"/>
      <c r="X13" s="65"/>
      <c r="Y13" s="65"/>
    </row>
    <row r="14" spans="1:25" x14ac:dyDescent="0.2">
      <c r="A14" s="22">
        <v>2012</v>
      </c>
      <c r="C14" s="65">
        <v>9979991</v>
      </c>
      <c r="D14" s="65">
        <v>3717678</v>
      </c>
      <c r="E14" s="65">
        <v>6059116</v>
      </c>
      <c r="F14" s="65">
        <v>0</v>
      </c>
      <c r="G14" s="65">
        <v>-206727</v>
      </c>
      <c r="H14" s="65">
        <v>7627594</v>
      </c>
      <c r="I14" s="65">
        <v>686793</v>
      </c>
      <c r="J14" s="65"/>
      <c r="K14" s="65"/>
      <c r="L14" s="65">
        <v>429139.61300000001</v>
      </c>
      <c r="N14" s="22">
        <v>2012</v>
      </c>
      <c r="P14" s="65"/>
      <c r="Q14" s="65"/>
      <c r="R14" s="65"/>
      <c r="S14" s="65"/>
      <c r="T14" s="65"/>
      <c r="U14" s="65"/>
      <c r="V14" s="65"/>
      <c r="W14" s="65"/>
      <c r="X14" s="65"/>
      <c r="Y14" s="65"/>
    </row>
    <row r="15" spans="1:25" x14ac:dyDescent="0.2">
      <c r="A15" s="22">
        <v>2013</v>
      </c>
      <c r="C15" s="65">
        <v>8682906</v>
      </c>
      <c r="D15" s="65">
        <v>4669608</v>
      </c>
      <c r="E15" s="65">
        <v>6164533</v>
      </c>
      <c r="F15" s="65">
        <v>0</v>
      </c>
      <c r="G15" s="65">
        <v>110940</v>
      </c>
      <c r="H15" s="65">
        <v>7173295</v>
      </c>
      <c r="I15" s="65">
        <v>575853</v>
      </c>
      <c r="J15" s="65"/>
      <c r="K15" s="22"/>
      <c r="L15" s="65">
        <v>373364.95799999998</v>
      </c>
      <c r="M15" s="65"/>
      <c r="N15" s="22">
        <v>2013</v>
      </c>
      <c r="P15" s="65"/>
      <c r="Q15" s="65"/>
      <c r="R15" s="65"/>
      <c r="S15" s="65"/>
      <c r="T15" s="65"/>
      <c r="U15" s="65"/>
      <c r="V15" s="65"/>
      <c r="W15" s="65"/>
      <c r="X15" s="65"/>
      <c r="Y15" s="65"/>
    </row>
    <row r="16" spans="1:25" x14ac:dyDescent="0.2">
      <c r="A16" s="22">
        <v>2014</v>
      </c>
      <c r="C16" s="65">
        <f t="shared" ref="C16:H16" si="0">SUM(C94:C97)</f>
        <v>8130409</v>
      </c>
      <c r="D16" s="65">
        <f t="shared" si="0"/>
        <v>3457460</v>
      </c>
      <c r="E16" s="65">
        <f t="shared" si="0"/>
        <v>4800103</v>
      </c>
      <c r="F16" s="65">
        <f t="shared" si="0"/>
        <v>0</v>
      </c>
      <c r="G16" s="65">
        <f t="shared" si="0"/>
        <v>121108</v>
      </c>
      <c r="H16" s="65">
        <f t="shared" si="0"/>
        <v>6909661</v>
      </c>
      <c r="I16" s="65">
        <f>I97</f>
        <v>454745</v>
      </c>
      <c r="J16" s="65"/>
      <c r="K16" s="22"/>
      <c r="L16" s="65">
        <f>SUM(L94:L97)</f>
        <v>349607.58700000006</v>
      </c>
      <c r="N16" s="22">
        <v>2014</v>
      </c>
      <c r="P16" s="65"/>
      <c r="Q16" s="65"/>
      <c r="R16" s="65"/>
      <c r="S16" s="65"/>
      <c r="T16" s="65"/>
      <c r="U16" s="65"/>
      <c r="V16" s="65"/>
      <c r="W16" s="65"/>
      <c r="X16" s="65"/>
      <c r="Y16" s="65"/>
    </row>
    <row r="17" spans="1:25" x14ac:dyDescent="0.2">
      <c r="A17" s="22">
        <v>2015</v>
      </c>
      <c r="C17" s="65">
        <f t="shared" ref="C17:H17" si="1">SUM(C99:C102)</f>
        <v>7689812</v>
      </c>
      <c r="D17" s="65">
        <f t="shared" si="1"/>
        <v>4164265</v>
      </c>
      <c r="E17" s="65">
        <f t="shared" si="1"/>
        <v>4523392</v>
      </c>
      <c r="F17" s="65">
        <f t="shared" si="1"/>
        <v>0</v>
      </c>
      <c r="G17" s="65">
        <f t="shared" si="1"/>
        <v>-74730</v>
      </c>
      <c r="H17" s="65">
        <f t="shared" si="1"/>
        <v>7336387</v>
      </c>
      <c r="I17" s="65">
        <f>I102</f>
        <v>529475</v>
      </c>
      <c r="J17" s="65"/>
      <c r="K17" s="22"/>
      <c r="L17" s="65">
        <f>SUM(L99:L102)</f>
        <v>330661.91599999997</v>
      </c>
      <c r="N17" s="22">
        <v>2015</v>
      </c>
      <c r="P17" s="65"/>
      <c r="Q17" s="65"/>
      <c r="R17" s="65"/>
      <c r="S17" s="65"/>
      <c r="T17" s="65"/>
      <c r="U17" s="65"/>
      <c r="V17" s="65"/>
      <c r="W17" s="65"/>
      <c r="X17" s="65"/>
      <c r="Y17" s="65"/>
    </row>
    <row r="18" spans="1:25" x14ac:dyDescent="0.2">
      <c r="A18" s="22">
        <v>2016</v>
      </c>
      <c r="C18" s="65">
        <f>SUM(C104:C107)</f>
        <v>6924374</v>
      </c>
      <c r="D18" s="65">
        <f t="shared" ref="D18:L18" si="2">SUM(D104:D107)</f>
        <v>3834729</v>
      </c>
      <c r="E18" s="65">
        <f t="shared" si="2"/>
        <v>3877069</v>
      </c>
      <c r="F18" s="65">
        <f t="shared" si="2"/>
        <v>0</v>
      </c>
      <c r="G18" s="65">
        <f t="shared" si="2"/>
        <v>26557</v>
      </c>
      <c r="H18" s="65">
        <f t="shared" si="2"/>
        <v>6994358</v>
      </c>
      <c r="I18" s="65">
        <f>I107</f>
        <v>502918</v>
      </c>
      <c r="J18" s="65"/>
      <c r="K18" s="65"/>
      <c r="L18" s="65">
        <f t="shared" si="2"/>
        <v>297748.08199999999</v>
      </c>
      <c r="N18" s="22">
        <v>2016</v>
      </c>
      <c r="P18" s="65"/>
      <c r="Q18" s="65"/>
      <c r="R18" s="65"/>
      <c r="S18" s="65"/>
      <c r="T18" s="65"/>
      <c r="U18" s="65"/>
      <c r="V18" s="65"/>
      <c r="W18" s="65"/>
      <c r="X18" s="65"/>
      <c r="Y18" s="65"/>
    </row>
    <row r="19" spans="1:25" customFormat="1" x14ac:dyDescent="0.2">
      <c r="A19" s="22">
        <v>2017</v>
      </c>
      <c r="C19" s="3">
        <f t="shared" ref="C19:H19" si="3">SUM(C109:C112)</f>
        <v>6736967</v>
      </c>
      <c r="D19" s="3">
        <f t="shared" si="3"/>
        <v>4790769</v>
      </c>
      <c r="E19" s="3">
        <f t="shared" si="3"/>
        <v>4097639</v>
      </c>
      <c r="F19" s="3">
        <f t="shared" si="3"/>
        <v>0</v>
      </c>
      <c r="G19" s="3">
        <f t="shared" si="3"/>
        <v>32070</v>
      </c>
      <c r="H19" s="3">
        <f t="shared" si="3"/>
        <v>7509573</v>
      </c>
      <c r="I19" s="3">
        <f>I112</f>
        <v>470848</v>
      </c>
      <c r="J19" s="3"/>
      <c r="K19" s="65"/>
      <c r="L19" s="3">
        <f>SUM(L109:L112)</f>
        <v>289689.58100000001</v>
      </c>
      <c r="M19" s="57"/>
      <c r="N19" s="22">
        <v>2017</v>
      </c>
      <c r="P19" s="65"/>
      <c r="Q19" s="65"/>
      <c r="R19" s="65"/>
      <c r="S19" s="65"/>
      <c r="T19" s="65"/>
      <c r="U19" s="65"/>
      <c r="V19" s="65"/>
      <c r="W19" s="65"/>
      <c r="X19" s="65"/>
      <c r="Y19" s="65"/>
    </row>
    <row r="20" spans="1:25" customFormat="1" x14ac:dyDescent="0.2">
      <c r="A20" s="22">
        <v>2018</v>
      </c>
      <c r="C20" s="3">
        <f t="shared" ref="C20:H20" si="4">SUM(C114:C117)</f>
        <v>5646862</v>
      </c>
      <c r="D20" s="3">
        <f t="shared" si="4"/>
        <v>4862285</v>
      </c>
      <c r="E20" s="3">
        <f t="shared" si="4"/>
        <v>2838745</v>
      </c>
      <c r="F20" s="3">
        <f t="shared" si="4"/>
        <v>0</v>
      </c>
      <c r="G20" s="3">
        <f t="shared" si="4"/>
        <v>-25352</v>
      </c>
      <c r="H20" s="3">
        <f t="shared" si="4"/>
        <v>7552860</v>
      </c>
      <c r="I20" s="3">
        <f>I117</f>
        <v>496200</v>
      </c>
      <c r="J20" s="3"/>
      <c r="K20" s="3"/>
      <c r="L20" s="3">
        <f>SUM(L114:L117)</f>
        <v>242815.06599999999</v>
      </c>
      <c r="M20" s="57"/>
      <c r="N20" s="22">
        <v>2018</v>
      </c>
      <c r="P20" s="65"/>
      <c r="Q20" s="65"/>
      <c r="R20" s="65"/>
      <c r="S20" s="65"/>
      <c r="T20" s="65"/>
      <c r="U20" s="65"/>
      <c r="V20" s="65"/>
      <c r="W20" s="65"/>
      <c r="X20" s="65"/>
      <c r="Y20" s="65"/>
    </row>
    <row r="21" spans="1:25" customFormat="1" x14ac:dyDescent="0.2">
      <c r="A21" s="22">
        <v>2019</v>
      </c>
      <c r="C21" s="3">
        <f t="shared" ref="C21:H21" si="5">SUM(C119:C122)</f>
        <v>5017234</v>
      </c>
      <c r="D21" s="3">
        <f t="shared" si="5"/>
        <v>5037160</v>
      </c>
      <c r="E21" s="3">
        <f t="shared" si="5"/>
        <v>2301452</v>
      </c>
      <c r="F21" s="3">
        <f t="shared" si="5"/>
        <v>0</v>
      </c>
      <c r="G21" s="3">
        <f t="shared" si="5"/>
        <v>-151053</v>
      </c>
      <c r="H21" s="3">
        <f t="shared" si="5"/>
        <v>7644422</v>
      </c>
      <c r="I21" s="3">
        <f>SUM(I122)</f>
        <v>647253</v>
      </c>
      <c r="J21" s="3"/>
      <c r="K21" s="3"/>
      <c r="L21" s="3">
        <f>SUM(L119:L122)</f>
        <v>215741.06200000001</v>
      </c>
      <c r="M21" s="57"/>
      <c r="N21" s="22">
        <v>2019</v>
      </c>
      <c r="P21" s="65"/>
      <c r="Q21" s="65"/>
      <c r="R21" s="65"/>
      <c r="S21" s="65"/>
      <c r="T21" s="65"/>
      <c r="U21" s="65"/>
      <c r="V21" s="65"/>
      <c r="W21" s="65"/>
      <c r="X21" s="65"/>
      <c r="Y21" s="65"/>
    </row>
    <row r="22" spans="1:25" customFormat="1" x14ac:dyDescent="0.2">
      <c r="A22" s="22">
        <v>2020</v>
      </c>
      <c r="C22" s="3">
        <f t="shared" ref="C22:H22" si="6">SUM(C124:C127)</f>
        <v>3520207</v>
      </c>
      <c r="D22" s="3">
        <f t="shared" si="6"/>
        <v>4668226</v>
      </c>
      <c r="E22" s="3">
        <f t="shared" si="6"/>
        <v>1089145</v>
      </c>
      <c r="F22" s="3">
        <f t="shared" si="6"/>
        <v>0</v>
      </c>
      <c r="G22" s="3">
        <f t="shared" si="6"/>
        <v>-34190</v>
      </c>
      <c r="H22" s="3">
        <f t="shared" si="6"/>
        <v>7104972</v>
      </c>
      <c r="I22" s="3">
        <f>SUM(I127)</f>
        <v>681443</v>
      </c>
      <c r="J22" s="3"/>
      <c r="K22" s="3"/>
      <c r="L22" s="3">
        <f>SUM(L124:L127)</f>
        <v>151368.90099999998</v>
      </c>
      <c r="M22" s="57"/>
      <c r="N22" s="22">
        <v>2020</v>
      </c>
      <c r="P22" s="65"/>
      <c r="Q22" s="65"/>
      <c r="R22" s="65"/>
      <c r="S22" s="65"/>
      <c r="T22" s="65"/>
      <c r="U22" s="65"/>
      <c r="V22" s="65"/>
      <c r="W22" s="65"/>
      <c r="X22" s="65"/>
      <c r="Y22" s="65"/>
    </row>
    <row r="23" spans="1:25" customFormat="1" x14ac:dyDescent="0.2">
      <c r="A23" s="22">
        <v>2021</v>
      </c>
      <c r="C23" s="3">
        <f t="shared" ref="C23:H23" si="7">SUM(C129:C132)</f>
        <v>3236752</v>
      </c>
      <c r="D23" s="3">
        <f t="shared" si="7"/>
        <v>5184400</v>
      </c>
      <c r="E23" s="3">
        <f t="shared" si="7"/>
        <v>853816</v>
      </c>
      <c r="F23" s="3">
        <f t="shared" si="7"/>
        <v>0</v>
      </c>
      <c r="G23" s="3">
        <f t="shared" si="7"/>
        <v>68212</v>
      </c>
      <c r="H23" s="3">
        <f t="shared" si="7"/>
        <v>7492128</v>
      </c>
      <c r="I23" s="3">
        <f>SUM(I132)</f>
        <v>613231</v>
      </c>
      <c r="J23" s="3"/>
      <c r="K23" s="3"/>
      <c r="L23" s="3">
        <f>SUM(L129:L132)</f>
        <v>139180.33600000001</v>
      </c>
      <c r="M23" s="57"/>
      <c r="N23" s="22">
        <v>2021</v>
      </c>
      <c r="P23" s="65"/>
      <c r="Q23" s="65"/>
      <c r="R23" s="65"/>
      <c r="S23" s="65"/>
      <c r="T23" s="65"/>
      <c r="U23" s="65"/>
      <c r="V23" s="65"/>
      <c r="W23" s="65"/>
      <c r="X23" s="65"/>
      <c r="Y23" s="65"/>
    </row>
    <row r="24" spans="1:25" customFormat="1" x14ac:dyDescent="0.2">
      <c r="A24" s="22">
        <v>2022</v>
      </c>
      <c r="C24" s="3">
        <f>SUM(C134:C137)</f>
        <v>3184860</v>
      </c>
      <c r="D24" s="3">
        <f t="shared" ref="D24:L24" si="8">SUM(D134:D137)</f>
        <v>4457624</v>
      </c>
      <c r="E24" s="3">
        <f t="shared" si="8"/>
        <v>573659</v>
      </c>
      <c r="F24" s="3">
        <f t="shared" si="8"/>
        <v>0</v>
      </c>
      <c r="G24" s="3">
        <f t="shared" si="8"/>
        <v>84952</v>
      </c>
      <c r="H24" s="3">
        <f t="shared" si="8"/>
        <v>7211744</v>
      </c>
      <c r="I24" s="3">
        <f>SUM(I137)</f>
        <v>528279</v>
      </c>
      <c r="J24" s="3"/>
      <c r="K24" s="3"/>
      <c r="L24" s="3">
        <f t="shared" si="8"/>
        <v>136948.97999999998</v>
      </c>
      <c r="M24" s="57"/>
      <c r="N24" s="22">
        <v>2022</v>
      </c>
      <c r="P24" s="65"/>
      <c r="Q24" s="65"/>
      <c r="R24" s="65"/>
      <c r="S24" s="65"/>
      <c r="T24" s="65"/>
      <c r="U24" s="65"/>
      <c r="V24" s="65"/>
      <c r="W24" s="65"/>
      <c r="X24" s="65"/>
      <c r="Y24" s="65"/>
    </row>
    <row r="25" spans="1:25" customFormat="1" x14ac:dyDescent="0.2">
      <c r="A25" s="22">
        <v>2023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57"/>
      <c r="N25" s="22">
        <v>2023</v>
      </c>
      <c r="P25" s="65"/>
      <c r="Q25" s="65"/>
      <c r="R25" s="65"/>
      <c r="S25" s="65"/>
      <c r="T25" s="65"/>
      <c r="U25" s="65"/>
      <c r="V25" s="65"/>
      <c r="W25" s="65"/>
      <c r="X25" s="65"/>
      <c r="Y25" s="65"/>
    </row>
    <row r="26" spans="1:25" customFormat="1" x14ac:dyDescent="0.2">
      <c r="A26" s="22"/>
      <c r="C26" s="3"/>
      <c r="D26" s="3"/>
      <c r="E26" s="3"/>
      <c r="F26" s="3"/>
      <c r="G26" s="3"/>
      <c r="H26" s="3"/>
      <c r="I26" s="3"/>
      <c r="J26" s="3"/>
      <c r="K26" s="3"/>
      <c r="L26" s="3"/>
      <c r="M26" s="57"/>
      <c r="N26" s="22"/>
      <c r="P26" s="65"/>
      <c r="Q26" s="65"/>
      <c r="R26" s="65"/>
      <c r="S26" s="65"/>
      <c r="T26" s="65"/>
      <c r="U26" s="65"/>
      <c r="V26" s="65"/>
      <c r="W26" s="65"/>
      <c r="X26" s="65"/>
      <c r="Y26" s="65"/>
    </row>
    <row r="27" spans="1:25" x14ac:dyDescent="0.2">
      <c r="A27" s="22" t="str">
        <f>'Olieforbrug, TJ'!A27</f>
        <v>Januar - July</v>
      </c>
      <c r="J27" s="65"/>
      <c r="K27" s="65"/>
      <c r="L27" s="65"/>
      <c r="M27" s="65"/>
      <c r="N27" s="22" t="str">
        <f>'Olieforbrug, TJ'!M27</f>
        <v>January - July</v>
      </c>
      <c r="P27" s="65"/>
    </row>
    <row r="28" spans="1:25" x14ac:dyDescent="0.2">
      <c r="A28" s="22">
        <f>'Olieforbrug, TJ'!A28</f>
        <v>2005</v>
      </c>
      <c r="C28" s="3">
        <f>SUM(C198:C204)</f>
        <v>10975333</v>
      </c>
      <c r="D28" s="3">
        <f t="shared" ref="D28:L28" si="9">SUM(D198:D204)</f>
        <v>1792714</v>
      </c>
      <c r="E28" s="3">
        <f t="shared" si="9"/>
        <v>8382296</v>
      </c>
      <c r="F28" s="3">
        <f t="shared" si="9"/>
        <v>0</v>
      </c>
      <c r="G28" s="3">
        <f t="shared" si="9"/>
        <v>52361</v>
      </c>
      <c r="H28" s="3">
        <f t="shared" si="9"/>
        <v>4475981</v>
      </c>
      <c r="I28" s="3">
        <f>SUM(I204)</f>
        <v>542051</v>
      </c>
      <c r="J28" s="3"/>
      <c r="K28" s="3"/>
      <c r="L28" s="3">
        <f t="shared" si="9"/>
        <v>471939.31900000008</v>
      </c>
      <c r="M28" s="65"/>
      <c r="N28" s="22">
        <f>'Olieforbrug, TJ'!M28</f>
        <v>2005</v>
      </c>
      <c r="P28" s="65"/>
    </row>
    <row r="29" spans="1:25" x14ac:dyDescent="0.2">
      <c r="A29" s="22">
        <f>'Olieforbrug, TJ'!A29</f>
        <v>2006</v>
      </c>
      <c r="C29" s="3">
        <f>SUM(C211:C217)</f>
        <v>10053299</v>
      </c>
      <c r="D29" s="3">
        <f t="shared" ref="D29:L29" si="10">SUM(D211:D217)</f>
        <v>1612884</v>
      </c>
      <c r="E29" s="3">
        <f t="shared" si="10"/>
        <v>7189079</v>
      </c>
      <c r="F29" s="3">
        <f t="shared" si="10"/>
        <v>0</v>
      </c>
      <c r="G29" s="3">
        <f t="shared" si="10"/>
        <v>77807</v>
      </c>
      <c r="H29" s="3">
        <f t="shared" si="10"/>
        <v>4511110</v>
      </c>
      <c r="I29" s="3">
        <f>SUM(I217)</f>
        <v>405985</v>
      </c>
      <c r="J29" s="3"/>
      <c r="K29" s="3"/>
      <c r="L29" s="3">
        <f t="shared" si="10"/>
        <v>432291.85700000002</v>
      </c>
      <c r="M29" s="65"/>
      <c r="N29" s="22">
        <f>'Olieforbrug, TJ'!M29</f>
        <v>2006</v>
      </c>
      <c r="P29" s="65"/>
    </row>
    <row r="30" spans="1:25" x14ac:dyDescent="0.2">
      <c r="A30" s="22">
        <f>'Olieforbrug, TJ'!A30</f>
        <v>2007</v>
      </c>
      <c r="C30" s="3">
        <f>SUM(C224:C230)</f>
        <v>8793170</v>
      </c>
      <c r="D30" s="3">
        <f t="shared" ref="D30:L30" si="11">SUM(D224:D230)</f>
        <v>1247108</v>
      </c>
      <c r="E30" s="3">
        <f t="shared" si="11"/>
        <v>5730765</v>
      </c>
      <c r="F30" s="3">
        <f t="shared" si="11"/>
        <v>0</v>
      </c>
      <c r="G30" s="3">
        <f t="shared" si="11"/>
        <v>26187</v>
      </c>
      <c r="H30" s="3">
        <f t="shared" si="11"/>
        <v>4370350</v>
      </c>
      <c r="I30" s="3">
        <f>SUM(I230)</f>
        <v>448411</v>
      </c>
      <c r="J30" s="3"/>
      <c r="K30" s="3"/>
      <c r="L30" s="3">
        <f t="shared" si="11"/>
        <v>378106.31</v>
      </c>
      <c r="M30" s="65"/>
      <c r="N30" s="22">
        <f>'Olieforbrug, TJ'!M30</f>
        <v>2007</v>
      </c>
      <c r="P30" s="65"/>
    </row>
    <row r="31" spans="1:25" x14ac:dyDescent="0.2">
      <c r="A31" s="22">
        <f>'Olieforbrug, TJ'!A31</f>
        <v>2008</v>
      </c>
      <c r="C31" s="3">
        <f>SUM(C237:C243)</f>
        <v>8302669</v>
      </c>
      <c r="D31" s="3">
        <f t="shared" ref="D31:L31" si="12">SUM(D237:D243)</f>
        <v>1324644</v>
      </c>
      <c r="E31" s="3">
        <f t="shared" si="12"/>
        <v>5224249</v>
      </c>
      <c r="F31" s="3">
        <f t="shared" si="12"/>
        <v>0</v>
      </c>
      <c r="G31" s="3">
        <f t="shared" si="12"/>
        <v>-5246</v>
      </c>
      <c r="H31" s="3">
        <f t="shared" si="12"/>
        <v>4380750</v>
      </c>
      <c r="I31" s="3">
        <f>SUM(I243)</f>
        <v>520358</v>
      </c>
      <c r="J31" s="3"/>
      <c r="K31" s="3"/>
      <c r="L31" s="3">
        <f t="shared" si="12"/>
        <v>357014.76699999999</v>
      </c>
      <c r="M31" s="65"/>
      <c r="N31" s="22">
        <f>'Olieforbrug, TJ'!M31</f>
        <v>2008</v>
      </c>
      <c r="P31" s="65"/>
    </row>
    <row r="32" spans="1:25" x14ac:dyDescent="0.2">
      <c r="A32" s="22">
        <f>'Olieforbrug, TJ'!A32</f>
        <v>2009</v>
      </c>
      <c r="C32" s="3">
        <f>SUM(C250:C256)</f>
        <v>7777598</v>
      </c>
      <c r="D32" s="3">
        <f t="shared" ref="D32:L32" si="13">SUM(D250:D256)</f>
        <v>2076080</v>
      </c>
      <c r="E32" s="3">
        <f t="shared" si="13"/>
        <v>5053330</v>
      </c>
      <c r="F32" s="3">
        <f t="shared" si="13"/>
        <v>0</v>
      </c>
      <c r="G32" s="3">
        <f t="shared" si="13"/>
        <v>5333</v>
      </c>
      <c r="H32" s="3">
        <f t="shared" si="13"/>
        <v>4742335</v>
      </c>
      <c r="I32" s="3">
        <f>SUM(I256)</f>
        <v>501235</v>
      </c>
      <c r="J32" s="3"/>
      <c r="K32" s="3"/>
      <c r="L32" s="3">
        <f t="shared" si="13"/>
        <v>334436.71400000004</v>
      </c>
      <c r="M32" s="65"/>
      <c r="N32" s="22">
        <f>'Olieforbrug, TJ'!M32</f>
        <v>2009</v>
      </c>
      <c r="P32" s="65"/>
    </row>
    <row r="33" spans="1:16" x14ac:dyDescent="0.2">
      <c r="A33" s="22">
        <f>'Olieforbrug, TJ'!A33</f>
        <v>2010</v>
      </c>
      <c r="C33" s="3">
        <f>SUM(C263:C269)</f>
        <v>7238191</v>
      </c>
      <c r="D33" s="3">
        <f t="shared" ref="D33:L33" si="14">SUM(D263:D269)</f>
        <v>1601495</v>
      </c>
      <c r="E33" s="3">
        <f t="shared" si="14"/>
        <v>4381499</v>
      </c>
      <c r="F33" s="3">
        <f t="shared" si="14"/>
        <v>0</v>
      </c>
      <c r="G33" s="3">
        <f t="shared" si="14"/>
        <v>94728</v>
      </c>
      <c r="H33" s="3">
        <f t="shared" si="14"/>
        <v>4556341</v>
      </c>
      <c r="I33" s="3">
        <f>SUM(I269)</f>
        <v>500353</v>
      </c>
      <c r="J33" s="3"/>
      <c r="K33" s="3"/>
      <c r="L33" s="3">
        <f t="shared" si="14"/>
        <v>311242.21299999999</v>
      </c>
      <c r="M33" s="65"/>
      <c r="N33" s="22">
        <f>'Olieforbrug, TJ'!M33</f>
        <v>2010</v>
      </c>
      <c r="P33" s="65"/>
    </row>
    <row r="34" spans="1:16" x14ac:dyDescent="0.2">
      <c r="A34" s="22">
        <f>'Olieforbrug, TJ'!A34</f>
        <v>2011</v>
      </c>
      <c r="C34" s="3">
        <f>SUM(C276:C282)</f>
        <v>6566085</v>
      </c>
      <c r="D34" s="3">
        <f t="shared" ref="D34:L34" si="15">SUM(D276:D282)</f>
        <v>1749925</v>
      </c>
      <c r="E34" s="3">
        <f t="shared" si="15"/>
        <v>4409335</v>
      </c>
      <c r="F34" s="3">
        <f t="shared" si="15"/>
        <v>0</v>
      </c>
      <c r="G34" s="3">
        <f t="shared" si="15"/>
        <v>34989</v>
      </c>
      <c r="H34" s="3">
        <f t="shared" si="15"/>
        <v>4057705</v>
      </c>
      <c r="I34" s="3">
        <f>SUM(I282)</f>
        <v>479280</v>
      </c>
      <c r="J34" s="3"/>
      <c r="K34" s="3"/>
      <c r="L34" s="3">
        <f t="shared" si="15"/>
        <v>282341.65499999997</v>
      </c>
      <c r="M34" s="65"/>
      <c r="N34" s="22">
        <f>'Olieforbrug, TJ'!M34</f>
        <v>2011</v>
      </c>
      <c r="P34" s="65"/>
    </row>
    <row r="35" spans="1:16" x14ac:dyDescent="0.2">
      <c r="A35" s="22">
        <f>'Olieforbrug, TJ'!A35</f>
        <v>2012</v>
      </c>
      <c r="C35" s="3">
        <f>SUM(C289:C295)</f>
        <v>5955492</v>
      </c>
      <c r="D35" s="3">
        <f t="shared" ref="D35:L35" si="16">SUM(D289:D295)</f>
        <v>1926424</v>
      </c>
      <c r="E35" s="3">
        <f t="shared" si="16"/>
        <v>3687073</v>
      </c>
      <c r="F35" s="3">
        <f t="shared" si="16"/>
        <v>0</v>
      </c>
      <c r="G35" s="3">
        <f t="shared" si="16"/>
        <v>-51908</v>
      </c>
      <c r="H35" s="3">
        <f t="shared" si="16"/>
        <v>4279542</v>
      </c>
      <c r="I35" s="3">
        <f>SUM(I295)</f>
        <v>531974</v>
      </c>
      <c r="J35" s="3"/>
      <c r="K35" s="3"/>
      <c r="L35" s="3">
        <f t="shared" si="16"/>
        <v>256086.15600000002</v>
      </c>
      <c r="M35" s="65"/>
      <c r="N35" s="22">
        <f>'Olieforbrug, TJ'!M35</f>
        <v>2012</v>
      </c>
      <c r="P35" s="65"/>
    </row>
    <row r="36" spans="1:16" x14ac:dyDescent="0.2">
      <c r="A36" s="22">
        <f>'Olieforbrug, TJ'!A36</f>
        <v>2013</v>
      </c>
      <c r="C36" s="3">
        <f>SUM(C302:C308)</f>
        <v>5291205</v>
      </c>
      <c r="D36" s="3">
        <f t="shared" ref="D36:L36" si="17">SUM(D302:D308)</f>
        <v>2638449</v>
      </c>
      <c r="E36" s="3">
        <f t="shared" si="17"/>
        <v>3805510</v>
      </c>
      <c r="F36" s="3">
        <f t="shared" si="17"/>
        <v>0</v>
      </c>
      <c r="G36" s="3">
        <f t="shared" si="17"/>
        <v>251984</v>
      </c>
      <c r="H36" s="3">
        <f t="shared" si="17"/>
        <v>4242959</v>
      </c>
      <c r="I36" s="3">
        <f>SUM(I308)</f>
        <v>434809</v>
      </c>
      <c r="J36" s="3"/>
      <c r="K36" s="3"/>
      <c r="L36" s="3">
        <f t="shared" si="17"/>
        <v>227521.81499999997</v>
      </c>
      <c r="M36" s="65"/>
      <c r="N36" s="22">
        <f>'Olieforbrug, TJ'!M36</f>
        <v>2013</v>
      </c>
      <c r="P36" s="65"/>
    </row>
    <row r="37" spans="1:16" x14ac:dyDescent="0.2">
      <c r="A37" s="22">
        <f>'Olieforbrug, TJ'!A37</f>
        <v>2014</v>
      </c>
      <c r="C37" s="3">
        <f>SUM(C315:C321)</f>
        <v>4490545</v>
      </c>
      <c r="D37" s="3">
        <f t="shared" ref="D37:L37" si="18">SUM(D315:D321)</f>
        <v>2086669</v>
      </c>
      <c r="E37" s="3">
        <f t="shared" si="18"/>
        <v>2620502</v>
      </c>
      <c r="F37" s="3">
        <f t="shared" si="18"/>
        <v>0</v>
      </c>
      <c r="G37" s="3">
        <f t="shared" si="18"/>
        <v>108597</v>
      </c>
      <c r="H37" s="3">
        <f t="shared" si="18"/>
        <v>4071915</v>
      </c>
      <c r="I37" s="3">
        <f>SUM(I321)</f>
        <v>467256</v>
      </c>
      <c r="J37" s="3"/>
      <c r="K37" s="3"/>
      <c r="L37" s="3">
        <f t="shared" si="18"/>
        <v>193093.435</v>
      </c>
      <c r="M37" s="65"/>
      <c r="N37" s="22">
        <f>'Olieforbrug, TJ'!M37</f>
        <v>2014</v>
      </c>
      <c r="P37" s="65"/>
    </row>
    <row r="38" spans="1:16" x14ac:dyDescent="0.2">
      <c r="A38" s="22">
        <f>'Olieforbrug, TJ'!A38</f>
        <v>2015</v>
      </c>
      <c r="C38" s="3">
        <f>SUM(C328:C334)</f>
        <v>4515089</v>
      </c>
      <c r="D38" s="3">
        <f t="shared" ref="D38:L38" si="19">SUM(D328:D334)</f>
        <v>2288925</v>
      </c>
      <c r="E38" s="3">
        <f t="shared" si="19"/>
        <v>2516972</v>
      </c>
      <c r="F38" s="3">
        <f t="shared" si="19"/>
        <v>0</v>
      </c>
      <c r="G38" s="3">
        <f t="shared" si="19"/>
        <v>25216</v>
      </c>
      <c r="H38" s="3">
        <f t="shared" si="19"/>
        <v>4314874</v>
      </c>
      <c r="I38" s="3">
        <f>SUM(I334)</f>
        <v>429529</v>
      </c>
      <c r="J38" s="3"/>
      <c r="K38" s="3"/>
      <c r="L38" s="3">
        <f t="shared" si="19"/>
        <v>194148.82699999999</v>
      </c>
      <c r="M38" s="65"/>
      <c r="N38" s="22">
        <f>'Olieforbrug, TJ'!M38</f>
        <v>2015</v>
      </c>
      <c r="P38" s="65"/>
    </row>
    <row r="39" spans="1:16" x14ac:dyDescent="0.2">
      <c r="A39" s="22">
        <f>'Olieforbrug, TJ'!A39</f>
        <v>2016</v>
      </c>
      <c r="C39" s="3">
        <f>SUM(C341:C347)</f>
        <v>4038266</v>
      </c>
      <c r="D39" s="3">
        <f t="shared" ref="D39:L39" si="20">SUM(D341:D347)</f>
        <v>2034988</v>
      </c>
      <c r="E39" s="3">
        <f t="shared" si="20"/>
        <v>2456009</v>
      </c>
      <c r="F39" s="3">
        <f t="shared" si="20"/>
        <v>0</v>
      </c>
      <c r="G39" s="3">
        <f t="shared" si="20"/>
        <v>83528</v>
      </c>
      <c r="H39" s="3">
        <f t="shared" si="20"/>
        <v>3785596</v>
      </c>
      <c r="I39" s="3">
        <f>SUM(I347)</f>
        <v>445947</v>
      </c>
      <c r="J39" s="3"/>
      <c r="K39" s="3"/>
      <c r="L39" s="3">
        <f t="shared" si="20"/>
        <v>173645.43799999999</v>
      </c>
      <c r="M39" s="65"/>
      <c r="N39" s="22">
        <f>'Olieforbrug, TJ'!M39</f>
        <v>2016</v>
      </c>
      <c r="P39" s="65"/>
    </row>
    <row r="40" spans="1:16" x14ac:dyDescent="0.2">
      <c r="A40" s="22">
        <f>'Olieforbrug, TJ'!A40</f>
        <v>2017</v>
      </c>
      <c r="C40" s="3">
        <f>SUM(C354:C360)</f>
        <v>3950187</v>
      </c>
      <c r="D40" s="3">
        <f t="shared" ref="D40:L40" si="21">SUM(D354:D360)</f>
        <v>2768021</v>
      </c>
      <c r="E40" s="3">
        <f t="shared" si="21"/>
        <v>2305487</v>
      </c>
      <c r="F40" s="3">
        <f t="shared" si="21"/>
        <v>0</v>
      </c>
      <c r="G40" s="3">
        <f t="shared" si="21"/>
        <v>105861</v>
      </c>
      <c r="H40" s="3">
        <f t="shared" si="21"/>
        <v>4568561</v>
      </c>
      <c r="I40" s="3">
        <f>SUM(I360)</f>
        <v>397057</v>
      </c>
      <c r="J40" s="3"/>
      <c r="K40" s="3"/>
      <c r="L40" s="3">
        <f t="shared" si="21"/>
        <v>169858.041</v>
      </c>
      <c r="M40" s="65"/>
      <c r="N40" s="22">
        <f>'Olieforbrug, TJ'!M40</f>
        <v>2017</v>
      </c>
      <c r="P40" s="65"/>
    </row>
    <row r="41" spans="1:16" x14ac:dyDescent="0.2">
      <c r="A41" s="22">
        <f>'Olieforbrug, TJ'!A41</f>
        <v>2018</v>
      </c>
      <c r="C41" s="3">
        <f>SUM(C367:C373)</f>
        <v>3316670</v>
      </c>
      <c r="D41" s="3">
        <f t="shared" ref="D41:L41" si="22">SUM(D367:D373)</f>
        <v>2958337</v>
      </c>
      <c r="E41" s="3">
        <f t="shared" si="22"/>
        <v>1586521</v>
      </c>
      <c r="F41" s="3">
        <f t="shared" si="22"/>
        <v>0</v>
      </c>
      <c r="G41" s="3">
        <f t="shared" si="22"/>
        <v>-124680</v>
      </c>
      <c r="H41" s="3">
        <f t="shared" si="22"/>
        <v>4451226</v>
      </c>
      <c r="I41" s="3">
        <f>SUM(I373)</f>
        <v>595528</v>
      </c>
      <c r="J41" s="3"/>
      <c r="K41" s="3"/>
      <c r="L41" s="3">
        <f t="shared" si="22"/>
        <v>142616.81</v>
      </c>
      <c r="M41" s="65"/>
      <c r="N41" s="22">
        <f>'Olieforbrug, TJ'!M41</f>
        <v>2018</v>
      </c>
      <c r="P41" s="65"/>
    </row>
    <row r="42" spans="1:16" x14ac:dyDescent="0.2">
      <c r="A42" s="22">
        <f>'Olieforbrug, TJ'!A42</f>
        <v>2019</v>
      </c>
      <c r="C42" s="3">
        <f>SUM(C380:C386)</f>
        <v>3252645</v>
      </c>
      <c r="D42" s="3">
        <f t="shared" ref="D42:L42" si="23">SUM(D380:D386)</f>
        <v>2701992</v>
      </c>
      <c r="E42" s="3">
        <f t="shared" si="23"/>
        <v>1485994</v>
      </c>
      <c r="F42" s="3">
        <f t="shared" si="23"/>
        <v>0</v>
      </c>
      <c r="G42" s="3">
        <f t="shared" si="23"/>
        <v>50203</v>
      </c>
      <c r="H42" s="3">
        <f t="shared" si="23"/>
        <v>4545686</v>
      </c>
      <c r="I42" s="3">
        <f>SUM(I386)</f>
        <v>445997</v>
      </c>
      <c r="J42" s="3"/>
      <c r="K42" s="3"/>
      <c r="L42" s="3">
        <f t="shared" si="23"/>
        <v>139863.73499999999</v>
      </c>
      <c r="M42" s="65"/>
      <c r="N42" s="22">
        <v>2019</v>
      </c>
      <c r="P42" s="65"/>
    </row>
    <row r="43" spans="1:16" x14ac:dyDescent="0.2">
      <c r="A43" s="22">
        <f>'Olieforbrug, TJ'!A43</f>
        <v>2020</v>
      </c>
      <c r="C43" s="3">
        <f>SUM(C393:C399)</f>
        <v>2137020</v>
      </c>
      <c r="D43" s="3">
        <f t="shared" ref="D43:L43" si="24">SUM(D393:D399)</f>
        <v>2923982</v>
      </c>
      <c r="E43" s="3">
        <f t="shared" si="24"/>
        <v>757738</v>
      </c>
      <c r="F43" s="3">
        <f t="shared" si="24"/>
        <v>0</v>
      </c>
      <c r="G43" s="3">
        <f t="shared" si="24"/>
        <v>53712</v>
      </c>
      <c r="H43" s="3">
        <f t="shared" si="24"/>
        <v>4379163</v>
      </c>
      <c r="I43" s="3">
        <f>SUM(I399)</f>
        <v>593541</v>
      </c>
      <c r="J43" s="3"/>
      <c r="K43" s="3"/>
      <c r="L43" s="3">
        <f t="shared" si="24"/>
        <v>91891.86</v>
      </c>
      <c r="M43" s="65"/>
      <c r="N43" s="22">
        <v>2020</v>
      </c>
      <c r="O43" s="65"/>
      <c r="P43" s="65"/>
    </row>
    <row r="44" spans="1:16" x14ac:dyDescent="0.2">
      <c r="A44" s="22">
        <f>'Olieforbrug, TJ'!A44</f>
        <v>2021</v>
      </c>
      <c r="C44" s="3">
        <f>SUM(C406:C412)</f>
        <v>1858937</v>
      </c>
      <c r="D44" s="3">
        <f t="shared" ref="D44:L44" si="25">SUM(D406:D412)</f>
        <v>3057485</v>
      </c>
      <c r="E44" s="3">
        <f t="shared" si="25"/>
        <v>576246</v>
      </c>
      <c r="F44" s="3">
        <f t="shared" si="25"/>
        <v>0</v>
      </c>
      <c r="G44" s="3">
        <f t="shared" si="25"/>
        <v>132773</v>
      </c>
      <c r="H44" s="3">
        <f t="shared" si="25"/>
        <v>4374082</v>
      </c>
      <c r="I44" s="3">
        <f>SUM(I412)</f>
        <v>548670</v>
      </c>
      <c r="J44" s="3"/>
      <c r="K44" s="3"/>
      <c r="L44" s="3">
        <f t="shared" si="25"/>
        <v>79934.290999999997</v>
      </c>
      <c r="M44" s="65"/>
      <c r="N44" s="22">
        <v>2021</v>
      </c>
      <c r="O44" s="102"/>
      <c r="P44" s="65"/>
    </row>
    <row r="45" spans="1:16" x14ac:dyDescent="0.2">
      <c r="A45" s="22">
        <f>'Olieforbrug, TJ'!A45</f>
        <v>2022</v>
      </c>
      <c r="C45" s="3">
        <f>SUM(C419:C425)</f>
        <v>1905397</v>
      </c>
      <c r="D45" s="3">
        <f t="shared" ref="D45:L45" si="26">SUM(D419:D425)</f>
        <v>2688805</v>
      </c>
      <c r="E45" s="3">
        <f t="shared" si="26"/>
        <v>450122</v>
      </c>
      <c r="F45" s="3">
        <f t="shared" si="26"/>
        <v>0</v>
      </c>
      <c r="G45" s="3">
        <f t="shared" si="26"/>
        <v>184530</v>
      </c>
      <c r="H45" s="3">
        <f t="shared" si="26"/>
        <v>4359933</v>
      </c>
      <c r="I45" s="3">
        <f>SUM(I425)</f>
        <v>428701</v>
      </c>
      <c r="J45" s="3"/>
      <c r="K45" s="3"/>
      <c r="L45" s="3">
        <f t="shared" si="26"/>
        <v>81932.070999999996</v>
      </c>
      <c r="M45" s="65"/>
      <c r="N45" s="22">
        <v>2022</v>
      </c>
      <c r="O45" s="65"/>
      <c r="P45" s="65"/>
    </row>
    <row r="46" spans="1:16" x14ac:dyDescent="0.2">
      <c r="A46" s="22">
        <f>'Olieforbrug, TJ'!A46</f>
        <v>2023</v>
      </c>
      <c r="C46" s="3">
        <f>SUM(C432:C438)</f>
        <v>1675713</v>
      </c>
      <c r="D46" s="3">
        <f t="shared" ref="D46:L46" si="27">SUM(D432:D438)</f>
        <v>2653264</v>
      </c>
      <c r="E46" s="3">
        <f t="shared" si="27"/>
        <v>61350</v>
      </c>
      <c r="F46" s="3">
        <f t="shared" si="27"/>
        <v>0</v>
      </c>
      <c r="G46" s="3">
        <f t="shared" si="27"/>
        <v>95110</v>
      </c>
      <c r="H46" s="3">
        <f t="shared" si="27"/>
        <v>4315324</v>
      </c>
      <c r="I46" s="3">
        <f>SUM(I438)</f>
        <v>433169</v>
      </c>
      <c r="J46" s="3"/>
      <c r="K46" s="3"/>
      <c r="L46" s="3">
        <f t="shared" si="27"/>
        <v>72055.658999999985</v>
      </c>
      <c r="M46" s="65"/>
      <c r="N46" s="22">
        <v>2023</v>
      </c>
      <c r="O46" s="129"/>
      <c r="P46" s="65"/>
    </row>
    <row r="47" spans="1:16" x14ac:dyDescent="0.2">
      <c r="A47" s="22"/>
      <c r="C47" s="78"/>
      <c r="D47" s="78"/>
      <c r="E47" s="78"/>
      <c r="F47" s="78"/>
      <c r="G47" s="78"/>
      <c r="H47" s="78"/>
      <c r="I47" s="78"/>
      <c r="J47" s="78"/>
      <c r="K47" s="78"/>
      <c r="L47" s="84"/>
      <c r="M47" s="65"/>
      <c r="N47" s="22"/>
    </row>
    <row r="48" spans="1:16" ht="13.5" thickBot="1" x14ac:dyDescent="0.25">
      <c r="A48" s="66"/>
      <c r="C48" s="25"/>
      <c r="D48" s="25"/>
      <c r="E48" s="25"/>
      <c r="F48" s="25"/>
      <c r="G48" s="25"/>
      <c r="H48" s="25"/>
      <c r="I48" s="25"/>
      <c r="L48" s="25"/>
      <c r="N48" s="66"/>
    </row>
    <row r="49" spans="1:14" x14ac:dyDescent="0.2">
      <c r="A49" s="32" t="s">
        <v>40</v>
      </c>
      <c r="C49" s="65">
        <v>4743768</v>
      </c>
      <c r="D49" s="65">
        <v>691120</v>
      </c>
      <c r="E49" s="65">
        <v>3393423</v>
      </c>
      <c r="F49" s="65">
        <v>0</v>
      </c>
      <c r="G49" s="65">
        <v>-33773</v>
      </c>
      <c r="H49" s="65">
        <v>2023486</v>
      </c>
      <c r="I49" s="65">
        <v>628185</v>
      </c>
      <c r="L49" s="65">
        <v>203982.024</v>
      </c>
      <c r="N49" s="26" t="s">
        <v>61</v>
      </c>
    </row>
    <row r="50" spans="1:14" x14ac:dyDescent="0.2">
      <c r="A50" s="32" t="s">
        <v>41</v>
      </c>
      <c r="C50" s="65">
        <v>4713742</v>
      </c>
      <c r="D50" s="65">
        <v>786001</v>
      </c>
      <c r="E50" s="65">
        <v>3915553</v>
      </c>
      <c r="F50" s="65">
        <v>0</v>
      </c>
      <c r="G50" s="65">
        <v>150009</v>
      </c>
      <c r="H50" s="65">
        <v>1748783</v>
      </c>
      <c r="I50" s="65">
        <v>478176</v>
      </c>
      <c r="L50" s="65">
        <v>202690.90600000002</v>
      </c>
      <c r="N50" s="26" t="s">
        <v>62</v>
      </c>
    </row>
    <row r="51" spans="1:14" x14ac:dyDescent="0.2">
      <c r="A51" s="32" t="s">
        <v>42</v>
      </c>
      <c r="C51" s="65">
        <v>4568307</v>
      </c>
      <c r="D51" s="65">
        <v>618134</v>
      </c>
      <c r="E51" s="65">
        <v>3174007</v>
      </c>
      <c r="F51" s="65">
        <v>0</v>
      </c>
      <c r="G51" s="65">
        <v>-34417</v>
      </c>
      <c r="H51" s="65">
        <v>2000900</v>
      </c>
      <c r="I51" s="65">
        <v>512593</v>
      </c>
      <c r="L51" s="65">
        <v>196437.201</v>
      </c>
      <c r="N51" s="26" t="s">
        <v>63</v>
      </c>
    </row>
    <row r="52" spans="1:14" x14ac:dyDescent="0.2">
      <c r="A52" s="32" t="s">
        <v>43</v>
      </c>
      <c r="C52" s="65">
        <v>4491013</v>
      </c>
      <c r="D52" s="65">
        <v>624320</v>
      </c>
      <c r="E52" s="65">
        <v>3143520</v>
      </c>
      <c r="F52" s="65">
        <v>0</v>
      </c>
      <c r="G52" s="65">
        <v>28801</v>
      </c>
      <c r="H52" s="65">
        <v>1951967</v>
      </c>
      <c r="I52" s="65">
        <v>483792</v>
      </c>
      <c r="L52" s="65">
        <v>193113.55900000001</v>
      </c>
      <c r="N52" s="26" t="s">
        <v>64</v>
      </c>
    </row>
    <row r="53" spans="1:14" x14ac:dyDescent="0.2">
      <c r="A53" s="32"/>
      <c r="L53" s="65"/>
    </row>
    <row r="54" spans="1:14" x14ac:dyDescent="0.2">
      <c r="A54" s="32" t="s">
        <v>44</v>
      </c>
      <c r="C54" s="65">
        <v>4281459</v>
      </c>
      <c r="D54" s="65">
        <v>653279</v>
      </c>
      <c r="E54" s="65">
        <v>2988973</v>
      </c>
      <c r="F54" s="65">
        <v>0</v>
      </c>
      <c r="G54" s="65">
        <v>19058</v>
      </c>
      <c r="H54" s="65">
        <v>1960133</v>
      </c>
      <c r="I54" s="65">
        <v>464734</v>
      </c>
      <c r="L54" s="65">
        <v>184102.73699999999</v>
      </c>
      <c r="N54" s="26" t="s">
        <v>81</v>
      </c>
    </row>
    <row r="55" spans="1:14" x14ac:dyDescent="0.2">
      <c r="A55" s="32" t="s">
        <v>45</v>
      </c>
      <c r="C55" s="65">
        <v>4224416</v>
      </c>
      <c r="D55" s="65">
        <v>780144</v>
      </c>
      <c r="E55" s="65">
        <v>3114347</v>
      </c>
      <c r="F55" s="65">
        <v>0</v>
      </c>
      <c r="G55" s="65">
        <v>-61105</v>
      </c>
      <c r="H55" s="65">
        <v>1899836</v>
      </c>
      <c r="I55" s="65">
        <v>525839</v>
      </c>
      <c r="L55" s="65">
        <v>181649.88799999998</v>
      </c>
      <c r="N55" s="26" t="s">
        <v>82</v>
      </c>
    </row>
    <row r="56" spans="1:14" x14ac:dyDescent="0.2">
      <c r="A56" s="32" t="s">
        <v>46</v>
      </c>
      <c r="C56" s="65">
        <v>3997562</v>
      </c>
      <c r="D56" s="65">
        <v>548294</v>
      </c>
      <c r="E56" s="65">
        <v>2626465</v>
      </c>
      <c r="F56" s="65">
        <v>0</v>
      </c>
      <c r="G56" s="65">
        <v>92755</v>
      </c>
      <c r="H56" s="65">
        <v>1953347</v>
      </c>
      <c r="I56" s="65">
        <v>433084</v>
      </c>
      <c r="L56" s="65">
        <v>171895.166</v>
      </c>
      <c r="N56" s="26" t="s">
        <v>83</v>
      </c>
    </row>
    <row r="57" spans="1:14" x14ac:dyDescent="0.2">
      <c r="A57" s="32" t="s">
        <v>47</v>
      </c>
      <c r="C57" s="65">
        <v>4335223</v>
      </c>
      <c r="D57" s="65">
        <v>726675</v>
      </c>
      <c r="E57" s="65">
        <v>2839493</v>
      </c>
      <c r="F57" s="65">
        <v>0</v>
      </c>
      <c r="G57" s="65">
        <v>-41514</v>
      </c>
      <c r="H57" s="65">
        <v>2117789</v>
      </c>
      <c r="I57" s="65">
        <v>474598</v>
      </c>
      <c r="L57" s="65">
        <v>186414.58900000001</v>
      </c>
      <c r="N57" s="26" t="s">
        <v>84</v>
      </c>
    </row>
    <row r="58" spans="1:14" x14ac:dyDescent="0.2">
      <c r="A58" s="32"/>
      <c r="L58" s="65"/>
    </row>
    <row r="59" spans="1:14" x14ac:dyDescent="0.2">
      <c r="A59" s="32" t="s">
        <v>48</v>
      </c>
      <c r="C59" s="65">
        <v>3749676</v>
      </c>
      <c r="D59" s="65">
        <v>648560</v>
      </c>
      <c r="E59" s="65">
        <v>2445478</v>
      </c>
      <c r="F59" s="65">
        <v>0</v>
      </c>
      <c r="G59" s="65">
        <v>2217</v>
      </c>
      <c r="H59" s="65">
        <v>1998519</v>
      </c>
      <c r="I59" s="65">
        <v>472381</v>
      </c>
      <c r="L59" s="65">
        <v>161236.068</v>
      </c>
      <c r="N59" s="26" t="s">
        <v>85</v>
      </c>
    </row>
    <row r="60" spans="1:14" x14ac:dyDescent="0.2">
      <c r="A60" s="32" t="s">
        <v>49</v>
      </c>
      <c r="C60" s="65">
        <v>3803850</v>
      </c>
      <c r="D60" s="65">
        <v>504345</v>
      </c>
      <c r="E60" s="65">
        <v>2570675</v>
      </c>
      <c r="F60" s="65">
        <v>0</v>
      </c>
      <c r="G60" s="65">
        <v>77530</v>
      </c>
      <c r="H60" s="65">
        <v>1742796</v>
      </c>
      <c r="I60" s="65">
        <v>394851</v>
      </c>
      <c r="L60" s="65">
        <v>163565.54999999999</v>
      </c>
      <c r="N60" s="26" t="s">
        <v>86</v>
      </c>
    </row>
    <row r="61" spans="1:14" x14ac:dyDescent="0.2">
      <c r="A61" s="32" t="s">
        <v>50</v>
      </c>
      <c r="C61" s="65">
        <v>3738770</v>
      </c>
      <c r="D61" s="65">
        <v>299394</v>
      </c>
      <c r="E61" s="65">
        <v>2160858</v>
      </c>
      <c r="F61" s="65">
        <v>0</v>
      </c>
      <c r="G61" s="65">
        <v>-43206</v>
      </c>
      <c r="H61" s="65">
        <v>1954897</v>
      </c>
      <c r="I61" s="65">
        <v>438057</v>
      </c>
      <c r="L61" s="65">
        <v>160767.10999999999</v>
      </c>
      <c r="N61" s="26" t="s">
        <v>87</v>
      </c>
    </row>
    <row r="62" spans="1:14" x14ac:dyDescent="0.2">
      <c r="A62" s="32" t="s">
        <v>51</v>
      </c>
      <c r="C62" s="65">
        <v>3876553</v>
      </c>
      <c r="D62" s="65">
        <v>579813</v>
      </c>
      <c r="E62" s="65">
        <v>2225659</v>
      </c>
      <c r="F62" s="65">
        <v>0</v>
      </c>
      <c r="G62" s="65">
        <v>-77055</v>
      </c>
      <c r="H62" s="65">
        <v>2101964</v>
      </c>
      <c r="I62" s="65">
        <v>515112</v>
      </c>
      <c r="L62" s="65">
        <v>166691.77900000001</v>
      </c>
      <c r="N62" s="26" t="s">
        <v>88</v>
      </c>
    </row>
    <row r="63" spans="1:14" x14ac:dyDescent="0.2">
      <c r="A63" s="32"/>
      <c r="L63" s="65"/>
    </row>
    <row r="64" spans="1:14" x14ac:dyDescent="0.2">
      <c r="A64" s="32" t="s">
        <v>52</v>
      </c>
      <c r="C64" s="65">
        <v>3520998</v>
      </c>
      <c r="D64" s="65">
        <v>574158</v>
      </c>
      <c r="E64" s="65">
        <v>2338166</v>
      </c>
      <c r="F64" s="65">
        <v>0</v>
      </c>
      <c r="G64" s="65">
        <v>46155</v>
      </c>
      <c r="H64" s="65">
        <v>1803926</v>
      </c>
      <c r="I64" s="65">
        <v>468957</v>
      </c>
      <c r="L64" s="65">
        <v>151402.91399999999</v>
      </c>
      <c r="N64" s="26" t="s">
        <v>89</v>
      </c>
    </row>
    <row r="65" spans="1:14" x14ac:dyDescent="0.2">
      <c r="A65" s="32" t="s">
        <v>53</v>
      </c>
      <c r="C65" s="65">
        <v>3513335</v>
      </c>
      <c r="D65" s="65">
        <v>577928</v>
      </c>
      <c r="E65" s="65">
        <v>2116303</v>
      </c>
      <c r="F65" s="65">
        <v>0</v>
      </c>
      <c r="G65" s="65">
        <v>-138062</v>
      </c>
      <c r="H65" s="65">
        <v>1873972</v>
      </c>
      <c r="I65" s="65">
        <v>607019</v>
      </c>
      <c r="L65" s="65">
        <v>151073.40500000003</v>
      </c>
      <c r="N65" s="26" t="s">
        <v>90</v>
      </c>
    </row>
    <row r="66" spans="1:14" x14ac:dyDescent="0.2">
      <c r="A66" s="32" t="s">
        <v>54</v>
      </c>
      <c r="C66" s="65">
        <v>3494055</v>
      </c>
      <c r="D66" s="65">
        <v>505872</v>
      </c>
      <c r="E66" s="65">
        <v>2016315</v>
      </c>
      <c r="F66" s="65">
        <v>0</v>
      </c>
      <c r="G66" s="65">
        <v>118035</v>
      </c>
      <c r="H66" s="65">
        <v>2135513</v>
      </c>
      <c r="I66" s="65">
        <v>488984</v>
      </c>
      <c r="L66" s="65">
        <v>150244.36499999999</v>
      </c>
      <c r="N66" s="26" t="s">
        <v>91</v>
      </c>
    </row>
    <row r="67" spans="1:14" x14ac:dyDescent="0.2">
      <c r="A67" s="32" t="s">
        <v>55</v>
      </c>
      <c r="C67" s="65">
        <v>3507079</v>
      </c>
      <c r="D67" s="65">
        <v>706030</v>
      </c>
      <c r="E67" s="65">
        <v>2185619</v>
      </c>
      <c r="F67" s="65">
        <v>0</v>
      </c>
      <c r="G67" s="65">
        <v>-17584</v>
      </c>
      <c r="H67" s="65">
        <v>1968899</v>
      </c>
      <c r="I67" s="65">
        <v>506568</v>
      </c>
      <c r="L67" s="65">
        <v>150804.397</v>
      </c>
      <c r="N67" s="26" t="s">
        <v>92</v>
      </c>
    </row>
    <row r="68" spans="1:14" x14ac:dyDescent="0.2">
      <c r="A68" s="32"/>
      <c r="L68" s="65"/>
    </row>
    <row r="69" spans="1:14" x14ac:dyDescent="0.2">
      <c r="A69" s="32" t="s">
        <v>56</v>
      </c>
      <c r="C69" s="65">
        <v>3408528</v>
      </c>
      <c r="D69" s="65">
        <v>758847</v>
      </c>
      <c r="E69" s="65">
        <v>2017066</v>
      </c>
      <c r="F69" s="65">
        <v>0</v>
      </c>
      <c r="G69" s="65">
        <v>-8785</v>
      </c>
      <c r="H69" s="65">
        <v>2122139</v>
      </c>
      <c r="I69" s="65">
        <v>515353</v>
      </c>
      <c r="L69" s="65">
        <v>146566.704</v>
      </c>
      <c r="N69" s="26" t="s">
        <v>93</v>
      </c>
    </row>
    <row r="70" spans="1:14" x14ac:dyDescent="0.2">
      <c r="A70" s="32" t="s">
        <v>57</v>
      </c>
      <c r="C70" s="65">
        <v>3256998</v>
      </c>
      <c r="D70" s="65">
        <v>948645</v>
      </c>
      <c r="E70" s="65">
        <v>2252852</v>
      </c>
      <c r="F70" s="65">
        <v>0</v>
      </c>
      <c r="G70" s="65">
        <v>-3719</v>
      </c>
      <c r="H70" s="65">
        <v>1972941</v>
      </c>
      <c r="I70" s="65">
        <v>519072</v>
      </c>
      <c r="L70" s="65">
        <v>140050.91399999999</v>
      </c>
      <c r="N70" s="26" t="s">
        <v>94</v>
      </c>
    </row>
    <row r="71" spans="1:14" x14ac:dyDescent="0.2">
      <c r="A71" s="32" t="s">
        <v>58</v>
      </c>
      <c r="C71" s="65">
        <v>3302342</v>
      </c>
      <c r="D71" s="65">
        <v>999796</v>
      </c>
      <c r="E71" s="65">
        <v>2551542</v>
      </c>
      <c r="F71" s="65">
        <v>0</v>
      </c>
      <c r="G71" s="65">
        <v>27745</v>
      </c>
      <c r="H71" s="65">
        <v>1795062</v>
      </c>
      <c r="I71" s="65">
        <v>491327</v>
      </c>
      <c r="L71" s="65">
        <v>142000.70600000001</v>
      </c>
      <c r="N71" s="26" t="s">
        <v>95</v>
      </c>
    </row>
    <row r="72" spans="1:14" x14ac:dyDescent="0.2">
      <c r="A72" s="32" t="s">
        <v>96</v>
      </c>
      <c r="C72" s="65">
        <v>2935063</v>
      </c>
      <c r="D72" s="65">
        <v>803699</v>
      </c>
      <c r="E72" s="65">
        <v>1734823</v>
      </c>
      <c r="F72" s="65">
        <v>0</v>
      </c>
      <c r="G72" s="65">
        <v>-103754</v>
      </c>
      <c r="H72" s="65">
        <v>1915318</v>
      </c>
      <c r="I72" s="65">
        <v>595081</v>
      </c>
      <c r="L72" s="65">
        <v>126207.709</v>
      </c>
      <c r="N72" s="26" t="s">
        <v>97</v>
      </c>
    </row>
    <row r="73" spans="1:14" x14ac:dyDescent="0.2">
      <c r="A73" s="32"/>
      <c r="L73" s="65"/>
      <c r="N73" s="26"/>
    </row>
    <row r="74" spans="1:14" x14ac:dyDescent="0.2">
      <c r="A74" s="32" t="s">
        <v>98</v>
      </c>
      <c r="C74" s="65">
        <v>3045217</v>
      </c>
      <c r="D74" s="65">
        <v>633609</v>
      </c>
      <c r="E74" s="65">
        <v>1796873</v>
      </c>
      <c r="F74" s="65">
        <v>0</v>
      </c>
      <c r="G74" s="65">
        <v>-4441</v>
      </c>
      <c r="H74" s="65">
        <v>1950613</v>
      </c>
      <c r="I74" s="65">
        <v>599522</v>
      </c>
      <c r="L74" s="65">
        <v>130944.33100000001</v>
      </c>
      <c r="N74" s="26" t="s">
        <v>99</v>
      </c>
    </row>
    <row r="75" spans="1:14" x14ac:dyDescent="0.2">
      <c r="A75" s="32" t="s">
        <v>114</v>
      </c>
      <c r="C75" s="65">
        <v>3082818</v>
      </c>
      <c r="D75" s="65">
        <v>794924</v>
      </c>
      <c r="E75" s="65">
        <v>1919476</v>
      </c>
      <c r="F75" s="65">
        <v>0</v>
      </c>
      <c r="G75" s="65">
        <v>-12270</v>
      </c>
      <c r="H75" s="65">
        <v>1956200</v>
      </c>
      <c r="I75" s="65">
        <v>611792</v>
      </c>
      <c r="J75" s="65"/>
      <c r="K75" s="65"/>
      <c r="L75" s="65">
        <v>132561.174</v>
      </c>
      <c r="N75" s="26" t="s">
        <v>126</v>
      </c>
    </row>
    <row r="76" spans="1:14" x14ac:dyDescent="0.2">
      <c r="A76" s="32" t="s">
        <v>127</v>
      </c>
      <c r="C76" s="65">
        <v>2833534</v>
      </c>
      <c r="D76" s="65">
        <v>643070</v>
      </c>
      <c r="E76" s="65">
        <v>1837980</v>
      </c>
      <c r="F76" s="65">
        <v>0</v>
      </c>
      <c r="G76" s="65">
        <v>132285</v>
      </c>
      <c r="H76" s="65">
        <v>1734775</v>
      </c>
      <c r="I76" s="65">
        <v>479507</v>
      </c>
      <c r="J76" s="65"/>
      <c r="K76" s="65"/>
      <c r="L76" s="65">
        <v>121841.962</v>
      </c>
      <c r="N76" s="26" t="s">
        <v>128</v>
      </c>
    </row>
    <row r="77" spans="1:14" x14ac:dyDescent="0.2">
      <c r="A77" s="32" t="s">
        <v>132</v>
      </c>
      <c r="C77" s="65">
        <v>3195007</v>
      </c>
      <c r="D77" s="65">
        <v>640414</v>
      </c>
      <c r="E77" s="65">
        <v>2148166</v>
      </c>
      <c r="F77" s="65">
        <v>0</v>
      </c>
      <c r="G77" s="65">
        <v>-34762</v>
      </c>
      <c r="H77" s="65">
        <v>1604649</v>
      </c>
      <c r="I77" s="65">
        <v>514269</v>
      </c>
      <c r="J77" s="65"/>
      <c r="K77" s="65"/>
      <c r="L77" s="65">
        <v>137385.30100000001</v>
      </c>
      <c r="N77" s="26" t="s">
        <v>133</v>
      </c>
    </row>
    <row r="78" spans="1:14" x14ac:dyDescent="0.2">
      <c r="A78" s="32"/>
      <c r="J78" s="65"/>
      <c r="K78" s="65"/>
      <c r="L78" s="65"/>
      <c r="N78" s="26"/>
    </row>
    <row r="79" spans="1:14" x14ac:dyDescent="0.2">
      <c r="A79" s="32" t="s">
        <v>134</v>
      </c>
      <c r="C79" s="65">
        <v>2742149</v>
      </c>
      <c r="D79" s="65">
        <v>519294</v>
      </c>
      <c r="E79" s="65">
        <v>1769174</v>
      </c>
      <c r="F79" s="65">
        <v>0</v>
      </c>
      <c r="G79" s="65">
        <v>88798</v>
      </c>
      <c r="H79" s="65">
        <v>1661984</v>
      </c>
      <c r="I79" s="65">
        <v>425471</v>
      </c>
      <c r="J79" s="65"/>
      <c r="K79" s="65"/>
      <c r="L79" s="65">
        <v>117912.40700000001</v>
      </c>
      <c r="N79" s="26" t="s">
        <v>135</v>
      </c>
    </row>
    <row r="80" spans="1:14" x14ac:dyDescent="0.2">
      <c r="A80" s="32" t="s">
        <v>139</v>
      </c>
      <c r="C80" s="65">
        <v>2886756</v>
      </c>
      <c r="D80" s="65">
        <v>966114</v>
      </c>
      <c r="E80" s="65">
        <v>2039358</v>
      </c>
      <c r="F80" s="65">
        <v>0</v>
      </c>
      <c r="G80" s="65">
        <v>-102848</v>
      </c>
      <c r="H80" s="65">
        <v>1773866</v>
      </c>
      <c r="I80" s="65">
        <v>528319</v>
      </c>
      <c r="J80" s="65"/>
      <c r="K80" s="65"/>
      <c r="L80" s="65">
        <v>124130.508</v>
      </c>
      <c r="N80" s="26" t="s">
        <v>140</v>
      </c>
    </row>
    <row r="81" spans="1:14" x14ac:dyDescent="0.2">
      <c r="A81" s="32" t="s">
        <v>141</v>
      </c>
      <c r="C81" s="65">
        <v>2704102</v>
      </c>
      <c r="D81" s="65">
        <v>959491</v>
      </c>
      <c r="E81" s="65">
        <v>1807857</v>
      </c>
      <c r="F81" s="65">
        <v>0</v>
      </c>
      <c r="G81" s="65">
        <v>-21714</v>
      </c>
      <c r="H81" s="65">
        <v>1818227</v>
      </c>
      <c r="I81" s="65">
        <v>550033</v>
      </c>
      <c r="J81" s="65"/>
      <c r="K81" s="65"/>
      <c r="L81" s="65">
        <v>116276.386</v>
      </c>
      <c r="N81" s="26" t="s">
        <v>142</v>
      </c>
    </row>
    <row r="82" spans="1:14" x14ac:dyDescent="0.2">
      <c r="A82" s="32" t="s">
        <v>151</v>
      </c>
      <c r="C82" s="65">
        <v>2607613</v>
      </c>
      <c r="D82" s="65">
        <v>575121</v>
      </c>
      <c r="E82" s="65">
        <v>1658027</v>
      </c>
      <c r="F82" s="65">
        <v>0</v>
      </c>
      <c r="G82" s="65">
        <v>69967</v>
      </c>
      <c r="H82" s="65">
        <v>1557232</v>
      </c>
      <c r="I82" s="65">
        <v>480066</v>
      </c>
      <c r="J82" s="65"/>
      <c r="K82" s="65"/>
      <c r="L82" s="65">
        <v>112127.359</v>
      </c>
      <c r="N82" s="26" t="s">
        <v>152</v>
      </c>
    </row>
    <row r="83" spans="1:14" x14ac:dyDescent="0.2">
      <c r="A83" s="32"/>
      <c r="J83" s="65"/>
      <c r="K83" s="65"/>
      <c r="L83" s="65"/>
      <c r="N83" s="26"/>
    </row>
    <row r="84" spans="1:14" x14ac:dyDescent="0.2">
      <c r="A84" s="32" t="s">
        <v>156</v>
      </c>
      <c r="C84" s="65">
        <v>2509455</v>
      </c>
      <c r="D84" s="65">
        <v>917386</v>
      </c>
      <c r="E84" s="65">
        <v>1586169</v>
      </c>
      <c r="F84" s="65">
        <v>0</v>
      </c>
      <c r="G84" s="65">
        <v>-65516</v>
      </c>
      <c r="H84" s="65">
        <v>1837160</v>
      </c>
      <c r="I84" s="65">
        <v>545582</v>
      </c>
      <c r="J84" s="65"/>
      <c r="K84" s="65"/>
      <c r="L84" s="65">
        <v>107906.565</v>
      </c>
      <c r="N84" s="26" t="s">
        <v>157</v>
      </c>
    </row>
    <row r="85" spans="1:14" x14ac:dyDescent="0.2">
      <c r="A85" s="32" t="s">
        <v>159</v>
      </c>
      <c r="C85" s="65">
        <v>2592596</v>
      </c>
      <c r="D85" s="65">
        <v>758613</v>
      </c>
      <c r="E85" s="65">
        <v>1549672</v>
      </c>
      <c r="F85" s="65">
        <v>0</v>
      </c>
      <c r="G85" s="65">
        <v>-52505</v>
      </c>
      <c r="H85" s="65">
        <v>1759849</v>
      </c>
      <c r="I85" s="65">
        <v>598087</v>
      </c>
      <c r="J85" s="65"/>
      <c r="K85" s="65"/>
      <c r="L85" s="65">
        <v>111481.628</v>
      </c>
      <c r="N85" s="26" t="s">
        <v>160</v>
      </c>
    </row>
    <row r="86" spans="1:14" x14ac:dyDescent="0.2">
      <c r="A86" s="32" t="s">
        <v>161</v>
      </c>
      <c r="C86" s="65">
        <v>2396942</v>
      </c>
      <c r="D86" s="65">
        <v>859612</v>
      </c>
      <c r="E86" s="65">
        <v>1319106</v>
      </c>
      <c r="F86" s="65">
        <v>0</v>
      </c>
      <c r="G86" s="65">
        <v>-26899</v>
      </c>
      <c r="H86" s="65">
        <v>1952173</v>
      </c>
      <c r="I86" s="65">
        <v>624986</v>
      </c>
      <c r="J86" s="65"/>
      <c r="K86" s="65"/>
      <c r="L86" s="65">
        <v>103068.50599999999</v>
      </c>
      <c r="N86" s="26" t="s">
        <v>162</v>
      </c>
    </row>
    <row r="87" spans="1:14" x14ac:dyDescent="0.2">
      <c r="A87" s="32" t="s">
        <v>163</v>
      </c>
      <c r="C87" s="65">
        <v>2480998</v>
      </c>
      <c r="D87" s="65">
        <v>1182067</v>
      </c>
      <c r="E87" s="65">
        <v>1604169</v>
      </c>
      <c r="F87" s="65">
        <v>0</v>
      </c>
      <c r="G87" s="65">
        <v>-61807</v>
      </c>
      <c r="H87" s="65">
        <v>2078412</v>
      </c>
      <c r="I87" s="65">
        <v>686793</v>
      </c>
      <c r="J87" s="65"/>
      <c r="K87" s="65"/>
      <c r="L87" s="65">
        <v>106682.914</v>
      </c>
      <c r="N87" s="26" t="s">
        <v>164</v>
      </c>
    </row>
    <row r="88" spans="1:14" x14ac:dyDescent="0.2">
      <c r="A88" s="32"/>
      <c r="J88" s="65"/>
      <c r="K88" s="65"/>
      <c r="L88" s="65"/>
      <c r="N88" s="26"/>
    </row>
    <row r="89" spans="1:14" x14ac:dyDescent="0.2">
      <c r="A89" s="32" t="s">
        <v>165</v>
      </c>
      <c r="C89" s="65">
        <v>2347845</v>
      </c>
      <c r="D89" s="65">
        <v>1130058</v>
      </c>
      <c r="E89" s="65">
        <v>1875100</v>
      </c>
      <c r="F89" s="65">
        <v>0</v>
      </c>
      <c r="G89" s="65">
        <v>245009</v>
      </c>
      <c r="H89" s="65">
        <v>1703469</v>
      </c>
      <c r="I89" s="65">
        <v>441784</v>
      </c>
      <c r="J89" s="65"/>
      <c r="K89" s="65"/>
      <c r="L89" s="65">
        <v>100957.33499999999</v>
      </c>
      <c r="M89" s="65"/>
      <c r="N89" s="26" t="s">
        <v>166</v>
      </c>
    </row>
    <row r="90" spans="1:14" x14ac:dyDescent="0.2">
      <c r="A90" s="32" t="s">
        <v>167</v>
      </c>
      <c r="C90" s="65">
        <v>2202371</v>
      </c>
      <c r="D90" s="65">
        <v>1126146</v>
      </c>
      <c r="E90" s="65">
        <v>1395318</v>
      </c>
      <c r="F90" s="65">
        <v>0</v>
      </c>
      <c r="G90" s="65">
        <v>-19568</v>
      </c>
      <c r="H90" s="65">
        <v>1923300</v>
      </c>
      <c r="I90" s="65">
        <v>461352</v>
      </c>
      <c r="J90" s="65"/>
      <c r="K90" s="65"/>
      <c r="L90" s="65">
        <v>94701.953000000009</v>
      </c>
      <c r="M90" s="65"/>
      <c r="N90" s="26" t="s">
        <v>168</v>
      </c>
    </row>
    <row r="91" spans="1:14" x14ac:dyDescent="0.2">
      <c r="A91" s="32" t="s">
        <v>169</v>
      </c>
      <c r="C91" s="65">
        <v>2055028</v>
      </c>
      <c r="D91" s="65">
        <v>1363659</v>
      </c>
      <c r="E91" s="65">
        <v>1601201</v>
      </c>
      <c r="F91" s="65">
        <v>0</v>
      </c>
      <c r="G91" s="65">
        <v>-131155</v>
      </c>
      <c r="H91" s="65">
        <v>1687234</v>
      </c>
      <c r="I91" s="65">
        <v>592507</v>
      </c>
      <c r="J91" s="65"/>
      <c r="K91" s="65"/>
      <c r="L91" s="65">
        <v>88366.203999999998</v>
      </c>
      <c r="M91" s="65"/>
      <c r="N91" s="26" t="s">
        <v>170</v>
      </c>
    </row>
    <row r="92" spans="1:14" x14ac:dyDescent="0.2">
      <c r="A92" s="32" t="s">
        <v>171</v>
      </c>
      <c r="C92" s="65">
        <v>2077662</v>
      </c>
      <c r="D92" s="65">
        <v>1049745</v>
      </c>
      <c r="E92" s="65">
        <v>1292914</v>
      </c>
      <c r="F92" s="65">
        <v>0</v>
      </c>
      <c r="G92" s="65">
        <v>16654</v>
      </c>
      <c r="H92" s="65">
        <v>1859292</v>
      </c>
      <c r="I92" s="65">
        <v>575853</v>
      </c>
      <c r="J92" s="65"/>
      <c r="L92" s="65">
        <v>89339.466</v>
      </c>
      <c r="M92" s="65"/>
      <c r="N92" s="26" t="s">
        <v>172</v>
      </c>
    </row>
    <row r="93" spans="1:14" x14ac:dyDescent="0.2">
      <c r="A93" s="32"/>
      <c r="J93" s="65"/>
      <c r="K93" s="65"/>
      <c r="L93" s="65"/>
      <c r="M93" s="26"/>
    </row>
    <row r="94" spans="1:14" x14ac:dyDescent="0.2">
      <c r="A94" s="32" t="s">
        <v>173</v>
      </c>
      <c r="C94" s="65">
        <f t="shared" ref="C94:H94" si="28">SUM(C315:C317)</f>
        <v>2002692</v>
      </c>
      <c r="D94" s="65">
        <f t="shared" si="28"/>
        <v>763876</v>
      </c>
      <c r="E94" s="65">
        <f t="shared" si="28"/>
        <v>1230512</v>
      </c>
      <c r="F94" s="65">
        <f t="shared" si="28"/>
        <v>0</v>
      </c>
      <c r="G94" s="65">
        <f t="shared" si="28"/>
        <v>163224</v>
      </c>
      <c r="H94" s="65">
        <f t="shared" si="28"/>
        <v>1698931</v>
      </c>
      <c r="I94" s="65">
        <f>I317</f>
        <v>412629</v>
      </c>
      <c r="J94" s="65"/>
      <c r="K94" s="65"/>
      <c r="L94" s="65">
        <f>SUM(L315:L317)</f>
        <v>86115.756000000008</v>
      </c>
      <c r="N94" s="26" t="s">
        <v>174</v>
      </c>
    </row>
    <row r="95" spans="1:14" x14ac:dyDescent="0.2">
      <c r="A95" s="32" t="s">
        <v>175</v>
      </c>
      <c r="C95" s="65">
        <f t="shared" ref="C95:H95" si="29">SUM(C318:C320)</f>
        <v>1820628</v>
      </c>
      <c r="D95" s="65">
        <f t="shared" si="29"/>
        <v>1045058</v>
      </c>
      <c r="E95" s="65">
        <f t="shared" si="29"/>
        <v>1009994</v>
      </c>
      <c r="F95" s="65">
        <f t="shared" si="29"/>
        <v>0</v>
      </c>
      <c r="G95" s="65">
        <f t="shared" si="29"/>
        <v>-85845</v>
      </c>
      <c r="H95" s="65">
        <f t="shared" si="29"/>
        <v>1775972</v>
      </c>
      <c r="I95" s="65">
        <f>I320</f>
        <v>498474</v>
      </c>
      <c r="J95" s="65"/>
      <c r="L95" s="65">
        <f>SUM(L318:L320)</f>
        <v>78287.004000000001</v>
      </c>
      <c r="M95" s="65"/>
      <c r="N95" s="26" t="s">
        <v>176</v>
      </c>
    </row>
    <row r="96" spans="1:14" x14ac:dyDescent="0.2">
      <c r="A96" s="32" t="s">
        <v>177</v>
      </c>
      <c r="C96" s="65">
        <f t="shared" ref="C96:H96" si="30">SUM(C321:C323)</f>
        <v>2058696</v>
      </c>
      <c r="D96" s="65">
        <f t="shared" si="30"/>
        <v>746067</v>
      </c>
      <c r="E96" s="65">
        <f t="shared" si="30"/>
        <v>1122648</v>
      </c>
      <c r="F96" s="65">
        <f t="shared" si="30"/>
        <v>0</v>
      </c>
      <c r="G96" s="65">
        <f t="shared" si="30"/>
        <v>87042</v>
      </c>
      <c r="H96" s="65">
        <f t="shared" si="30"/>
        <v>1768060</v>
      </c>
      <c r="I96" s="65">
        <f>I323</f>
        <v>411432</v>
      </c>
      <c r="J96" s="65"/>
      <c r="L96" s="65">
        <f>SUM(L321:L323)</f>
        <v>88523.928</v>
      </c>
      <c r="M96" s="65"/>
      <c r="N96" s="26" t="s">
        <v>178</v>
      </c>
    </row>
    <row r="97" spans="1:14" x14ac:dyDescent="0.2">
      <c r="A97" s="32" t="s">
        <v>179</v>
      </c>
      <c r="C97" s="65">
        <f t="shared" ref="C97:H97" si="31">SUM(C324:C326)</f>
        <v>2248393</v>
      </c>
      <c r="D97" s="65">
        <f t="shared" si="31"/>
        <v>902459</v>
      </c>
      <c r="E97" s="65">
        <f t="shared" si="31"/>
        <v>1436949</v>
      </c>
      <c r="F97" s="65">
        <f t="shared" si="31"/>
        <v>0</v>
      </c>
      <c r="G97" s="65">
        <f t="shared" si="31"/>
        <v>-43313</v>
      </c>
      <c r="H97" s="65">
        <f t="shared" si="31"/>
        <v>1666698</v>
      </c>
      <c r="I97" s="65">
        <f>I326</f>
        <v>454745</v>
      </c>
      <c r="J97" s="65"/>
      <c r="L97" s="65">
        <f>SUM(L324:L326)</f>
        <v>96680.899000000005</v>
      </c>
      <c r="M97" s="65"/>
      <c r="N97" s="26" t="s">
        <v>180</v>
      </c>
    </row>
    <row r="98" spans="1:14" x14ac:dyDescent="0.2">
      <c r="A98" s="32"/>
      <c r="J98" s="65"/>
      <c r="L98" s="65"/>
      <c r="M98" s="65"/>
      <c r="N98" s="26"/>
    </row>
    <row r="99" spans="1:14" x14ac:dyDescent="0.2">
      <c r="A99" s="32" t="s">
        <v>181</v>
      </c>
      <c r="C99" s="3">
        <f t="shared" ref="C99:H99" si="32">SUM(C328:C330)</f>
        <v>1909078</v>
      </c>
      <c r="D99" s="3">
        <f t="shared" si="32"/>
        <v>909397</v>
      </c>
      <c r="E99" s="3">
        <f t="shared" si="32"/>
        <v>974736</v>
      </c>
      <c r="F99" s="3">
        <f t="shared" si="32"/>
        <v>0</v>
      </c>
      <c r="G99" s="3">
        <f t="shared" si="32"/>
        <v>-36821</v>
      </c>
      <c r="H99" s="3">
        <f t="shared" si="32"/>
        <v>1802366</v>
      </c>
      <c r="I99" s="3">
        <f>I330</f>
        <v>491566</v>
      </c>
      <c r="J99" s="3"/>
      <c r="L99" s="3">
        <f>SUM(L328:L330)</f>
        <v>82090.353999999992</v>
      </c>
      <c r="M99" s="65"/>
      <c r="N99" s="26" t="s">
        <v>185</v>
      </c>
    </row>
    <row r="100" spans="1:14" x14ac:dyDescent="0.2">
      <c r="A100" s="32" t="s">
        <v>182</v>
      </c>
      <c r="C100" s="3">
        <f t="shared" ref="C100:H100" si="33">SUM(C331:C333)</f>
        <v>1960204</v>
      </c>
      <c r="D100" s="3">
        <f t="shared" si="33"/>
        <v>1075984</v>
      </c>
      <c r="E100" s="3">
        <f t="shared" si="33"/>
        <v>1240974</v>
      </c>
      <c r="F100" s="3">
        <f t="shared" si="33"/>
        <v>0</v>
      </c>
      <c r="G100" s="3">
        <f t="shared" si="33"/>
        <v>52529</v>
      </c>
      <c r="H100" s="3">
        <f t="shared" si="33"/>
        <v>1854747</v>
      </c>
      <c r="I100" s="3">
        <f>I333</f>
        <v>439037</v>
      </c>
      <c r="J100" s="3"/>
      <c r="L100" s="3">
        <f>SUM(L331:L333)</f>
        <v>84288.771999999997</v>
      </c>
      <c r="M100" s="65"/>
      <c r="N100" s="26" t="s">
        <v>186</v>
      </c>
    </row>
    <row r="101" spans="1:14" x14ac:dyDescent="0.2">
      <c r="A101" s="32" t="s">
        <v>183</v>
      </c>
      <c r="C101" s="3">
        <f t="shared" ref="C101:H101" si="34">SUM(C334:C336)</f>
        <v>1931717</v>
      </c>
      <c r="D101" s="3">
        <f t="shared" si="34"/>
        <v>1171409</v>
      </c>
      <c r="E101" s="3">
        <f t="shared" si="34"/>
        <v>1338986</v>
      </c>
      <c r="F101" s="3">
        <f t="shared" si="34"/>
        <v>0</v>
      </c>
      <c r="G101" s="3">
        <f t="shared" si="34"/>
        <v>-87781</v>
      </c>
      <c r="H101" s="3">
        <f t="shared" si="34"/>
        <v>1758217</v>
      </c>
      <c r="I101" s="3">
        <f>I336</f>
        <v>526818</v>
      </c>
      <c r="J101" s="3"/>
      <c r="L101" s="3">
        <f>SUM(L334:L336)</f>
        <v>83063.831000000006</v>
      </c>
      <c r="M101" s="65"/>
      <c r="N101" s="26" t="s">
        <v>187</v>
      </c>
    </row>
    <row r="102" spans="1:14" x14ac:dyDescent="0.2">
      <c r="A102" s="32" t="s">
        <v>184</v>
      </c>
      <c r="C102" s="3">
        <f t="shared" ref="C102:H102" si="35">SUM(C337:C339)</f>
        <v>1888813</v>
      </c>
      <c r="D102" s="3">
        <f t="shared" si="35"/>
        <v>1007475</v>
      </c>
      <c r="E102" s="3">
        <f t="shared" si="35"/>
        <v>968696</v>
      </c>
      <c r="F102" s="3">
        <f t="shared" si="35"/>
        <v>0</v>
      </c>
      <c r="G102" s="3">
        <f t="shared" si="35"/>
        <v>-2657</v>
      </c>
      <c r="H102" s="3">
        <f t="shared" si="35"/>
        <v>1921057</v>
      </c>
      <c r="I102" s="3">
        <f>I339</f>
        <v>529475</v>
      </c>
      <c r="J102" s="65"/>
      <c r="L102" s="3">
        <f>SUM(L337:L339)</f>
        <v>81218.959000000003</v>
      </c>
      <c r="M102" s="65"/>
      <c r="N102" s="26" t="s">
        <v>188</v>
      </c>
    </row>
    <row r="103" spans="1:14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</row>
    <row r="104" spans="1:14" x14ac:dyDescent="0.2">
      <c r="A104" s="32" t="s">
        <v>193</v>
      </c>
      <c r="C104" s="3">
        <f t="shared" ref="C104:H104" si="36">SUM(C341:C343)</f>
        <v>1629047</v>
      </c>
      <c r="D104" s="3">
        <f t="shared" si="36"/>
        <v>1027931</v>
      </c>
      <c r="E104" s="3">
        <f t="shared" si="36"/>
        <v>897199</v>
      </c>
      <c r="F104" s="3">
        <f t="shared" si="36"/>
        <v>0</v>
      </c>
      <c r="G104" s="3">
        <f t="shared" si="36"/>
        <v>68410</v>
      </c>
      <c r="H104" s="3">
        <f t="shared" si="36"/>
        <v>1914790</v>
      </c>
      <c r="I104" s="3">
        <f>I343</f>
        <v>461065</v>
      </c>
      <c r="J104" s="65"/>
      <c r="L104" s="3">
        <f>SUM(L341:L343)</f>
        <v>70049.021000000008</v>
      </c>
      <c r="M104" s="65"/>
      <c r="N104" s="26" t="s">
        <v>189</v>
      </c>
    </row>
    <row r="105" spans="1:14" x14ac:dyDescent="0.2">
      <c r="A105" s="32" t="s">
        <v>194</v>
      </c>
      <c r="C105" s="3">
        <f t="shared" ref="C105:H105" si="37">SUM(C344:C346)</f>
        <v>1820402</v>
      </c>
      <c r="D105" s="3">
        <f t="shared" si="37"/>
        <v>538481</v>
      </c>
      <c r="E105" s="3">
        <f t="shared" si="37"/>
        <v>1158466</v>
      </c>
      <c r="F105" s="3">
        <f t="shared" si="37"/>
        <v>0</v>
      </c>
      <c r="G105" s="3">
        <f t="shared" si="37"/>
        <v>32395</v>
      </c>
      <c r="H105" s="3">
        <f t="shared" si="37"/>
        <v>1232656</v>
      </c>
      <c r="I105" s="3">
        <f>I346</f>
        <v>428670</v>
      </c>
      <c r="J105" s="65"/>
      <c r="L105" s="3">
        <f>SUM(L344:L346)</f>
        <v>78277.285999999993</v>
      </c>
      <c r="M105" s="65"/>
      <c r="N105" s="26" t="s">
        <v>190</v>
      </c>
    </row>
    <row r="106" spans="1:14" x14ac:dyDescent="0.2">
      <c r="A106" s="32" t="s">
        <v>195</v>
      </c>
      <c r="C106" s="3">
        <f>SUM(C347:C349)</f>
        <v>1711646</v>
      </c>
      <c r="D106" s="3">
        <f t="shared" ref="D106:L106" si="38">SUM(D347:D349)</f>
        <v>1233649</v>
      </c>
      <c r="E106" s="3">
        <f t="shared" si="38"/>
        <v>1016175</v>
      </c>
      <c r="F106" s="3">
        <f t="shared" si="38"/>
        <v>0</v>
      </c>
      <c r="G106" s="3">
        <f t="shared" si="38"/>
        <v>-6274</v>
      </c>
      <c r="H106" s="3">
        <f t="shared" si="38"/>
        <v>1921195</v>
      </c>
      <c r="I106" s="3">
        <f>I349</f>
        <v>434944</v>
      </c>
      <c r="J106" s="3"/>
      <c r="K106" s="3"/>
      <c r="L106" s="3">
        <f t="shared" si="38"/>
        <v>73600.777999999991</v>
      </c>
      <c r="M106" s="65"/>
      <c r="N106" s="26" t="s">
        <v>191</v>
      </c>
    </row>
    <row r="107" spans="1:14" x14ac:dyDescent="0.2">
      <c r="A107" s="32" t="s">
        <v>196</v>
      </c>
      <c r="C107" s="3">
        <f>SUM(C350:C352)</f>
        <v>1763279</v>
      </c>
      <c r="D107" s="3">
        <f t="shared" ref="D107:L107" si="39">SUM(D350:D352)</f>
        <v>1034668</v>
      </c>
      <c r="E107" s="3">
        <f t="shared" si="39"/>
        <v>805229</v>
      </c>
      <c r="F107" s="3">
        <f t="shared" si="39"/>
        <v>0</v>
      </c>
      <c r="G107" s="3">
        <f t="shared" si="39"/>
        <v>-67974</v>
      </c>
      <c r="H107" s="3">
        <f t="shared" si="39"/>
        <v>1925717</v>
      </c>
      <c r="I107" s="3">
        <f>I352</f>
        <v>502918</v>
      </c>
      <c r="J107" s="3"/>
      <c r="K107" s="3"/>
      <c r="L107" s="3">
        <f t="shared" si="39"/>
        <v>75820.997000000003</v>
      </c>
      <c r="M107" s="65"/>
      <c r="N107" s="26" t="s">
        <v>192</v>
      </c>
    </row>
    <row r="108" spans="1:14" x14ac:dyDescent="0.2">
      <c r="A108" s="3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</row>
    <row r="109" spans="1:14" x14ac:dyDescent="0.2">
      <c r="A109" s="32" t="s">
        <v>197</v>
      </c>
      <c r="C109" s="3">
        <f>SUM(C354:C356)</f>
        <v>1655604</v>
      </c>
      <c r="D109" s="3">
        <f t="shared" ref="D109:L109" si="40">SUM(D354:D356)</f>
        <v>1145957</v>
      </c>
      <c r="E109" s="3">
        <f t="shared" si="40"/>
        <v>1030171</v>
      </c>
      <c r="F109" s="3">
        <f t="shared" si="40"/>
        <v>0</v>
      </c>
      <c r="G109" s="3">
        <f t="shared" si="40"/>
        <v>124836</v>
      </c>
      <c r="H109" s="3">
        <f t="shared" si="40"/>
        <v>1914303</v>
      </c>
      <c r="I109" s="3">
        <f>I356</f>
        <v>378082</v>
      </c>
      <c r="J109" s="3"/>
      <c r="K109" s="3"/>
      <c r="L109" s="3">
        <f t="shared" si="40"/>
        <v>71190.971999999994</v>
      </c>
      <c r="M109" s="65"/>
      <c r="N109" s="26" t="s">
        <v>201</v>
      </c>
    </row>
    <row r="110" spans="1:14" x14ac:dyDescent="0.2">
      <c r="A110" s="32" t="s">
        <v>198</v>
      </c>
      <c r="C110" s="3">
        <f t="shared" ref="C110:H110" si="41">SUM(C357:C359)</f>
        <v>1715579</v>
      </c>
      <c r="D110" s="3">
        <f t="shared" si="41"/>
        <v>1216488</v>
      </c>
      <c r="E110" s="3">
        <f t="shared" si="41"/>
        <v>881362</v>
      </c>
      <c r="F110" s="3">
        <f t="shared" si="41"/>
        <v>0</v>
      </c>
      <c r="G110" s="3">
        <f t="shared" si="41"/>
        <v>-109949</v>
      </c>
      <c r="H110" s="3">
        <f t="shared" si="41"/>
        <v>1955179</v>
      </c>
      <c r="I110" s="3">
        <f>I359</f>
        <v>488031</v>
      </c>
      <c r="J110" s="3"/>
      <c r="K110" s="3"/>
      <c r="L110" s="3">
        <f>SUM(L357:L359)</f>
        <v>73769.896999999997</v>
      </c>
      <c r="M110" s="65"/>
      <c r="N110" s="26" t="s">
        <v>202</v>
      </c>
    </row>
    <row r="111" spans="1:14" x14ac:dyDescent="0.2">
      <c r="A111" s="32" t="s">
        <v>199</v>
      </c>
      <c r="C111" s="3">
        <f t="shared" ref="C111:H111" si="42">SUM(C360:C362)</f>
        <v>1723938</v>
      </c>
      <c r="D111" s="3">
        <f t="shared" si="42"/>
        <v>1243736</v>
      </c>
      <c r="E111" s="3">
        <f t="shared" si="42"/>
        <v>1233819</v>
      </c>
      <c r="F111" s="3">
        <f t="shared" si="42"/>
        <v>0</v>
      </c>
      <c r="G111" s="3">
        <f t="shared" si="42"/>
        <v>67198</v>
      </c>
      <c r="H111" s="3">
        <f t="shared" si="42"/>
        <v>1816079</v>
      </c>
      <c r="I111" s="3">
        <f>I362</f>
        <v>420833</v>
      </c>
      <c r="J111" s="3"/>
      <c r="K111" s="3"/>
      <c r="L111" s="3">
        <f>SUM(L360:L362)</f>
        <v>74129.334000000003</v>
      </c>
      <c r="M111" s="65"/>
      <c r="N111" s="26" t="s">
        <v>203</v>
      </c>
    </row>
    <row r="112" spans="1:14" x14ac:dyDescent="0.2">
      <c r="A112" s="32" t="s">
        <v>200</v>
      </c>
      <c r="C112" s="3">
        <f t="shared" ref="C112:H112" si="43">SUM(C363:C365)</f>
        <v>1641846</v>
      </c>
      <c r="D112" s="3">
        <f t="shared" si="43"/>
        <v>1184588</v>
      </c>
      <c r="E112" s="3">
        <f t="shared" si="43"/>
        <v>952287</v>
      </c>
      <c r="F112" s="3">
        <f t="shared" si="43"/>
        <v>0</v>
      </c>
      <c r="G112" s="3">
        <f t="shared" si="43"/>
        <v>-50015</v>
      </c>
      <c r="H112" s="3">
        <f t="shared" si="43"/>
        <v>1824012</v>
      </c>
      <c r="I112" s="3">
        <f>I365</f>
        <v>470848</v>
      </c>
      <c r="J112" s="3"/>
      <c r="K112" s="3"/>
      <c r="L112" s="3">
        <f>SUM(L363:L365)</f>
        <v>70599.377999999997</v>
      </c>
      <c r="M112" s="65"/>
      <c r="N112" s="26" t="s">
        <v>204</v>
      </c>
    </row>
    <row r="113" spans="1:14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</row>
    <row r="114" spans="1:14" x14ac:dyDescent="0.2">
      <c r="A114" s="32" t="s">
        <v>205</v>
      </c>
      <c r="C114" s="3">
        <f t="shared" ref="C114:H114" si="44">SUM(C367:C369)</f>
        <v>1447270</v>
      </c>
      <c r="D114" s="3">
        <f t="shared" si="44"/>
        <v>1070334</v>
      </c>
      <c r="E114" s="3">
        <f t="shared" si="44"/>
        <v>680364</v>
      </c>
      <c r="F114" s="3">
        <f t="shared" si="44"/>
        <v>0</v>
      </c>
      <c r="G114" s="3">
        <f>SUM(G367:G369)</f>
        <v>37429</v>
      </c>
      <c r="H114" s="3">
        <f t="shared" si="44"/>
        <v>1876078</v>
      </c>
      <c r="I114" s="3">
        <f>SUM(I369)</f>
        <v>433419</v>
      </c>
      <c r="J114" s="3"/>
      <c r="K114" s="3"/>
      <c r="L114" s="3">
        <f>SUM(L367:L369)</f>
        <v>62232.61</v>
      </c>
      <c r="M114" s="65"/>
      <c r="N114" s="26" t="s">
        <v>209</v>
      </c>
    </row>
    <row r="115" spans="1:14" x14ac:dyDescent="0.2">
      <c r="A115" s="32" t="s">
        <v>206</v>
      </c>
      <c r="C115" s="3">
        <f t="shared" ref="C115:H115" si="45">SUM(C370:C372)</f>
        <v>1354655</v>
      </c>
      <c r="D115" s="3">
        <f t="shared" si="45"/>
        <v>1443044</v>
      </c>
      <c r="E115" s="3">
        <f t="shared" si="45"/>
        <v>728647</v>
      </c>
      <c r="F115" s="3">
        <f t="shared" si="45"/>
        <v>0</v>
      </c>
      <c r="G115" s="3">
        <f t="shared" si="45"/>
        <v>-44567</v>
      </c>
      <c r="H115" s="3">
        <f t="shared" si="45"/>
        <v>1906774</v>
      </c>
      <c r="I115" s="3">
        <f>I372</f>
        <v>477986</v>
      </c>
      <c r="J115" s="3"/>
      <c r="K115" s="3"/>
      <c r="L115" s="3">
        <f>SUM(L370:L372)</f>
        <v>58250.164999999994</v>
      </c>
      <c r="M115" s="65"/>
      <c r="N115" s="26" t="s">
        <v>210</v>
      </c>
    </row>
    <row r="116" spans="1:14" x14ac:dyDescent="0.2">
      <c r="A116" s="32" t="s">
        <v>207</v>
      </c>
      <c r="C116" s="3">
        <f t="shared" ref="C116:H116" si="46">SUM(C373:C375)</f>
        <v>1302165</v>
      </c>
      <c r="D116" s="3">
        <f t="shared" si="46"/>
        <v>1146071</v>
      </c>
      <c r="E116" s="3">
        <f t="shared" si="46"/>
        <v>615511</v>
      </c>
      <c r="F116" s="3">
        <f t="shared" si="46"/>
        <v>0</v>
      </c>
      <c r="G116" s="3">
        <f t="shared" si="46"/>
        <v>28505</v>
      </c>
      <c r="H116" s="3">
        <f t="shared" si="46"/>
        <v>1866921</v>
      </c>
      <c r="I116" s="3">
        <f>I375</f>
        <v>449481</v>
      </c>
      <c r="J116" s="3"/>
      <c r="K116" s="3"/>
      <c r="L116" s="3">
        <f>SUM(L373:L375)</f>
        <v>55993.095000000001</v>
      </c>
      <c r="M116" s="65"/>
      <c r="N116" s="26" t="s">
        <v>211</v>
      </c>
    </row>
    <row r="117" spans="1:14" x14ac:dyDescent="0.2">
      <c r="A117" s="32" t="s">
        <v>208</v>
      </c>
      <c r="C117" s="3">
        <f t="shared" ref="C117:H117" si="47">SUM(C376:C378)</f>
        <v>1542772</v>
      </c>
      <c r="D117" s="3">
        <f t="shared" si="47"/>
        <v>1202836</v>
      </c>
      <c r="E117" s="3">
        <f t="shared" si="47"/>
        <v>814223</v>
      </c>
      <c r="F117" s="3">
        <f t="shared" si="47"/>
        <v>0</v>
      </c>
      <c r="G117" s="3">
        <f t="shared" si="47"/>
        <v>-46719</v>
      </c>
      <c r="H117" s="3">
        <f t="shared" si="47"/>
        <v>1903087</v>
      </c>
      <c r="I117" s="3">
        <f>I378</f>
        <v>496200</v>
      </c>
      <c r="J117" s="3"/>
      <c r="K117" s="3"/>
      <c r="L117" s="3">
        <f>SUM(L376:L378)</f>
        <v>66339.195999999996</v>
      </c>
      <c r="M117" s="65"/>
      <c r="N117" s="26" t="s">
        <v>212</v>
      </c>
    </row>
    <row r="118" spans="1:14" x14ac:dyDescent="0.2">
      <c r="A118" s="3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65"/>
      <c r="N118" s="26"/>
    </row>
    <row r="119" spans="1:14" x14ac:dyDescent="0.2">
      <c r="A119" s="32" t="str">
        <f>'Olieforbrug, TJ'!A119</f>
        <v>1. kvartal 2019</v>
      </c>
      <c r="C119" s="3">
        <f>SUM(C380:C382)</f>
        <v>1389099</v>
      </c>
      <c r="D119" s="3">
        <f t="shared" ref="D119:L119" si="48">SUM(D380:D382)</f>
        <v>1309272</v>
      </c>
      <c r="E119" s="3">
        <f t="shared" si="48"/>
        <v>732929</v>
      </c>
      <c r="F119" s="3">
        <f t="shared" si="48"/>
        <v>0</v>
      </c>
      <c r="G119" s="3">
        <f t="shared" si="48"/>
        <v>-5795</v>
      </c>
      <c r="H119" s="3">
        <f t="shared" si="48"/>
        <v>1974484</v>
      </c>
      <c r="I119" s="3">
        <f>SUM(I382)</f>
        <v>501995</v>
      </c>
      <c r="J119" s="3"/>
      <c r="K119" s="3"/>
      <c r="L119" s="3">
        <f t="shared" si="48"/>
        <v>59731.257000000005</v>
      </c>
      <c r="M119" s="65"/>
      <c r="N119" s="26" t="s">
        <v>216</v>
      </c>
    </row>
    <row r="120" spans="1:14" x14ac:dyDescent="0.2">
      <c r="A120" s="32" t="str">
        <f>'Olieforbrug, TJ'!A120</f>
        <v>2. kvartal 2019</v>
      </c>
      <c r="C120" s="3">
        <f t="shared" ref="C120:H120" si="49">SUM(C383:C385)</f>
        <v>1419963</v>
      </c>
      <c r="D120" s="3">
        <f t="shared" si="49"/>
        <v>1152891</v>
      </c>
      <c r="E120" s="3">
        <f t="shared" si="49"/>
        <v>680134</v>
      </c>
      <c r="F120" s="3">
        <f t="shared" si="49"/>
        <v>0</v>
      </c>
      <c r="G120" s="3">
        <f t="shared" si="49"/>
        <v>15063</v>
      </c>
      <c r="H120" s="3">
        <f t="shared" si="49"/>
        <v>1915346</v>
      </c>
      <c r="I120" s="3">
        <f>SUM(I385)</f>
        <v>486932</v>
      </c>
      <c r="J120" s="3"/>
      <c r="K120" s="3"/>
      <c r="L120" s="3">
        <f>SUM(L383:L385)</f>
        <v>61058.409</v>
      </c>
      <c r="M120" s="65"/>
      <c r="N120" s="26" t="s">
        <v>217</v>
      </c>
    </row>
    <row r="121" spans="1:14" x14ac:dyDescent="0.2">
      <c r="A121" s="32" t="str">
        <f>'Olieforbrug, TJ'!A121</f>
        <v>3. kvartal 2019</v>
      </c>
      <c r="C121" s="3">
        <f t="shared" ref="C121:H121" si="50">SUM(C386:C388)</f>
        <v>1207236</v>
      </c>
      <c r="D121" s="3">
        <f t="shared" si="50"/>
        <v>1049773</v>
      </c>
      <c r="E121" s="3">
        <f t="shared" si="50"/>
        <v>438678</v>
      </c>
      <c r="F121" s="3">
        <f t="shared" si="50"/>
        <v>0</v>
      </c>
      <c r="G121" s="3">
        <f t="shared" si="50"/>
        <v>-37890</v>
      </c>
      <c r="H121" s="3">
        <f t="shared" si="50"/>
        <v>1781864</v>
      </c>
      <c r="I121" s="3">
        <f>SUM(I388)</f>
        <v>524822</v>
      </c>
      <c r="J121" s="3"/>
      <c r="K121" s="3"/>
      <c r="L121" s="3">
        <f>SUM(L386:L388)</f>
        <v>51911.148000000001</v>
      </c>
      <c r="M121" s="65"/>
      <c r="N121" s="26" t="s">
        <v>218</v>
      </c>
    </row>
    <row r="122" spans="1:14" x14ac:dyDescent="0.2">
      <c r="A122" s="32" t="str">
        <f>'Olieforbrug, TJ'!A122</f>
        <v>4. kvartal 2019</v>
      </c>
      <c r="C122" s="3">
        <f t="shared" ref="C122:H122" si="51">SUM(C389:C391)</f>
        <v>1000936</v>
      </c>
      <c r="D122" s="3">
        <f t="shared" si="51"/>
        <v>1525224</v>
      </c>
      <c r="E122" s="3">
        <f t="shared" si="51"/>
        <v>449711</v>
      </c>
      <c r="F122" s="3">
        <f t="shared" si="51"/>
        <v>0</v>
      </c>
      <c r="G122" s="3">
        <f t="shared" si="51"/>
        <v>-122431</v>
      </c>
      <c r="H122" s="3">
        <f t="shared" si="51"/>
        <v>1972728</v>
      </c>
      <c r="I122" s="3">
        <f>SUM(I391)</f>
        <v>647253</v>
      </c>
      <c r="J122" s="3"/>
      <c r="K122" s="3"/>
      <c r="L122" s="3">
        <f>SUM(L389:L391)</f>
        <v>43040.248</v>
      </c>
      <c r="M122" s="65"/>
      <c r="N122" s="26" t="s">
        <v>220</v>
      </c>
    </row>
    <row r="123" spans="1:14" x14ac:dyDescent="0.2">
      <c r="A123" s="3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65"/>
      <c r="N123" s="26"/>
    </row>
    <row r="124" spans="1:14" x14ac:dyDescent="0.2">
      <c r="A124" s="32" t="str">
        <f>'Olieforbrug, TJ'!A124</f>
        <v>1. kvartal 2020</v>
      </c>
      <c r="C124" s="3">
        <f t="shared" ref="C124:H124" si="52">SUM(C393:C395)</f>
        <v>975827</v>
      </c>
      <c r="D124" s="3">
        <f t="shared" si="52"/>
        <v>1222879</v>
      </c>
      <c r="E124" s="3">
        <f t="shared" si="52"/>
        <v>380903</v>
      </c>
      <c r="F124" s="3">
        <f t="shared" si="52"/>
        <v>0</v>
      </c>
      <c r="G124" s="3">
        <f t="shared" si="52"/>
        <v>86251</v>
      </c>
      <c r="H124" s="3">
        <f t="shared" si="52"/>
        <v>1910183</v>
      </c>
      <c r="I124" s="3">
        <f>SUM(I395)</f>
        <v>561002</v>
      </c>
      <c r="J124" s="3"/>
      <c r="K124" s="3"/>
      <c r="L124" s="3">
        <f>SUM(L393:L395)</f>
        <v>41960.561000000002</v>
      </c>
      <c r="M124" s="65"/>
      <c r="N124" s="26" t="str">
        <f>'Olieforbrug, TJ'!M124</f>
        <v>1. Quarter 2020</v>
      </c>
    </row>
    <row r="125" spans="1:14" x14ac:dyDescent="0.2">
      <c r="A125" s="32" t="str">
        <f>'Olieforbrug, TJ'!A125</f>
        <v>2. kvartal 2020</v>
      </c>
      <c r="C125" s="3">
        <f t="shared" ref="C125:H125" si="53">SUM(C396:C398)</f>
        <v>861851</v>
      </c>
      <c r="D125" s="3">
        <f t="shared" si="53"/>
        <v>1324543</v>
      </c>
      <c r="E125" s="3">
        <f t="shared" si="53"/>
        <v>312568</v>
      </c>
      <c r="F125" s="3">
        <f t="shared" si="53"/>
        <v>0</v>
      </c>
      <c r="G125" s="3">
        <f t="shared" si="53"/>
        <v>-50080</v>
      </c>
      <c r="H125" s="3">
        <f t="shared" si="53"/>
        <v>1827771</v>
      </c>
      <c r="I125" s="3">
        <f>SUM(I398)</f>
        <v>611082</v>
      </c>
      <c r="J125" s="3"/>
      <c r="K125" s="3"/>
      <c r="L125" s="3">
        <f>SUM(L396:L398)</f>
        <v>37059.592999999993</v>
      </c>
      <c r="M125" s="65"/>
      <c r="N125" s="26" t="str">
        <f>'Olieforbrug, TJ'!M125</f>
        <v>2. Quarter 2020</v>
      </c>
    </row>
    <row r="126" spans="1:14" x14ac:dyDescent="0.2">
      <c r="A126" s="32" t="str">
        <f>'Olieforbrug, TJ'!A126</f>
        <v>3. kvartal 2020</v>
      </c>
      <c r="C126" s="3">
        <f t="shared" ref="C126:H126" si="54">SUM(C399:C401)</f>
        <v>867792</v>
      </c>
      <c r="D126" s="3">
        <f t="shared" si="54"/>
        <v>927991</v>
      </c>
      <c r="E126" s="3">
        <f t="shared" si="54"/>
        <v>179259</v>
      </c>
      <c r="F126" s="3">
        <f t="shared" si="54"/>
        <v>0</v>
      </c>
      <c r="G126" s="3">
        <f t="shared" si="54"/>
        <v>-88785</v>
      </c>
      <c r="H126" s="3">
        <f t="shared" si="54"/>
        <v>1547375</v>
      </c>
      <c r="I126" s="3">
        <f>SUM(I401)</f>
        <v>699867</v>
      </c>
      <c r="J126" s="3"/>
      <c r="K126" s="3"/>
      <c r="L126" s="3">
        <f>SUM(L399:L401)</f>
        <v>37315.055999999997</v>
      </c>
      <c r="M126" s="65"/>
      <c r="N126" s="26" t="str">
        <f>'Olieforbrug, TJ'!M126</f>
        <v>3. Quarter 2020</v>
      </c>
    </row>
    <row r="127" spans="1:14" x14ac:dyDescent="0.2">
      <c r="A127" s="32" t="str">
        <f>'Olieforbrug, TJ'!A127</f>
        <v>4. kvartal 2020</v>
      </c>
      <c r="C127" s="3">
        <f t="shared" ref="C127:H127" si="55">SUM(C402:C404)</f>
        <v>814737</v>
      </c>
      <c r="D127" s="3">
        <f t="shared" si="55"/>
        <v>1192813</v>
      </c>
      <c r="E127" s="3">
        <f t="shared" si="55"/>
        <v>216415</v>
      </c>
      <c r="F127" s="3">
        <f t="shared" si="55"/>
        <v>0</v>
      </c>
      <c r="G127" s="3">
        <f t="shared" si="55"/>
        <v>18424</v>
      </c>
      <c r="H127" s="3">
        <f t="shared" si="55"/>
        <v>1819643</v>
      </c>
      <c r="I127" s="3">
        <f>SUM(I404)</f>
        <v>681443</v>
      </c>
      <c r="J127" s="3"/>
      <c r="K127" s="3"/>
      <c r="L127" s="3">
        <f>SUM(L402:L404)</f>
        <v>35033.690999999999</v>
      </c>
      <c r="M127" s="65"/>
      <c r="N127" s="26" t="str">
        <f>'Olieforbrug, TJ'!M127</f>
        <v>4. Quarter 2020</v>
      </c>
    </row>
    <row r="128" spans="1:14" x14ac:dyDescent="0.2">
      <c r="A128" s="3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65"/>
      <c r="N128" s="32"/>
    </row>
    <row r="129" spans="1:14" x14ac:dyDescent="0.2">
      <c r="A129" s="32" t="str">
        <f>'Olieforbrug, TJ'!A129</f>
        <v>1. kvartal 2021</v>
      </c>
      <c r="C129" s="3">
        <f>SUM(C406:C408)</f>
        <v>758452</v>
      </c>
      <c r="D129" s="3">
        <f t="shared" ref="D129:L129" si="56">SUM(D406:D408)</f>
        <v>1399786</v>
      </c>
      <c r="E129" s="3">
        <f t="shared" si="56"/>
        <v>227981</v>
      </c>
      <c r="F129" s="3">
        <f t="shared" si="56"/>
        <v>0</v>
      </c>
      <c r="G129" s="3">
        <f t="shared" si="56"/>
        <v>-78623</v>
      </c>
      <c r="H129" s="3">
        <f t="shared" si="56"/>
        <v>1861829</v>
      </c>
      <c r="I129" s="3">
        <f>SUM(I408)</f>
        <v>760066</v>
      </c>
      <c r="J129" s="3"/>
      <c r="K129" s="3"/>
      <c r="L129" s="3">
        <f t="shared" si="56"/>
        <v>32613.436000000002</v>
      </c>
      <c r="M129" s="65"/>
      <c r="N129" s="26" t="str">
        <f>'Olieforbrug, TJ'!M129</f>
        <v>1. Quarter 2021</v>
      </c>
    </row>
    <row r="130" spans="1:14" x14ac:dyDescent="0.2">
      <c r="A130" s="32" t="str">
        <f>'Olieforbrug, TJ'!A130</f>
        <v>2. kvartal 2021</v>
      </c>
      <c r="C130" s="3">
        <f t="shared" ref="C130:H130" si="57">SUM(C409:C411)</f>
        <v>818661</v>
      </c>
      <c r="D130" s="3">
        <f t="shared" si="57"/>
        <v>1341697</v>
      </c>
      <c r="E130" s="3">
        <f t="shared" si="57"/>
        <v>348265</v>
      </c>
      <c r="F130" s="3">
        <f t="shared" si="57"/>
        <v>0</v>
      </c>
      <c r="G130" s="3">
        <f t="shared" si="57"/>
        <v>188521</v>
      </c>
      <c r="H130" s="3">
        <f t="shared" si="57"/>
        <v>1885464</v>
      </c>
      <c r="I130" s="3">
        <f>SUM(I411)</f>
        <v>571545</v>
      </c>
      <c r="J130" s="3"/>
      <c r="K130" s="3"/>
      <c r="L130" s="3">
        <f>SUM(L409:L411)</f>
        <v>35202.422999999995</v>
      </c>
      <c r="M130" s="65"/>
      <c r="N130" s="26" t="str">
        <f>'Olieforbrug, TJ'!M130</f>
        <v>2. Quarter 2021</v>
      </c>
    </row>
    <row r="131" spans="1:14" x14ac:dyDescent="0.2">
      <c r="A131" s="32" t="str">
        <f>'Olieforbrug, TJ'!A131</f>
        <v>3. kvartal 2021</v>
      </c>
      <c r="C131" s="3">
        <f t="shared" ref="C131:H131" si="58">SUM(C412:C414)</f>
        <v>831080</v>
      </c>
      <c r="D131" s="3">
        <f t="shared" si="58"/>
        <v>1064607</v>
      </c>
      <c r="E131" s="3">
        <f t="shared" si="58"/>
        <v>97987</v>
      </c>
      <c r="F131" s="3">
        <f t="shared" si="58"/>
        <v>0</v>
      </c>
      <c r="G131" s="3">
        <f t="shared" si="58"/>
        <v>14375</v>
      </c>
      <c r="H131" s="3">
        <f t="shared" si="58"/>
        <v>1824364</v>
      </c>
      <c r="I131" s="3">
        <f>SUM(I414)</f>
        <v>557170</v>
      </c>
      <c r="J131" s="3"/>
      <c r="K131" s="3"/>
      <c r="L131" s="3">
        <f>SUM(L412:L414)</f>
        <v>35736.44</v>
      </c>
      <c r="M131" s="65"/>
      <c r="N131" s="26" t="str">
        <f>'Olieforbrug, TJ'!M131</f>
        <v>3. Quarter 2021</v>
      </c>
    </row>
    <row r="132" spans="1:14" x14ac:dyDescent="0.2">
      <c r="A132" s="32" t="str">
        <f>'Olieforbrug, TJ'!A132</f>
        <v>4. kvartal 2021</v>
      </c>
      <c r="C132" s="3">
        <f t="shared" ref="C132:H132" si="59">SUM(C415:C417)</f>
        <v>828559</v>
      </c>
      <c r="D132" s="3">
        <f t="shared" si="59"/>
        <v>1378310</v>
      </c>
      <c r="E132" s="3">
        <f t="shared" si="59"/>
        <v>179583</v>
      </c>
      <c r="F132" s="3">
        <f t="shared" si="59"/>
        <v>0</v>
      </c>
      <c r="G132" s="3">
        <f t="shared" si="59"/>
        <v>-56061</v>
      </c>
      <c r="H132" s="3">
        <f t="shared" si="59"/>
        <v>1920471</v>
      </c>
      <c r="I132" s="3">
        <f>SUM(I417)</f>
        <v>613231</v>
      </c>
      <c r="J132" s="3"/>
      <c r="K132" s="3"/>
      <c r="L132" s="3">
        <f>SUM(L415:L417)</f>
        <v>35628.036999999997</v>
      </c>
      <c r="M132" s="65"/>
      <c r="N132" s="26" t="str">
        <f>'Olieforbrug, TJ'!M132</f>
        <v>4. Quarter 2021</v>
      </c>
    </row>
    <row r="133" spans="1:14" x14ac:dyDescent="0.2">
      <c r="A133" s="3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65"/>
      <c r="N133" s="32"/>
    </row>
    <row r="134" spans="1:14" x14ac:dyDescent="0.2">
      <c r="A134" s="32" t="str">
        <f>'Olieforbrug, TJ'!A134</f>
        <v>1. kvartal 2022</v>
      </c>
      <c r="C134" s="3">
        <f>SUM(C419:C421)</f>
        <v>828266</v>
      </c>
      <c r="D134" s="3">
        <f t="shared" ref="D134:H134" si="60">SUM(D419:D421)</f>
        <v>1037481</v>
      </c>
      <c r="E134" s="3">
        <f t="shared" si="60"/>
        <v>321318</v>
      </c>
      <c r="F134" s="3">
        <f t="shared" si="60"/>
        <v>0</v>
      </c>
      <c r="G134" s="3">
        <f t="shared" si="60"/>
        <v>145262</v>
      </c>
      <c r="H134" s="3">
        <f t="shared" si="60"/>
        <v>1700505</v>
      </c>
      <c r="I134" s="3">
        <f>SUM(I421)</f>
        <v>467969</v>
      </c>
      <c r="J134" s="3"/>
      <c r="K134" s="3"/>
      <c r="L134" s="3">
        <f>SUM(L419:L421)</f>
        <v>35615.438000000002</v>
      </c>
      <c r="M134" s="65"/>
      <c r="N134" s="26" t="str">
        <f>'Olieforbrug, TJ'!M134</f>
        <v>1. Quarter 2022</v>
      </c>
    </row>
    <row r="135" spans="1:14" x14ac:dyDescent="0.2">
      <c r="A135" s="32" t="str">
        <f>'Olieforbrug, TJ'!A135</f>
        <v>2. kvartal 2022</v>
      </c>
      <c r="C135" s="3">
        <f>SUM(C422:C424)</f>
        <v>811528</v>
      </c>
      <c r="D135" s="3">
        <f t="shared" ref="D135:L135" si="61">SUM(D422:D424)</f>
        <v>1285719</v>
      </c>
      <c r="E135" s="3">
        <f t="shared" si="61"/>
        <v>95784</v>
      </c>
      <c r="F135" s="3">
        <f t="shared" si="61"/>
        <v>0</v>
      </c>
      <c r="G135" s="3">
        <f t="shared" si="61"/>
        <v>-37022</v>
      </c>
      <c r="H135" s="3">
        <f t="shared" si="61"/>
        <v>1980099</v>
      </c>
      <c r="I135" s="3">
        <f>SUM(I424)</f>
        <v>504991</v>
      </c>
      <c r="J135" s="3"/>
      <c r="K135" s="3"/>
      <c r="L135" s="3">
        <f t="shared" si="61"/>
        <v>34895.703999999998</v>
      </c>
      <c r="M135" s="65"/>
      <c r="N135" s="26" t="str">
        <f>'Olieforbrug, TJ'!M135</f>
        <v>2. Quarter 2022</v>
      </c>
    </row>
    <row r="136" spans="1:14" x14ac:dyDescent="0.2">
      <c r="A136" s="32" t="str">
        <f>'Olieforbrug, TJ'!A136</f>
        <v>3. kvartal 2022</v>
      </c>
      <c r="C136" s="3">
        <f>SUM(C425:C427)</f>
        <v>765936</v>
      </c>
      <c r="D136" s="3">
        <f t="shared" ref="D136:L136" si="62">SUM(D425:D427)</f>
        <v>1191282</v>
      </c>
      <c r="E136" s="3">
        <f t="shared" si="62"/>
        <v>60495</v>
      </c>
      <c r="F136" s="3">
        <f t="shared" si="62"/>
        <v>0</v>
      </c>
      <c r="G136" s="3">
        <f t="shared" si="62"/>
        <v>34038</v>
      </c>
      <c r="H136" s="3">
        <f t="shared" si="62"/>
        <v>1946198</v>
      </c>
      <c r="I136" s="3">
        <f>SUM(I427)</f>
        <v>470953</v>
      </c>
      <c r="J136" s="3"/>
      <c r="K136" s="3"/>
      <c r="L136" s="3">
        <f t="shared" si="62"/>
        <v>32935.248</v>
      </c>
      <c r="M136" s="65"/>
      <c r="N136" s="26" t="str">
        <f>'Olieforbrug, TJ'!M136</f>
        <v>3. Quarter 2022</v>
      </c>
    </row>
    <row r="137" spans="1:14" x14ac:dyDescent="0.2">
      <c r="A137" s="32" t="str">
        <f>'Olieforbrug, TJ'!A137</f>
        <v>4. kvartal 2022</v>
      </c>
      <c r="C137" s="3">
        <f t="shared" ref="C137:H137" si="63">SUM(C428:C430)</f>
        <v>779130</v>
      </c>
      <c r="D137" s="3">
        <f t="shared" si="63"/>
        <v>943142</v>
      </c>
      <c r="E137" s="3">
        <f t="shared" si="63"/>
        <v>96062</v>
      </c>
      <c r="F137" s="3">
        <f t="shared" si="63"/>
        <v>0</v>
      </c>
      <c r="G137" s="3">
        <f t="shared" si="63"/>
        <v>-57326</v>
      </c>
      <c r="H137" s="3">
        <f t="shared" si="63"/>
        <v>1584942</v>
      </c>
      <c r="I137" s="3">
        <f>SUM(I430)</f>
        <v>528279</v>
      </c>
      <c r="J137" s="3"/>
      <c r="K137" s="3"/>
      <c r="L137" s="3">
        <f>SUM(L428:L430)</f>
        <v>33502.589999999997</v>
      </c>
      <c r="M137" s="65"/>
      <c r="N137" s="26" t="str">
        <f>'Olieforbrug, TJ'!M137</f>
        <v>4. Quarter 2022</v>
      </c>
    </row>
    <row r="138" spans="1:14" x14ac:dyDescent="0.2">
      <c r="A138" s="3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65"/>
      <c r="N138" s="32"/>
    </row>
    <row r="139" spans="1:14" x14ac:dyDescent="0.2">
      <c r="A139" s="32" t="str">
        <f>'Olieforbrug, TJ'!A139</f>
        <v>1. kvartal 2023</v>
      </c>
      <c r="C139" s="3">
        <f>SUM(C432:C434)</f>
        <v>741440</v>
      </c>
      <c r="D139" s="3">
        <f t="shared" ref="D139:L139" si="64">SUM(D432:D434)</f>
        <v>1100644</v>
      </c>
      <c r="E139" s="3">
        <f t="shared" si="64"/>
        <v>61350</v>
      </c>
      <c r="F139" s="3">
        <f t="shared" si="64"/>
        <v>0</v>
      </c>
      <c r="G139" s="3">
        <f t="shared" si="64"/>
        <v>34993</v>
      </c>
      <c r="H139" s="3">
        <f t="shared" si="64"/>
        <v>1825422</v>
      </c>
      <c r="I139" s="3">
        <f>SUM(I434)</f>
        <v>493286</v>
      </c>
      <c r="J139" s="3"/>
      <c r="K139" s="3"/>
      <c r="L139" s="3">
        <f t="shared" si="64"/>
        <v>31881.919999999998</v>
      </c>
      <c r="M139" s="65"/>
      <c r="N139" s="26" t="str">
        <f>'Olieforbrug, TJ'!M139</f>
        <v>1. Quarter 2023</v>
      </c>
    </row>
    <row r="140" spans="1:14" x14ac:dyDescent="0.2">
      <c r="A140" s="32" t="str">
        <f>'Olieforbrug, TJ'!A140</f>
        <v>2. kvartal 2023</v>
      </c>
      <c r="C140" s="3">
        <f t="shared" ref="C140:H140" si="65">SUM(C435:C437)</f>
        <v>710277</v>
      </c>
      <c r="D140" s="3">
        <f t="shared" si="65"/>
        <v>1085760</v>
      </c>
      <c r="E140" s="3">
        <f t="shared" si="65"/>
        <v>0</v>
      </c>
      <c r="F140" s="3">
        <f t="shared" si="65"/>
        <v>0</v>
      </c>
      <c r="G140" s="3">
        <f t="shared" si="65"/>
        <v>44603</v>
      </c>
      <c r="H140" s="3">
        <f t="shared" si="65"/>
        <v>1855462</v>
      </c>
      <c r="I140" s="3">
        <f>SUM(I437)</f>
        <v>448683</v>
      </c>
      <c r="J140" s="3"/>
      <c r="K140" s="3"/>
      <c r="L140" s="3">
        <f>SUM(L435:L437)</f>
        <v>30541.911</v>
      </c>
      <c r="M140" s="65"/>
      <c r="N140" s="26" t="str">
        <f>'Olieforbrug, TJ'!M140</f>
        <v>2. Quarter 2023</v>
      </c>
    </row>
    <row r="141" spans="1:14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4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4" x14ac:dyDescent="0.2">
      <c r="A143" s="3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65"/>
      <c r="N143" s="26"/>
    </row>
    <row r="144" spans="1:14" ht="13.5" thickBot="1" x14ac:dyDescent="0.25">
      <c r="A144" s="66"/>
      <c r="C144" s="25"/>
      <c r="D144" s="25"/>
      <c r="E144" s="25"/>
      <c r="F144" s="25"/>
      <c r="G144" s="25"/>
      <c r="H144" s="25"/>
      <c r="I144" s="25"/>
      <c r="J144" s="65"/>
      <c r="K144" s="65"/>
      <c r="L144" s="25"/>
      <c r="N144" s="66"/>
    </row>
    <row r="145" spans="1:14" x14ac:dyDescent="0.2">
      <c r="A145" s="37">
        <f>'Olieforbrug, TJ'!A145</f>
        <v>2001</v>
      </c>
      <c r="C145" s="34"/>
      <c r="D145" s="34"/>
      <c r="E145" s="34"/>
      <c r="F145" s="34"/>
      <c r="G145" s="34"/>
      <c r="H145" s="34"/>
      <c r="I145" s="34"/>
      <c r="J145" s="67"/>
      <c r="K145" s="67"/>
      <c r="L145" s="34"/>
      <c r="N145" s="37">
        <v>2001</v>
      </c>
    </row>
    <row r="146" spans="1:14" x14ac:dyDescent="0.2">
      <c r="A146" s="68" t="str">
        <f>'Olieforbrug, TJ'!A146</f>
        <v xml:space="preserve">  Januar </v>
      </c>
      <c r="C146" s="65">
        <v>1372211</v>
      </c>
      <c r="D146" s="65">
        <v>251103</v>
      </c>
      <c r="E146" s="65">
        <v>1078434</v>
      </c>
      <c r="F146" s="65">
        <v>0</v>
      </c>
      <c r="G146" s="65">
        <v>157274</v>
      </c>
      <c r="H146" s="65">
        <v>699303</v>
      </c>
      <c r="I146" s="65">
        <v>329948</v>
      </c>
      <c r="L146" s="69"/>
      <c r="N146" s="32" t="s">
        <v>115</v>
      </c>
    </row>
    <row r="147" spans="1:14" x14ac:dyDescent="0.2">
      <c r="A147" s="68" t="str">
        <f>'Olieforbrug, TJ'!A147</f>
        <v xml:space="preserve">Februar </v>
      </c>
      <c r="C147" s="65">
        <v>1439031</v>
      </c>
      <c r="D147" s="65">
        <v>346722</v>
      </c>
      <c r="E147" s="65">
        <v>1119705</v>
      </c>
      <c r="F147" s="65">
        <v>0</v>
      </c>
      <c r="G147" s="65">
        <f t="shared" ref="G147:G215" si="66">I146-I147</f>
        <v>-46861</v>
      </c>
      <c r="H147" s="65">
        <v>614158</v>
      </c>
      <c r="I147" s="65">
        <v>376809</v>
      </c>
      <c r="L147" s="69"/>
      <c r="N147" s="32" t="s">
        <v>116</v>
      </c>
    </row>
    <row r="148" spans="1:14" x14ac:dyDescent="0.2">
      <c r="A148" s="68" t="str">
        <f>'Olieforbrug, TJ'!A148</f>
        <v xml:space="preserve">Marts </v>
      </c>
      <c r="C148" s="65">
        <v>1499276</v>
      </c>
      <c r="D148" s="65">
        <v>337211</v>
      </c>
      <c r="E148" s="65">
        <v>1136976</v>
      </c>
      <c r="F148" s="65">
        <v>0</v>
      </c>
      <c r="G148" s="65">
        <f t="shared" si="66"/>
        <v>-60624</v>
      </c>
      <c r="H148" s="65">
        <v>587819</v>
      </c>
      <c r="I148" s="65">
        <v>437433</v>
      </c>
      <c r="L148" s="69"/>
      <c r="N148" s="32" t="s">
        <v>117</v>
      </c>
    </row>
    <row r="149" spans="1:14" x14ac:dyDescent="0.2">
      <c r="A149" s="68" t="str">
        <f>'Olieforbrug, TJ'!A149</f>
        <v xml:space="preserve">April </v>
      </c>
      <c r="B149" s="70"/>
      <c r="C149" s="69">
        <v>1399105</v>
      </c>
      <c r="D149" s="69">
        <v>167833</v>
      </c>
      <c r="E149" s="69">
        <v>947208</v>
      </c>
      <c r="F149" s="69">
        <v>0</v>
      </c>
      <c r="G149" s="69">
        <f t="shared" si="66"/>
        <v>39038</v>
      </c>
      <c r="H149" s="69">
        <v>665207</v>
      </c>
      <c r="I149" s="69">
        <v>398395</v>
      </c>
      <c r="J149" s="70"/>
      <c r="K149" s="70"/>
      <c r="L149" s="69"/>
      <c r="N149" s="32" t="s">
        <v>118</v>
      </c>
    </row>
    <row r="150" spans="1:14" x14ac:dyDescent="0.2">
      <c r="A150" s="68" t="str">
        <f>'Olieforbrug, TJ'!A150</f>
        <v xml:space="preserve">Maj </v>
      </c>
      <c r="B150" s="70"/>
      <c r="C150" s="69">
        <v>1339742</v>
      </c>
      <c r="D150" s="69">
        <v>244680</v>
      </c>
      <c r="E150" s="69">
        <v>921931</v>
      </c>
      <c r="F150" s="69">
        <v>0</v>
      </c>
      <c r="G150" s="69">
        <f t="shared" si="66"/>
        <v>11983</v>
      </c>
      <c r="H150" s="69">
        <v>720595</v>
      </c>
      <c r="I150" s="69">
        <v>386412</v>
      </c>
      <c r="J150" s="70"/>
      <c r="K150" s="70"/>
      <c r="L150" s="69"/>
      <c r="N150" s="32" t="s">
        <v>119</v>
      </c>
    </row>
    <row r="151" spans="1:14" x14ac:dyDescent="0.2">
      <c r="A151" s="68" t="str">
        <f>'Olieforbrug, TJ'!A151</f>
        <v xml:space="preserve">Juni </v>
      </c>
      <c r="B151" s="70"/>
      <c r="C151" s="69">
        <v>1017884</v>
      </c>
      <c r="D151" s="69">
        <v>262794</v>
      </c>
      <c r="E151" s="69">
        <v>588307</v>
      </c>
      <c r="F151" s="69">
        <v>0</v>
      </c>
      <c r="G151" s="69">
        <f t="shared" si="66"/>
        <v>16108</v>
      </c>
      <c r="H151" s="69">
        <v>667850</v>
      </c>
      <c r="I151" s="69">
        <v>370304</v>
      </c>
      <c r="J151" s="70"/>
      <c r="K151" s="70"/>
      <c r="L151" s="69"/>
      <c r="N151" s="32" t="s">
        <v>120</v>
      </c>
    </row>
    <row r="152" spans="1:14" x14ac:dyDescent="0.2">
      <c r="A152" s="68" t="str">
        <f>'Olieforbrug, TJ'!A152</f>
        <v xml:space="preserve">Juli </v>
      </c>
      <c r="B152" s="70"/>
      <c r="C152" s="69">
        <v>1120953</v>
      </c>
      <c r="D152" s="69">
        <v>248470</v>
      </c>
      <c r="E152" s="69">
        <v>608074</v>
      </c>
      <c r="F152" s="69">
        <v>0</v>
      </c>
      <c r="G152" s="69">
        <f t="shared" si="66"/>
        <v>-673</v>
      </c>
      <c r="H152" s="69">
        <v>671072</v>
      </c>
      <c r="I152" s="69">
        <v>370977</v>
      </c>
      <c r="J152" s="70"/>
      <c r="K152" s="70"/>
      <c r="L152" s="69"/>
      <c r="N152" s="32" t="s">
        <v>121</v>
      </c>
    </row>
    <row r="153" spans="1:14" x14ac:dyDescent="0.2">
      <c r="A153" s="68" t="str">
        <f>'Olieforbrug, TJ'!A153</f>
        <v xml:space="preserve">August </v>
      </c>
      <c r="B153" s="70"/>
      <c r="C153" s="69">
        <v>1411211</v>
      </c>
      <c r="D153" s="69">
        <v>326265</v>
      </c>
      <c r="E153" s="69">
        <v>1150693</v>
      </c>
      <c r="F153" s="69">
        <v>0</v>
      </c>
      <c r="G153" s="69">
        <f t="shared" si="66"/>
        <v>41340</v>
      </c>
      <c r="H153" s="69">
        <v>714673</v>
      </c>
      <c r="I153" s="69">
        <v>329637</v>
      </c>
      <c r="J153" s="70"/>
      <c r="K153" s="70"/>
      <c r="L153" s="69"/>
      <c r="N153" s="32" t="s">
        <v>122</v>
      </c>
    </row>
    <row r="154" spans="1:14" x14ac:dyDescent="0.2">
      <c r="A154" s="68" t="str">
        <f>'Olieforbrug, TJ'!A154</f>
        <v xml:space="preserve">September </v>
      </c>
      <c r="B154" s="70"/>
      <c r="C154" s="69">
        <v>1559549</v>
      </c>
      <c r="D154" s="69">
        <v>157495</v>
      </c>
      <c r="E154" s="69">
        <v>1045444</v>
      </c>
      <c r="F154" s="69">
        <v>0</v>
      </c>
      <c r="G154" s="69">
        <f t="shared" si="66"/>
        <v>-130945</v>
      </c>
      <c r="H154" s="69">
        <v>527183</v>
      </c>
      <c r="I154" s="69">
        <v>460582</v>
      </c>
      <c r="J154" s="70"/>
      <c r="K154" s="70"/>
      <c r="L154" s="69"/>
      <c r="N154" s="32" t="s">
        <v>123</v>
      </c>
    </row>
    <row r="155" spans="1:14" x14ac:dyDescent="0.2">
      <c r="A155" s="68" t="str">
        <f>'Olieforbrug, TJ'!A155</f>
        <v xml:space="preserve">Oktober </v>
      </c>
      <c r="B155" s="70"/>
      <c r="C155" s="69">
        <v>1492123</v>
      </c>
      <c r="D155" s="69">
        <v>195855</v>
      </c>
      <c r="E155" s="69">
        <v>1090378</v>
      </c>
      <c r="F155" s="69">
        <v>0</v>
      </c>
      <c r="G155" s="69">
        <f t="shared" si="66"/>
        <v>140897</v>
      </c>
      <c r="H155" s="69">
        <v>709183</v>
      </c>
      <c r="I155" s="69">
        <v>319685</v>
      </c>
      <c r="J155" s="70"/>
      <c r="K155" s="70"/>
      <c r="L155" s="69"/>
      <c r="N155" s="32" t="s">
        <v>124</v>
      </c>
    </row>
    <row r="156" spans="1:14" x14ac:dyDescent="0.2">
      <c r="A156" s="68" t="str">
        <f>'Olieforbrug, TJ'!A156</f>
        <v xml:space="preserve">November </v>
      </c>
      <c r="B156" s="70"/>
      <c r="C156" s="69">
        <v>1578272</v>
      </c>
      <c r="D156" s="69">
        <v>185357</v>
      </c>
      <c r="E156" s="69">
        <v>1100223</v>
      </c>
      <c r="F156" s="69">
        <v>0</v>
      </c>
      <c r="G156" s="69">
        <f t="shared" si="66"/>
        <v>-25753</v>
      </c>
      <c r="H156" s="69">
        <v>648881</v>
      </c>
      <c r="I156" s="69">
        <v>345438</v>
      </c>
      <c r="J156" s="70"/>
      <c r="K156" s="70"/>
      <c r="L156" s="69"/>
      <c r="N156" s="32" t="s">
        <v>125</v>
      </c>
    </row>
    <row r="157" spans="1:14" ht="13.5" thickBot="1" x14ac:dyDescent="0.25">
      <c r="A157" s="71" t="str">
        <f>'Olieforbrug, TJ'!A157</f>
        <v>December</v>
      </c>
      <c r="C157" s="72">
        <v>1708654</v>
      </c>
      <c r="D157" s="72">
        <v>317979</v>
      </c>
      <c r="E157" s="72">
        <v>1146571</v>
      </c>
      <c r="F157" s="72">
        <v>0</v>
      </c>
      <c r="G157" s="72">
        <f t="shared" si="66"/>
        <v>-140193</v>
      </c>
      <c r="H157" s="72">
        <v>732095</v>
      </c>
      <c r="I157" s="72">
        <v>485631</v>
      </c>
      <c r="J157" s="66"/>
      <c r="K157" s="66"/>
      <c r="L157" s="72"/>
      <c r="N157" s="73" t="s">
        <v>113</v>
      </c>
    </row>
    <row r="158" spans="1:14" x14ac:dyDescent="0.2">
      <c r="A158" s="37">
        <f>'Olieforbrug, TJ'!A158</f>
        <v>2002</v>
      </c>
      <c r="B158" s="70"/>
      <c r="C158" s="69"/>
      <c r="D158" s="69"/>
      <c r="E158" s="69"/>
      <c r="F158" s="69"/>
      <c r="G158" s="69"/>
      <c r="H158" s="69"/>
      <c r="I158" s="69"/>
      <c r="M158" s="65"/>
      <c r="N158" s="37">
        <v>2002</v>
      </c>
    </row>
    <row r="159" spans="1:14" x14ac:dyDescent="0.2">
      <c r="A159" s="68" t="str">
        <f>'Olieforbrug, TJ'!A159</f>
        <v xml:space="preserve">  Januar </v>
      </c>
      <c r="B159" s="70"/>
      <c r="C159" s="69">
        <v>1626612</v>
      </c>
      <c r="D159" s="69">
        <v>289743</v>
      </c>
      <c r="E159" s="69">
        <v>1262212</v>
      </c>
      <c r="F159" s="69">
        <v>0</v>
      </c>
      <c r="G159" s="69">
        <f>I157-I159</f>
        <v>46860</v>
      </c>
      <c r="H159" s="69">
        <v>709536</v>
      </c>
      <c r="I159" s="69">
        <v>438771</v>
      </c>
      <c r="J159" s="70"/>
      <c r="K159" s="70"/>
      <c r="L159" s="69"/>
      <c r="N159" s="32" t="s">
        <v>115</v>
      </c>
    </row>
    <row r="160" spans="1:14" x14ac:dyDescent="0.2">
      <c r="A160" s="68" t="str">
        <f>'Olieforbrug, TJ'!A160</f>
        <v xml:space="preserve">Februar </v>
      </c>
      <c r="B160" s="70"/>
      <c r="C160" s="69">
        <v>1457474</v>
      </c>
      <c r="D160" s="69">
        <v>256242</v>
      </c>
      <c r="E160" s="69">
        <v>1129766</v>
      </c>
      <c r="F160" s="69">
        <v>0</v>
      </c>
      <c r="G160" s="69">
        <f t="shared" si="66"/>
        <v>66633</v>
      </c>
      <c r="H160" s="69">
        <v>626446</v>
      </c>
      <c r="I160" s="69">
        <v>372138</v>
      </c>
      <c r="J160" s="70"/>
      <c r="K160" s="70"/>
      <c r="L160" s="69"/>
      <c r="N160" s="32" t="s">
        <v>116</v>
      </c>
    </row>
    <row r="161" spans="1:14" x14ac:dyDescent="0.2">
      <c r="A161" s="68" t="str">
        <f>'Olieforbrug, TJ'!A161</f>
        <v xml:space="preserve">Marts </v>
      </c>
      <c r="B161" s="70"/>
      <c r="C161" s="69">
        <v>1535951</v>
      </c>
      <c r="D161" s="69">
        <v>317344</v>
      </c>
      <c r="E161" s="69">
        <v>1184205</v>
      </c>
      <c r="F161" s="69">
        <v>0</v>
      </c>
      <c r="G161" s="69">
        <f t="shared" si="66"/>
        <v>-10618</v>
      </c>
      <c r="H161" s="69">
        <v>684680</v>
      </c>
      <c r="I161" s="69">
        <v>382756</v>
      </c>
      <c r="J161" s="70"/>
      <c r="K161" s="70"/>
      <c r="L161" s="69"/>
      <c r="N161" s="32" t="s">
        <v>117</v>
      </c>
    </row>
    <row r="162" spans="1:14" x14ac:dyDescent="0.2">
      <c r="A162" s="68" t="str">
        <f>'Olieforbrug, TJ'!A162</f>
        <v xml:space="preserve">April </v>
      </c>
      <c r="B162" s="70"/>
      <c r="C162" s="69">
        <v>1560335</v>
      </c>
      <c r="D162" s="69">
        <v>295095</v>
      </c>
      <c r="E162" s="69">
        <v>1246597</v>
      </c>
      <c r="F162" s="69">
        <v>0</v>
      </c>
      <c r="G162" s="69">
        <f t="shared" si="66"/>
        <v>-20358</v>
      </c>
      <c r="H162" s="69">
        <v>590041</v>
      </c>
      <c r="I162" s="69">
        <v>403114</v>
      </c>
      <c r="J162" s="70"/>
      <c r="K162" s="70"/>
      <c r="L162" s="69"/>
      <c r="N162" s="32" t="s">
        <v>118</v>
      </c>
    </row>
    <row r="163" spans="1:14" x14ac:dyDescent="0.2">
      <c r="A163" s="68" t="str">
        <f>'Olieforbrug, TJ'!A163</f>
        <v xml:space="preserve">Maj </v>
      </c>
      <c r="B163" s="70"/>
      <c r="C163" s="69">
        <v>1574589</v>
      </c>
      <c r="D163" s="69">
        <v>287462</v>
      </c>
      <c r="E163" s="69">
        <v>1241963</v>
      </c>
      <c r="F163" s="69">
        <v>0</v>
      </c>
      <c r="G163" s="69">
        <f t="shared" si="66"/>
        <v>27223</v>
      </c>
      <c r="H163" s="69">
        <v>648088</v>
      </c>
      <c r="I163" s="69">
        <v>375891</v>
      </c>
      <c r="J163" s="70"/>
      <c r="K163" s="70"/>
      <c r="L163" s="69"/>
      <c r="N163" s="32" t="s">
        <v>119</v>
      </c>
    </row>
    <row r="164" spans="1:14" x14ac:dyDescent="0.2">
      <c r="A164" s="68" t="str">
        <f>'Olieforbrug, TJ'!A164</f>
        <v xml:space="preserve">Juni </v>
      </c>
      <c r="B164" s="70"/>
      <c r="C164" s="69">
        <v>1430660</v>
      </c>
      <c r="D164" s="69">
        <v>229689</v>
      </c>
      <c r="E164" s="69">
        <v>1074906</v>
      </c>
      <c r="F164" s="69">
        <v>0</v>
      </c>
      <c r="G164" s="69">
        <f t="shared" si="66"/>
        <v>55890</v>
      </c>
      <c r="H164" s="69">
        <v>650192</v>
      </c>
      <c r="I164" s="69">
        <v>320001</v>
      </c>
      <c r="J164" s="70"/>
      <c r="K164" s="70"/>
      <c r="L164" s="69"/>
      <c r="N164" s="32" t="s">
        <v>120</v>
      </c>
    </row>
    <row r="165" spans="1:14" x14ac:dyDescent="0.2">
      <c r="A165" s="68" t="str">
        <f>'Olieforbrug, TJ'!A165</f>
        <v xml:space="preserve">Juli </v>
      </c>
      <c r="B165" s="70"/>
      <c r="C165" s="69">
        <v>1567028</v>
      </c>
      <c r="D165" s="69">
        <v>377890</v>
      </c>
      <c r="E165" s="69">
        <v>1082387</v>
      </c>
      <c r="F165" s="69">
        <v>0</v>
      </c>
      <c r="G165" s="69">
        <f t="shared" si="66"/>
        <v>-137720</v>
      </c>
      <c r="H165" s="69">
        <v>723285</v>
      </c>
      <c r="I165" s="69">
        <v>457721</v>
      </c>
      <c r="J165" s="70"/>
      <c r="K165" s="70"/>
      <c r="L165" s="69"/>
      <c r="N165" s="32" t="s">
        <v>121</v>
      </c>
    </row>
    <row r="166" spans="1:14" x14ac:dyDescent="0.2">
      <c r="A166" s="68" t="str">
        <f>'Olieforbrug, TJ'!A166</f>
        <v xml:space="preserve">August </v>
      </c>
      <c r="B166" s="70"/>
      <c r="C166" s="69">
        <v>1266939</v>
      </c>
      <c r="D166" s="69">
        <v>399871</v>
      </c>
      <c r="E166" s="69">
        <v>1015458</v>
      </c>
      <c r="F166" s="69">
        <v>0</v>
      </c>
      <c r="G166" s="69">
        <f t="shared" si="66"/>
        <v>85976</v>
      </c>
      <c r="H166" s="69">
        <v>692245</v>
      </c>
      <c r="I166" s="69">
        <v>371745</v>
      </c>
      <c r="J166" s="70"/>
      <c r="K166" s="70"/>
      <c r="L166" s="69"/>
      <c r="N166" s="32" t="s">
        <v>122</v>
      </c>
    </row>
    <row r="167" spans="1:14" x14ac:dyDescent="0.2">
      <c r="A167" s="68" t="str">
        <f>'Olieforbrug, TJ'!A167</f>
        <v xml:space="preserve">September </v>
      </c>
      <c r="B167" s="70"/>
      <c r="C167" s="69">
        <v>1420986</v>
      </c>
      <c r="D167" s="69">
        <v>228380</v>
      </c>
      <c r="E167" s="69">
        <v>987038</v>
      </c>
      <c r="F167" s="69">
        <v>0</v>
      </c>
      <c r="G167" s="69">
        <f t="shared" si="66"/>
        <v>-26605</v>
      </c>
      <c r="H167" s="69">
        <v>628918</v>
      </c>
      <c r="I167" s="69">
        <v>398350</v>
      </c>
      <c r="J167" s="70"/>
      <c r="K167" s="70"/>
      <c r="L167" s="69"/>
      <c r="N167" s="32" t="s">
        <v>123</v>
      </c>
    </row>
    <row r="168" spans="1:14" x14ac:dyDescent="0.2">
      <c r="A168" s="68" t="str">
        <f>'Olieforbrug, TJ'!A168</f>
        <v xml:space="preserve">Oktober </v>
      </c>
      <c r="B168" s="70"/>
      <c r="C168" s="69">
        <v>1618707</v>
      </c>
      <c r="D168" s="69">
        <v>204780</v>
      </c>
      <c r="E168" s="69">
        <v>1150480</v>
      </c>
      <c r="F168" s="69">
        <v>0</v>
      </c>
      <c r="G168" s="69">
        <f t="shared" si="66"/>
        <v>-136355</v>
      </c>
      <c r="H168" s="69">
        <v>529799</v>
      </c>
      <c r="I168" s="69">
        <v>534705</v>
      </c>
      <c r="J168" s="70"/>
      <c r="K168" s="70"/>
      <c r="L168" s="69"/>
      <c r="N168" s="32" t="s">
        <v>124</v>
      </c>
    </row>
    <row r="169" spans="1:14" x14ac:dyDescent="0.2">
      <c r="A169" s="68" t="str">
        <f>'Olieforbrug, TJ'!A169</f>
        <v xml:space="preserve">November </v>
      </c>
      <c r="B169" s="70"/>
      <c r="C169" s="69">
        <v>1531138</v>
      </c>
      <c r="D169" s="69">
        <v>185324</v>
      </c>
      <c r="E169" s="69">
        <v>1271252</v>
      </c>
      <c r="F169" s="69">
        <v>0</v>
      </c>
      <c r="G169" s="69">
        <f t="shared" si="66"/>
        <v>128363</v>
      </c>
      <c r="H169" s="69">
        <v>561222</v>
      </c>
      <c r="I169" s="69">
        <v>406342</v>
      </c>
      <c r="J169" s="70"/>
      <c r="K169" s="70"/>
      <c r="L169" s="69"/>
      <c r="N169" s="32" t="s">
        <v>125</v>
      </c>
    </row>
    <row r="170" spans="1:14" ht="13.5" thickBot="1" x14ac:dyDescent="0.25">
      <c r="A170" s="71" t="str">
        <f>'Olieforbrug, TJ'!A170</f>
        <v>December</v>
      </c>
      <c r="C170" s="72">
        <v>1591742</v>
      </c>
      <c r="D170" s="72">
        <v>188739</v>
      </c>
      <c r="E170" s="72">
        <v>1080226</v>
      </c>
      <c r="F170" s="72">
        <v>0</v>
      </c>
      <c r="G170" s="72">
        <f t="shared" si="66"/>
        <v>-11872</v>
      </c>
      <c r="H170" s="72">
        <v>676945</v>
      </c>
      <c r="I170" s="72">
        <v>418214</v>
      </c>
      <c r="J170" s="66"/>
      <c r="K170" s="66"/>
      <c r="L170" s="72"/>
      <c r="N170" s="73" t="s">
        <v>113</v>
      </c>
    </row>
    <row r="171" spans="1:14" x14ac:dyDescent="0.2">
      <c r="A171" s="37">
        <f>'Olieforbrug, TJ'!A171</f>
        <v>2003</v>
      </c>
      <c r="B171" s="70"/>
      <c r="C171" s="69"/>
      <c r="D171" s="69"/>
      <c r="E171" s="69"/>
      <c r="F171" s="69"/>
      <c r="G171" s="69"/>
      <c r="H171" s="69"/>
      <c r="I171" s="69"/>
      <c r="M171" s="65"/>
      <c r="N171" s="37">
        <v>2003</v>
      </c>
    </row>
    <row r="172" spans="1:14" x14ac:dyDescent="0.2">
      <c r="A172" s="68" t="str">
        <f>'Olieforbrug, TJ'!A172</f>
        <v xml:space="preserve">  Januar </v>
      </c>
      <c r="B172" s="70"/>
      <c r="C172" s="69">
        <v>1617347</v>
      </c>
      <c r="D172" s="69">
        <v>185301</v>
      </c>
      <c r="E172" s="69">
        <v>1073952</v>
      </c>
      <c r="F172" s="69">
        <v>0</v>
      </c>
      <c r="G172" s="69">
        <f>I170-I172</f>
        <v>-82176</v>
      </c>
      <c r="H172" s="69">
        <v>629890</v>
      </c>
      <c r="I172" s="69">
        <v>500390</v>
      </c>
      <c r="J172" s="70"/>
      <c r="K172" s="70"/>
      <c r="L172" s="69"/>
      <c r="N172" s="32" t="s">
        <v>115</v>
      </c>
    </row>
    <row r="173" spans="1:14" x14ac:dyDescent="0.2">
      <c r="A173" s="68" t="str">
        <f>'Olieforbrug, TJ'!A173</f>
        <v xml:space="preserve">Februar </v>
      </c>
      <c r="B173" s="70"/>
      <c r="C173" s="69">
        <v>1445189</v>
      </c>
      <c r="D173" s="69">
        <v>273989</v>
      </c>
      <c r="E173" s="69">
        <v>1171079</v>
      </c>
      <c r="F173" s="69">
        <v>0</v>
      </c>
      <c r="G173" s="69">
        <f t="shared" si="66"/>
        <v>85282</v>
      </c>
      <c r="H173" s="69">
        <v>609438</v>
      </c>
      <c r="I173" s="69">
        <v>415108</v>
      </c>
      <c r="J173" s="70"/>
      <c r="K173" s="70"/>
      <c r="L173" s="69"/>
      <c r="N173" s="32" t="s">
        <v>116</v>
      </c>
    </row>
    <row r="174" spans="1:14" x14ac:dyDescent="0.2">
      <c r="A174" s="68" t="str">
        <f>'Olieforbrug, TJ'!A174</f>
        <v xml:space="preserve">Marts </v>
      </c>
      <c r="B174" s="70"/>
      <c r="C174" s="69">
        <v>1597632</v>
      </c>
      <c r="D174" s="69">
        <v>273100</v>
      </c>
      <c r="E174" s="69">
        <v>1155238</v>
      </c>
      <c r="F174" s="69">
        <v>0</v>
      </c>
      <c r="G174" s="69">
        <f t="shared" si="66"/>
        <v>30899</v>
      </c>
      <c r="H174" s="69">
        <v>727131</v>
      </c>
      <c r="I174" s="69">
        <v>384209</v>
      </c>
      <c r="J174" s="70"/>
      <c r="K174" s="70"/>
      <c r="L174" s="69"/>
      <c r="N174" s="32" t="s">
        <v>117</v>
      </c>
    </row>
    <row r="175" spans="1:14" x14ac:dyDescent="0.2">
      <c r="A175" s="68" t="str">
        <f>'Olieforbrug, TJ'!A175</f>
        <v xml:space="preserve">April </v>
      </c>
      <c r="B175" s="70"/>
      <c r="C175" s="69">
        <v>1463805</v>
      </c>
      <c r="D175" s="69">
        <v>291406</v>
      </c>
      <c r="E175" s="69">
        <v>1138159</v>
      </c>
      <c r="F175" s="69">
        <v>0</v>
      </c>
      <c r="G175" s="69">
        <f t="shared" si="66"/>
        <v>88562</v>
      </c>
      <c r="H175" s="69">
        <v>694837</v>
      </c>
      <c r="I175" s="69">
        <v>295647</v>
      </c>
      <c r="J175" s="70"/>
      <c r="K175" s="70"/>
      <c r="L175" s="69"/>
      <c r="N175" s="32" t="s">
        <v>118</v>
      </c>
    </row>
    <row r="176" spans="1:14" x14ac:dyDescent="0.2">
      <c r="A176" s="68" t="str">
        <f>'Olieforbrug, TJ'!A176</f>
        <v xml:space="preserve">Maj </v>
      </c>
      <c r="B176" s="70"/>
      <c r="C176" s="69">
        <v>1481837</v>
      </c>
      <c r="D176" s="69">
        <v>378372</v>
      </c>
      <c r="E176" s="69">
        <v>1008274</v>
      </c>
      <c r="F176" s="69">
        <v>0</v>
      </c>
      <c r="G176" s="69">
        <f t="shared" si="66"/>
        <v>-98236</v>
      </c>
      <c r="H176" s="69">
        <v>739540</v>
      </c>
      <c r="I176" s="69">
        <v>393883</v>
      </c>
      <c r="J176" s="70"/>
      <c r="K176" s="70"/>
      <c r="L176" s="69"/>
      <c r="N176" s="32" t="s">
        <v>119</v>
      </c>
    </row>
    <row r="177" spans="1:14" x14ac:dyDescent="0.2">
      <c r="A177" s="68" t="str">
        <f>'Olieforbrug, TJ'!A177</f>
        <v xml:space="preserve">Juni </v>
      </c>
      <c r="B177" s="70"/>
      <c r="C177" s="69">
        <v>1514172</v>
      </c>
      <c r="D177" s="69">
        <v>335778</v>
      </c>
      <c r="E177" s="69">
        <v>1129075</v>
      </c>
      <c r="F177" s="69">
        <v>0</v>
      </c>
      <c r="G177" s="69">
        <f t="shared" si="66"/>
        <v>-3827</v>
      </c>
      <c r="H177" s="69">
        <v>704020</v>
      </c>
      <c r="I177" s="69">
        <v>397710</v>
      </c>
      <c r="J177" s="70"/>
      <c r="K177" s="70"/>
      <c r="L177" s="69"/>
      <c r="N177" s="32" t="s">
        <v>120</v>
      </c>
    </row>
    <row r="178" spans="1:14" x14ac:dyDescent="0.2">
      <c r="A178" s="68" t="str">
        <f>'Olieforbrug, TJ'!A178</f>
        <v xml:space="preserve">Juli </v>
      </c>
      <c r="B178" s="70"/>
      <c r="C178" s="69">
        <v>1406390</v>
      </c>
      <c r="D178" s="69">
        <v>380580</v>
      </c>
      <c r="E178" s="69">
        <v>1034962</v>
      </c>
      <c r="F178" s="69">
        <v>0</v>
      </c>
      <c r="G178" s="69">
        <f t="shared" si="66"/>
        <v>-8183</v>
      </c>
      <c r="H178" s="69">
        <v>726744</v>
      </c>
      <c r="I178" s="69">
        <v>405893</v>
      </c>
      <c r="J178" s="70"/>
      <c r="K178" s="70"/>
      <c r="L178" s="69"/>
      <c r="N178" s="32" t="s">
        <v>121</v>
      </c>
    </row>
    <row r="179" spans="1:14" x14ac:dyDescent="0.2">
      <c r="A179" s="68" t="str">
        <f>'Olieforbrug, TJ'!A179</f>
        <v xml:space="preserve">August </v>
      </c>
      <c r="B179" s="70"/>
      <c r="C179" s="69">
        <v>1519502</v>
      </c>
      <c r="D179" s="69">
        <v>304538</v>
      </c>
      <c r="E179" s="69">
        <v>1015344</v>
      </c>
      <c r="F179" s="69">
        <v>0</v>
      </c>
      <c r="G179" s="69">
        <f t="shared" si="66"/>
        <v>-49982</v>
      </c>
      <c r="H179" s="69">
        <v>739040</v>
      </c>
      <c r="I179" s="69">
        <v>455875</v>
      </c>
      <c r="J179" s="70"/>
      <c r="K179" s="70"/>
      <c r="L179" s="69"/>
      <c r="N179" s="32" t="s">
        <v>122</v>
      </c>
    </row>
    <row r="180" spans="1:14" x14ac:dyDescent="0.2">
      <c r="A180" s="68" t="str">
        <f>'Olieforbrug, TJ'!A180</f>
        <v xml:space="preserve">September </v>
      </c>
      <c r="B180" s="70"/>
      <c r="C180" s="69">
        <v>1560020</v>
      </c>
      <c r="D180" s="69">
        <v>286048</v>
      </c>
      <c r="E180" s="69">
        <v>1278075</v>
      </c>
      <c r="F180" s="69">
        <v>0</v>
      </c>
      <c r="G180" s="69">
        <f t="shared" si="66"/>
        <v>37287</v>
      </c>
      <c r="H180" s="69">
        <v>588331</v>
      </c>
      <c r="I180" s="69">
        <v>418588</v>
      </c>
      <c r="J180" s="70"/>
      <c r="K180" s="70"/>
      <c r="L180" s="69"/>
      <c r="N180" s="32" t="s">
        <v>123</v>
      </c>
    </row>
    <row r="181" spans="1:14" x14ac:dyDescent="0.2">
      <c r="A181" s="68" t="str">
        <f>'Olieforbrug, TJ'!A181</f>
        <v xml:space="preserve">Oktober </v>
      </c>
      <c r="B181" s="70"/>
      <c r="C181" s="69">
        <v>1577964</v>
      </c>
      <c r="D181" s="69">
        <v>119138</v>
      </c>
      <c r="E181" s="69">
        <v>1078861</v>
      </c>
      <c r="F181" s="69">
        <v>0</v>
      </c>
      <c r="G181" s="69">
        <f t="shared" si="66"/>
        <v>-27352</v>
      </c>
      <c r="H181" s="69">
        <v>573930</v>
      </c>
      <c r="I181" s="69">
        <v>445940</v>
      </c>
      <c r="J181" s="70"/>
      <c r="K181" s="70"/>
      <c r="L181" s="69"/>
      <c r="N181" s="32" t="s">
        <v>124</v>
      </c>
    </row>
    <row r="182" spans="1:14" x14ac:dyDescent="0.2">
      <c r="A182" s="68" t="str">
        <f>'Olieforbrug, TJ'!A182</f>
        <v xml:space="preserve">November </v>
      </c>
      <c r="B182" s="70"/>
      <c r="C182" s="69">
        <v>1574193</v>
      </c>
      <c r="D182" s="69">
        <v>438061</v>
      </c>
      <c r="E182" s="69">
        <v>1230826</v>
      </c>
      <c r="F182" s="69">
        <v>0</v>
      </c>
      <c r="G182" s="69">
        <f t="shared" si="66"/>
        <v>-92727</v>
      </c>
      <c r="H182" s="69">
        <v>728015</v>
      </c>
      <c r="I182" s="69">
        <v>538667</v>
      </c>
      <c r="J182" s="70"/>
      <c r="K182" s="70"/>
      <c r="L182" s="69"/>
      <c r="N182" s="32" t="s">
        <v>125</v>
      </c>
    </row>
    <row r="183" spans="1:14" ht="13.5" thickBot="1" x14ac:dyDescent="0.25">
      <c r="A183" s="71" t="str">
        <f>'Olieforbrug, TJ'!A183</f>
        <v>December</v>
      </c>
      <c r="C183" s="72">
        <v>1550208</v>
      </c>
      <c r="D183" s="72">
        <v>225677</v>
      </c>
      <c r="E183" s="72">
        <v>1037294</v>
      </c>
      <c r="F183" s="72">
        <v>0</v>
      </c>
      <c r="G183" s="72">
        <f t="shared" si="66"/>
        <v>-18671</v>
      </c>
      <c r="H183" s="72">
        <v>730268</v>
      </c>
      <c r="I183" s="72">
        <v>557338</v>
      </c>
      <c r="J183" s="66"/>
      <c r="K183" s="66"/>
      <c r="L183" s="72"/>
      <c r="N183" s="73" t="s">
        <v>113</v>
      </c>
    </row>
    <row r="184" spans="1:14" x14ac:dyDescent="0.2">
      <c r="A184" s="37">
        <f>'Olieforbrug, TJ'!A184</f>
        <v>2004</v>
      </c>
      <c r="B184" s="70"/>
      <c r="C184" s="69"/>
      <c r="D184" s="69"/>
      <c r="E184" s="69"/>
      <c r="F184" s="69"/>
      <c r="G184" s="69"/>
      <c r="H184" s="69"/>
      <c r="I184" s="69"/>
      <c r="M184" s="65"/>
      <c r="N184" s="37">
        <v>2004</v>
      </c>
    </row>
    <row r="185" spans="1:14" x14ac:dyDescent="0.2">
      <c r="A185" s="68" t="str">
        <f>'Olieforbrug, TJ'!A185</f>
        <v xml:space="preserve">  Januar </v>
      </c>
      <c r="B185" s="70"/>
      <c r="C185" s="69">
        <v>1560185</v>
      </c>
      <c r="D185" s="69">
        <v>310500</v>
      </c>
      <c r="E185" s="69">
        <v>1262604</v>
      </c>
      <c r="F185" s="69">
        <v>0</v>
      </c>
      <c r="G185" s="69">
        <f>I183-I185</f>
        <v>132575</v>
      </c>
      <c r="H185" s="69">
        <v>728351</v>
      </c>
      <c r="I185" s="69">
        <v>424763</v>
      </c>
      <c r="J185" s="70"/>
      <c r="K185" s="70"/>
      <c r="L185" s="69"/>
      <c r="N185" s="32" t="s">
        <v>115</v>
      </c>
    </row>
    <row r="186" spans="1:14" x14ac:dyDescent="0.2">
      <c r="A186" s="68" t="str">
        <f>'Olieforbrug, TJ'!A186</f>
        <v xml:space="preserve">Februar </v>
      </c>
      <c r="B186" s="70"/>
      <c r="C186" s="69">
        <v>1335319</v>
      </c>
      <c r="D186" s="69">
        <v>300748</v>
      </c>
      <c r="E186" s="69">
        <v>978375</v>
      </c>
      <c r="F186" s="69">
        <v>0</v>
      </c>
      <c r="G186" s="69">
        <f t="shared" si="66"/>
        <v>29880</v>
      </c>
      <c r="H186" s="69">
        <v>684991</v>
      </c>
      <c r="I186" s="69">
        <v>394883</v>
      </c>
      <c r="J186" s="70"/>
      <c r="K186" s="70"/>
      <c r="L186" s="69"/>
      <c r="N186" s="32" t="s">
        <v>116</v>
      </c>
    </row>
    <row r="187" spans="1:14" x14ac:dyDescent="0.2">
      <c r="A187" s="68" t="str">
        <f>'Olieforbrug, TJ'!A187</f>
        <v xml:space="preserve">Marts </v>
      </c>
      <c r="B187" s="70"/>
      <c r="C187" s="69">
        <v>1626145</v>
      </c>
      <c r="D187" s="69">
        <v>350241</v>
      </c>
      <c r="E187" s="69">
        <v>1145110</v>
      </c>
      <c r="F187" s="69">
        <v>0</v>
      </c>
      <c r="G187" s="69">
        <f t="shared" si="66"/>
        <v>-147902</v>
      </c>
      <c r="H187" s="69">
        <v>683308</v>
      </c>
      <c r="I187" s="69">
        <v>542785</v>
      </c>
      <c r="J187" s="70"/>
      <c r="K187" s="70"/>
      <c r="L187" s="69"/>
      <c r="N187" s="32" t="s">
        <v>117</v>
      </c>
    </row>
    <row r="188" spans="1:14" x14ac:dyDescent="0.2">
      <c r="A188" s="68" t="str">
        <f>'Olieforbrug, TJ'!A188</f>
        <v xml:space="preserve">April </v>
      </c>
      <c r="B188" s="70"/>
      <c r="C188" s="69">
        <v>1645116</v>
      </c>
      <c r="D188" s="69">
        <v>434375</v>
      </c>
      <c r="E188" s="69">
        <v>1352534</v>
      </c>
      <c r="F188" s="69">
        <v>0</v>
      </c>
      <c r="G188" s="69">
        <f t="shared" si="66"/>
        <v>-42610</v>
      </c>
      <c r="H188" s="69">
        <v>678656</v>
      </c>
      <c r="I188" s="69">
        <v>585395</v>
      </c>
      <c r="J188" s="70"/>
      <c r="K188" s="70"/>
      <c r="L188" s="69"/>
      <c r="N188" s="32" t="s">
        <v>118</v>
      </c>
    </row>
    <row r="189" spans="1:14" x14ac:dyDescent="0.2">
      <c r="A189" s="68" t="str">
        <f>'Olieforbrug, TJ'!A189</f>
        <v xml:space="preserve">Maj </v>
      </c>
      <c r="B189" s="70"/>
      <c r="C189" s="69">
        <v>1685491.58</v>
      </c>
      <c r="D189" s="69">
        <v>291132</v>
      </c>
      <c r="E189" s="69">
        <v>1428718.591</v>
      </c>
      <c r="F189" s="69">
        <v>0</v>
      </c>
      <c r="G189" s="69">
        <f t="shared" si="66"/>
        <v>136877</v>
      </c>
      <c r="H189" s="69">
        <v>685749</v>
      </c>
      <c r="I189" s="69">
        <v>448518</v>
      </c>
      <c r="J189" s="70"/>
      <c r="K189" s="70"/>
      <c r="L189" s="69"/>
      <c r="N189" s="32" t="s">
        <v>119</v>
      </c>
    </row>
    <row r="190" spans="1:14" x14ac:dyDescent="0.2">
      <c r="A190" s="68" t="str">
        <f>'Olieforbrug, TJ'!A190</f>
        <v xml:space="preserve">Juni </v>
      </c>
      <c r="B190" s="70"/>
      <c r="C190" s="69">
        <v>1616539</v>
      </c>
      <c r="D190" s="69">
        <v>267871</v>
      </c>
      <c r="E190" s="69">
        <v>1161734</v>
      </c>
      <c r="F190" s="69">
        <v>0</v>
      </c>
      <c r="G190" s="69">
        <f t="shared" si="66"/>
        <v>-114418</v>
      </c>
      <c r="H190" s="69">
        <v>617132</v>
      </c>
      <c r="I190" s="69">
        <v>562936</v>
      </c>
      <c r="J190" s="70"/>
      <c r="K190" s="70"/>
      <c r="L190" s="69"/>
      <c r="N190" s="32" t="s">
        <v>120</v>
      </c>
    </row>
    <row r="191" spans="1:14" x14ac:dyDescent="0.2">
      <c r="A191" s="68" t="str">
        <f>'Olieforbrug, TJ'!A191</f>
        <v xml:space="preserve">Juli </v>
      </c>
      <c r="B191" s="70"/>
      <c r="C191" s="69">
        <v>1715228</v>
      </c>
      <c r="D191" s="69">
        <v>267181</v>
      </c>
      <c r="E191" s="69">
        <v>1387436</v>
      </c>
      <c r="F191" s="69">
        <v>0</v>
      </c>
      <c r="G191" s="69">
        <f t="shared" si="66"/>
        <v>111423</v>
      </c>
      <c r="H191" s="69">
        <v>715668</v>
      </c>
      <c r="I191" s="69">
        <v>451513</v>
      </c>
      <c r="J191" s="70"/>
      <c r="K191" s="70"/>
      <c r="L191" s="69"/>
      <c r="N191" s="32" t="s">
        <v>121</v>
      </c>
    </row>
    <row r="192" spans="1:14" x14ac:dyDescent="0.2">
      <c r="A192" s="68" t="str">
        <f>'Olieforbrug, TJ'!A192</f>
        <v xml:space="preserve">August </v>
      </c>
      <c r="B192" s="70"/>
      <c r="C192" s="69">
        <v>1470989</v>
      </c>
      <c r="D192" s="69">
        <v>366557</v>
      </c>
      <c r="E192" s="69">
        <v>1095239</v>
      </c>
      <c r="F192" s="69">
        <v>0</v>
      </c>
      <c r="G192" s="69">
        <f t="shared" si="66"/>
        <v>-27996</v>
      </c>
      <c r="H192" s="69">
        <v>718699</v>
      </c>
      <c r="I192" s="69">
        <v>479509</v>
      </c>
      <c r="J192" s="70"/>
      <c r="K192" s="70"/>
      <c r="L192" s="69"/>
      <c r="N192" s="32" t="s">
        <v>122</v>
      </c>
    </row>
    <row r="193" spans="1:14" x14ac:dyDescent="0.2">
      <c r="A193" s="68" t="str">
        <f>'Olieforbrug, TJ'!A193</f>
        <v xml:space="preserve">September </v>
      </c>
      <c r="B193" s="70"/>
      <c r="C193" s="69">
        <v>1607315</v>
      </c>
      <c r="D193" s="69">
        <v>387553</v>
      </c>
      <c r="E193" s="69">
        <v>1368596</v>
      </c>
      <c r="F193" s="69">
        <v>0</v>
      </c>
      <c r="G193" s="69">
        <f t="shared" si="66"/>
        <v>-98270</v>
      </c>
      <c r="H193" s="69">
        <v>534721</v>
      </c>
      <c r="I193" s="69">
        <v>577779</v>
      </c>
      <c r="J193" s="70"/>
      <c r="K193" s="70"/>
      <c r="L193" s="69"/>
      <c r="N193" s="32" t="s">
        <v>123</v>
      </c>
    </row>
    <row r="194" spans="1:14" x14ac:dyDescent="0.2">
      <c r="A194" s="68" t="str">
        <f>'Olieforbrug, TJ'!A194</f>
        <v xml:space="preserve">Oktober </v>
      </c>
      <c r="B194" s="70"/>
      <c r="C194" s="69">
        <v>1725786</v>
      </c>
      <c r="D194" s="69">
        <v>303255</v>
      </c>
      <c r="E194" s="69">
        <v>1297431</v>
      </c>
      <c r="F194" s="69">
        <v>0</v>
      </c>
      <c r="G194" s="69">
        <f t="shared" si="66"/>
        <v>-38351</v>
      </c>
      <c r="H194" s="69">
        <v>706259</v>
      </c>
      <c r="I194" s="69">
        <v>616130</v>
      </c>
      <c r="J194" s="70"/>
      <c r="K194" s="70"/>
      <c r="L194" s="69"/>
      <c r="N194" s="32" t="s">
        <v>124</v>
      </c>
    </row>
    <row r="195" spans="1:14" x14ac:dyDescent="0.2">
      <c r="A195" s="68" t="str">
        <f>'Olieforbrug, TJ'!A195</f>
        <v xml:space="preserve">November </v>
      </c>
      <c r="B195" s="70"/>
      <c r="C195" s="69">
        <v>1542567</v>
      </c>
      <c r="D195" s="69">
        <v>275598</v>
      </c>
      <c r="E195" s="69">
        <v>1253088</v>
      </c>
      <c r="F195" s="69">
        <v>0</v>
      </c>
      <c r="G195" s="69">
        <f t="shared" si="66"/>
        <v>149935</v>
      </c>
      <c r="H195" s="69">
        <v>637003</v>
      </c>
      <c r="I195" s="69">
        <v>466195</v>
      </c>
      <c r="J195" s="70"/>
      <c r="K195" s="70"/>
      <c r="L195" s="69"/>
      <c r="N195" s="32" t="s">
        <v>125</v>
      </c>
    </row>
    <row r="196" spans="1:14" ht="13.5" thickBot="1" x14ac:dyDescent="0.25">
      <c r="A196" s="71" t="str">
        <f>'Olieforbrug, TJ'!A196</f>
        <v>December</v>
      </c>
      <c r="C196" s="72">
        <v>1731425</v>
      </c>
      <c r="D196" s="72">
        <v>179609</v>
      </c>
      <c r="E196" s="72">
        <v>1209147</v>
      </c>
      <c r="F196" s="72">
        <v>0</v>
      </c>
      <c r="G196" s="72">
        <f t="shared" si="66"/>
        <v>-128217</v>
      </c>
      <c r="H196" s="72">
        <v>664620</v>
      </c>
      <c r="I196" s="72">
        <v>594412</v>
      </c>
      <c r="J196" s="66"/>
      <c r="K196" s="66"/>
      <c r="L196" s="72"/>
      <c r="N196" s="73" t="s">
        <v>113</v>
      </c>
    </row>
    <row r="197" spans="1:14" x14ac:dyDescent="0.2">
      <c r="A197" s="37">
        <f>'Olieforbrug, TJ'!A197</f>
        <v>2005</v>
      </c>
      <c r="B197" s="70"/>
      <c r="C197" s="69"/>
      <c r="D197" s="69"/>
      <c r="E197" s="69"/>
      <c r="F197" s="69"/>
      <c r="G197" s="69"/>
      <c r="H197" s="69"/>
      <c r="I197" s="69"/>
      <c r="M197" s="65"/>
      <c r="N197" s="37">
        <v>2005</v>
      </c>
    </row>
    <row r="198" spans="1:14" x14ac:dyDescent="0.2">
      <c r="A198" s="68" t="str">
        <f>'Olieforbrug, TJ'!A198</f>
        <v xml:space="preserve">  Januar </v>
      </c>
      <c r="B198" s="70"/>
      <c r="C198" s="69">
        <v>1576606</v>
      </c>
      <c r="D198" s="69">
        <v>194816</v>
      </c>
      <c r="E198" s="69">
        <v>1130755</v>
      </c>
      <c r="F198" s="69">
        <v>0</v>
      </c>
      <c r="G198" s="69">
        <f>I196-I198</f>
        <v>43547</v>
      </c>
      <c r="H198" s="69">
        <v>690189</v>
      </c>
      <c r="I198" s="69">
        <v>550865</v>
      </c>
      <c r="J198" s="70"/>
      <c r="K198" s="70"/>
      <c r="L198" s="69">
        <f>C198*43/1000</f>
        <v>67794.058000000005</v>
      </c>
      <c r="N198" s="32" t="s">
        <v>115</v>
      </c>
    </row>
    <row r="199" spans="1:14" x14ac:dyDescent="0.2">
      <c r="A199" s="68" t="str">
        <f>'Olieforbrug, TJ'!A199</f>
        <v xml:space="preserve">Februar </v>
      </c>
      <c r="B199" s="70"/>
      <c r="C199" s="69">
        <v>1535633</v>
      </c>
      <c r="D199" s="69">
        <v>190077</v>
      </c>
      <c r="E199" s="69">
        <v>1144711</v>
      </c>
      <c r="F199" s="69">
        <v>0</v>
      </c>
      <c r="G199" s="69">
        <f t="shared" si="66"/>
        <v>73855</v>
      </c>
      <c r="H199" s="69">
        <v>633068</v>
      </c>
      <c r="I199" s="69">
        <v>477010</v>
      </c>
      <c r="J199" s="70"/>
      <c r="K199" s="70"/>
      <c r="L199" s="69">
        <f t="shared" ref="L199:L231" si="67">C199*43/1000</f>
        <v>66032.218999999997</v>
      </c>
      <c r="N199" s="32" t="s">
        <v>116</v>
      </c>
    </row>
    <row r="200" spans="1:14" x14ac:dyDescent="0.2">
      <c r="A200" s="68" t="str">
        <f>'Olieforbrug, TJ'!A200</f>
        <v xml:space="preserve">Marts </v>
      </c>
      <c r="B200" s="70"/>
      <c r="C200" s="69">
        <v>1631529</v>
      </c>
      <c r="D200" s="69">
        <v>306227</v>
      </c>
      <c r="E200" s="69">
        <v>1117957</v>
      </c>
      <c r="F200" s="69">
        <v>0</v>
      </c>
      <c r="G200" s="69">
        <f t="shared" si="66"/>
        <v>-151175</v>
      </c>
      <c r="H200" s="69">
        <v>700229</v>
      </c>
      <c r="I200" s="69">
        <v>628185</v>
      </c>
      <c r="J200" s="70"/>
      <c r="K200" s="70"/>
      <c r="L200" s="69">
        <f t="shared" si="67"/>
        <v>70155.747000000003</v>
      </c>
      <c r="N200" s="32" t="s">
        <v>117</v>
      </c>
    </row>
    <row r="201" spans="1:14" x14ac:dyDescent="0.2">
      <c r="A201" s="68" t="str">
        <f>'Olieforbrug, TJ'!A201</f>
        <v xml:space="preserve">April </v>
      </c>
      <c r="B201" s="70"/>
      <c r="C201" s="69">
        <v>1605487</v>
      </c>
      <c r="D201" s="69">
        <v>277936</v>
      </c>
      <c r="E201" s="69">
        <v>1564575</v>
      </c>
      <c r="F201" s="69">
        <v>0</v>
      </c>
      <c r="G201" s="69">
        <f t="shared" si="66"/>
        <v>130933</v>
      </c>
      <c r="H201" s="69">
        <v>455148</v>
      </c>
      <c r="I201" s="69">
        <v>497252</v>
      </c>
      <c r="J201" s="70"/>
      <c r="K201" s="70"/>
      <c r="L201" s="69">
        <f t="shared" si="67"/>
        <v>69035.941000000006</v>
      </c>
      <c r="N201" s="32" t="s">
        <v>118</v>
      </c>
    </row>
    <row r="202" spans="1:14" x14ac:dyDescent="0.2">
      <c r="A202" s="68" t="str">
        <f>'Olieforbrug, TJ'!A202</f>
        <v xml:space="preserve">Maj </v>
      </c>
      <c r="B202" s="70"/>
      <c r="C202" s="69">
        <v>1567660</v>
      </c>
      <c r="D202" s="69">
        <v>192159</v>
      </c>
      <c r="E202" s="69">
        <v>1166514</v>
      </c>
      <c r="F202" s="69">
        <v>0</v>
      </c>
      <c r="G202" s="69">
        <f t="shared" si="66"/>
        <v>8888</v>
      </c>
      <c r="H202" s="69">
        <v>606673</v>
      </c>
      <c r="I202" s="69">
        <v>488364</v>
      </c>
      <c r="J202" s="70"/>
      <c r="K202" s="70"/>
      <c r="L202" s="69">
        <f t="shared" si="67"/>
        <v>67409.38</v>
      </c>
      <c r="N202" s="32" t="s">
        <v>119</v>
      </c>
    </row>
    <row r="203" spans="1:14" x14ac:dyDescent="0.2">
      <c r="A203" s="68" t="str">
        <f>'Olieforbrug, TJ'!A203</f>
        <v xml:space="preserve">Juni </v>
      </c>
      <c r="B203" s="70"/>
      <c r="C203" s="69">
        <v>1540595</v>
      </c>
      <c r="D203" s="69">
        <v>315906</v>
      </c>
      <c r="E203" s="69">
        <v>1184464</v>
      </c>
      <c r="F203" s="69">
        <v>0</v>
      </c>
      <c r="G203" s="69">
        <f t="shared" si="66"/>
        <v>10188</v>
      </c>
      <c r="H203" s="69">
        <v>686962</v>
      </c>
      <c r="I203" s="69">
        <v>478176</v>
      </c>
      <c r="J203" s="70"/>
      <c r="K203" s="70"/>
      <c r="L203" s="69">
        <f t="shared" si="67"/>
        <v>66245.585000000006</v>
      </c>
      <c r="N203" s="32" t="s">
        <v>120</v>
      </c>
    </row>
    <row r="204" spans="1:14" x14ac:dyDescent="0.2">
      <c r="A204" s="68" t="str">
        <f>'Olieforbrug, TJ'!A204</f>
        <v xml:space="preserve">Juli </v>
      </c>
      <c r="B204" s="70"/>
      <c r="C204" s="69">
        <v>1517823</v>
      </c>
      <c r="D204" s="69">
        <v>315593</v>
      </c>
      <c r="E204" s="69">
        <v>1073320</v>
      </c>
      <c r="F204" s="69">
        <v>0</v>
      </c>
      <c r="G204" s="69">
        <f t="shared" si="66"/>
        <v>-63875</v>
      </c>
      <c r="H204" s="69">
        <v>703712</v>
      </c>
      <c r="I204" s="69">
        <v>542051</v>
      </c>
      <c r="J204" s="70"/>
      <c r="K204" s="70"/>
      <c r="L204" s="69">
        <f t="shared" si="67"/>
        <v>65266.389000000003</v>
      </c>
      <c r="N204" s="32" t="s">
        <v>121</v>
      </c>
    </row>
    <row r="205" spans="1:14" x14ac:dyDescent="0.2">
      <c r="A205" s="68" t="str">
        <f>'Olieforbrug, TJ'!A205</f>
        <v xml:space="preserve">August </v>
      </c>
      <c r="B205" s="70"/>
      <c r="C205" s="69">
        <v>1591092</v>
      </c>
      <c r="D205" s="69">
        <v>200187</v>
      </c>
      <c r="E205" s="69">
        <v>1099443</v>
      </c>
      <c r="F205" s="69">
        <v>0</v>
      </c>
      <c r="G205" s="69">
        <f t="shared" si="66"/>
        <v>35616</v>
      </c>
      <c r="H205" s="69">
        <v>726418</v>
      </c>
      <c r="I205" s="69">
        <v>506435</v>
      </c>
      <c r="J205" s="70"/>
      <c r="K205" s="70"/>
      <c r="L205" s="69">
        <f t="shared" si="67"/>
        <v>68416.956000000006</v>
      </c>
      <c r="N205" s="32" t="s">
        <v>122</v>
      </c>
    </row>
    <row r="206" spans="1:14" x14ac:dyDescent="0.2">
      <c r="A206" s="68" t="str">
        <f>'Olieforbrug, TJ'!A206</f>
        <v xml:space="preserve">September </v>
      </c>
      <c r="B206" s="70"/>
      <c r="C206" s="69">
        <v>1459392</v>
      </c>
      <c r="D206" s="69">
        <v>102354</v>
      </c>
      <c r="E206" s="69">
        <v>1001244</v>
      </c>
      <c r="F206" s="69">
        <v>0</v>
      </c>
      <c r="G206" s="69">
        <f t="shared" si="66"/>
        <v>-6158</v>
      </c>
      <c r="H206" s="69">
        <v>570770</v>
      </c>
      <c r="I206" s="69">
        <v>512593</v>
      </c>
      <c r="J206" s="70"/>
      <c r="K206" s="70"/>
      <c r="L206" s="69">
        <f t="shared" si="67"/>
        <v>62753.856</v>
      </c>
      <c r="N206" s="32" t="s">
        <v>123</v>
      </c>
    </row>
    <row r="207" spans="1:14" x14ac:dyDescent="0.2">
      <c r="A207" s="68" t="str">
        <f>'Olieforbrug, TJ'!A207</f>
        <v xml:space="preserve">Oktober </v>
      </c>
      <c r="B207" s="70"/>
      <c r="C207" s="69">
        <v>1536386</v>
      </c>
      <c r="D207" s="69">
        <v>229846</v>
      </c>
      <c r="E207" s="69">
        <v>1093217</v>
      </c>
      <c r="F207" s="69">
        <v>0</v>
      </c>
      <c r="G207" s="69">
        <f t="shared" si="66"/>
        <v>-62</v>
      </c>
      <c r="H207" s="69">
        <v>668019</v>
      </c>
      <c r="I207" s="69">
        <v>512655</v>
      </c>
      <c r="J207" s="70"/>
      <c r="K207" s="70"/>
      <c r="L207" s="69">
        <f t="shared" si="67"/>
        <v>66064.597999999998</v>
      </c>
      <c r="N207" s="32" t="s">
        <v>124</v>
      </c>
    </row>
    <row r="208" spans="1:14" x14ac:dyDescent="0.2">
      <c r="A208" s="68" t="str">
        <f>'Olieforbrug, TJ'!A208</f>
        <v xml:space="preserve">November </v>
      </c>
      <c r="B208" s="70"/>
      <c r="C208" s="69">
        <v>1484933</v>
      </c>
      <c r="D208" s="69">
        <v>161007</v>
      </c>
      <c r="E208" s="69">
        <v>1058138</v>
      </c>
      <c r="F208" s="69">
        <v>0</v>
      </c>
      <c r="G208" s="69">
        <f t="shared" si="66"/>
        <v>53229</v>
      </c>
      <c r="H208" s="69">
        <v>583991</v>
      </c>
      <c r="I208" s="69">
        <v>459426</v>
      </c>
      <c r="J208" s="70"/>
      <c r="K208" s="70"/>
      <c r="L208" s="69">
        <f t="shared" si="67"/>
        <v>63852.118999999999</v>
      </c>
      <c r="N208" s="32" t="s">
        <v>125</v>
      </c>
    </row>
    <row r="209" spans="1:14" ht="13.5" thickBot="1" x14ac:dyDescent="0.25">
      <c r="A209" s="71" t="str">
        <f>'Olieforbrug, TJ'!A209</f>
        <v>December</v>
      </c>
      <c r="C209" s="72">
        <v>1469694</v>
      </c>
      <c r="D209" s="72">
        <v>233467</v>
      </c>
      <c r="E209" s="72">
        <v>992165</v>
      </c>
      <c r="F209" s="72">
        <v>0</v>
      </c>
      <c r="G209" s="72">
        <f t="shared" si="66"/>
        <v>-24366</v>
      </c>
      <c r="H209" s="72">
        <v>699957</v>
      </c>
      <c r="I209" s="72">
        <v>483792</v>
      </c>
      <c r="J209" s="66"/>
      <c r="K209" s="66"/>
      <c r="L209" s="72">
        <f t="shared" si="67"/>
        <v>63196.841999999997</v>
      </c>
      <c r="N209" s="73" t="s">
        <v>113</v>
      </c>
    </row>
    <row r="210" spans="1:14" x14ac:dyDescent="0.2">
      <c r="A210" s="37">
        <f>'Olieforbrug, TJ'!A210</f>
        <v>2006</v>
      </c>
      <c r="B210" s="70"/>
      <c r="C210" s="69"/>
      <c r="D210" s="69"/>
      <c r="E210" s="69"/>
      <c r="F210" s="69"/>
      <c r="G210" s="69"/>
      <c r="H210" s="69"/>
      <c r="I210" s="69"/>
      <c r="M210" s="65"/>
      <c r="N210" s="37">
        <v>2006</v>
      </c>
    </row>
    <row r="211" spans="1:14" x14ac:dyDescent="0.2">
      <c r="A211" s="68" t="str">
        <f>'Olieforbrug, TJ'!A211</f>
        <v xml:space="preserve">  Januar </v>
      </c>
      <c r="B211" s="70"/>
      <c r="C211" s="69">
        <v>1459059</v>
      </c>
      <c r="D211" s="69">
        <v>230130</v>
      </c>
      <c r="E211" s="69">
        <v>994944</v>
      </c>
      <c r="F211" s="69">
        <v>0</v>
      </c>
      <c r="G211" s="69">
        <f>I209-I211</f>
        <v>12527</v>
      </c>
      <c r="H211" s="69">
        <v>715526</v>
      </c>
      <c r="I211" s="69">
        <v>471265</v>
      </c>
      <c r="J211" s="70"/>
      <c r="K211" s="70"/>
      <c r="L211" s="69">
        <f t="shared" si="67"/>
        <v>62739.536999999997</v>
      </c>
      <c r="N211" s="32" t="s">
        <v>115</v>
      </c>
    </row>
    <row r="212" spans="1:14" x14ac:dyDescent="0.2">
      <c r="A212" s="68" t="str">
        <f>'Olieforbrug, TJ'!A212</f>
        <v xml:space="preserve">Februar </v>
      </c>
      <c r="B212" s="70"/>
      <c r="C212" s="69">
        <v>1351326</v>
      </c>
      <c r="D212" s="69">
        <v>214278</v>
      </c>
      <c r="E212" s="69">
        <v>908647</v>
      </c>
      <c r="F212" s="69">
        <v>0</v>
      </c>
      <c r="G212" s="69">
        <f t="shared" si="66"/>
        <v>-1501</v>
      </c>
      <c r="H212" s="69">
        <v>634806</v>
      </c>
      <c r="I212" s="69">
        <v>472766</v>
      </c>
      <c r="J212" s="70"/>
      <c r="K212" s="70"/>
      <c r="L212" s="69">
        <f t="shared" si="67"/>
        <v>58107.017999999996</v>
      </c>
      <c r="N212" s="32" t="s">
        <v>116</v>
      </c>
    </row>
    <row r="213" spans="1:14" x14ac:dyDescent="0.2">
      <c r="A213" s="68" t="str">
        <f>'Olieforbrug, TJ'!A213</f>
        <v xml:space="preserve">Marts </v>
      </c>
      <c r="B213" s="70"/>
      <c r="C213" s="69">
        <v>1471074</v>
      </c>
      <c r="D213" s="69">
        <v>208871</v>
      </c>
      <c r="E213" s="69">
        <v>1085382</v>
      </c>
      <c r="F213" s="69">
        <v>0</v>
      </c>
      <c r="G213" s="69">
        <f t="shared" si="66"/>
        <v>8032</v>
      </c>
      <c r="H213" s="69">
        <v>609801</v>
      </c>
      <c r="I213" s="69">
        <v>464734</v>
      </c>
      <c r="J213" s="70"/>
      <c r="K213" s="70"/>
      <c r="L213" s="69">
        <f t="shared" si="67"/>
        <v>63256.182000000001</v>
      </c>
      <c r="N213" s="32" t="s">
        <v>117</v>
      </c>
    </row>
    <row r="214" spans="1:14" x14ac:dyDescent="0.2">
      <c r="A214" s="68" t="str">
        <f>'Olieforbrug, TJ'!A214</f>
        <v xml:space="preserve">April </v>
      </c>
      <c r="B214" s="70"/>
      <c r="C214" s="69">
        <v>1329791</v>
      </c>
      <c r="D214" s="69">
        <v>272996</v>
      </c>
      <c r="E214" s="69">
        <v>885118</v>
      </c>
      <c r="F214" s="69">
        <v>0</v>
      </c>
      <c r="G214" s="69">
        <f t="shared" si="66"/>
        <v>-121709</v>
      </c>
      <c r="H214" s="69">
        <v>683064</v>
      </c>
      <c r="I214" s="69">
        <v>586443</v>
      </c>
      <c r="J214" s="70"/>
      <c r="K214" s="70"/>
      <c r="L214" s="69">
        <f t="shared" si="67"/>
        <v>57181.012999999999</v>
      </c>
      <c r="N214" s="32" t="s">
        <v>118</v>
      </c>
    </row>
    <row r="215" spans="1:14" x14ac:dyDescent="0.2">
      <c r="A215" s="68" t="str">
        <f>'Olieforbrug, TJ'!A215</f>
        <v xml:space="preserve">Maj </v>
      </c>
      <c r="B215" s="70"/>
      <c r="C215" s="69">
        <v>1518117</v>
      </c>
      <c r="D215" s="69">
        <v>232007</v>
      </c>
      <c r="E215" s="69">
        <v>1039555</v>
      </c>
      <c r="F215" s="69">
        <v>0</v>
      </c>
      <c r="G215" s="69">
        <f t="shared" si="66"/>
        <v>63840</v>
      </c>
      <c r="H215" s="69">
        <v>722590</v>
      </c>
      <c r="I215" s="69">
        <v>522603</v>
      </c>
      <c r="J215" s="70"/>
      <c r="K215" s="70"/>
      <c r="L215" s="69">
        <f t="shared" si="67"/>
        <v>65279.031000000003</v>
      </c>
      <c r="N215" s="32" t="s">
        <v>119</v>
      </c>
    </row>
    <row r="216" spans="1:14" x14ac:dyDescent="0.2">
      <c r="A216" s="68" t="str">
        <f>'Olieforbrug, TJ'!A216</f>
        <v xml:space="preserve">Juni </v>
      </c>
      <c r="B216" s="70"/>
      <c r="C216" s="69">
        <v>1376508</v>
      </c>
      <c r="D216" s="69">
        <v>275141</v>
      </c>
      <c r="E216" s="69">
        <v>1189674</v>
      </c>
      <c r="F216" s="69">
        <v>0</v>
      </c>
      <c r="G216" s="69">
        <f t="shared" ref="G216:G235" si="68">I215-I216</f>
        <v>-3236</v>
      </c>
      <c r="H216" s="69">
        <v>494182</v>
      </c>
      <c r="I216" s="69">
        <v>525839</v>
      </c>
      <c r="J216" s="70"/>
      <c r="K216" s="70"/>
      <c r="L216" s="69">
        <f t="shared" si="67"/>
        <v>59189.843999999997</v>
      </c>
      <c r="N216" s="32" t="s">
        <v>120</v>
      </c>
    </row>
    <row r="217" spans="1:14" x14ac:dyDescent="0.2">
      <c r="A217" s="68" t="str">
        <f>'Olieforbrug, TJ'!A217</f>
        <v xml:space="preserve">Juli </v>
      </c>
      <c r="B217" s="70"/>
      <c r="C217" s="69">
        <v>1547424</v>
      </c>
      <c r="D217" s="69">
        <v>179461</v>
      </c>
      <c r="E217" s="69">
        <v>1085759</v>
      </c>
      <c r="F217" s="69">
        <v>0</v>
      </c>
      <c r="G217" s="69">
        <f t="shared" si="68"/>
        <v>119854</v>
      </c>
      <c r="H217" s="69">
        <v>651141</v>
      </c>
      <c r="I217" s="69">
        <v>405985</v>
      </c>
      <c r="J217" s="70"/>
      <c r="K217" s="70"/>
      <c r="L217" s="69">
        <f t="shared" si="67"/>
        <v>66539.232000000004</v>
      </c>
      <c r="N217" s="32" t="s">
        <v>121</v>
      </c>
    </row>
    <row r="218" spans="1:14" x14ac:dyDescent="0.2">
      <c r="A218" s="68" t="str">
        <f>'Olieforbrug, TJ'!A218</f>
        <v xml:space="preserve">August </v>
      </c>
      <c r="B218" s="70"/>
      <c r="C218" s="69">
        <v>1364041</v>
      </c>
      <c r="D218" s="69">
        <v>285301</v>
      </c>
      <c r="E218" s="69">
        <v>890124</v>
      </c>
      <c r="F218" s="69">
        <v>0</v>
      </c>
      <c r="G218" s="69">
        <f t="shared" si="68"/>
        <v>-130404</v>
      </c>
      <c r="H218" s="69">
        <v>690213</v>
      </c>
      <c r="I218" s="69">
        <v>536389</v>
      </c>
      <c r="J218" s="70"/>
      <c r="K218" s="70"/>
      <c r="L218" s="69">
        <f t="shared" si="67"/>
        <v>58653.762999999999</v>
      </c>
      <c r="N218" s="32" t="s">
        <v>122</v>
      </c>
    </row>
    <row r="219" spans="1:14" x14ac:dyDescent="0.2">
      <c r="A219" s="68" t="str">
        <f>'Olieforbrug, TJ'!A219</f>
        <v xml:space="preserve">September </v>
      </c>
      <c r="B219" s="70"/>
      <c r="C219" s="69">
        <v>1086097</v>
      </c>
      <c r="D219" s="69">
        <v>83532</v>
      </c>
      <c r="E219" s="69">
        <v>650582</v>
      </c>
      <c r="F219" s="69">
        <v>0</v>
      </c>
      <c r="G219" s="69">
        <f t="shared" si="68"/>
        <v>103305</v>
      </c>
      <c r="H219" s="69">
        <v>611993</v>
      </c>
      <c r="I219" s="69">
        <v>433084</v>
      </c>
      <c r="J219" s="70"/>
      <c r="K219" s="70"/>
      <c r="L219" s="69">
        <f t="shared" si="67"/>
        <v>46702.171000000002</v>
      </c>
      <c r="N219" s="32" t="s">
        <v>123</v>
      </c>
    </row>
    <row r="220" spans="1:14" x14ac:dyDescent="0.2">
      <c r="A220" s="68" t="str">
        <f>'Olieforbrug, TJ'!A220</f>
        <v xml:space="preserve">Oktober </v>
      </c>
      <c r="B220" s="70"/>
      <c r="C220" s="69">
        <v>1456051</v>
      </c>
      <c r="D220" s="69">
        <v>340187</v>
      </c>
      <c r="E220" s="69">
        <v>978678</v>
      </c>
      <c r="F220" s="69">
        <v>0</v>
      </c>
      <c r="G220" s="69">
        <f t="shared" si="68"/>
        <v>-146660</v>
      </c>
      <c r="H220" s="69">
        <v>717685</v>
      </c>
      <c r="I220" s="69">
        <v>579744</v>
      </c>
      <c r="J220" s="70"/>
      <c r="K220" s="70"/>
      <c r="L220" s="69">
        <f t="shared" si="67"/>
        <v>62610.192999999999</v>
      </c>
      <c r="N220" s="32" t="s">
        <v>124</v>
      </c>
    </row>
    <row r="221" spans="1:14" x14ac:dyDescent="0.2">
      <c r="A221" s="68" t="str">
        <f>'Olieforbrug, TJ'!A221</f>
        <v xml:space="preserve">November </v>
      </c>
      <c r="B221" s="70"/>
      <c r="C221" s="69">
        <v>1429008</v>
      </c>
      <c r="D221" s="69">
        <v>105998</v>
      </c>
      <c r="E221" s="69">
        <v>873356</v>
      </c>
      <c r="F221" s="69">
        <v>0</v>
      </c>
      <c r="G221" s="69">
        <f t="shared" si="68"/>
        <v>36013</v>
      </c>
      <c r="H221" s="69">
        <v>686127</v>
      </c>
      <c r="I221" s="69">
        <v>543731</v>
      </c>
      <c r="J221" s="70"/>
      <c r="K221" s="70"/>
      <c r="L221" s="69">
        <f t="shared" si="67"/>
        <v>61447.343999999997</v>
      </c>
      <c r="N221" s="32" t="s">
        <v>125</v>
      </c>
    </row>
    <row r="222" spans="1:14" ht="13.5" thickBot="1" x14ac:dyDescent="0.25">
      <c r="A222" s="71" t="str">
        <f>'Olieforbrug, TJ'!A222</f>
        <v>December</v>
      </c>
      <c r="C222" s="72">
        <v>1450164</v>
      </c>
      <c r="D222" s="72">
        <v>280490</v>
      </c>
      <c r="E222" s="72">
        <v>987459</v>
      </c>
      <c r="F222" s="72">
        <v>0</v>
      </c>
      <c r="G222" s="72">
        <f t="shared" si="68"/>
        <v>69133</v>
      </c>
      <c r="H222" s="72">
        <v>713977</v>
      </c>
      <c r="I222" s="72">
        <v>474598</v>
      </c>
      <c r="J222" s="66"/>
      <c r="K222" s="66"/>
      <c r="L222" s="72">
        <f t="shared" si="67"/>
        <v>62357.052000000003</v>
      </c>
      <c r="N222" s="73" t="s">
        <v>113</v>
      </c>
    </row>
    <row r="223" spans="1:14" x14ac:dyDescent="0.2">
      <c r="A223" s="37">
        <f>'Olieforbrug, TJ'!A223</f>
        <v>2007</v>
      </c>
      <c r="B223" s="70"/>
      <c r="C223" s="69"/>
      <c r="D223" s="69"/>
      <c r="E223" s="69"/>
      <c r="F223" s="69"/>
      <c r="G223" s="69"/>
      <c r="H223" s="69"/>
      <c r="I223" s="69"/>
      <c r="M223" s="65"/>
      <c r="N223" s="37">
        <v>2007</v>
      </c>
    </row>
    <row r="224" spans="1:14" x14ac:dyDescent="0.2">
      <c r="A224" s="68" t="str">
        <f>'Olieforbrug, TJ'!A224</f>
        <v xml:space="preserve">  Januar </v>
      </c>
      <c r="B224" s="70"/>
      <c r="C224" s="69">
        <v>1265663</v>
      </c>
      <c r="D224" s="69">
        <v>209414</v>
      </c>
      <c r="E224" s="69">
        <v>791107</v>
      </c>
      <c r="F224" s="69">
        <v>0</v>
      </c>
      <c r="G224" s="69">
        <f>I222-I224</f>
        <v>10865</v>
      </c>
      <c r="H224" s="69">
        <v>727425</v>
      </c>
      <c r="I224" s="69">
        <v>463733</v>
      </c>
      <c r="J224" s="70"/>
      <c r="K224" s="70"/>
      <c r="L224" s="69">
        <f t="shared" si="67"/>
        <v>54423.508999999998</v>
      </c>
      <c r="N224" s="32" t="s">
        <v>115</v>
      </c>
    </row>
    <row r="225" spans="1:14" x14ac:dyDescent="0.2">
      <c r="A225" s="68" t="str">
        <f>'Olieforbrug, TJ'!A225</f>
        <v xml:space="preserve">Februar </v>
      </c>
      <c r="B225" s="70"/>
      <c r="C225" s="69">
        <v>1194066</v>
      </c>
      <c r="D225" s="69">
        <v>301653</v>
      </c>
      <c r="E225" s="69">
        <v>752635</v>
      </c>
      <c r="F225" s="69">
        <v>0</v>
      </c>
      <c r="G225" s="69">
        <f t="shared" si="68"/>
        <v>-97536</v>
      </c>
      <c r="H225" s="69">
        <v>635235</v>
      </c>
      <c r="I225" s="69">
        <v>561269</v>
      </c>
      <c r="J225" s="70"/>
      <c r="K225" s="70"/>
      <c r="L225" s="69">
        <f t="shared" si="67"/>
        <v>51344.838000000003</v>
      </c>
      <c r="N225" s="32" t="s">
        <v>116</v>
      </c>
    </row>
    <row r="226" spans="1:14" x14ac:dyDescent="0.2">
      <c r="A226" s="68" t="str">
        <f>'Olieforbrug, TJ'!A226</f>
        <v xml:space="preserve">Marts </v>
      </c>
      <c r="B226" s="70"/>
      <c r="C226" s="69">
        <v>1289947</v>
      </c>
      <c r="D226" s="69">
        <v>137493</v>
      </c>
      <c r="E226" s="69">
        <v>901736</v>
      </c>
      <c r="F226" s="69">
        <v>0</v>
      </c>
      <c r="G226" s="69">
        <f t="shared" si="68"/>
        <v>88888</v>
      </c>
      <c r="H226" s="69">
        <v>635859</v>
      </c>
      <c r="I226" s="69">
        <v>472381</v>
      </c>
      <c r="J226" s="70"/>
      <c r="K226" s="70"/>
      <c r="L226" s="69">
        <f t="shared" si="67"/>
        <v>55467.720999999998</v>
      </c>
      <c r="N226" s="32" t="s">
        <v>117</v>
      </c>
    </row>
    <row r="227" spans="1:14" x14ac:dyDescent="0.2">
      <c r="A227" s="68" t="str">
        <f>'Olieforbrug, TJ'!A227</f>
        <v xml:space="preserve">April </v>
      </c>
      <c r="B227" s="70"/>
      <c r="C227" s="69">
        <v>1255529</v>
      </c>
      <c r="D227" s="69">
        <v>208112</v>
      </c>
      <c r="E227" s="69">
        <v>894134</v>
      </c>
      <c r="F227" s="69">
        <v>0</v>
      </c>
      <c r="G227" s="69">
        <f t="shared" si="68"/>
        <v>-24460</v>
      </c>
      <c r="H227" s="69">
        <v>559087</v>
      </c>
      <c r="I227" s="69">
        <v>496841</v>
      </c>
      <c r="J227" s="70"/>
      <c r="K227" s="70"/>
      <c r="L227" s="69">
        <f t="shared" si="67"/>
        <v>53987.747000000003</v>
      </c>
      <c r="N227" s="32" t="s">
        <v>118</v>
      </c>
    </row>
    <row r="228" spans="1:14" x14ac:dyDescent="0.2">
      <c r="A228" s="68" t="str">
        <f>'Olieforbrug, TJ'!A228</f>
        <v xml:space="preserve">Maj </v>
      </c>
      <c r="B228" s="70"/>
      <c r="C228" s="69">
        <v>1290043</v>
      </c>
      <c r="D228" s="69">
        <v>105201</v>
      </c>
      <c r="E228" s="69">
        <v>900673</v>
      </c>
      <c r="F228" s="69">
        <v>0</v>
      </c>
      <c r="G228" s="69">
        <f t="shared" si="68"/>
        <v>46083</v>
      </c>
      <c r="H228" s="69">
        <v>509493</v>
      </c>
      <c r="I228" s="69">
        <v>450758</v>
      </c>
      <c r="J228" s="70"/>
      <c r="K228" s="70"/>
      <c r="L228" s="69">
        <f t="shared" si="67"/>
        <v>55471.849000000002</v>
      </c>
      <c r="N228" s="32" t="s">
        <v>119</v>
      </c>
    </row>
    <row r="229" spans="1:14" x14ac:dyDescent="0.2">
      <c r="A229" s="68" t="str">
        <f>'Olieforbrug, TJ'!A229</f>
        <v xml:space="preserve">Juni </v>
      </c>
      <c r="B229" s="70"/>
      <c r="C229" s="69">
        <v>1258278</v>
      </c>
      <c r="D229" s="69">
        <v>191032</v>
      </c>
      <c r="E229" s="69">
        <v>775868</v>
      </c>
      <c r="F229" s="69">
        <v>0</v>
      </c>
      <c r="G229" s="69">
        <f t="shared" si="68"/>
        <v>55907</v>
      </c>
      <c r="H229" s="69">
        <v>674216</v>
      </c>
      <c r="I229" s="69">
        <v>394851</v>
      </c>
      <c r="J229" s="70"/>
      <c r="K229" s="70"/>
      <c r="L229" s="69">
        <f t="shared" si="67"/>
        <v>54105.953999999998</v>
      </c>
      <c r="N229" s="32" t="s">
        <v>120</v>
      </c>
    </row>
    <row r="230" spans="1:14" x14ac:dyDescent="0.2">
      <c r="A230" s="68" t="str">
        <f>'Olieforbrug, TJ'!A230</f>
        <v xml:space="preserve">Juli </v>
      </c>
      <c r="B230" s="70"/>
      <c r="C230" s="69">
        <v>1239644</v>
      </c>
      <c r="D230" s="69">
        <v>94203</v>
      </c>
      <c r="E230" s="69">
        <v>714612</v>
      </c>
      <c r="F230" s="69">
        <v>0</v>
      </c>
      <c r="G230" s="69">
        <f t="shared" si="68"/>
        <v>-53560</v>
      </c>
      <c r="H230" s="69">
        <v>629035</v>
      </c>
      <c r="I230" s="69">
        <v>448411</v>
      </c>
      <c r="J230" s="70"/>
      <c r="K230" s="70"/>
      <c r="L230" s="69">
        <f t="shared" si="67"/>
        <v>53304.692000000003</v>
      </c>
      <c r="N230" s="32" t="s">
        <v>121</v>
      </c>
    </row>
    <row r="231" spans="1:14" x14ac:dyDescent="0.2">
      <c r="A231" s="68" t="str">
        <f>'Olieforbrug, TJ'!A231</f>
        <v xml:space="preserve">August </v>
      </c>
      <c r="B231" s="70"/>
      <c r="C231" s="69">
        <v>1340257</v>
      </c>
      <c r="D231" s="69">
        <v>65937</v>
      </c>
      <c r="E231" s="69">
        <v>798948</v>
      </c>
      <c r="F231" s="69">
        <v>0</v>
      </c>
      <c r="G231" s="69">
        <f t="shared" si="68"/>
        <v>58734</v>
      </c>
      <c r="H231" s="69">
        <v>638158</v>
      </c>
      <c r="I231" s="69">
        <v>389677</v>
      </c>
      <c r="J231" s="70"/>
      <c r="K231" s="70"/>
      <c r="L231" s="69">
        <f t="shared" si="67"/>
        <v>57631.050999999999</v>
      </c>
      <c r="N231" s="32" t="s">
        <v>122</v>
      </c>
    </row>
    <row r="232" spans="1:14" x14ac:dyDescent="0.2">
      <c r="A232" s="68" t="str">
        <f>'Olieforbrug, TJ'!A232</f>
        <v xml:space="preserve">September </v>
      </c>
      <c r="B232" s="70"/>
      <c r="C232" s="69">
        <v>1158869</v>
      </c>
      <c r="D232" s="69">
        <v>139254</v>
      </c>
      <c r="E232" s="69">
        <v>647298</v>
      </c>
      <c r="F232" s="69">
        <v>0</v>
      </c>
      <c r="G232" s="69">
        <f t="shared" si="68"/>
        <v>-48380</v>
      </c>
      <c r="H232" s="69">
        <v>687704</v>
      </c>
      <c r="I232" s="69">
        <v>438057</v>
      </c>
      <c r="J232" s="70"/>
      <c r="K232" s="70"/>
      <c r="L232" s="69">
        <f>C232*43/1000</f>
        <v>49831.366999999998</v>
      </c>
      <c r="N232" s="32" t="s">
        <v>123</v>
      </c>
    </row>
    <row r="233" spans="1:14" x14ac:dyDescent="0.2">
      <c r="A233" s="68" t="str">
        <f>'Olieforbrug, TJ'!A233</f>
        <v xml:space="preserve">Oktober </v>
      </c>
      <c r="B233" s="70"/>
      <c r="C233" s="69">
        <v>1382033</v>
      </c>
      <c r="D233" s="69">
        <v>221734</v>
      </c>
      <c r="E233" s="69">
        <v>792677</v>
      </c>
      <c r="F233" s="69">
        <v>0</v>
      </c>
      <c r="G233" s="69">
        <f t="shared" si="68"/>
        <v>18323</v>
      </c>
      <c r="H233" s="69">
        <v>705186</v>
      </c>
      <c r="I233" s="69">
        <v>419734</v>
      </c>
      <c r="J233" s="70"/>
      <c r="K233" s="70"/>
      <c r="L233" s="69">
        <f>C233*43/1000</f>
        <v>59427.419000000002</v>
      </c>
      <c r="N233" s="32" t="s">
        <v>124</v>
      </c>
    </row>
    <row r="234" spans="1:14" x14ac:dyDescent="0.2">
      <c r="A234" s="68" t="str">
        <f>'Olieforbrug, TJ'!A234</f>
        <v xml:space="preserve">November </v>
      </c>
      <c r="B234" s="70"/>
      <c r="C234" s="69">
        <v>1263866</v>
      </c>
      <c r="D234" s="69">
        <v>189013</v>
      </c>
      <c r="E234" s="69">
        <v>752917</v>
      </c>
      <c r="F234" s="69">
        <v>0</v>
      </c>
      <c r="G234" s="69">
        <f t="shared" si="68"/>
        <v>-26210</v>
      </c>
      <c r="H234" s="69">
        <v>667668</v>
      </c>
      <c r="I234" s="69">
        <v>445944</v>
      </c>
      <c r="J234" s="70"/>
      <c r="K234" s="70"/>
      <c r="L234" s="69">
        <f>C234*43/1000</f>
        <v>54346.237999999998</v>
      </c>
      <c r="N234" s="32" t="s">
        <v>125</v>
      </c>
    </row>
    <row r="235" spans="1:14" ht="13.5" thickBot="1" x14ac:dyDescent="0.25">
      <c r="A235" s="71" t="str">
        <f>'Olieforbrug, TJ'!A235</f>
        <v>December</v>
      </c>
      <c r="C235" s="72">
        <v>1230654</v>
      </c>
      <c r="D235" s="72">
        <v>169066</v>
      </c>
      <c r="E235" s="72">
        <v>680065</v>
      </c>
      <c r="F235" s="72">
        <v>0</v>
      </c>
      <c r="G235" s="72">
        <f t="shared" si="68"/>
        <v>-69168</v>
      </c>
      <c r="H235" s="72">
        <v>729110</v>
      </c>
      <c r="I235" s="72">
        <v>515112</v>
      </c>
      <c r="J235" s="66"/>
      <c r="K235" s="66"/>
      <c r="L235" s="72">
        <f>C235*43/1000</f>
        <v>52918.122000000003</v>
      </c>
      <c r="N235" s="73" t="s">
        <v>113</v>
      </c>
    </row>
    <row r="236" spans="1:14" x14ac:dyDescent="0.2">
      <c r="A236" s="37">
        <f>'Olieforbrug, TJ'!A236</f>
        <v>2008</v>
      </c>
      <c r="B236" s="70"/>
      <c r="C236" s="69"/>
      <c r="D236" s="69"/>
      <c r="E236" s="69"/>
      <c r="F236" s="69"/>
      <c r="G236" s="69"/>
      <c r="H236" s="69"/>
      <c r="I236" s="69"/>
      <c r="M236" s="65"/>
      <c r="N236" s="37">
        <v>2008</v>
      </c>
    </row>
    <row r="237" spans="1:14" x14ac:dyDescent="0.2">
      <c r="A237" s="68" t="s">
        <v>102</v>
      </c>
      <c r="B237" s="70"/>
      <c r="C237" s="69">
        <v>1255199</v>
      </c>
      <c r="D237" s="69">
        <v>171084</v>
      </c>
      <c r="E237" s="69">
        <v>890935</v>
      </c>
      <c r="F237" s="69">
        <v>0</v>
      </c>
      <c r="G237" s="69">
        <v>78560</v>
      </c>
      <c r="H237" s="69">
        <v>595397</v>
      </c>
      <c r="I237" s="69">
        <v>436552</v>
      </c>
      <c r="J237" s="70"/>
      <c r="K237" s="70"/>
      <c r="L237" s="69">
        <v>53973.557000000001</v>
      </c>
      <c r="N237" s="32" t="s">
        <v>115</v>
      </c>
    </row>
    <row r="238" spans="1:14" x14ac:dyDescent="0.2">
      <c r="A238" s="68" t="s">
        <v>103</v>
      </c>
      <c r="B238" s="70"/>
      <c r="C238" s="69">
        <v>1023560</v>
      </c>
      <c r="D238" s="69">
        <v>161928</v>
      </c>
      <c r="E238" s="69">
        <v>607529</v>
      </c>
      <c r="F238" s="69">
        <v>0</v>
      </c>
      <c r="G238" s="69">
        <v>-76665</v>
      </c>
      <c r="H238" s="69">
        <v>640949</v>
      </c>
      <c r="I238" s="69">
        <v>513217</v>
      </c>
      <c r="J238" s="70"/>
      <c r="K238" s="70"/>
      <c r="L238" s="69">
        <v>44013.08</v>
      </c>
      <c r="N238" s="32" t="s">
        <v>116</v>
      </c>
    </row>
    <row r="239" spans="1:14" x14ac:dyDescent="0.2">
      <c r="A239" s="68" t="s">
        <v>104</v>
      </c>
      <c r="B239" s="70"/>
      <c r="C239" s="69">
        <v>1242239</v>
      </c>
      <c r="D239" s="69">
        <v>241146</v>
      </c>
      <c r="E239" s="69">
        <v>839702</v>
      </c>
      <c r="F239" s="69">
        <v>0</v>
      </c>
      <c r="G239" s="69">
        <v>44260</v>
      </c>
      <c r="H239" s="69">
        <v>567580</v>
      </c>
      <c r="I239" s="69">
        <v>468957</v>
      </c>
      <c r="J239" s="70"/>
      <c r="K239" s="70"/>
      <c r="L239" s="69">
        <v>53416.277000000002</v>
      </c>
      <c r="N239" s="32" t="s">
        <v>117</v>
      </c>
    </row>
    <row r="240" spans="1:14" x14ac:dyDescent="0.2">
      <c r="A240" s="68" t="s">
        <v>105</v>
      </c>
      <c r="B240" s="70"/>
      <c r="C240" s="69">
        <v>1100674</v>
      </c>
      <c r="D240" s="69">
        <v>85045</v>
      </c>
      <c r="E240" s="69">
        <v>728068</v>
      </c>
      <c r="F240" s="69">
        <v>0</v>
      </c>
      <c r="G240" s="69">
        <v>-37779</v>
      </c>
      <c r="H240" s="69">
        <v>479336</v>
      </c>
      <c r="I240" s="69">
        <v>506736</v>
      </c>
      <c r="J240" s="70"/>
      <c r="K240" s="70"/>
      <c r="L240" s="69">
        <v>47328.982000000004</v>
      </c>
      <c r="N240" s="32" t="s">
        <v>118</v>
      </c>
    </row>
    <row r="241" spans="1:15" x14ac:dyDescent="0.2">
      <c r="A241" s="68" t="s">
        <v>106</v>
      </c>
      <c r="B241" s="70"/>
      <c r="C241" s="69">
        <v>1275010</v>
      </c>
      <c r="D241" s="69">
        <v>211207</v>
      </c>
      <c r="E241" s="69">
        <v>747214</v>
      </c>
      <c r="F241" s="69">
        <v>0</v>
      </c>
      <c r="G241" s="69">
        <v>15654</v>
      </c>
      <c r="H241" s="69">
        <v>697981</v>
      </c>
      <c r="I241" s="69">
        <v>491082</v>
      </c>
      <c r="J241" s="70"/>
      <c r="K241" s="70"/>
      <c r="L241" s="69">
        <v>54825.43</v>
      </c>
      <c r="N241" s="32" t="s">
        <v>119</v>
      </c>
    </row>
    <row r="242" spans="1:15" x14ac:dyDescent="0.2">
      <c r="A242" s="68" t="s">
        <v>107</v>
      </c>
      <c r="B242" s="70"/>
      <c r="C242" s="69">
        <v>1137651</v>
      </c>
      <c r="D242" s="69">
        <v>281676</v>
      </c>
      <c r="E242" s="69">
        <v>641021</v>
      </c>
      <c r="F242" s="69">
        <v>0</v>
      </c>
      <c r="G242" s="69">
        <v>-115937</v>
      </c>
      <c r="H242" s="69">
        <v>696655</v>
      </c>
      <c r="I242" s="69">
        <v>607019</v>
      </c>
      <c r="J242" s="70"/>
      <c r="K242" s="70"/>
      <c r="L242" s="69">
        <v>48918.993000000002</v>
      </c>
      <c r="N242" s="32" t="s">
        <v>120</v>
      </c>
    </row>
    <row r="243" spans="1:15" x14ac:dyDescent="0.2">
      <c r="A243" s="68" t="s">
        <v>108</v>
      </c>
      <c r="B243" s="70"/>
      <c r="C243" s="69">
        <v>1268336</v>
      </c>
      <c r="D243" s="69">
        <v>172558</v>
      </c>
      <c r="E243" s="69">
        <v>769780</v>
      </c>
      <c r="F243" s="69">
        <v>0</v>
      </c>
      <c r="G243" s="69">
        <v>86661</v>
      </c>
      <c r="H243" s="69">
        <v>702852</v>
      </c>
      <c r="I243" s="69">
        <v>520358</v>
      </c>
      <c r="J243" s="70"/>
      <c r="K243" s="70"/>
      <c r="L243" s="69">
        <v>54538.447999999997</v>
      </c>
      <c r="N243" s="32" t="s">
        <v>121</v>
      </c>
    </row>
    <row r="244" spans="1:15" x14ac:dyDescent="0.2">
      <c r="A244" s="68" t="s">
        <v>109</v>
      </c>
      <c r="B244" s="70"/>
      <c r="C244" s="69">
        <v>1141130</v>
      </c>
      <c r="D244" s="69">
        <v>119285</v>
      </c>
      <c r="E244" s="69">
        <v>612770</v>
      </c>
      <c r="F244" s="69">
        <v>0</v>
      </c>
      <c r="G244" s="69">
        <v>61632</v>
      </c>
      <c r="H244" s="69">
        <v>712224</v>
      </c>
      <c r="I244" s="69">
        <v>458726</v>
      </c>
      <c r="J244" s="70"/>
      <c r="K244" s="70"/>
      <c r="L244" s="69">
        <v>49068.59</v>
      </c>
      <c r="N244" s="32" t="s">
        <v>122</v>
      </c>
    </row>
    <row r="245" spans="1:15" x14ac:dyDescent="0.2">
      <c r="A245" s="68" t="s">
        <v>110</v>
      </c>
      <c r="B245" s="70"/>
      <c r="C245" s="69">
        <v>1084589</v>
      </c>
      <c r="D245" s="69">
        <v>214029</v>
      </c>
      <c r="E245" s="69">
        <v>633765</v>
      </c>
      <c r="F245" s="69">
        <v>0</v>
      </c>
      <c r="G245" s="69">
        <v>-30258</v>
      </c>
      <c r="H245" s="69">
        <v>720437</v>
      </c>
      <c r="I245" s="69">
        <v>488984</v>
      </c>
      <c r="J245" s="70"/>
      <c r="K245" s="70"/>
      <c r="L245" s="69">
        <v>46637.326999999997</v>
      </c>
      <c r="N245" s="32" t="s">
        <v>123</v>
      </c>
    </row>
    <row r="246" spans="1:15" x14ac:dyDescent="0.2">
      <c r="A246" s="68" t="s">
        <v>111</v>
      </c>
      <c r="B246" s="70"/>
      <c r="C246" s="69">
        <v>1196285</v>
      </c>
      <c r="D246" s="69">
        <v>311968</v>
      </c>
      <c r="E246" s="69">
        <v>729700</v>
      </c>
      <c r="F246" s="69">
        <v>0</v>
      </c>
      <c r="G246" s="69">
        <v>48079</v>
      </c>
      <c r="H246" s="69">
        <v>719068</v>
      </c>
      <c r="I246" s="69">
        <v>440905</v>
      </c>
      <c r="J246" s="70"/>
      <c r="K246" s="70"/>
      <c r="L246" s="69">
        <v>51440.254999999997</v>
      </c>
      <c r="N246" s="32" t="s">
        <v>124</v>
      </c>
    </row>
    <row r="247" spans="1:15" x14ac:dyDescent="0.2">
      <c r="A247" s="68" t="s">
        <v>112</v>
      </c>
      <c r="B247" s="70"/>
      <c r="C247" s="69">
        <v>1154675</v>
      </c>
      <c r="D247" s="69">
        <v>96100</v>
      </c>
      <c r="E247" s="69">
        <v>639934</v>
      </c>
      <c r="F247" s="69">
        <v>0</v>
      </c>
      <c r="G247" s="69">
        <v>-15739</v>
      </c>
      <c r="H247" s="69">
        <v>614310</v>
      </c>
      <c r="I247" s="69">
        <v>456644</v>
      </c>
      <c r="J247" s="70"/>
      <c r="K247" s="70"/>
      <c r="L247" s="69">
        <v>49651.025000000001</v>
      </c>
      <c r="N247" s="32" t="s">
        <v>125</v>
      </c>
    </row>
    <row r="248" spans="1:15" ht="13.5" thickBot="1" x14ac:dyDescent="0.25">
      <c r="A248" s="71" t="s">
        <v>113</v>
      </c>
      <c r="C248" s="72">
        <v>1156119</v>
      </c>
      <c r="D248" s="72">
        <v>297962</v>
      </c>
      <c r="E248" s="72">
        <v>815985</v>
      </c>
      <c r="F248" s="72">
        <v>0</v>
      </c>
      <c r="G248" s="72">
        <v>-49924</v>
      </c>
      <c r="H248" s="72">
        <v>635521</v>
      </c>
      <c r="I248" s="72">
        <v>506568</v>
      </c>
      <c r="J248" s="66"/>
      <c r="K248" s="66"/>
      <c r="L248" s="72">
        <v>49713.116999999998</v>
      </c>
      <c r="N248" s="73" t="s">
        <v>113</v>
      </c>
    </row>
    <row r="249" spans="1:15" x14ac:dyDescent="0.2">
      <c r="A249" s="37">
        <v>2009</v>
      </c>
      <c r="B249" s="70"/>
      <c r="C249" s="69"/>
      <c r="D249" s="69"/>
      <c r="E249" s="69"/>
      <c r="F249" s="69"/>
      <c r="G249" s="69"/>
      <c r="H249" s="69"/>
      <c r="I249" s="69"/>
      <c r="M249" s="65"/>
      <c r="N249" s="37">
        <v>2009</v>
      </c>
    </row>
    <row r="250" spans="1:15" x14ac:dyDescent="0.2">
      <c r="A250" s="68" t="s">
        <v>102</v>
      </c>
      <c r="B250" s="69"/>
      <c r="C250" s="69">
        <v>1201142</v>
      </c>
      <c r="D250" s="69">
        <v>281188</v>
      </c>
      <c r="E250" s="69">
        <v>753551</v>
      </c>
      <c r="F250" s="69">
        <v>0</v>
      </c>
      <c r="G250" s="69">
        <v>24905</v>
      </c>
      <c r="H250" s="69">
        <v>729316</v>
      </c>
      <c r="I250" s="69">
        <v>481663</v>
      </c>
      <c r="J250" s="70"/>
      <c r="K250" s="70"/>
      <c r="L250" s="69">
        <v>51649.106</v>
      </c>
      <c r="N250" s="32" t="s">
        <v>115</v>
      </c>
      <c r="O250" s="64"/>
    </row>
    <row r="251" spans="1:15" x14ac:dyDescent="0.2">
      <c r="A251" s="68" t="s">
        <v>103</v>
      </c>
      <c r="B251" s="70"/>
      <c r="C251" s="69">
        <v>1067285</v>
      </c>
      <c r="D251" s="69">
        <v>274536</v>
      </c>
      <c r="E251" s="69">
        <v>634811</v>
      </c>
      <c r="F251" s="69">
        <v>0</v>
      </c>
      <c r="G251" s="69">
        <v>-29525</v>
      </c>
      <c r="H251" s="69">
        <v>676616</v>
      </c>
      <c r="I251" s="69">
        <v>511188</v>
      </c>
      <c r="J251" s="70"/>
      <c r="K251" s="70"/>
      <c r="L251" s="69">
        <v>45893.254999999997</v>
      </c>
      <c r="N251" s="32" t="s">
        <v>116</v>
      </c>
      <c r="O251" s="64"/>
    </row>
    <row r="252" spans="1:15" x14ac:dyDescent="0.2">
      <c r="A252" s="68" t="s">
        <v>104</v>
      </c>
      <c r="B252" s="70"/>
      <c r="C252" s="69">
        <v>1140101</v>
      </c>
      <c r="D252" s="69">
        <v>203123</v>
      </c>
      <c r="E252" s="69">
        <v>628704</v>
      </c>
      <c r="F252" s="69">
        <v>0</v>
      </c>
      <c r="G252" s="69">
        <v>-4165</v>
      </c>
      <c r="H252" s="69">
        <v>716207</v>
      </c>
      <c r="I252" s="69">
        <v>515353</v>
      </c>
      <c r="J252" s="70"/>
      <c r="K252" s="70"/>
      <c r="L252" s="69">
        <v>49024.343000000001</v>
      </c>
      <c r="N252" s="32" t="s">
        <v>117</v>
      </c>
      <c r="O252" s="64"/>
    </row>
    <row r="253" spans="1:15" x14ac:dyDescent="0.2">
      <c r="A253" s="68" t="s">
        <v>105</v>
      </c>
      <c r="B253" s="70"/>
      <c r="C253" s="69">
        <v>1109582</v>
      </c>
      <c r="D253" s="69">
        <v>289929</v>
      </c>
      <c r="E253" s="69">
        <v>782842</v>
      </c>
      <c r="F253" s="69">
        <v>0</v>
      </c>
      <c r="G253" s="69">
        <v>24427</v>
      </c>
      <c r="H253" s="69">
        <v>665288</v>
      </c>
      <c r="I253" s="69">
        <v>490926</v>
      </c>
      <c r="J253" s="70"/>
      <c r="K253" s="70"/>
      <c r="L253" s="69">
        <v>47712.025999999998</v>
      </c>
      <c r="N253" s="32" t="s">
        <v>118</v>
      </c>
      <c r="O253" s="64"/>
    </row>
    <row r="254" spans="1:15" x14ac:dyDescent="0.2">
      <c r="A254" s="68" t="s">
        <v>106</v>
      </c>
      <c r="B254" s="70"/>
      <c r="C254" s="69">
        <v>1081120</v>
      </c>
      <c r="D254" s="69">
        <v>370311</v>
      </c>
      <c r="E254" s="69">
        <v>731612</v>
      </c>
      <c r="F254" s="69">
        <v>0</v>
      </c>
      <c r="G254" s="69">
        <v>-37458</v>
      </c>
      <c r="H254" s="69">
        <v>687087</v>
      </c>
      <c r="I254" s="69">
        <v>528384</v>
      </c>
      <c r="J254" s="70"/>
      <c r="K254" s="70"/>
      <c r="L254" s="69">
        <v>46488.160000000003</v>
      </c>
      <c r="N254" s="32" t="s">
        <v>119</v>
      </c>
      <c r="O254" s="64"/>
    </row>
    <row r="255" spans="1:15" x14ac:dyDescent="0.2">
      <c r="A255" s="68" t="s">
        <v>107</v>
      </c>
      <c r="B255" s="70"/>
      <c r="C255" s="69">
        <v>1066296</v>
      </c>
      <c r="D255" s="69">
        <v>288405</v>
      </c>
      <c r="E255" s="69">
        <v>738398</v>
      </c>
      <c r="F255" s="69">
        <v>0</v>
      </c>
      <c r="G255" s="69">
        <v>9312</v>
      </c>
      <c r="H255" s="69">
        <v>620566</v>
      </c>
      <c r="I255" s="69">
        <v>519072</v>
      </c>
      <c r="J255" s="70"/>
      <c r="K255" s="70"/>
      <c r="L255" s="69">
        <v>45850.728000000003</v>
      </c>
      <c r="N255" s="32" t="s">
        <v>120</v>
      </c>
      <c r="O255" s="64"/>
    </row>
    <row r="256" spans="1:15" x14ac:dyDescent="0.2">
      <c r="A256" s="68" t="s">
        <v>108</v>
      </c>
      <c r="B256" s="70"/>
      <c r="C256" s="69">
        <v>1112072</v>
      </c>
      <c r="D256" s="69">
        <v>368588</v>
      </c>
      <c r="E256" s="69">
        <v>783412</v>
      </c>
      <c r="F256" s="69">
        <v>0</v>
      </c>
      <c r="G256" s="69">
        <v>17837</v>
      </c>
      <c r="H256" s="69">
        <v>647255</v>
      </c>
      <c r="I256" s="69">
        <v>501235</v>
      </c>
      <c r="J256" s="70"/>
      <c r="K256" s="70"/>
      <c r="L256" s="69">
        <v>47819.095999999998</v>
      </c>
      <c r="N256" s="32" t="s">
        <v>121</v>
      </c>
      <c r="O256" s="64"/>
    </row>
    <row r="257" spans="1:15" x14ac:dyDescent="0.2">
      <c r="A257" s="68" t="s">
        <v>109</v>
      </c>
      <c r="B257" s="70"/>
      <c r="C257" s="69">
        <v>1061219</v>
      </c>
      <c r="D257" s="69">
        <v>313739</v>
      </c>
      <c r="E257" s="69">
        <v>893405</v>
      </c>
      <c r="F257" s="69">
        <v>0</v>
      </c>
      <c r="G257" s="69">
        <v>-59907</v>
      </c>
      <c r="H257" s="69">
        <v>571989</v>
      </c>
      <c r="I257" s="69">
        <v>561142</v>
      </c>
      <c r="J257" s="70"/>
      <c r="K257" s="70"/>
      <c r="L257" s="69">
        <v>45632.417000000001</v>
      </c>
      <c r="N257" s="32" t="s">
        <v>122</v>
      </c>
      <c r="O257" s="64"/>
    </row>
    <row r="258" spans="1:15" x14ac:dyDescent="0.2">
      <c r="A258" s="68" t="s">
        <v>110</v>
      </c>
      <c r="B258" s="70"/>
      <c r="C258" s="69">
        <v>1129051</v>
      </c>
      <c r="D258" s="69">
        <v>317469</v>
      </c>
      <c r="E258" s="69">
        <v>874725</v>
      </c>
      <c r="F258" s="69">
        <v>0</v>
      </c>
      <c r="G258" s="69">
        <v>69815</v>
      </c>
      <c r="H258" s="69">
        <v>575818</v>
      </c>
      <c r="I258" s="69">
        <v>491327</v>
      </c>
      <c r="J258" s="70"/>
      <c r="K258" s="70"/>
      <c r="L258" s="69">
        <v>48549.192999999999</v>
      </c>
      <c r="N258" s="32" t="s">
        <v>123</v>
      </c>
      <c r="O258" s="64"/>
    </row>
    <row r="259" spans="1:15" x14ac:dyDescent="0.2">
      <c r="A259" s="68" t="s">
        <v>111</v>
      </c>
      <c r="B259" s="70"/>
      <c r="C259" s="69">
        <v>1051081</v>
      </c>
      <c r="D259" s="69">
        <v>272933</v>
      </c>
      <c r="E259" s="69">
        <v>630597</v>
      </c>
      <c r="F259" s="69">
        <v>0</v>
      </c>
      <c r="G259" s="69">
        <v>25844</v>
      </c>
      <c r="H259" s="69">
        <v>647275</v>
      </c>
      <c r="I259" s="69">
        <v>465483</v>
      </c>
      <c r="J259" s="70"/>
      <c r="K259" s="70"/>
      <c r="L259" s="69">
        <v>45196.483</v>
      </c>
      <c r="N259" s="32" t="s">
        <v>124</v>
      </c>
      <c r="O259" s="64"/>
    </row>
    <row r="260" spans="1:15" x14ac:dyDescent="0.2">
      <c r="A260" s="68" t="s">
        <v>112</v>
      </c>
      <c r="B260" s="70"/>
      <c r="C260" s="69">
        <v>924903</v>
      </c>
      <c r="D260" s="69">
        <v>239486</v>
      </c>
      <c r="E260" s="69">
        <v>570022</v>
      </c>
      <c r="F260" s="69">
        <v>0</v>
      </c>
      <c r="G260" s="69">
        <v>-12817</v>
      </c>
      <c r="H260" s="69">
        <v>630763</v>
      </c>
      <c r="I260" s="69">
        <v>478300</v>
      </c>
      <c r="J260" s="70"/>
      <c r="K260" s="70"/>
      <c r="L260" s="69">
        <v>39770.828999999998</v>
      </c>
      <c r="N260" s="32" t="s">
        <v>125</v>
      </c>
      <c r="O260" s="64"/>
    </row>
    <row r="261" spans="1:15" ht="13.5" thickBot="1" x14ac:dyDescent="0.25">
      <c r="A261" s="71" t="s">
        <v>113</v>
      </c>
      <c r="C261" s="72">
        <v>959079</v>
      </c>
      <c r="D261" s="72">
        <v>291280</v>
      </c>
      <c r="E261" s="72">
        <v>534204</v>
      </c>
      <c r="F261" s="72">
        <v>0</v>
      </c>
      <c r="G261" s="72">
        <v>-116781</v>
      </c>
      <c r="H261" s="72">
        <v>637280</v>
      </c>
      <c r="I261" s="72">
        <v>595081</v>
      </c>
      <c r="J261" s="66"/>
      <c r="K261" s="66"/>
      <c r="L261" s="72">
        <v>41240.396999999997</v>
      </c>
      <c r="N261" s="73" t="s">
        <v>113</v>
      </c>
    </row>
    <row r="262" spans="1:15" x14ac:dyDescent="0.2">
      <c r="A262" s="37">
        <v>2010</v>
      </c>
      <c r="B262" s="70"/>
      <c r="C262" s="69"/>
      <c r="D262" s="69"/>
      <c r="E262" s="69"/>
      <c r="F262" s="69"/>
      <c r="G262" s="69"/>
      <c r="H262" s="69"/>
      <c r="I262" s="69"/>
      <c r="M262" s="65"/>
      <c r="N262" s="37">
        <v>2010</v>
      </c>
    </row>
    <row r="263" spans="1:15" x14ac:dyDescent="0.2">
      <c r="A263" s="68" t="s">
        <v>102</v>
      </c>
      <c r="B263" s="70"/>
      <c r="C263" s="69">
        <v>1094904</v>
      </c>
      <c r="D263" s="69">
        <v>179657</v>
      </c>
      <c r="E263" s="69">
        <v>696062</v>
      </c>
      <c r="F263" s="69">
        <v>0</v>
      </c>
      <c r="G263" s="69">
        <v>104222</v>
      </c>
      <c r="H263" s="69">
        <v>650520</v>
      </c>
      <c r="I263" s="69">
        <v>490859</v>
      </c>
      <c r="J263" s="70"/>
      <c r="K263" s="70"/>
      <c r="L263" s="69">
        <v>47080.872000000003</v>
      </c>
      <c r="N263" s="32" t="s">
        <v>115</v>
      </c>
      <c r="O263" s="64"/>
    </row>
    <row r="264" spans="1:15" x14ac:dyDescent="0.2">
      <c r="A264" s="68" t="s">
        <v>103</v>
      </c>
      <c r="B264" s="70"/>
      <c r="C264" s="69">
        <v>936647</v>
      </c>
      <c r="D264" s="69">
        <v>190718</v>
      </c>
      <c r="E264" s="69">
        <v>420345</v>
      </c>
      <c r="F264" s="69">
        <v>0</v>
      </c>
      <c r="G264" s="69">
        <v>-81399</v>
      </c>
      <c r="H264" s="69">
        <v>617377</v>
      </c>
      <c r="I264" s="69">
        <v>572258</v>
      </c>
      <c r="J264" s="70"/>
      <c r="K264" s="70"/>
      <c r="L264" s="69">
        <v>40275.821000000004</v>
      </c>
      <c r="N264" s="32" t="s">
        <v>116</v>
      </c>
      <c r="O264" s="64"/>
    </row>
    <row r="265" spans="1:15" x14ac:dyDescent="0.2">
      <c r="A265" s="68" t="s">
        <v>104</v>
      </c>
      <c r="B265" s="70"/>
      <c r="C265" s="69">
        <v>1013666</v>
      </c>
      <c r="D265" s="69">
        <v>263234</v>
      </c>
      <c r="E265" s="69">
        <v>680466</v>
      </c>
      <c r="F265" s="69">
        <v>0</v>
      </c>
      <c r="G265" s="69">
        <v>-27264</v>
      </c>
      <c r="H265" s="69">
        <v>682716</v>
      </c>
      <c r="I265" s="69">
        <v>599522</v>
      </c>
      <c r="J265" s="70"/>
      <c r="K265" s="70"/>
      <c r="L265" s="69">
        <v>43587.637999999999</v>
      </c>
      <c r="N265" s="32" t="s">
        <v>117</v>
      </c>
      <c r="O265" s="64"/>
    </row>
    <row r="266" spans="1:15" x14ac:dyDescent="0.2">
      <c r="A266" s="68" t="s">
        <v>105</v>
      </c>
      <c r="B266" s="70"/>
      <c r="C266" s="69">
        <v>1116085</v>
      </c>
      <c r="D266" s="69">
        <v>331407</v>
      </c>
      <c r="E266" s="69">
        <v>806534</v>
      </c>
      <c r="F266" s="69">
        <v>0</v>
      </c>
      <c r="G266" s="69">
        <v>101162</v>
      </c>
      <c r="H266" s="69">
        <v>631360</v>
      </c>
      <c r="I266" s="69">
        <v>498360</v>
      </c>
      <c r="J266" s="70"/>
      <c r="K266" s="70"/>
      <c r="L266" s="69">
        <v>47991.654999999999</v>
      </c>
      <c r="N266" s="32" t="s">
        <v>118</v>
      </c>
      <c r="O266" s="64"/>
    </row>
    <row r="267" spans="1:15" x14ac:dyDescent="0.2">
      <c r="A267" s="68" t="s">
        <v>106</v>
      </c>
      <c r="B267" s="70"/>
      <c r="C267" s="69">
        <v>1060672</v>
      </c>
      <c r="D267" s="69">
        <v>166842</v>
      </c>
      <c r="E267" s="69">
        <v>648610</v>
      </c>
      <c r="F267" s="69">
        <v>0</v>
      </c>
      <c r="G267" s="69">
        <v>63993</v>
      </c>
      <c r="H267" s="69">
        <v>652593</v>
      </c>
      <c r="I267" s="69">
        <v>434367</v>
      </c>
      <c r="J267" s="70"/>
      <c r="K267" s="70"/>
      <c r="L267" s="69">
        <v>45608.896000000001</v>
      </c>
      <c r="N267" s="32" t="s">
        <v>119</v>
      </c>
      <c r="O267" s="64"/>
    </row>
    <row r="268" spans="1:15" x14ac:dyDescent="0.2">
      <c r="A268" s="68" t="s">
        <v>107</v>
      </c>
      <c r="B268" s="70"/>
      <c r="C268" s="69">
        <v>906061</v>
      </c>
      <c r="D268" s="69">
        <v>296675</v>
      </c>
      <c r="E268" s="69">
        <v>464332</v>
      </c>
      <c r="F268" s="69">
        <v>0</v>
      </c>
      <c r="G268" s="69">
        <v>-177425</v>
      </c>
      <c r="H268" s="69">
        <v>672247</v>
      </c>
      <c r="I268" s="69">
        <v>611792</v>
      </c>
      <c r="J268" s="70"/>
      <c r="K268" s="70"/>
      <c r="L268" s="69">
        <v>38960.623</v>
      </c>
      <c r="N268" s="32" t="s">
        <v>120</v>
      </c>
      <c r="O268" s="64"/>
    </row>
    <row r="269" spans="1:15" x14ac:dyDescent="0.2">
      <c r="A269" s="68" t="s">
        <v>129</v>
      </c>
      <c r="B269" s="70"/>
      <c r="C269" s="69">
        <v>1110156</v>
      </c>
      <c r="D269" s="69">
        <v>172962</v>
      </c>
      <c r="E269" s="69">
        <v>665150</v>
      </c>
      <c r="F269" s="69">
        <v>0</v>
      </c>
      <c r="G269" s="69">
        <v>111439</v>
      </c>
      <c r="H269" s="69">
        <v>649528</v>
      </c>
      <c r="I269" s="69">
        <v>500353</v>
      </c>
      <c r="J269" s="70"/>
      <c r="K269" s="70"/>
      <c r="L269" s="69">
        <v>47736.707999999999</v>
      </c>
      <c r="N269" s="32" t="s">
        <v>121</v>
      </c>
    </row>
    <row r="270" spans="1:15" x14ac:dyDescent="0.2">
      <c r="A270" s="68" t="s">
        <v>122</v>
      </c>
      <c r="C270" s="69">
        <v>709653</v>
      </c>
      <c r="D270" s="69">
        <v>349175</v>
      </c>
      <c r="E270" s="69">
        <v>428434</v>
      </c>
      <c r="F270" s="69">
        <v>0</v>
      </c>
      <c r="G270" s="69">
        <v>-75261</v>
      </c>
      <c r="H270" s="69">
        <v>613978</v>
      </c>
      <c r="I270" s="69">
        <v>575614</v>
      </c>
      <c r="J270" s="70"/>
      <c r="K270" s="70"/>
      <c r="L270" s="69">
        <v>30515.079000000002</v>
      </c>
      <c r="N270" s="32" t="s">
        <v>122</v>
      </c>
    </row>
    <row r="271" spans="1:15" x14ac:dyDescent="0.2">
      <c r="A271" s="68" t="s">
        <v>123</v>
      </c>
      <c r="C271" s="69">
        <v>1013725</v>
      </c>
      <c r="D271" s="69">
        <v>120933</v>
      </c>
      <c r="E271" s="69">
        <v>744396</v>
      </c>
      <c r="F271" s="69">
        <v>0</v>
      </c>
      <c r="G271" s="69">
        <v>96107</v>
      </c>
      <c r="H271" s="69">
        <v>471269</v>
      </c>
      <c r="I271" s="69">
        <v>479507</v>
      </c>
      <c r="J271" s="70"/>
      <c r="K271" s="70"/>
      <c r="L271" s="69">
        <v>43590.175000000003</v>
      </c>
      <c r="N271" s="32" t="s">
        <v>123</v>
      </c>
    </row>
    <row r="272" spans="1:15" x14ac:dyDescent="0.2">
      <c r="A272" s="68" t="s">
        <v>131</v>
      </c>
      <c r="C272" s="65">
        <v>1079783</v>
      </c>
      <c r="D272" s="65">
        <v>159719</v>
      </c>
      <c r="E272" s="65">
        <v>867867</v>
      </c>
      <c r="F272" s="65">
        <v>0</v>
      </c>
      <c r="G272" s="65">
        <v>-13046</v>
      </c>
      <c r="H272" s="69">
        <v>456487</v>
      </c>
      <c r="I272" s="69">
        <v>492553</v>
      </c>
      <c r="J272" s="70"/>
      <c r="K272" s="70"/>
      <c r="L272" s="69">
        <v>46430.669000000002</v>
      </c>
      <c r="N272" s="32" t="s">
        <v>124</v>
      </c>
    </row>
    <row r="273" spans="1:14" x14ac:dyDescent="0.2">
      <c r="A273" s="68" t="s">
        <v>125</v>
      </c>
      <c r="C273" s="65">
        <v>1008822</v>
      </c>
      <c r="D273" s="65">
        <v>240112</v>
      </c>
      <c r="E273" s="65">
        <v>607042</v>
      </c>
      <c r="F273" s="65">
        <v>0</v>
      </c>
      <c r="G273" s="65">
        <v>-38064</v>
      </c>
      <c r="H273" s="69">
        <v>499425</v>
      </c>
      <c r="I273" s="69">
        <v>530617</v>
      </c>
      <c r="J273" s="70"/>
      <c r="K273" s="70"/>
      <c r="L273" s="69">
        <v>43379.345999999998</v>
      </c>
      <c r="N273" s="32" t="s">
        <v>125</v>
      </c>
    </row>
    <row r="274" spans="1:14" ht="13.5" thickBot="1" x14ac:dyDescent="0.25">
      <c r="A274" s="71" t="s">
        <v>113</v>
      </c>
      <c r="C274" s="72">
        <v>1106402</v>
      </c>
      <c r="D274" s="72">
        <v>240583</v>
      </c>
      <c r="E274" s="72">
        <v>673257</v>
      </c>
      <c r="F274" s="72">
        <v>0</v>
      </c>
      <c r="G274" s="72">
        <v>16348</v>
      </c>
      <c r="H274" s="72">
        <v>648737</v>
      </c>
      <c r="I274" s="72">
        <v>514269</v>
      </c>
      <c r="J274" s="66"/>
      <c r="K274" s="66"/>
      <c r="L274" s="72">
        <v>47575.286</v>
      </c>
      <c r="N274" s="73" t="s">
        <v>113</v>
      </c>
    </row>
    <row r="275" spans="1:14" x14ac:dyDescent="0.2">
      <c r="A275" s="37">
        <v>2011</v>
      </c>
      <c r="B275" s="70"/>
      <c r="C275" s="69"/>
      <c r="D275" s="69"/>
      <c r="E275" s="69"/>
      <c r="F275" s="69"/>
      <c r="G275" s="69"/>
      <c r="H275" s="69"/>
      <c r="I275" s="69"/>
      <c r="M275" s="65"/>
      <c r="N275" s="37">
        <v>2011</v>
      </c>
    </row>
    <row r="276" spans="1:14" x14ac:dyDescent="0.2">
      <c r="A276" s="68" t="s">
        <v>102</v>
      </c>
      <c r="C276" s="65">
        <v>987464</v>
      </c>
      <c r="D276" s="65">
        <v>133800</v>
      </c>
      <c r="E276" s="65">
        <v>572280</v>
      </c>
      <c r="F276" s="65">
        <v>0</v>
      </c>
      <c r="G276" s="65">
        <v>75301</v>
      </c>
      <c r="H276" s="69">
        <v>642454</v>
      </c>
      <c r="I276" s="69">
        <v>438968</v>
      </c>
      <c r="J276" s="70"/>
      <c r="K276" s="70"/>
      <c r="L276" s="69">
        <v>42460.951999999997</v>
      </c>
      <c r="N276" s="32" t="s">
        <v>115</v>
      </c>
    </row>
    <row r="277" spans="1:14" x14ac:dyDescent="0.2">
      <c r="A277" s="68" t="s">
        <v>103</v>
      </c>
      <c r="C277" s="65">
        <v>790763</v>
      </c>
      <c r="D277" s="65">
        <v>248711</v>
      </c>
      <c r="E277" s="65">
        <v>469482</v>
      </c>
      <c r="F277" s="65">
        <v>0</v>
      </c>
      <c r="G277" s="65">
        <v>-61644</v>
      </c>
      <c r="H277" s="69">
        <v>580546</v>
      </c>
      <c r="I277" s="69">
        <v>500612</v>
      </c>
      <c r="J277" s="70"/>
      <c r="K277" s="70"/>
      <c r="L277" s="69">
        <v>34002.809000000001</v>
      </c>
      <c r="N277" s="32" t="s">
        <v>116</v>
      </c>
    </row>
    <row r="278" spans="1:14" x14ac:dyDescent="0.2">
      <c r="A278" s="68" t="s">
        <v>104</v>
      </c>
      <c r="C278" s="65">
        <v>963922</v>
      </c>
      <c r="D278" s="65">
        <v>136783</v>
      </c>
      <c r="E278" s="65">
        <v>727412</v>
      </c>
      <c r="F278" s="65">
        <v>0</v>
      </c>
      <c r="G278" s="65">
        <v>75141</v>
      </c>
      <c r="H278" s="69">
        <v>438984</v>
      </c>
      <c r="I278" s="69">
        <v>425471</v>
      </c>
      <c r="J278" s="70"/>
      <c r="K278" s="70"/>
      <c r="L278" s="69">
        <v>41448.646000000001</v>
      </c>
      <c r="N278" s="32" t="s">
        <v>117</v>
      </c>
    </row>
    <row r="279" spans="1:14" x14ac:dyDescent="0.2">
      <c r="A279" s="68" t="s">
        <v>105</v>
      </c>
      <c r="C279" s="65">
        <v>925381</v>
      </c>
      <c r="D279" s="65">
        <v>253399</v>
      </c>
      <c r="E279" s="65">
        <v>670369</v>
      </c>
      <c r="F279" s="65">
        <v>0</v>
      </c>
      <c r="G279" s="65">
        <v>-71019</v>
      </c>
      <c r="H279" s="69">
        <v>523797</v>
      </c>
      <c r="I279" s="69">
        <v>496490</v>
      </c>
      <c r="J279" s="70"/>
      <c r="K279" s="70"/>
      <c r="L279" s="69">
        <v>39791.383000000002</v>
      </c>
      <c r="N279" s="32" t="s">
        <v>118</v>
      </c>
    </row>
    <row r="280" spans="1:14" x14ac:dyDescent="0.2">
      <c r="A280" s="68" t="s">
        <v>137</v>
      </c>
      <c r="C280" s="65">
        <v>1089776</v>
      </c>
      <c r="D280" s="65">
        <v>426465</v>
      </c>
      <c r="E280" s="65">
        <v>749088</v>
      </c>
      <c r="F280" s="65">
        <v>0</v>
      </c>
      <c r="G280" s="65">
        <v>-92554</v>
      </c>
      <c r="H280" s="69">
        <v>650070</v>
      </c>
      <c r="I280" s="69">
        <v>589044</v>
      </c>
      <c r="J280" s="70"/>
      <c r="K280" s="70"/>
      <c r="L280" s="69">
        <v>46860.368000000002</v>
      </c>
      <c r="N280" s="32" t="s">
        <v>119</v>
      </c>
    </row>
    <row r="281" spans="1:14" x14ac:dyDescent="0.2">
      <c r="A281" s="68" t="s">
        <v>138</v>
      </c>
      <c r="C281" s="65">
        <v>871599</v>
      </c>
      <c r="D281" s="65">
        <v>286250</v>
      </c>
      <c r="E281" s="65">
        <v>619901</v>
      </c>
      <c r="F281" s="65">
        <v>0</v>
      </c>
      <c r="G281" s="65">
        <v>60725</v>
      </c>
      <c r="H281" s="69">
        <v>599999</v>
      </c>
      <c r="I281" s="69">
        <v>528319</v>
      </c>
      <c r="J281" s="70"/>
      <c r="K281" s="70"/>
      <c r="L281" s="69">
        <v>37478.756999999998</v>
      </c>
      <c r="N281" s="32" t="s">
        <v>120</v>
      </c>
    </row>
    <row r="282" spans="1:14" x14ac:dyDescent="0.2">
      <c r="A282" s="68" t="s">
        <v>129</v>
      </c>
      <c r="C282" s="65">
        <v>937180</v>
      </c>
      <c r="D282" s="65">
        <v>264517</v>
      </c>
      <c r="E282" s="65">
        <v>600803</v>
      </c>
      <c r="F282" s="65">
        <v>0</v>
      </c>
      <c r="G282" s="65">
        <v>49039</v>
      </c>
      <c r="H282" s="69">
        <v>621855</v>
      </c>
      <c r="I282" s="69">
        <v>479280</v>
      </c>
      <c r="J282" s="70"/>
      <c r="K282" s="70"/>
      <c r="L282" s="69">
        <v>40298.74</v>
      </c>
      <c r="N282" s="32" t="s">
        <v>121</v>
      </c>
    </row>
    <row r="283" spans="1:14" x14ac:dyDescent="0.2">
      <c r="A283" s="68" t="s">
        <v>122</v>
      </c>
      <c r="C283" s="65">
        <v>905650</v>
      </c>
      <c r="D283" s="65">
        <v>359724</v>
      </c>
      <c r="E283" s="65">
        <v>600086</v>
      </c>
      <c r="F283" s="65">
        <v>0</v>
      </c>
      <c r="G283" s="65">
        <v>-63786</v>
      </c>
      <c r="H283" s="69">
        <v>647654</v>
      </c>
      <c r="I283" s="69">
        <v>543066</v>
      </c>
      <c r="J283" s="70"/>
      <c r="K283" s="70"/>
      <c r="L283" s="69">
        <v>38942.949999999997</v>
      </c>
      <c r="N283" s="32" t="s">
        <v>122</v>
      </c>
    </row>
    <row r="284" spans="1:14" x14ac:dyDescent="0.2">
      <c r="A284" s="68" t="s">
        <v>123</v>
      </c>
      <c r="C284" s="65">
        <v>861272</v>
      </c>
      <c r="D284" s="65">
        <v>335250</v>
      </c>
      <c r="E284" s="65">
        <v>606968</v>
      </c>
      <c r="F284" s="65">
        <v>0</v>
      </c>
      <c r="G284" s="65">
        <v>-6967</v>
      </c>
      <c r="H284" s="69">
        <v>548718</v>
      </c>
      <c r="I284" s="69">
        <v>550033</v>
      </c>
      <c r="J284" s="70"/>
      <c r="K284" s="70"/>
      <c r="L284" s="69">
        <v>37034.696000000004</v>
      </c>
      <c r="N284" s="32" t="s">
        <v>123</v>
      </c>
    </row>
    <row r="285" spans="1:14" x14ac:dyDescent="0.2">
      <c r="A285" s="68" t="s">
        <v>131</v>
      </c>
      <c r="C285" s="65">
        <v>859392</v>
      </c>
      <c r="D285" s="65">
        <v>40125</v>
      </c>
      <c r="E285" s="65">
        <v>627251</v>
      </c>
      <c r="F285" s="65">
        <v>0</v>
      </c>
      <c r="G285" s="65">
        <v>57329</v>
      </c>
      <c r="H285" s="69">
        <v>406226</v>
      </c>
      <c r="I285" s="69">
        <v>492704</v>
      </c>
      <c r="J285" s="70"/>
      <c r="K285" s="70"/>
      <c r="L285" s="69">
        <v>36953.856</v>
      </c>
      <c r="N285" s="32" t="s">
        <v>124</v>
      </c>
    </row>
    <row r="286" spans="1:14" x14ac:dyDescent="0.2">
      <c r="A286" s="68" t="s">
        <v>125</v>
      </c>
      <c r="C286" s="65">
        <v>929918</v>
      </c>
      <c r="D286" s="65">
        <v>240653</v>
      </c>
      <c r="E286" s="65">
        <v>541997</v>
      </c>
      <c r="F286" s="65">
        <v>0</v>
      </c>
      <c r="G286" s="65">
        <v>-37815</v>
      </c>
      <c r="H286" s="69">
        <v>520662</v>
      </c>
      <c r="I286" s="69">
        <v>530519</v>
      </c>
      <c r="J286" s="70"/>
      <c r="K286" s="70"/>
      <c r="L286" s="69">
        <v>39986.474000000002</v>
      </c>
      <c r="N286" s="32" t="s">
        <v>125</v>
      </c>
    </row>
    <row r="287" spans="1:14" ht="13.5" thickBot="1" x14ac:dyDescent="0.25">
      <c r="A287" s="71" t="s">
        <v>113</v>
      </c>
      <c r="C287" s="72">
        <v>818303</v>
      </c>
      <c r="D287" s="72">
        <v>294343</v>
      </c>
      <c r="E287" s="72">
        <v>488779</v>
      </c>
      <c r="F287" s="72">
        <v>0</v>
      </c>
      <c r="G287" s="72">
        <v>50453</v>
      </c>
      <c r="H287" s="72">
        <v>630344</v>
      </c>
      <c r="I287" s="72">
        <v>480066</v>
      </c>
      <c r="J287" s="66"/>
      <c r="K287" s="66"/>
      <c r="L287" s="72">
        <v>35187.029000000002</v>
      </c>
      <c r="N287" s="73" t="s">
        <v>113</v>
      </c>
    </row>
    <row r="288" spans="1:14" x14ac:dyDescent="0.2">
      <c r="A288" s="37">
        <v>2012</v>
      </c>
      <c r="B288" s="70"/>
      <c r="C288" s="69"/>
      <c r="D288" s="69"/>
      <c r="E288" s="69"/>
      <c r="F288" s="69"/>
      <c r="G288" s="69"/>
      <c r="H288" s="69"/>
      <c r="I288" s="69"/>
      <c r="M288" s="65"/>
      <c r="N288" s="37">
        <v>2012</v>
      </c>
    </row>
    <row r="289" spans="1:14" x14ac:dyDescent="0.2">
      <c r="A289" s="68" t="s">
        <v>153</v>
      </c>
      <c r="C289" s="65">
        <v>826030</v>
      </c>
      <c r="D289" s="65">
        <v>306975</v>
      </c>
      <c r="E289" s="65">
        <v>600712</v>
      </c>
      <c r="F289" s="65">
        <v>0</v>
      </c>
      <c r="G289" s="65">
        <v>39258</v>
      </c>
      <c r="H289" s="69">
        <v>624440</v>
      </c>
      <c r="I289" s="69">
        <v>440808</v>
      </c>
      <c r="J289" s="70"/>
      <c r="K289" s="70"/>
      <c r="L289" s="69">
        <v>35519.29</v>
      </c>
      <c r="N289" s="32" t="s">
        <v>115</v>
      </c>
    </row>
    <row r="290" spans="1:14" x14ac:dyDescent="0.2">
      <c r="A290" s="68" t="s">
        <v>154</v>
      </c>
      <c r="C290" s="65">
        <v>829685</v>
      </c>
      <c r="D290" s="65">
        <v>351438</v>
      </c>
      <c r="E290" s="65">
        <v>437411</v>
      </c>
      <c r="F290" s="65">
        <v>0</v>
      </c>
      <c r="G290" s="65">
        <v>-115811</v>
      </c>
      <c r="H290" s="69">
        <v>590656</v>
      </c>
      <c r="I290" s="69">
        <v>556619</v>
      </c>
      <c r="J290" s="70"/>
      <c r="K290" s="70"/>
      <c r="L290" s="69">
        <v>35676.455000000002</v>
      </c>
      <c r="N290" s="32" t="s">
        <v>116</v>
      </c>
    </row>
    <row r="291" spans="1:14" x14ac:dyDescent="0.2">
      <c r="A291" s="68" t="s">
        <v>155</v>
      </c>
      <c r="C291" s="65">
        <v>853740</v>
      </c>
      <c r="D291" s="65">
        <v>258973</v>
      </c>
      <c r="E291" s="65">
        <v>548046</v>
      </c>
      <c r="F291" s="65">
        <v>0</v>
      </c>
      <c r="G291" s="65">
        <v>11037</v>
      </c>
      <c r="H291" s="69">
        <v>622064</v>
      </c>
      <c r="I291" s="69">
        <v>545582</v>
      </c>
      <c r="J291" s="70"/>
      <c r="K291" s="70"/>
      <c r="L291" s="69">
        <v>36710.82</v>
      </c>
      <c r="N291" s="32" t="s">
        <v>117</v>
      </c>
    </row>
    <row r="292" spans="1:14" x14ac:dyDescent="0.2">
      <c r="A292" s="68" t="s">
        <v>118</v>
      </c>
      <c r="C292" s="65">
        <v>866935</v>
      </c>
      <c r="D292" s="65">
        <v>358413</v>
      </c>
      <c r="E292" s="65">
        <v>552695</v>
      </c>
      <c r="F292" s="65">
        <v>0</v>
      </c>
      <c r="G292" s="65">
        <v>-47645</v>
      </c>
      <c r="H292" s="69">
        <v>627873</v>
      </c>
      <c r="I292" s="69">
        <v>593227</v>
      </c>
      <c r="J292" s="70"/>
      <c r="K292" s="70"/>
      <c r="L292" s="69">
        <v>37278.205000000002</v>
      </c>
      <c r="N292" s="32" t="s">
        <v>118</v>
      </c>
    </row>
    <row r="293" spans="1:14" x14ac:dyDescent="0.2">
      <c r="A293" s="68" t="s">
        <v>137</v>
      </c>
      <c r="C293" s="65">
        <v>865608</v>
      </c>
      <c r="D293" s="65">
        <v>190537</v>
      </c>
      <c r="E293" s="65">
        <v>609363</v>
      </c>
      <c r="F293" s="65">
        <v>0</v>
      </c>
      <c r="G293" s="65">
        <v>143135</v>
      </c>
      <c r="H293" s="69">
        <v>538016</v>
      </c>
      <c r="I293" s="69">
        <v>450092</v>
      </c>
      <c r="J293" s="70"/>
      <c r="K293" s="70"/>
      <c r="L293" s="69">
        <v>37221.144</v>
      </c>
      <c r="N293" s="32" t="s">
        <v>119</v>
      </c>
    </row>
    <row r="294" spans="1:14" x14ac:dyDescent="0.2">
      <c r="A294" s="68" t="s">
        <v>138</v>
      </c>
      <c r="C294" s="65">
        <v>860053</v>
      </c>
      <c r="D294" s="65">
        <v>209663</v>
      </c>
      <c r="E294" s="65">
        <v>387614</v>
      </c>
      <c r="F294" s="65">
        <v>0</v>
      </c>
      <c r="G294" s="65">
        <v>-147995</v>
      </c>
      <c r="H294" s="69">
        <v>593960</v>
      </c>
      <c r="I294" s="69">
        <v>598087</v>
      </c>
      <c r="J294" s="70"/>
      <c r="K294" s="70"/>
      <c r="L294" s="69">
        <v>36982.279000000002</v>
      </c>
      <c r="N294" s="32" t="s">
        <v>120</v>
      </c>
    </row>
    <row r="295" spans="1:14" x14ac:dyDescent="0.2">
      <c r="A295" s="68" t="s">
        <v>129</v>
      </c>
      <c r="C295" s="65">
        <v>853441</v>
      </c>
      <c r="D295" s="65">
        <v>250425</v>
      </c>
      <c r="E295" s="65">
        <v>551232</v>
      </c>
      <c r="F295" s="65">
        <v>0</v>
      </c>
      <c r="G295" s="65">
        <v>66113</v>
      </c>
      <c r="H295" s="69">
        <v>682533</v>
      </c>
      <c r="I295" s="69">
        <v>531974</v>
      </c>
      <c r="J295" s="70"/>
      <c r="K295" s="70"/>
      <c r="L295" s="69">
        <v>36697.963000000003</v>
      </c>
      <c r="N295" s="32" t="s">
        <v>121</v>
      </c>
    </row>
    <row r="296" spans="1:14" x14ac:dyDescent="0.2">
      <c r="A296" s="68" t="s">
        <v>122</v>
      </c>
      <c r="C296" s="65">
        <v>819855</v>
      </c>
      <c r="D296" s="65">
        <v>420891</v>
      </c>
      <c r="E296" s="65">
        <v>543180</v>
      </c>
      <c r="F296" s="65">
        <v>0</v>
      </c>
      <c r="G296" s="65">
        <v>3773</v>
      </c>
      <c r="H296" s="69">
        <v>682924</v>
      </c>
      <c r="I296" s="69">
        <v>528201</v>
      </c>
      <c r="J296" s="70"/>
      <c r="K296" s="70"/>
      <c r="L296" s="69">
        <v>35253.764999999999</v>
      </c>
      <c r="N296" s="32" t="s">
        <v>122</v>
      </c>
    </row>
    <row r="297" spans="1:14" x14ac:dyDescent="0.2">
      <c r="A297" s="68" t="s">
        <v>123</v>
      </c>
      <c r="C297" s="65">
        <v>723646</v>
      </c>
      <c r="D297" s="65">
        <v>188296</v>
      </c>
      <c r="E297" s="65">
        <v>224694</v>
      </c>
      <c r="F297" s="65">
        <v>0</v>
      </c>
      <c r="G297" s="65">
        <v>-96785</v>
      </c>
      <c r="H297" s="69">
        <v>586716</v>
      </c>
      <c r="I297" s="69">
        <v>624986</v>
      </c>
      <c r="J297" s="70"/>
      <c r="K297" s="70"/>
      <c r="L297" s="69">
        <v>31116.777999999998</v>
      </c>
      <c r="N297" s="32" t="s">
        <v>123</v>
      </c>
    </row>
    <row r="298" spans="1:14" x14ac:dyDescent="0.2">
      <c r="A298" s="68" t="s">
        <v>131</v>
      </c>
      <c r="C298" s="65">
        <v>824359</v>
      </c>
      <c r="D298" s="65">
        <v>340012</v>
      </c>
      <c r="E298" s="65">
        <v>546700</v>
      </c>
      <c r="F298" s="65">
        <v>0</v>
      </c>
      <c r="G298" s="65">
        <v>83273</v>
      </c>
      <c r="H298" s="69">
        <v>701025</v>
      </c>
      <c r="I298" s="69">
        <v>541713</v>
      </c>
      <c r="J298" s="70"/>
      <c r="K298" s="70"/>
      <c r="L298" s="69">
        <v>35447.436999999998</v>
      </c>
      <c r="N298" s="32" t="s">
        <v>124</v>
      </c>
    </row>
    <row r="299" spans="1:14" x14ac:dyDescent="0.2">
      <c r="A299" s="68" t="s">
        <v>125</v>
      </c>
      <c r="C299" s="65">
        <v>818977</v>
      </c>
      <c r="D299" s="65">
        <v>323012</v>
      </c>
      <c r="E299" s="65">
        <v>459996</v>
      </c>
      <c r="F299" s="65">
        <v>0</v>
      </c>
      <c r="G299" s="65">
        <v>-31930</v>
      </c>
      <c r="H299" s="69">
        <v>690356</v>
      </c>
      <c r="I299" s="69">
        <v>573643</v>
      </c>
      <c r="J299" s="70"/>
      <c r="K299" s="70"/>
      <c r="L299" s="69">
        <v>35216.010999999999</v>
      </c>
      <c r="N299" s="32" t="s">
        <v>125</v>
      </c>
    </row>
    <row r="300" spans="1:14" ht="13.5" thickBot="1" x14ac:dyDescent="0.25">
      <c r="A300" s="71" t="s">
        <v>113</v>
      </c>
      <c r="C300" s="72">
        <v>837662</v>
      </c>
      <c r="D300" s="72">
        <v>519043</v>
      </c>
      <c r="E300" s="72">
        <v>597473</v>
      </c>
      <c r="F300" s="72">
        <v>0</v>
      </c>
      <c r="G300" s="72">
        <v>-113150</v>
      </c>
      <c r="H300" s="72">
        <v>687031</v>
      </c>
      <c r="I300" s="72">
        <v>686793</v>
      </c>
      <c r="J300" s="66"/>
      <c r="K300" s="66"/>
      <c r="L300" s="72">
        <v>36019.466</v>
      </c>
      <c r="N300" s="73" t="s">
        <v>113</v>
      </c>
    </row>
    <row r="301" spans="1:14" x14ac:dyDescent="0.2">
      <c r="A301" s="37">
        <v>2013</v>
      </c>
      <c r="B301" s="70"/>
      <c r="C301" s="69"/>
      <c r="D301" s="69"/>
      <c r="E301" s="69"/>
      <c r="F301" s="69"/>
      <c r="G301" s="69"/>
      <c r="H301" s="69"/>
      <c r="I301" s="69"/>
      <c r="M301" s="65"/>
      <c r="N301" s="37">
        <v>2013</v>
      </c>
    </row>
    <row r="302" spans="1:14" x14ac:dyDescent="0.2">
      <c r="A302" s="68" t="s">
        <v>153</v>
      </c>
      <c r="C302" s="65">
        <v>787369</v>
      </c>
      <c r="D302" s="65">
        <v>399183</v>
      </c>
      <c r="E302" s="65">
        <v>487706</v>
      </c>
      <c r="F302" s="65">
        <v>0</v>
      </c>
      <c r="G302" s="65">
        <v>72845</v>
      </c>
      <c r="H302" s="69">
        <v>630102</v>
      </c>
      <c r="I302" s="69">
        <v>613948</v>
      </c>
      <c r="J302" s="70"/>
      <c r="K302" s="70"/>
      <c r="L302" s="69">
        <v>33856.866999999998</v>
      </c>
      <c r="N302" s="32" t="s">
        <v>115</v>
      </c>
    </row>
    <row r="303" spans="1:14" x14ac:dyDescent="0.2">
      <c r="A303" s="68" t="s">
        <v>154</v>
      </c>
      <c r="C303" s="65">
        <v>752457</v>
      </c>
      <c r="D303" s="65">
        <v>346718</v>
      </c>
      <c r="E303" s="65">
        <v>688733</v>
      </c>
      <c r="F303" s="65">
        <v>0</v>
      </c>
      <c r="G303" s="65">
        <v>84675</v>
      </c>
      <c r="H303" s="69">
        <v>491437</v>
      </c>
      <c r="I303" s="69">
        <v>529273</v>
      </c>
      <c r="J303" s="70"/>
      <c r="K303" s="70"/>
      <c r="L303" s="69">
        <v>32355.651000000002</v>
      </c>
      <c r="N303" s="32" t="s">
        <v>116</v>
      </c>
    </row>
    <row r="304" spans="1:14" x14ac:dyDescent="0.2">
      <c r="A304" s="68" t="s">
        <v>155</v>
      </c>
      <c r="C304" s="65">
        <v>808019</v>
      </c>
      <c r="D304" s="65">
        <v>384157</v>
      </c>
      <c r="E304" s="65">
        <v>698661</v>
      </c>
      <c r="F304" s="65">
        <v>0</v>
      </c>
      <c r="G304" s="65">
        <v>87489</v>
      </c>
      <c r="H304" s="69">
        <v>581930</v>
      </c>
      <c r="I304" s="69">
        <v>441784</v>
      </c>
      <c r="J304" s="70"/>
      <c r="K304" s="70"/>
      <c r="L304" s="69">
        <v>34744.817000000003</v>
      </c>
      <c r="M304" s="65"/>
      <c r="N304" s="32" t="s">
        <v>117</v>
      </c>
    </row>
    <row r="305" spans="1:14" x14ac:dyDescent="0.2">
      <c r="A305" s="68" t="s">
        <v>118</v>
      </c>
      <c r="C305" s="65">
        <v>764215</v>
      </c>
      <c r="D305" s="65">
        <v>499431</v>
      </c>
      <c r="E305" s="65">
        <v>550878</v>
      </c>
      <c r="F305" s="65">
        <v>0</v>
      </c>
      <c r="G305" s="65">
        <v>-56676</v>
      </c>
      <c r="H305" s="69">
        <v>652993</v>
      </c>
      <c r="I305" s="69">
        <v>498460</v>
      </c>
      <c r="J305" s="70"/>
      <c r="K305" s="70"/>
      <c r="L305" s="69">
        <v>32861.245000000003</v>
      </c>
      <c r="M305" s="65"/>
      <c r="N305" s="32" t="s">
        <v>118</v>
      </c>
    </row>
    <row r="306" spans="1:14" x14ac:dyDescent="0.2">
      <c r="A306" s="68" t="s">
        <v>137</v>
      </c>
      <c r="C306" s="65">
        <v>756470</v>
      </c>
      <c r="D306" s="65">
        <v>353945</v>
      </c>
      <c r="E306" s="65">
        <v>560465</v>
      </c>
      <c r="F306" s="65">
        <v>0</v>
      </c>
      <c r="G306" s="65">
        <v>104769</v>
      </c>
      <c r="H306" s="69">
        <v>662064</v>
      </c>
      <c r="I306" s="69">
        <v>393691</v>
      </c>
      <c r="J306" s="70"/>
      <c r="K306" s="70"/>
      <c r="L306" s="69">
        <v>32528.21</v>
      </c>
      <c r="M306" s="65"/>
      <c r="N306" s="32" t="s">
        <v>119</v>
      </c>
    </row>
    <row r="307" spans="1:14" x14ac:dyDescent="0.2">
      <c r="A307" s="68" t="s">
        <v>138</v>
      </c>
      <c r="C307" s="65">
        <v>681686</v>
      </c>
      <c r="D307" s="65">
        <v>272770</v>
      </c>
      <c r="E307" s="65">
        <v>283975</v>
      </c>
      <c r="F307" s="65">
        <v>0</v>
      </c>
      <c r="G307" s="65">
        <v>-67661</v>
      </c>
      <c r="H307" s="69">
        <v>608243</v>
      </c>
      <c r="I307" s="69">
        <v>461352</v>
      </c>
      <c r="J307" s="70"/>
      <c r="K307" s="70"/>
      <c r="L307" s="69">
        <v>29312.498</v>
      </c>
      <c r="M307" s="65"/>
      <c r="N307" s="32" t="s">
        <v>120</v>
      </c>
    </row>
    <row r="308" spans="1:14" x14ac:dyDescent="0.2">
      <c r="A308" s="68" t="s">
        <v>129</v>
      </c>
      <c r="C308" s="65">
        <v>740989</v>
      </c>
      <c r="D308" s="65">
        <v>382245</v>
      </c>
      <c r="E308" s="65">
        <v>535092</v>
      </c>
      <c r="F308" s="65">
        <v>0</v>
      </c>
      <c r="G308" s="65">
        <v>26543</v>
      </c>
      <c r="H308" s="69">
        <v>616190</v>
      </c>
      <c r="I308" s="69">
        <v>434809</v>
      </c>
      <c r="J308" s="70"/>
      <c r="K308" s="70"/>
      <c r="L308" s="69">
        <v>31862.526999999998</v>
      </c>
      <c r="M308" s="65"/>
      <c r="N308" s="32" t="s">
        <v>121</v>
      </c>
    </row>
    <row r="309" spans="1:14" x14ac:dyDescent="0.2">
      <c r="A309" s="68" t="s">
        <v>122</v>
      </c>
      <c r="C309" s="65">
        <v>678781</v>
      </c>
      <c r="D309" s="65">
        <v>432214</v>
      </c>
      <c r="E309" s="65">
        <v>554919</v>
      </c>
      <c r="F309" s="65">
        <v>0</v>
      </c>
      <c r="G309" s="65">
        <v>-23640</v>
      </c>
      <c r="H309" s="69">
        <v>530778</v>
      </c>
      <c r="I309" s="69">
        <v>458449</v>
      </c>
      <c r="J309" s="70"/>
      <c r="K309" s="70"/>
      <c r="L309" s="69">
        <v>29187.582999999999</v>
      </c>
      <c r="M309" s="65"/>
      <c r="N309" s="32" t="s">
        <v>122</v>
      </c>
    </row>
    <row r="310" spans="1:14" x14ac:dyDescent="0.2">
      <c r="A310" s="68" t="s">
        <v>123</v>
      </c>
      <c r="C310" s="65">
        <v>635258</v>
      </c>
      <c r="D310" s="65">
        <v>549200</v>
      </c>
      <c r="E310" s="65">
        <v>511190</v>
      </c>
      <c r="F310" s="65">
        <v>0</v>
      </c>
      <c r="G310" s="65">
        <v>-134058</v>
      </c>
      <c r="H310" s="69">
        <v>540266</v>
      </c>
      <c r="I310" s="69">
        <v>592507</v>
      </c>
      <c r="J310" s="70"/>
      <c r="K310" s="70"/>
      <c r="L310" s="69">
        <v>27316.094000000001</v>
      </c>
      <c r="M310" s="65"/>
      <c r="N310" s="32" t="s">
        <v>123</v>
      </c>
    </row>
    <row r="311" spans="1:14" x14ac:dyDescent="0.2">
      <c r="A311" s="68" t="s">
        <v>131</v>
      </c>
      <c r="C311" s="65">
        <v>719692</v>
      </c>
      <c r="D311" s="65">
        <v>219741</v>
      </c>
      <c r="E311" s="65">
        <v>398784</v>
      </c>
      <c r="F311" s="65">
        <v>0</v>
      </c>
      <c r="G311" s="65">
        <v>107794</v>
      </c>
      <c r="H311" s="69">
        <v>652341</v>
      </c>
      <c r="I311" s="69">
        <v>484713</v>
      </c>
      <c r="J311" s="70"/>
      <c r="K311" s="70"/>
      <c r="L311" s="69">
        <v>30946.756000000001</v>
      </c>
      <c r="M311" s="65"/>
      <c r="N311" s="32" t="s">
        <v>124</v>
      </c>
    </row>
    <row r="312" spans="1:14" x14ac:dyDescent="0.2">
      <c r="A312" s="68" t="s">
        <v>125</v>
      </c>
      <c r="C312" s="65">
        <v>687134</v>
      </c>
      <c r="D312" s="65">
        <v>437504</v>
      </c>
      <c r="E312" s="65">
        <v>479288</v>
      </c>
      <c r="F312" s="65">
        <v>0</v>
      </c>
      <c r="G312" s="65">
        <v>-47646</v>
      </c>
      <c r="H312" s="69">
        <v>595451</v>
      </c>
      <c r="I312" s="69">
        <v>532359</v>
      </c>
      <c r="J312" s="70"/>
      <c r="K312" s="70"/>
      <c r="L312" s="69">
        <v>29546.761999999999</v>
      </c>
      <c r="M312" s="65"/>
      <c r="N312" s="32" t="s">
        <v>125</v>
      </c>
    </row>
    <row r="313" spans="1:14" ht="13.5" thickBot="1" x14ac:dyDescent="0.25">
      <c r="A313" s="71" t="s">
        <v>113</v>
      </c>
      <c r="C313" s="72">
        <v>670836</v>
      </c>
      <c r="D313" s="72">
        <v>392500</v>
      </c>
      <c r="E313" s="72">
        <v>414842</v>
      </c>
      <c r="F313" s="72">
        <v>0</v>
      </c>
      <c r="G313" s="72">
        <v>-43494</v>
      </c>
      <c r="H313" s="72">
        <v>611500</v>
      </c>
      <c r="I313" s="72">
        <v>575853</v>
      </c>
      <c r="J313" s="66"/>
      <c r="K313" s="66"/>
      <c r="L313" s="72">
        <v>28845.948</v>
      </c>
      <c r="M313" s="65"/>
      <c r="N313" s="73" t="s">
        <v>113</v>
      </c>
    </row>
    <row r="314" spans="1:14" x14ac:dyDescent="0.2">
      <c r="A314" s="37">
        <f>'Olieforbrug, TJ'!A314</f>
        <v>2014</v>
      </c>
      <c r="B314" s="70"/>
      <c r="C314" s="69"/>
      <c r="D314" s="69"/>
      <c r="E314" s="69"/>
      <c r="F314" s="69"/>
      <c r="G314" s="69"/>
      <c r="H314" s="69"/>
      <c r="I314" s="69"/>
      <c r="M314" s="65"/>
      <c r="N314" s="37">
        <v>2014</v>
      </c>
    </row>
    <row r="315" spans="1:14" x14ac:dyDescent="0.2">
      <c r="A315" s="68" t="s">
        <v>153</v>
      </c>
      <c r="C315" s="65">
        <v>674561</v>
      </c>
      <c r="D315" s="65">
        <v>156217</v>
      </c>
      <c r="E315" s="65">
        <v>401282</v>
      </c>
      <c r="F315" s="65">
        <v>0</v>
      </c>
      <c r="G315" s="65">
        <v>174519</v>
      </c>
      <c r="H315" s="69">
        <v>604654</v>
      </c>
      <c r="I315" s="69">
        <v>401334</v>
      </c>
      <c r="J315" s="70"/>
      <c r="K315" s="70"/>
      <c r="L315" s="69">
        <v>29006.123</v>
      </c>
      <c r="M315" s="65"/>
      <c r="N315" s="32" t="s">
        <v>115</v>
      </c>
    </row>
    <row r="316" spans="1:14" x14ac:dyDescent="0.2">
      <c r="A316" s="68" t="s">
        <v>154</v>
      </c>
      <c r="C316" s="65">
        <v>636809</v>
      </c>
      <c r="D316" s="65">
        <v>367230</v>
      </c>
      <c r="E316" s="65">
        <v>312803</v>
      </c>
      <c r="F316" s="65">
        <v>0</v>
      </c>
      <c r="G316" s="65">
        <v>-162927</v>
      </c>
      <c r="H316" s="69">
        <v>525580</v>
      </c>
      <c r="I316" s="69">
        <v>564261</v>
      </c>
      <c r="J316" s="70"/>
      <c r="K316" s="70"/>
      <c r="L316" s="69">
        <v>27382.787</v>
      </c>
      <c r="M316" s="65"/>
      <c r="N316" s="32" t="s">
        <v>116</v>
      </c>
    </row>
    <row r="317" spans="1:14" x14ac:dyDescent="0.2">
      <c r="A317" s="68" t="s">
        <v>155</v>
      </c>
      <c r="C317" s="65">
        <v>691322</v>
      </c>
      <c r="D317" s="65">
        <v>240429</v>
      </c>
      <c r="E317" s="65">
        <v>516427</v>
      </c>
      <c r="F317" s="65">
        <v>0</v>
      </c>
      <c r="G317" s="65">
        <v>151632</v>
      </c>
      <c r="H317" s="69">
        <v>568697</v>
      </c>
      <c r="I317" s="69">
        <v>412629</v>
      </c>
      <c r="J317" s="70"/>
      <c r="K317" s="70"/>
      <c r="L317" s="69">
        <v>29726.846000000001</v>
      </c>
      <c r="M317" s="65"/>
      <c r="N317" s="32" t="s">
        <v>117</v>
      </c>
    </row>
    <row r="318" spans="1:14" x14ac:dyDescent="0.2">
      <c r="A318" s="68" t="s">
        <v>118</v>
      </c>
      <c r="C318" s="65">
        <v>659062</v>
      </c>
      <c r="D318" s="65">
        <v>451800</v>
      </c>
      <c r="E318" s="65">
        <v>433187</v>
      </c>
      <c r="F318" s="65">
        <v>0</v>
      </c>
      <c r="G318" s="65">
        <v>-88936</v>
      </c>
      <c r="H318" s="69">
        <v>593116</v>
      </c>
      <c r="I318" s="69">
        <v>501565</v>
      </c>
      <c r="J318" s="70"/>
      <c r="K318" s="70"/>
      <c r="L318" s="69">
        <v>28339.666000000001</v>
      </c>
      <c r="M318" s="65"/>
      <c r="N318" s="32" t="s">
        <v>118</v>
      </c>
    </row>
    <row r="319" spans="1:14" x14ac:dyDescent="0.2">
      <c r="A319" s="68" t="s">
        <v>137</v>
      </c>
      <c r="C319" s="65">
        <v>720291</v>
      </c>
      <c r="D319" s="65">
        <v>234792</v>
      </c>
      <c r="E319" s="65">
        <v>351641</v>
      </c>
      <c r="F319" s="65">
        <v>0</v>
      </c>
      <c r="G319" s="65">
        <v>7337</v>
      </c>
      <c r="H319" s="69">
        <v>612420</v>
      </c>
      <c r="I319" s="69">
        <v>494228</v>
      </c>
      <c r="J319" s="70"/>
      <c r="K319" s="70"/>
      <c r="L319" s="69">
        <v>30972.512999999999</v>
      </c>
      <c r="M319" s="65"/>
      <c r="N319" s="32" t="s">
        <v>119</v>
      </c>
    </row>
    <row r="320" spans="1:14" x14ac:dyDescent="0.2">
      <c r="A320" s="68" t="s">
        <v>138</v>
      </c>
      <c r="C320" s="65">
        <v>441275</v>
      </c>
      <c r="D320" s="65">
        <v>358466</v>
      </c>
      <c r="E320" s="65">
        <v>225166</v>
      </c>
      <c r="F320" s="65">
        <v>0</v>
      </c>
      <c r="G320" s="65">
        <v>-4246</v>
      </c>
      <c r="H320" s="69">
        <v>570436</v>
      </c>
      <c r="I320" s="69">
        <v>498474</v>
      </c>
      <c r="J320" s="70"/>
      <c r="K320" s="70"/>
      <c r="L320" s="69">
        <v>18974.825000000001</v>
      </c>
      <c r="M320" s="65"/>
      <c r="N320" s="32" t="s">
        <v>120</v>
      </c>
    </row>
    <row r="321" spans="1:14" x14ac:dyDescent="0.2">
      <c r="A321" s="68" t="s">
        <v>129</v>
      </c>
      <c r="C321" s="65">
        <v>667225</v>
      </c>
      <c r="D321" s="65">
        <v>277735</v>
      </c>
      <c r="E321" s="65">
        <v>379996</v>
      </c>
      <c r="F321" s="65">
        <v>0</v>
      </c>
      <c r="G321" s="65">
        <v>31218</v>
      </c>
      <c r="H321" s="69">
        <v>597012</v>
      </c>
      <c r="I321" s="69">
        <v>467256</v>
      </c>
      <c r="J321" s="70"/>
      <c r="K321" s="70"/>
      <c r="L321" s="69">
        <v>28690.674999999999</v>
      </c>
      <c r="M321" s="65"/>
      <c r="N321" s="32" t="s">
        <v>121</v>
      </c>
    </row>
    <row r="322" spans="1:14" x14ac:dyDescent="0.2">
      <c r="A322" s="68" t="s">
        <v>122</v>
      </c>
      <c r="C322" s="65">
        <v>728833</v>
      </c>
      <c r="D322" s="65">
        <v>319809</v>
      </c>
      <c r="E322" s="65">
        <v>431498</v>
      </c>
      <c r="F322" s="65">
        <v>0</v>
      </c>
      <c r="G322" s="65">
        <v>-27155</v>
      </c>
      <c r="H322" s="69">
        <v>589265</v>
      </c>
      <c r="I322" s="69">
        <v>494411</v>
      </c>
      <c r="J322" s="70"/>
      <c r="K322" s="70"/>
      <c r="L322" s="69">
        <v>31339.819</v>
      </c>
      <c r="M322" s="65"/>
      <c r="N322" s="32" t="s">
        <v>122</v>
      </c>
    </row>
    <row r="323" spans="1:14" x14ac:dyDescent="0.2">
      <c r="A323" s="68" t="s">
        <v>123</v>
      </c>
      <c r="C323" s="65">
        <v>662638</v>
      </c>
      <c r="D323" s="65">
        <v>148523</v>
      </c>
      <c r="E323" s="65">
        <v>311154</v>
      </c>
      <c r="F323" s="65">
        <v>0</v>
      </c>
      <c r="G323" s="65">
        <v>82979</v>
      </c>
      <c r="H323" s="69">
        <v>581783</v>
      </c>
      <c r="I323" s="69">
        <v>411432</v>
      </c>
      <c r="J323" s="70"/>
      <c r="K323" s="70"/>
      <c r="L323" s="69">
        <v>28493.434000000001</v>
      </c>
      <c r="M323" s="65"/>
      <c r="N323" s="32" t="s">
        <v>123</v>
      </c>
    </row>
    <row r="324" spans="1:14" x14ac:dyDescent="0.2">
      <c r="A324" s="68" t="s">
        <v>131</v>
      </c>
      <c r="C324" s="65">
        <v>732417</v>
      </c>
      <c r="D324" s="65">
        <v>330097</v>
      </c>
      <c r="E324" s="65">
        <v>425436</v>
      </c>
      <c r="F324" s="65">
        <v>0</v>
      </c>
      <c r="G324" s="65">
        <v>-39018</v>
      </c>
      <c r="H324" s="69">
        <v>596577</v>
      </c>
      <c r="I324" s="69">
        <v>450450</v>
      </c>
      <c r="J324" s="70"/>
      <c r="K324" s="70"/>
      <c r="L324" s="69">
        <v>31493.931</v>
      </c>
      <c r="M324" s="65"/>
      <c r="N324" s="32" t="s">
        <v>124</v>
      </c>
    </row>
    <row r="325" spans="1:14" x14ac:dyDescent="0.2">
      <c r="A325" s="68" t="s">
        <v>125</v>
      </c>
      <c r="C325" s="65">
        <v>761879</v>
      </c>
      <c r="D325" s="65">
        <v>228898</v>
      </c>
      <c r="E325" s="65">
        <v>466855</v>
      </c>
      <c r="F325" s="65">
        <v>0</v>
      </c>
      <c r="G325" s="65">
        <v>-47770</v>
      </c>
      <c r="H325" s="69">
        <v>476786</v>
      </c>
      <c r="I325" s="69">
        <v>498220</v>
      </c>
      <c r="J325" s="70"/>
      <c r="K325" s="70"/>
      <c r="L325" s="69">
        <v>32760.796999999999</v>
      </c>
      <c r="M325" s="65"/>
      <c r="N325" s="32" t="s">
        <v>125</v>
      </c>
    </row>
    <row r="326" spans="1:14" ht="13.5" thickBot="1" x14ac:dyDescent="0.25">
      <c r="A326" s="71" t="s">
        <v>113</v>
      </c>
      <c r="C326" s="72">
        <v>754097</v>
      </c>
      <c r="D326" s="72">
        <v>343464</v>
      </c>
      <c r="E326" s="72">
        <v>544658</v>
      </c>
      <c r="F326" s="72">
        <v>0</v>
      </c>
      <c r="G326" s="72">
        <v>43475</v>
      </c>
      <c r="H326" s="72">
        <v>593335</v>
      </c>
      <c r="I326" s="72">
        <v>454745</v>
      </c>
      <c r="J326" s="66"/>
      <c r="K326" s="66"/>
      <c r="L326" s="72">
        <v>32426.170999999998</v>
      </c>
      <c r="M326" s="65"/>
      <c r="N326" s="73" t="s">
        <v>113</v>
      </c>
    </row>
    <row r="327" spans="1:14" x14ac:dyDescent="0.2">
      <c r="A327" s="37">
        <f>'Olieforbrug, TJ'!A327</f>
        <v>2015</v>
      </c>
      <c r="B327" s="70"/>
      <c r="C327" s="69"/>
      <c r="D327" s="69"/>
      <c r="E327" s="69"/>
      <c r="F327" s="69"/>
      <c r="G327" s="69"/>
      <c r="H327" s="69"/>
      <c r="I327" s="69"/>
      <c r="M327" s="65"/>
      <c r="N327" s="37">
        <f>'Olieforbrug, TJ'!M327</f>
        <v>2015</v>
      </c>
    </row>
    <row r="328" spans="1:14" x14ac:dyDescent="0.2">
      <c r="A328" s="68" t="str">
        <f>'Olieforbrug, TJ'!A328</f>
        <v>Januar</v>
      </c>
      <c r="C328" s="65">
        <v>663065</v>
      </c>
      <c r="D328" s="65">
        <v>336783</v>
      </c>
      <c r="E328" s="65">
        <v>356228</v>
      </c>
      <c r="F328" s="65">
        <v>0</v>
      </c>
      <c r="G328" s="65">
        <f>I326-I328</f>
        <v>-10780</v>
      </c>
      <c r="H328" s="65">
        <v>636482</v>
      </c>
      <c r="I328" s="65">
        <v>465525</v>
      </c>
      <c r="J328" s="70"/>
      <c r="K328" s="70"/>
      <c r="L328" s="69">
        <f t="shared" ref="L328:L339" si="69">C328*43/1000</f>
        <v>28511.794999999998</v>
      </c>
      <c r="M328" s="65"/>
      <c r="N328" s="32" t="str">
        <f>'Olieforbrug, TJ'!M328</f>
        <v>January</v>
      </c>
    </row>
    <row r="329" spans="1:14" x14ac:dyDescent="0.2">
      <c r="A329" s="68" t="str">
        <f>'Olieforbrug, TJ'!A329</f>
        <v>Februar</v>
      </c>
      <c r="C329" s="65">
        <v>605135</v>
      </c>
      <c r="D329" s="65">
        <v>264748</v>
      </c>
      <c r="E329" s="65">
        <v>299265</v>
      </c>
      <c r="F329" s="65">
        <v>0</v>
      </c>
      <c r="G329" s="65">
        <f t="shared" ref="G329:G334" si="70">I328-I329</f>
        <v>855</v>
      </c>
      <c r="H329" s="65">
        <v>563976</v>
      </c>
      <c r="I329" s="65">
        <v>464670</v>
      </c>
      <c r="J329" s="70"/>
      <c r="K329" s="70"/>
      <c r="L329" s="69">
        <f t="shared" si="69"/>
        <v>26020.805</v>
      </c>
      <c r="M329" s="65"/>
      <c r="N329" s="32" t="str">
        <f>'Olieforbrug, TJ'!M329</f>
        <v>February</v>
      </c>
    </row>
    <row r="330" spans="1:14" x14ac:dyDescent="0.2">
      <c r="A330" s="68" t="str">
        <f>'Olieforbrug, TJ'!A330</f>
        <v>Marts</v>
      </c>
      <c r="C330" s="65">
        <v>640878</v>
      </c>
      <c r="D330" s="65">
        <v>307866</v>
      </c>
      <c r="E330" s="65">
        <v>319243</v>
      </c>
      <c r="F330" s="65">
        <v>0</v>
      </c>
      <c r="G330" s="65">
        <f t="shared" si="70"/>
        <v>-26896</v>
      </c>
      <c r="H330" s="65">
        <v>601908</v>
      </c>
      <c r="I330" s="65">
        <v>491566</v>
      </c>
      <c r="J330" s="70"/>
      <c r="K330" s="70"/>
      <c r="L330" s="69">
        <f t="shared" si="69"/>
        <v>27557.754000000001</v>
      </c>
      <c r="M330" s="65"/>
      <c r="N330" s="32" t="str">
        <f>'Olieforbrug, TJ'!M330</f>
        <v>March</v>
      </c>
    </row>
    <row r="331" spans="1:14" x14ac:dyDescent="0.2">
      <c r="A331" s="68" t="str">
        <f>'Olieforbrug, TJ'!A331</f>
        <v>April</v>
      </c>
      <c r="C331" s="65">
        <v>651408</v>
      </c>
      <c r="D331" s="65">
        <v>350330</v>
      </c>
      <c r="E331" s="65">
        <v>460917</v>
      </c>
      <c r="F331" s="65">
        <v>0</v>
      </c>
      <c r="G331" s="65">
        <f t="shared" si="70"/>
        <v>65596</v>
      </c>
      <c r="H331" s="65">
        <v>608305</v>
      </c>
      <c r="I331" s="65">
        <v>425970</v>
      </c>
      <c r="J331" s="70"/>
      <c r="K331" s="70"/>
      <c r="L331" s="69">
        <f t="shared" si="69"/>
        <v>28010.544000000002</v>
      </c>
      <c r="M331" s="65"/>
      <c r="N331" s="32" t="str">
        <f>'Olieforbrug, TJ'!M331</f>
        <v>April</v>
      </c>
    </row>
    <row r="332" spans="1:14" x14ac:dyDescent="0.2">
      <c r="A332" s="68" t="str">
        <f>'Olieforbrug, TJ'!A332</f>
        <v>Maj</v>
      </c>
      <c r="C332" s="65">
        <v>673164</v>
      </c>
      <c r="D332" s="65">
        <v>382985</v>
      </c>
      <c r="E332" s="65">
        <v>352302</v>
      </c>
      <c r="F332" s="65">
        <v>0</v>
      </c>
      <c r="G332" s="65">
        <f t="shared" si="70"/>
        <v>-81275</v>
      </c>
      <c r="H332" s="65">
        <v>622315</v>
      </c>
      <c r="I332" s="65">
        <v>507245</v>
      </c>
      <c r="J332" s="70"/>
      <c r="K332" s="70"/>
      <c r="L332" s="69">
        <f t="shared" si="69"/>
        <v>28946.052</v>
      </c>
      <c r="M332" s="65"/>
      <c r="N332" s="32" t="str">
        <f>'Olieforbrug, TJ'!M332</f>
        <v>May</v>
      </c>
    </row>
    <row r="333" spans="1:14" x14ac:dyDescent="0.2">
      <c r="A333" s="68" t="str">
        <f>'Olieforbrug, TJ'!A333</f>
        <v>Juni</v>
      </c>
      <c r="C333" s="65">
        <v>635632</v>
      </c>
      <c r="D333" s="65">
        <v>342669</v>
      </c>
      <c r="E333" s="65">
        <v>427755</v>
      </c>
      <c r="F333" s="65">
        <v>0</v>
      </c>
      <c r="G333" s="65">
        <f t="shared" si="70"/>
        <v>68208</v>
      </c>
      <c r="H333" s="65">
        <v>624127</v>
      </c>
      <c r="I333" s="65">
        <v>439037</v>
      </c>
      <c r="J333" s="70"/>
      <c r="K333" s="70"/>
      <c r="L333" s="69">
        <f t="shared" si="69"/>
        <v>27332.175999999999</v>
      </c>
      <c r="M333" s="65"/>
      <c r="N333" s="32" t="str">
        <f>'Olieforbrug, TJ'!M333</f>
        <v>June</v>
      </c>
    </row>
    <row r="334" spans="1:14" x14ac:dyDescent="0.2">
      <c r="A334" s="68" t="str">
        <f>'Olieforbrug, TJ'!A334</f>
        <v>Juli</v>
      </c>
      <c r="C334" s="65">
        <v>645807</v>
      </c>
      <c r="D334" s="65">
        <v>303544</v>
      </c>
      <c r="E334" s="65">
        <v>301262</v>
      </c>
      <c r="F334" s="65">
        <v>0</v>
      </c>
      <c r="G334" s="65">
        <f t="shared" si="70"/>
        <v>9508</v>
      </c>
      <c r="H334" s="65">
        <v>657761</v>
      </c>
      <c r="I334" s="65">
        <v>429529</v>
      </c>
      <c r="J334" s="70"/>
      <c r="K334" s="70"/>
      <c r="L334" s="69">
        <f t="shared" si="69"/>
        <v>27769.701000000001</v>
      </c>
      <c r="M334" s="65"/>
      <c r="N334" s="32" t="str">
        <f>'Olieforbrug, TJ'!M334</f>
        <v>July</v>
      </c>
    </row>
    <row r="335" spans="1:14" x14ac:dyDescent="0.2">
      <c r="A335" s="68" t="str">
        <f>'Olieforbrug, TJ'!A335</f>
        <v>August</v>
      </c>
      <c r="C335" s="65">
        <v>657444</v>
      </c>
      <c r="D335" s="65">
        <v>453021</v>
      </c>
      <c r="E335" s="65">
        <v>405726</v>
      </c>
      <c r="F335" s="65">
        <v>0</v>
      </c>
      <c r="G335" s="65">
        <f>I334-I335</f>
        <v>-51418</v>
      </c>
      <c r="H335" s="65">
        <v>653439</v>
      </c>
      <c r="I335" s="65">
        <v>480947</v>
      </c>
      <c r="J335" s="70"/>
      <c r="K335" s="70"/>
      <c r="L335" s="69">
        <f t="shared" si="69"/>
        <v>28270.092000000001</v>
      </c>
      <c r="M335" s="65"/>
      <c r="N335" s="32" t="str">
        <f>'Olieforbrug, TJ'!M335</f>
        <v>August</v>
      </c>
    </row>
    <row r="336" spans="1:14" x14ac:dyDescent="0.2">
      <c r="A336" s="68" t="str">
        <f>'Olieforbrug, TJ'!A336</f>
        <v>September</v>
      </c>
      <c r="C336" s="65">
        <v>628466</v>
      </c>
      <c r="D336" s="65">
        <v>414844</v>
      </c>
      <c r="E336" s="65">
        <v>631998</v>
      </c>
      <c r="F336" s="65">
        <v>0</v>
      </c>
      <c r="G336" s="65">
        <f>I335-I336</f>
        <v>-45871</v>
      </c>
      <c r="H336" s="65">
        <v>447017</v>
      </c>
      <c r="I336" s="65">
        <v>526818</v>
      </c>
      <c r="J336" s="70"/>
      <c r="K336" s="70"/>
      <c r="L336" s="69">
        <f t="shared" si="69"/>
        <v>27024.038</v>
      </c>
      <c r="M336" s="65"/>
      <c r="N336" s="32" t="str">
        <f>'Olieforbrug, TJ'!M336</f>
        <v>September</v>
      </c>
    </row>
    <row r="337" spans="1:14" x14ac:dyDescent="0.2">
      <c r="A337" s="68" t="str">
        <f>'Olieforbrug, TJ'!A337</f>
        <v>Oktober</v>
      </c>
      <c r="C337" s="65">
        <v>654557</v>
      </c>
      <c r="D337" s="65">
        <v>322188</v>
      </c>
      <c r="E337" s="65">
        <v>378828</v>
      </c>
      <c r="F337" s="65">
        <v>0</v>
      </c>
      <c r="G337" s="65">
        <f>I336-I337</f>
        <v>72309</v>
      </c>
      <c r="H337" s="65">
        <v>670000</v>
      </c>
      <c r="I337" s="65">
        <v>454509</v>
      </c>
      <c r="J337" s="70"/>
      <c r="K337" s="70"/>
      <c r="L337" s="69">
        <f t="shared" si="69"/>
        <v>28145.951000000001</v>
      </c>
      <c r="M337" s="65"/>
      <c r="N337" s="32" t="str">
        <f>'Olieforbrug, TJ'!M337</f>
        <v>October</v>
      </c>
    </row>
    <row r="338" spans="1:14" x14ac:dyDescent="0.2">
      <c r="A338" s="68" t="str">
        <f>'Olieforbrug, TJ'!A338</f>
        <v>November</v>
      </c>
      <c r="C338" s="65">
        <v>611600</v>
      </c>
      <c r="D338" s="65">
        <v>354563</v>
      </c>
      <c r="E338" s="65">
        <v>355009</v>
      </c>
      <c r="F338" s="65">
        <v>0</v>
      </c>
      <c r="G338" s="65">
        <f>I337-I338</f>
        <v>-24265</v>
      </c>
      <c r="H338" s="65">
        <v>585384</v>
      </c>
      <c r="I338" s="65">
        <v>478774</v>
      </c>
      <c r="J338" s="70"/>
      <c r="K338" s="70"/>
      <c r="L338" s="69">
        <f t="shared" si="69"/>
        <v>26298.799999999999</v>
      </c>
      <c r="M338" s="65"/>
      <c r="N338" s="32" t="str">
        <f>'Olieforbrug, TJ'!M338</f>
        <v>November</v>
      </c>
    </row>
    <row r="339" spans="1:14" ht="13.5" thickBot="1" x14ac:dyDescent="0.25">
      <c r="A339" s="71" t="str">
        <f>'Olieforbrug, TJ'!A339</f>
        <v>December</v>
      </c>
      <c r="C339" s="72">
        <v>622656</v>
      </c>
      <c r="D339" s="72">
        <v>330724</v>
      </c>
      <c r="E339" s="72">
        <v>234859</v>
      </c>
      <c r="F339" s="72">
        <v>0</v>
      </c>
      <c r="G339" s="72">
        <f>I338-I339</f>
        <v>-50701</v>
      </c>
      <c r="H339" s="72">
        <v>665673</v>
      </c>
      <c r="I339" s="72">
        <v>529475</v>
      </c>
      <c r="J339" s="66"/>
      <c r="K339" s="66"/>
      <c r="L339" s="72">
        <f t="shared" si="69"/>
        <v>26774.207999999999</v>
      </c>
      <c r="M339" s="65"/>
      <c r="N339" s="73" t="str">
        <f>'Olieforbrug, TJ'!M339</f>
        <v>December</v>
      </c>
    </row>
    <row r="340" spans="1:14" x14ac:dyDescent="0.2">
      <c r="A340" s="37">
        <v>2016</v>
      </c>
      <c r="B340" s="70"/>
      <c r="C340" s="69"/>
      <c r="D340" s="69"/>
      <c r="E340" s="69"/>
      <c r="F340" s="69"/>
      <c r="G340" s="69"/>
      <c r="H340" s="69"/>
      <c r="I340" s="69"/>
      <c r="M340" s="65"/>
      <c r="N340" s="37">
        <v>2016</v>
      </c>
    </row>
    <row r="341" spans="1:14" x14ac:dyDescent="0.2">
      <c r="A341" s="68" t="str">
        <f>'Olieforbrug, TJ'!A341</f>
        <v>Januar</v>
      </c>
      <c r="C341" s="65">
        <v>572484</v>
      </c>
      <c r="D341" s="65">
        <v>411467</v>
      </c>
      <c r="E341" s="65">
        <v>393915</v>
      </c>
      <c r="F341" s="65">
        <v>0</v>
      </c>
      <c r="G341" s="65">
        <v>87935</v>
      </c>
      <c r="H341" s="65">
        <v>678574</v>
      </c>
      <c r="I341" s="65">
        <v>441540</v>
      </c>
      <c r="J341" s="70"/>
      <c r="K341" s="70"/>
      <c r="L341" s="69">
        <v>24616.812000000002</v>
      </c>
      <c r="M341" s="65"/>
      <c r="N341" s="32" t="str">
        <f>'Olieforbrug, TJ'!M341</f>
        <v>January</v>
      </c>
    </row>
    <row r="342" spans="1:14" x14ac:dyDescent="0.2">
      <c r="A342" s="68" t="str">
        <f>'Olieforbrug, TJ'!A342</f>
        <v>Februar</v>
      </c>
      <c r="C342" s="65">
        <v>432522</v>
      </c>
      <c r="D342" s="65">
        <v>331514</v>
      </c>
      <c r="E342" s="65">
        <v>182204</v>
      </c>
      <c r="F342" s="65">
        <v>0</v>
      </c>
      <c r="G342" s="65">
        <v>10888</v>
      </c>
      <c r="H342" s="65">
        <v>593840</v>
      </c>
      <c r="I342" s="65">
        <v>430652</v>
      </c>
      <c r="J342" s="70"/>
      <c r="K342" s="70"/>
      <c r="L342" s="69">
        <v>18598.446</v>
      </c>
      <c r="M342" s="65"/>
      <c r="N342" s="32" t="str">
        <f>'Olieforbrug, TJ'!M342</f>
        <v>February</v>
      </c>
    </row>
    <row r="343" spans="1:14" x14ac:dyDescent="0.2">
      <c r="A343" s="68" t="str">
        <f>'Olieforbrug, TJ'!A343</f>
        <v>Marts</v>
      </c>
      <c r="C343" s="65">
        <v>624041</v>
      </c>
      <c r="D343" s="65">
        <v>284950</v>
      </c>
      <c r="E343" s="65">
        <v>321080</v>
      </c>
      <c r="F343" s="65">
        <v>0</v>
      </c>
      <c r="G343" s="65">
        <v>-30413</v>
      </c>
      <c r="H343" s="65">
        <v>642376</v>
      </c>
      <c r="I343" s="65">
        <v>461065</v>
      </c>
      <c r="J343" s="70"/>
      <c r="K343" s="70"/>
      <c r="L343" s="69">
        <v>26833.762999999999</v>
      </c>
      <c r="M343" s="65"/>
      <c r="N343" s="32" t="str">
        <f>'Olieforbrug, TJ'!M343</f>
        <v>March</v>
      </c>
    </row>
    <row r="344" spans="1:14" x14ac:dyDescent="0.2">
      <c r="A344" s="68" t="str">
        <f>'Olieforbrug, TJ'!A344</f>
        <v>April</v>
      </c>
      <c r="C344" s="65">
        <v>597198</v>
      </c>
      <c r="D344" s="65">
        <v>26244</v>
      </c>
      <c r="E344" s="65">
        <v>470019</v>
      </c>
      <c r="F344" s="65">
        <v>0</v>
      </c>
      <c r="G344" s="65">
        <v>158864</v>
      </c>
      <c r="H344" s="65">
        <v>311873</v>
      </c>
      <c r="I344" s="65">
        <v>302201</v>
      </c>
      <c r="J344" s="70"/>
      <c r="K344" s="70"/>
      <c r="L344" s="69">
        <v>25679.513999999999</v>
      </c>
      <c r="M344" s="65"/>
      <c r="N344" s="32" t="str">
        <f>'Olieforbrug, TJ'!M344</f>
        <v>April</v>
      </c>
    </row>
    <row r="345" spans="1:14" x14ac:dyDescent="0.2">
      <c r="A345" s="68" t="str">
        <f>'Olieforbrug, TJ'!A345</f>
        <v>Maj</v>
      </c>
      <c r="C345" s="65">
        <v>600892</v>
      </c>
      <c r="D345" s="65">
        <v>273014</v>
      </c>
      <c r="E345" s="65">
        <v>366517</v>
      </c>
      <c r="F345" s="65">
        <v>0</v>
      </c>
      <c r="G345" s="65">
        <v>-160254</v>
      </c>
      <c r="H345" s="65">
        <v>348079</v>
      </c>
      <c r="I345" s="65">
        <v>462455</v>
      </c>
      <c r="J345" s="70"/>
      <c r="K345" s="70"/>
      <c r="L345" s="69">
        <v>25838.356</v>
      </c>
      <c r="M345" s="65"/>
      <c r="N345" s="32" t="str">
        <f>'Olieforbrug, TJ'!M345</f>
        <v>May</v>
      </c>
    </row>
    <row r="346" spans="1:14" x14ac:dyDescent="0.2">
      <c r="A346" s="68" t="str">
        <f>'Olieforbrug, TJ'!A346</f>
        <v>Juni</v>
      </c>
      <c r="C346" s="65">
        <v>622312</v>
      </c>
      <c r="D346" s="65">
        <v>239223</v>
      </c>
      <c r="E346" s="65">
        <v>321930</v>
      </c>
      <c r="F346" s="65">
        <v>0</v>
      </c>
      <c r="G346" s="65">
        <v>33785</v>
      </c>
      <c r="H346" s="65">
        <v>572704</v>
      </c>
      <c r="I346" s="65">
        <v>428670</v>
      </c>
      <c r="J346" s="70"/>
      <c r="K346" s="70"/>
      <c r="L346" s="69">
        <v>26759.416000000001</v>
      </c>
      <c r="M346" s="65"/>
      <c r="N346" s="32" t="str">
        <f>'Olieforbrug, TJ'!M346</f>
        <v>June</v>
      </c>
    </row>
    <row r="347" spans="1:14" x14ac:dyDescent="0.2">
      <c r="A347" s="68" t="str">
        <f>'Olieforbrug, TJ'!A347</f>
        <v>Juli</v>
      </c>
      <c r="C347" s="65">
        <v>588817</v>
      </c>
      <c r="D347" s="65">
        <v>468576</v>
      </c>
      <c r="E347" s="65">
        <v>400344</v>
      </c>
      <c r="F347" s="65">
        <v>0</v>
      </c>
      <c r="G347" s="65">
        <v>-17277</v>
      </c>
      <c r="H347" s="65">
        <v>638150</v>
      </c>
      <c r="I347" s="65">
        <v>445947</v>
      </c>
      <c r="J347" s="70"/>
      <c r="K347" s="70"/>
      <c r="L347" s="69">
        <v>25319.131000000001</v>
      </c>
      <c r="M347" s="65"/>
      <c r="N347" s="32" t="str">
        <f>'Olieforbrug, TJ'!M347</f>
        <v>July</v>
      </c>
    </row>
    <row r="348" spans="1:14" x14ac:dyDescent="0.2">
      <c r="A348" s="68" t="str">
        <f>'Olieforbrug, TJ'!A348</f>
        <v>August</v>
      </c>
      <c r="C348" s="65">
        <v>622639</v>
      </c>
      <c r="D348" s="65">
        <v>449670</v>
      </c>
      <c r="E348" s="65">
        <v>386954</v>
      </c>
      <c r="F348" s="65">
        <v>0</v>
      </c>
      <c r="G348" s="65">
        <v>-43984</v>
      </c>
      <c r="H348" s="65">
        <v>641205</v>
      </c>
      <c r="I348" s="65">
        <v>489931</v>
      </c>
      <c r="J348" s="70"/>
      <c r="K348" s="70"/>
      <c r="L348" s="69">
        <v>26773.476999999999</v>
      </c>
      <c r="M348" s="65"/>
      <c r="N348" s="32" t="str">
        <f>'Olieforbrug, TJ'!M348</f>
        <v>August</v>
      </c>
    </row>
    <row r="349" spans="1:14" x14ac:dyDescent="0.2">
      <c r="A349" s="68" t="str">
        <f>'Olieforbrug, TJ'!A349</f>
        <v>September</v>
      </c>
      <c r="C349" s="65">
        <v>500190</v>
      </c>
      <c r="D349" s="65">
        <v>315403</v>
      </c>
      <c r="E349" s="65">
        <v>228877</v>
      </c>
      <c r="F349" s="65">
        <v>0</v>
      </c>
      <c r="G349" s="65">
        <v>54987</v>
      </c>
      <c r="H349" s="65">
        <v>641840</v>
      </c>
      <c r="I349" s="65">
        <v>434944</v>
      </c>
      <c r="J349" s="70"/>
      <c r="K349" s="70"/>
      <c r="L349" s="69">
        <v>21508.17</v>
      </c>
      <c r="M349" s="65"/>
      <c r="N349" s="32" t="str">
        <f>'Olieforbrug, TJ'!M349</f>
        <v>September</v>
      </c>
    </row>
    <row r="350" spans="1:14" x14ac:dyDescent="0.2">
      <c r="A350" s="68" t="str">
        <f>'Olieforbrug, TJ'!A350</f>
        <v>Oktober</v>
      </c>
      <c r="C350" s="65">
        <v>612409</v>
      </c>
      <c r="D350" s="65">
        <v>418059</v>
      </c>
      <c r="E350" s="65">
        <v>353455</v>
      </c>
      <c r="F350" s="65">
        <v>0</v>
      </c>
      <c r="G350" s="65">
        <v>-52245</v>
      </c>
      <c r="H350" s="65">
        <v>624450</v>
      </c>
      <c r="I350" s="65">
        <v>487189</v>
      </c>
      <c r="J350" s="70"/>
      <c r="K350" s="70"/>
      <c r="L350" s="69">
        <v>26333.587</v>
      </c>
      <c r="M350" s="65"/>
      <c r="N350" s="32" t="str">
        <f>'Olieforbrug, TJ'!M350</f>
        <v>October</v>
      </c>
    </row>
    <row r="351" spans="1:14" x14ac:dyDescent="0.2">
      <c r="A351" s="68" t="str">
        <f>'Olieforbrug, TJ'!A351</f>
        <v>November</v>
      </c>
      <c r="C351" s="65">
        <v>586025</v>
      </c>
      <c r="D351" s="65">
        <v>330088</v>
      </c>
      <c r="E351" s="65">
        <v>234822</v>
      </c>
      <c r="F351" s="65">
        <v>0</v>
      </c>
      <c r="G351" s="65">
        <v>-60440</v>
      </c>
      <c r="H351" s="65">
        <v>621128</v>
      </c>
      <c r="I351" s="65">
        <v>547629</v>
      </c>
      <c r="J351" s="70"/>
      <c r="K351" s="70"/>
      <c r="L351" s="69">
        <v>25199.075000000001</v>
      </c>
      <c r="M351" s="65"/>
      <c r="N351" s="32" t="str">
        <f>'Olieforbrug, TJ'!M351</f>
        <v>November</v>
      </c>
    </row>
    <row r="352" spans="1:14" ht="13.5" thickBot="1" x14ac:dyDescent="0.25">
      <c r="A352" s="71" t="str">
        <f>'Olieforbrug, TJ'!A352</f>
        <v>December</v>
      </c>
      <c r="C352" s="72">
        <v>564845</v>
      </c>
      <c r="D352" s="72">
        <v>286521</v>
      </c>
      <c r="E352" s="72">
        <v>216952</v>
      </c>
      <c r="F352" s="72">
        <v>0</v>
      </c>
      <c r="G352" s="72">
        <v>44711</v>
      </c>
      <c r="H352" s="72">
        <v>680139</v>
      </c>
      <c r="I352" s="72">
        <v>502918</v>
      </c>
      <c r="J352" s="66"/>
      <c r="K352" s="66"/>
      <c r="L352" s="72">
        <v>24288.334999999999</v>
      </c>
      <c r="M352" s="65"/>
      <c r="N352" s="73" t="str">
        <f>'Olieforbrug, TJ'!M352</f>
        <v>December</v>
      </c>
    </row>
    <row r="353" spans="1:14" x14ac:dyDescent="0.2">
      <c r="A353" s="37">
        <v>2017</v>
      </c>
      <c r="B353" s="70"/>
      <c r="C353" s="69"/>
      <c r="D353" s="69"/>
      <c r="E353" s="69"/>
      <c r="F353" s="69"/>
      <c r="G353" s="69"/>
      <c r="H353" s="69"/>
      <c r="I353" s="69"/>
      <c r="M353" s="65"/>
      <c r="N353" s="37">
        <v>2017</v>
      </c>
    </row>
    <row r="354" spans="1:14" x14ac:dyDescent="0.2">
      <c r="A354" s="68" t="str">
        <f>'Olieforbrug, TJ'!A354</f>
        <v>Januar</v>
      </c>
      <c r="C354" s="65">
        <f>IFERROR(HLOOKUP("Råolie",'[1]Månedlig Olie Rapport'!$B$2:$AG$39,MATCH("Egen produktion 2.i.",'[1]Månedlig Olie Rapport'!$B$2:$B$39,0),FALSE),0)</f>
        <v>551322</v>
      </c>
      <c r="D354" s="65">
        <f>IFERROR(HLOOKUP("Råolie",'[1]Månedlig Olie Rapport'!$A$2:$AG$39,MATCH("Import 2.a.",'[1]Månedlig Olie Rapport'!$B$2:$B$39,0),FALSE),0)</f>
        <v>359974</v>
      </c>
      <c r="E354" s="65">
        <f>IFERROR(HLOOKUP("Råolie",'[1]Månedlig Olie Rapport'!$A$2:$AG$39,MATCH("Eksport 3.a.",'[1]Månedlig Olie Rapport'!$B$2:$B$39,0),FALSE),0)</f>
        <v>272820</v>
      </c>
      <c r="F354" s="65">
        <f>IFERROR(HLOOKUP("Råolie",'[1]Månedlig Olie Rapport'!$A$2:$AG$39,MATCH("Bunkring af udenrigsfart 3.d.",'[1]Månedlig Olie Rapport'!$B$2:$B$39,0),FALSE),0)</f>
        <v>0</v>
      </c>
      <c r="G354" s="65">
        <f>I352-I354</f>
        <v>18920</v>
      </c>
      <c r="H354" s="65">
        <f>IFERROR(HLOOKUP("Råolie",'[1]Månedlig Olie Rapport'!$A$2:$AG$39,MATCH("Anvendt til produktion 3.n",'[1]Månedlig Olie Rapport'!$B$2:$B$39,0),FALSE),0)</f>
        <v>658115</v>
      </c>
      <c r="I354" s="65">
        <f>IFERROR(HLOOKUP("Råolie",'[1]Månedlig Olie Rapport'!$A$2:$AG$39,MATCH("EGEN BEHOLDNING ULTIMO",'[1]Månedlig Olie Rapport'!$A$2:$A$39,0),FALSE),0)</f>
        <v>483998</v>
      </c>
      <c r="J354" s="70"/>
      <c r="K354" s="70"/>
      <c r="L354" s="69">
        <f t="shared" ref="L354:L365" si="71">C354*43/1000</f>
        <v>23706.846000000001</v>
      </c>
      <c r="M354" s="65"/>
      <c r="N354" s="32" t="str">
        <f>'Olieforbrug, TJ'!M354</f>
        <v>January</v>
      </c>
    </row>
    <row r="355" spans="1:14" x14ac:dyDescent="0.2">
      <c r="A355" s="68" t="str">
        <f>'Olieforbrug, TJ'!A355</f>
        <v>Februar</v>
      </c>
      <c r="C355" s="65">
        <f>IFERROR(HLOOKUP("Råolie",'[2]Månedlig Olie Rapport'!$B$2:$AG$39,MATCH("Egen produktion 2.i.",'[2]Månedlig Olie Rapport'!$B$2:$B$39,0),FALSE),0)</f>
        <v>540168</v>
      </c>
      <c r="D355" s="65">
        <f>IFERROR(HLOOKUP("Råolie",'[2]Månedlig Olie Rapport'!$A$2:$AG$39,MATCH("Import 2.a.",'[2]Månedlig Olie Rapport'!$B$2:$B$39,0),FALSE),0)</f>
        <v>366277</v>
      </c>
      <c r="E355" s="65">
        <f>IFERROR(HLOOKUP("Råolie",'[2]Månedlig Olie Rapport'!$A$2:$AG$39,MATCH("Eksport 3.a.",'[2]Månedlig Olie Rapport'!$B$2:$B$39,0),FALSE),0)</f>
        <v>351999</v>
      </c>
      <c r="F355" s="65">
        <f>IFERROR(HLOOKUP("Råolie",'[2]Månedlig Olie Rapport'!$A$2:$AG$39,MATCH("Bunkring af udenrigsfart 3.d.",'[2]Månedlig Olie Rapport'!$B$2:$B$39,0),FALSE),0)</f>
        <v>0</v>
      </c>
      <c r="G355" s="65">
        <f t="shared" ref="G355:G360" si="72">I354-I355</f>
        <v>30455</v>
      </c>
      <c r="H355" s="65">
        <f>IFERROR(HLOOKUP("Råolie",'[2]Månedlig Olie Rapport'!$A$2:$AG$39,MATCH("Anvendt til produktion 3.n",'[2]Månedlig Olie Rapport'!$B$2:$B$39,0),FALSE),0)</f>
        <v>602660</v>
      </c>
      <c r="I355" s="65">
        <f>IFERROR(HLOOKUP("Råolie",'[2]Månedlig Olie Rapport'!$A$2:$AG$39,MATCH("EGEN BEHOLDNING ULTIMO",'[2]Månedlig Olie Rapport'!$A$2:$A$39,0),FALSE),0)</f>
        <v>453543</v>
      </c>
      <c r="J355" s="70"/>
      <c r="K355" s="70"/>
      <c r="L355" s="69">
        <f t="shared" si="71"/>
        <v>23227.223999999998</v>
      </c>
      <c r="M355" s="65"/>
      <c r="N355" s="32" t="str">
        <f>'Olieforbrug, TJ'!M355</f>
        <v>February</v>
      </c>
    </row>
    <row r="356" spans="1:14" x14ac:dyDescent="0.2">
      <c r="A356" s="68" t="str">
        <f>'Olieforbrug, TJ'!A356</f>
        <v>Marts</v>
      </c>
      <c r="C356" s="65">
        <f>IFERROR(HLOOKUP("Råolie",'[3]Månedlig Olie Rapport'!$B$2:$AG$39,MATCH("Egen produktion 2.i.",'[3]Månedlig Olie Rapport'!$B$2:$B$39,0),FALSE),0)</f>
        <v>564114</v>
      </c>
      <c r="D356" s="65">
        <f>IFERROR(HLOOKUP("Råolie",'[3]Månedlig Olie Rapport'!$A$2:$AG$39,MATCH("Import 2.a.",'[3]Månedlig Olie Rapport'!$B$2:$B$39,0),FALSE),0)</f>
        <v>419706</v>
      </c>
      <c r="E356" s="65">
        <f>IFERROR(HLOOKUP("Råolie",'[3]Månedlig Olie Rapport'!$A$2:$AG$39,MATCH("Eksport 3.a.",'[3]Månedlig Olie Rapport'!$B$2:$B$39,0),FALSE),0)</f>
        <v>405352</v>
      </c>
      <c r="F356" s="65">
        <f>IFERROR(HLOOKUP("Råolie",'[3]Månedlig Olie Rapport'!$A$2:$AG$39,MATCH("Bunkring af udenrigsfart 3.d.",'[3]Månedlig Olie Rapport'!$B$2:$B$39,0),FALSE),0)</f>
        <v>0</v>
      </c>
      <c r="G356" s="65">
        <f t="shared" si="72"/>
        <v>75461</v>
      </c>
      <c r="H356" s="65">
        <f>IFERROR(HLOOKUP("Råolie",'[3]Månedlig Olie Rapport'!$A$2:$AG$39,MATCH("Anvendt til produktion 3.n",'[3]Månedlig Olie Rapport'!$B$2:$B$39,0),FALSE),0)</f>
        <v>653528</v>
      </c>
      <c r="I356" s="65">
        <f>IFERROR(HLOOKUP("Råolie",'[3]Månedlig Olie Rapport'!$A$2:$AG$39,MATCH("EGEN BEHOLDNING ULTIMO",'[3]Månedlig Olie Rapport'!$A$2:$A$39,0),FALSE),0)</f>
        <v>378082</v>
      </c>
      <c r="J356" s="70"/>
      <c r="K356" s="70"/>
      <c r="L356" s="69">
        <f t="shared" si="71"/>
        <v>24256.901999999998</v>
      </c>
      <c r="M356" s="65"/>
      <c r="N356" s="32" t="str">
        <f>'Olieforbrug, TJ'!M356</f>
        <v>March</v>
      </c>
    </row>
    <row r="357" spans="1:14" x14ac:dyDescent="0.2">
      <c r="A357" s="68" t="str">
        <f>'Olieforbrug, TJ'!A357</f>
        <v>April</v>
      </c>
      <c r="C357" s="65">
        <f>IFERROR(HLOOKUP("Råolie",'[4]Månedlig Olie Rapport'!$B$2:$AG$39,MATCH("Egen produktion 2.i.",'[4]Månedlig Olie Rapport'!$B$2:$B$39,0),FALSE),0)</f>
        <v>582332</v>
      </c>
      <c r="D357" s="65">
        <f>IFERROR(HLOOKUP("Råolie",'[4]Månedlig Olie Rapport'!$A$2:$AG$39,MATCH("Import 2.a.",'[4]Månedlig Olie Rapport'!$B$2:$B$39,0),FALSE),0)</f>
        <v>394352</v>
      </c>
      <c r="E357" s="65">
        <f>IFERROR(HLOOKUP("Råolie",'[4]Månedlig Olie Rapport'!$A$2:$AG$39,MATCH("Eksport 3.a.",'[4]Månedlig Olie Rapport'!$B$2:$B$39,0),FALSE),0)</f>
        <v>206354</v>
      </c>
      <c r="F357" s="65">
        <f>IFERROR(HLOOKUP("Råolie",'[4]Månedlig Olie Rapport'!$A$2:$AG$39,MATCH("Bunkring af udenrigsfart 3.d.",'[4]Månedlig Olie Rapport'!$B$2:$B$39,0),FALSE),0)</f>
        <v>0</v>
      </c>
      <c r="G357" s="65">
        <f t="shared" si="72"/>
        <v>-131008</v>
      </c>
      <c r="H357" s="65">
        <f>IFERROR(HLOOKUP("Råolie",'[4]Månedlig Olie Rapport'!$A$2:$AG$39,MATCH("Anvendt til produktion 3.n",'[4]Månedlig Olie Rapport'!$B$2:$B$39,0),FALSE),0)</f>
        <v>638221</v>
      </c>
      <c r="I357" s="65">
        <f>IFERROR(HLOOKUP("Råolie",'[4]Månedlig Olie Rapport'!$A$2:$AG$39,MATCH("EGEN BEHOLDNING ULTIMO",'[4]Månedlig Olie Rapport'!$A$2:$A$39,0),FALSE),0)</f>
        <v>509090</v>
      </c>
      <c r="J357" s="70"/>
      <c r="K357" s="70"/>
      <c r="L357" s="69">
        <f t="shared" si="71"/>
        <v>25040.276000000002</v>
      </c>
      <c r="M357" s="65"/>
      <c r="N357" s="32" t="str">
        <f>'Olieforbrug, TJ'!M357</f>
        <v>April</v>
      </c>
    </row>
    <row r="358" spans="1:14" x14ac:dyDescent="0.2">
      <c r="A358" s="68" t="str">
        <f>'Olieforbrug, TJ'!A358</f>
        <v>Maj</v>
      </c>
      <c r="C358" s="65">
        <f>IFERROR(HLOOKUP("Råolie",'[5]Månedlig Olie Rapport'!$B$2:$AG$39,MATCH("Egen produktion 2.i.",'[5]Månedlig Olie Rapport'!$B$2:$B$39,0),FALSE),0)</f>
        <v>557412</v>
      </c>
      <c r="D358" s="65">
        <f>IFERROR(HLOOKUP("Råolie",'[5]Månedlig Olie Rapport'!$A$2:$AG$39,MATCH("Import 2.a.",'[5]Månedlig Olie Rapport'!$B$2:$B$39,0),FALSE),0)</f>
        <v>391864</v>
      </c>
      <c r="E358" s="65">
        <f>IFERROR(HLOOKUP("Råolie",'[5]Månedlig Olie Rapport'!$A$2:$AG$39,MATCH("Eksport 3.a.",'[5]Månedlig Olie Rapport'!$B$2:$B$39,0),FALSE),0)</f>
        <v>369309</v>
      </c>
      <c r="F358" s="65">
        <f>IFERROR(HLOOKUP("Råolie",'[5]Månedlig Olie Rapport'!$A$2:$AG$39,MATCH("Bunkring af udenrigsfart 3.d.",'[5]Månedlig Olie Rapport'!$B$2:$B$39,0),FALSE),0)</f>
        <v>0</v>
      </c>
      <c r="G358" s="65">
        <f t="shared" si="72"/>
        <v>80800</v>
      </c>
      <c r="H358" s="65">
        <f>IFERROR(HLOOKUP("Råolie",'[5]Månedlig Olie Rapport'!$A$2:$AG$39,MATCH("Anvendt til produktion 3.n",'[5]Månedlig Olie Rapport'!$B$2:$B$39,0),FALSE),0)</f>
        <v>676013</v>
      </c>
      <c r="I358" s="65">
        <f>IFERROR(HLOOKUP("Råolie",'[5]Månedlig Olie Rapport'!$A$2:$AG$39,MATCH("EGEN BEHOLDNING ULTIMO",'[5]Månedlig Olie Rapport'!$A$2:$A$39,0),FALSE),0)</f>
        <v>428290</v>
      </c>
      <c r="J358" s="70"/>
      <c r="K358" s="70"/>
      <c r="L358" s="69">
        <f t="shared" si="71"/>
        <v>23968.716</v>
      </c>
      <c r="M358" s="65"/>
      <c r="N358" s="32" t="str">
        <f>'Olieforbrug, TJ'!M358</f>
        <v>May</v>
      </c>
    </row>
    <row r="359" spans="1:14" x14ac:dyDescent="0.2">
      <c r="A359" s="68" t="str">
        <f>'Olieforbrug, TJ'!A359</f>
        <v>Juni</v>
      </c>
      <c r="C359" s="65">
        <f>IFERROR(HLOOKUP("Råolie",'[6]Månedlig Olie Rapport'!$B$2:$AG$39,MATCH("Egen produktion 2.i.",'[6]Månedlig Olie Rapport'!$B$2:$B$39,0),FALSE),0)</f>
        <v>575835</v>
      </c>
      <c r="D359" s="65">
        <f>IFERROR(HLOOKUP("Råolie",'[6]Månedlig Olie Rapport'!$A$2:$AG$39,MATCH("Import 2.a.",'[6]Månedlig Olie Rapport'!$B$2:$B$39,0),FALSE),0)</f>
        <v>430272</v>
      </c>
      <c r="E359" s="65">
        <f>IFERROR(HLOOKUP("Råolie",'[6]Månedlig Olie Rapport'!$A$2:$AG$39,MATCH("Eksport 3.a.",'[6]Månedlig Olie Rapport'!$B$2:$B$39,0),FALSE),0)</f>
        <v>305699</v>
      </c>
      <c r="F359" s="65">
        <f>IFERROR(HLOOKUP("Råolie",'[6]Månedlig Olie Rapport'!$A$2:$AG$39,MATCH("Bunkring af udenrigsfart 3.d.",'[6]Månedlig Olie Rapport'!$B$2:$B$39,0),FALSE),0)</f>
        <v>0</v>
      </c>
      <c r="G359" s="65">
        <f t="shared" si="72"/>
        <v>-59741</v>
      </c>
      <c r="H359" s="65">
        <f>IFERROR(HLOOKUP("Råolie",'[6]Månedlig Olie Rapport'!$A$2:$AG$39,MATCH("Anvendt til produktion 3.n",'[6]Månedlig Olie Rapport'!$B$2:$B$39,0),FALSE),0)</f>
        <v>640945</v>
      </c>
      <c r="I359" s="65">
        <f>IFERROR(HLOOKUP("Råolie",'[6]Månedlig Olie Rapport'!$A$2:$AG$39,MATCH("EGEN BEHOLDNING ULTIMO",'[6]Månedlig Olie Rapport'!$A$2:$A$39,0),FALSE),0)</f>
        <v>488031</v>
      </c>
      <c r="J359" s="70"/>
      <c r="K359" s="70"/>
      <c r="L359" s="69">
        <f t="shared" si="71"/>
        <v>24760.904999999999</v>
      </c>
      <c r="M359" s="65"/>
      <c r="N359" s="32" t="str">
        <f>'Olieforbrug, TJ'!M359</f>
        <v>June</v>
      </c>
    </row>
    <row r="360" spans="1:14" x14ac:dyDescent="0.2">
      <c r="A360" s="68" t="str">
        <f>'Olieforbrug, TJ'!A360</f>
        <v>Juli</v>
      </c>
      <c r="C360" s="65">
        <f>IFERROR(HLOOKUP("Råolie",'[7]Månedlig Olie Rapport'!$B$2:$AG$39,MATCH("Egen produktion 2.i.",'[7]Månedlig Olie Rapport'!$B$2:$B$39,0),FALSE),0)</f>
        <v>579004</v>
      </c>
      <c r="D360" s="65">
        <f>IFERROR(HLOOKUP("Råolie",'[7]Månedlig Olie Rapport'!$A$2:$AG$39,MATCH("Import 2.a.",'[7]Månedlig Olie Rapport'!$B$2:$B$39,0),FALSE),0)</f>
        <v>405576</v>
      </c>
      <c r="E360" s="65">
        <f>IFERROR(HLOOKUP("Råolie",'[7]Månedlig Olie Rapport'!$A$2:$AG$39,MATCH("Eksport 3.a.",'[7]Månedlig Olie Rapport'!$B$2:$B$39,0),FALSE),0)</f>
        <v>393954</v>
      </c>
      <c r="F360" s="65">
        <f>IFERROR(HLOOKUP("Råolie",'[7]Månedlig Olie Rapport'!$A$2:$AG$39,MATCH("Bunkring af udenrigsfart 3.d.",'[7]Månedlig Olie Rapport'!$B$2:$B$39,0),FALSE),0)</f>
        <v>0</v>
      </c>
      <c r="G360" s="65">
        <f t="shared" si="72"/>
        <v>90974</v>
      </c>
      <c r="H360" s="65">
        <f>IFERROR(HLOOKUP("Råolie",'[7]Månedlig Olie Rapport'!$A$2:$AG$39,MATCH("Anvendt til produktion 3.n",'[7]Månedlig Olie Rapport'!$B$2:$B$39,0),FALSE),0)</f>
        <v>699079</v>
      </c>
      <c r="I360" s="65">
        <f>IFERROR(HLOOKUP("Råolie",'[7]Månedlig Olie Rapport'!$A$2:$AG$39,MATCH("EGEN BEHOLDNING ULTIMO",'[7]Månedlig Olie Rapport'!$A$2:$A$39,0),FALSE),0)</f>
        <v>397057</v>
      </c>
      <c r="J360" s="70"/>
      <c r="K360" s="70"/>
      <c r="L360" s="69">
        <f t="shared" si="71"/>
        <v>24897.171999999999</v>
      </c>
      <c r="M360" s="65"/>
      <c r="N360" s="32" t="str">
        <f>'Olieforbrug, TJ'!M360</f>
        <v>July</v>
      </c>
    </row>
    <row r="361" spans="1:14" x14ac:dyDescent="0.2">
      <c r="A361" s="68" t="str">
        <f>'Olieforbrug, TJ'!A361</f>
        <v>August</v>
      </c>
      <c r="C361" s="65">
        <f>IFERROR(HLOOKUP("Råolie",'[8]Månedlig Olie Rapport'!$B$2:$AG$39,MATCH("Egen produktion 2.i.",'[8]Månedlig Olie Rapport'!$B$2:$B$39,0),FALSE),0)</f>
        <v>583496</v>
      </c>
      <c r="D361" s="65">
        <f>IFERROR(HLOOKUP("Råolie",'[8]Månedlig Olie Rapport'!$A$2:$AG$39,MATCH("Import 2.a.",'[8]Månedlig Olie Rapport'!$B$2:$B$39,0),FALSE),0)</f>
        <v>414977</v>
      </c>
      <c r="E361" s="65">
        <f>IFERROR(HLOOKUP("Råolie",'[8]Månedlig Olie Rapport'!$A$2:$AG$39,MATCH("Eksport 3.a.",'[8]Månedlig Olie Rapport'!$B$2:$B$39,0),FALSE),0)</f>
        <v>236332</v>
      </c>
      <c r="F361" s="65">
        <f>IFERROR(HLOOKUP("Råolie",'[8]Månedlig Olie Rapport'!$A$2:$AG$39,MATCH("Bunkring af udenrigsfart 3.d.",'[8]Månedlig Olie Rapport'!$B$2:$B$39,0),FALSE),0)</f>
        <v>0</v>
      </c>
      <c r="G361" s="65">
        <f>I360-I361</f>
        <v>-76433</v>
      </c>
      <c r="H361" s="65">
        <f>IFERROR(HLOOKUP("Råolie",'[8]Månedlig Olie Rapport'!$A$2:$AG$39,MATCH("Anvendt til produktion 3.n",'[8]Månedlig Olie Rapport'!$B$2:$B$39,0),FALSE),0)</f>
        <v>683601</v>
      </c>
      <c r="I361" s="65">
        <f>IFERROR(HLOOKUP("Råolie",'[8]Månedlig Olie Rapport'!$A$2:$AG$39,MATCH("EGEN BEHOLDNING ULTIMO",'[8]Månedlig Olie Rapport'!$A$2:$A$39,0),FALSE),0)</f>
        <v>473490</v>
      </c>
      <c r="J361" s="70"/>
      <c r="K361" s="70"/>
      <c r="L361" s="69">
        <f t="shared" si="71"/>
        <v>25090.328000000001</v>
      </c>
      <c r="M361" s="65"/>
      <c r="N361" s="32" t="str">
        <f>'Olieforbrug, TJ'!M361</f>
        <v>August</v>
      </c>
    </row>
    <row r="362" spans="1:14" x14ac:dyDescent="0.2">
      <c r="A362" s="68" t="str">
        <f>'Olieforbrug, TJ'!A362</f>
        <v>September</v>
      </c>
      <c r="C362" s="65">
        <f>IFERROR(HLOOKUP("Råolie",'[9]Månedlig Olie Rapport'!$B$2:$AG$39,MATCH("Egen produktion 2.i.",'[9]Månedlig Olie Rapport'!$B$2:$B$39,0),FALSE),0)</f>
        <v>561438</v>
      </c>
      <c r="D362" s="65">
        <f>IFERROR(HLOOKUP("Råolie",'[9]Månedlig Olie Rapport'!$A$2:$AG$39,MATCH("Import 2.a.",'[9]Månedlig Olie Rapport'!$B$2:$B$39,0),FALSE),0)</f>
        <v>423183</v>
      </c>
      <c r="E362" s="65">
        <f>IFERROR(HLOOKUP("Råolie",'[9]Månedlig Olie Rapport'!$A$2:$AG$39,MATCH("Eksport 3.a.",'[9]Månedlig Olie Rapport'!$B$2:$B$39,0),FALSE),0)</f>
        <v>603533</v>
      </c>
      <c r="F362" s="65">
        <f>IFERROR(HLOOKUP("Råolie",'[9]Månedlig Olie Rapport'!$A$2:$AG$39,MATCH("Bunkring af udenrigsfart 3.d.",'[9]Månedlig Olie Rapport'!$B$2:$B$39,0),FALSE),0)</f>
        <v>0</v>
      </c>
      <c r="G362" s="65">
        <f>I361-I362</f>
        <v>52657</v>
      </c>
      <c r="H362" s="65">
        <f>IFERROR(HLOOKUP("Råolie",'[9]Månedlig Olie Rapport'!$A$2:$AG$39,MATCH("Anvendt til produktion 3.n",'[9]Månedlig Olie Rapport'!$B$2:$B$39,0),FALSE),0)</f>
        <v>433399</v>
      </c>
      <c r="I362" s="65">
        <f>IFERROR(HLOOKUP("Råolie",'[9]Månedlig Olie Rapport'!$A$2:$AG$39,MATCH("EGEN BEHOLDNING ULTIMO",'[9]Månedlig Olie Rapport'!$A$2:$A$39,0),FALSE),0)</f>
        <v>420833</v>
      </c>
      <c r="J362" s="70"/>
      <c r="K362" s="70"/>
      <c r="L362" s="69">
        <f t="shared" si="71"/>
        <v>24141.833999999999</v>
      </c>
      <c r="M362" s="65"/>
      <c r="N362" s="32" t="str">
        <f>'Olieforbrug, TJ'!M362</f>
        <v>September</v>
      </c>
    </row>
    <row r="363" spans="1:14" x14ac:dyDescent="0.2">
      <c r="A363" s="68" t="str">
        <f>'Olieforbrug, TJ'!A363</f>
        <v>Oktober</v>
      </c>
      <c r="C363" s="65">
        <f>IFERROR(HLOOKUP("Råolie",'[10]Månedlig Olie Rapport'!$B$2:$AG$39,MATCH("Egen produktion 2.i.",'[10]Månedlig Olie Rapport'!$B$2:$B$39,0),FALSE),0)</f>
        <v>547809</v>
      </c>
      <c r="D363" s="65">
        <f>IFERROR(HLOOKUP("Råolie",'[10]Månedlig Olie Rapport'!$A$2:$AG$39,MATCH("Import 2.a.",'[10]Månedlig Olie Rapport'!$B$2:$B$39,0),FALSE),0)</f>
        <v>351986</v>
      </c>
      <c r="E363" s="65">
        <f>IFERROR(HLOOKUP("Råolie",'[10]Månedlig Olie Rapport'!$A$2:$AG$39,MATCH("Eksport 3.a.",'[10]Månedlig Olie Rapport'!$B$2:$B$39,0),FALSE),0)</f>
        <v>279671</v>
      </c>
      <c r="F363" s="65">
        <f>IFERROR(HLOOKUP("Råolie",'[10]Månedlig Olie Rapport'!$A$2:$AG$39,MATCH("Bunkring af udenrigsfart 3.d.",'[10]Månedlig Olie Rapport'!$B$2:$B$39,0),FALSE),0)</f>
        <v>0</v>
      </c>
      <c r="G363" s="65">
        <f>I362-I363</f>
        <v>-96691</v>
      </c>
      <c r="H363" s="65">
        <f>IFERROR(HLOOKUP("Råolie",'[10]Månedlig Olie Rapport'!$A$2:$AG$39,MATCH("Anvendt til produktion 3.n",'[10]Månedlig Olie Rapport'!$B$2:$B$39,0),FALSE),0)</f>
        <v>523701</v>
      </c>
      <c r="I363" s="65">
        <f>IFERROR(HLOOKUP("Råolie",'[10]Månedlig Olie Rapport'!$A$2:$AG$39,MATCH("EGEN BEHOLDNING ULTIMO",'[10]Månedlig Olie Rapport'!$A$2:$A$39,0),FALSE),0)</f>
        <v>517524</v>
      </c>
      <c r="J363" s="70"/>
      <c r="K363" s="70"/>
      <c r="L363" s="69">
        <f t="shared" si="71"/>
        <v>23555.787</v>
      </c>
      <c r="M363" s="65"/>
      <c r="N363" s="32" t="str">
        <f>'Olieforbrug, TJ'!M363</f>
        <v>October</v>
      </c>
    </row>
    <row r="364" spans="1:14" x14ac:dyDescent="0.2">
      <c r="A364" s="68" t="str">
        <f>'Olieforbrug, TJ'!A364</f>
        <v>November</v>
      </c>
      <c r="C364" s="65">
        <f>IFERROR(HLOOKUP("Råolie",'[11]Månedlig Olie Rapport'!$B$2:$AG$39,MATCH("Egen produktion 2.i.",'[11]Månedlig Olie Rapport'!$B$2:$B$39,0),FALSE),0)</f>
        <v>544700</v>
      </c>
      <c r="D364" s="65">
        <f>IFERROR(HLOOKUP("Råolie",'[11]Månedlig Olie Rapport'!$A$2:$AG$39,MATCH("Import 2.a.",'[11]Månedlig Olie Rapport'!$B$2:$B$39,0),FALSE),0)</f>
        <v>469545</v>
      </c>
      <c r="E364" s="65">
        <f>IFERROR(HLOOKUP("Råolie",'[11]Månedlig Olie Rapport'!$A$2:$AG$39,MATCH("Eksport 3.a.",'[11]Månedlig Olie Rapport'!$B$2:$B$39,0),FALSE),0)</f>
        <v>314440</v>
      </c>
      <c r="F364" s="65">
        <f>IFERROR(HLOOKUP("Råolie",'[11]Månedlig Olie Rapport'!$A$2:$AG$39,MATCH("Bunkring af udenrigsfart 3.d.",'[11]Månedlig Olie Rapport'!$B$2:$B$39,0),FALSE),0)</f>
        <v>0</v>
      </c>
      <c r="G364" s="65">
        <f>I363-I364</f>
        <v>-71080</v>
      </c>
      <c r="H364" s="65">
        <f>IFERROR(HLOOKUP("Råolie",'[11]Månedlig Olie Rapport'!$A$2:$AG$39,MATCH("Anvendt til produktion 3.n",'[11]Månedlig Olie Rapport'!$B$2:$B$39,0),FALSE),0)</f>
        <v>628065</v>
      </c>
      <c r="I364" s="65">
        <f>IFERROR(HLOOKUP("Råolie",'[11]Månedlig Olie Rapport'!$A$2:$AG$39,MATCH("EGEN BEHOLDNING ULTIMO",'[11]Månedlig Olie Rapport'!$A$2:$A$39,0),FALSE),0)</f>
        <v>588604</v>
      </c>
      <c r="J364" s="70"/>
      <c r="K364" s="70"/>
      <c r="L364" s="69">
        <f t="shared" si="71"/>
        <v>23422.1</v>
      </c>
      <c r="M364" s="65"/>
      <c r="N364" s="32" t="str">
        <f>'Olieforbrug, TJ'!M364</f>
        <v>November</v>
      </c>
    </row>
    <row r="365" spans="1:14" ht="13.5" thickBot="1" x14ac:dyDescent="0.25">
      <c r="A365" s="71" t="str">
        <f>'Olieforbrug, TJ'!A365</f>
        <v>December</v>
      </c>
      <c r="C365" s="72">
        <f>IFERROR(HLOOKUP("Råolie",'[12]Månedlig Olie Rapport'!$B$2:$AG$39,MATCH("Egen produktion 2.i.",'[12]Månedlig Olie Rapport'!$B$2:$B$39,0),FALSE),0)</f>
        <v>549337</v>
      </c>
      <c r="D365" s="72">
        <f>IFERROR(HLOOKUP("Råolie",'[12]Månedlig Olie Rapport'!$A$2:$AG$39,MATCH("Import 2.a.",'[12]Månedlig Olie Rapport'!$B$2:$B$39,0),FALSE),0)</f>
        <v>363057</v>
      </c>
      <c r="E365" s="72">
        <f>IFERROR(HLOOKUP("Råolie",'[12]Månedlig Olie Rapport'!$A$2:$AG$39,MATCH("Eksport 3.a.",'[12]Månedlig Olie Rapport'!$B$2:$B$39,0),FALSE),0)</f>
        <v>358176</v>
      </c>
      <c r="F365" s="72">
        <f>IFERROR(HLOOKUP("Råolie",'[12]Månedlig Olie Rapport'!$A$2:$AG$39,MATCH("Bunkring af udenrigsfart 3.d.",'[12]Månedlig Olie Rapport'!$B$2:$B$39,0),FALSE),0)</f>
        <v>0</v>
      </c>
      <c r="G365" s="72">
        <f>I364-I365</f>
        <v>117756</v>
      </c>
      <c r="H365" s="72">
        <f>IFERROR(HLOOKUP("Råolie",'[12]Månedlig Olie Rapport'!$A$2:$AG$39,MATCH("Anvendt til produktion 3.n",'[12]Månedlig Olie Rapport'!$B$2:$B$39,0),FALSE),0)</f>
        <v>672246</v>
      </c>
      <c r="I365" s="72">
        <f>IFERROR(HLOOKUP("Råolie",'[12]Månedlig Olie Rapport'!$A$2:$AG$39,MATCH("EGEN BEHOLDNING ULTIMO",'[12]Månedlig Olie Rapport'!$A$2:$A$39,0),FALSE),0)</f>
        <v>470848</v>
      </c>
      <c r="J365" s="66"/>
      <c r="K365" s="66"/>
      <c r="L365" s="72">
        <f t="shared" si="71"/>
        <v>23621.491000000002</v>
      </c>
      <c r="M365" s="65"/>
      <c r="N365" s="73" t="str">
        <f>'Olieforbrug, TJ'!M365</f>
        <v>December</v>
      </c>
    </row>
    <row r="366" spans="1:14" x14ac:dyDescent="0.2">
      <c r="A366" s="37">
        <v>2018</v>
      </c>
      <c r="B366" s="70"/>
      <c r="C366" s="69"/>
      <c r="D366" s="69"/>
      <c r="E366" s="69"/>
      <c r="F366" s="69"/>
      <c r="G366" s="69"/>
      <c r="H366" s="69"/>
      <c r="I366" s="69"/>
      <c r="M366" s="65"/>
      <c r="N366" s="37">
        <v>2018</v>
      </c>
    </row>
    <row r="367" spans="1:14" x14ac:dyDescent="0.2">
      <c r="A367" s="68" t="str">
        <f>'Olieforbrug, TJ'!A367</f>
        <v>Januar</v>
      </c>
      <c r="C367" s="65">
        <f>IFERROR(HLOOKUP("Råolie",'[13]Månedlig Olie Rapport'!$B$2:$AG$39,MATCH("Egen produktion 2.i.",'[13]Månedlig Olie Rapport'!$B$2:$B$39,0),FALSE),0)</f>
        <v>533217</v>
      </c>
      <c r="D367" s="65">
        <f>IFERROR(HLOOKUP("Råolie",'[13]Månedlig Olie Rapport'!$A$2:$AG$39,MATCH("Import 2.a.",'[13]Månedlig Olie Rapport'!$B$2:$B$39,0),FALSE),0)</f>
        <v>395517</v>
      </c>
      <c r="E367" s="65">
        <f>IFERROR(HLOOKUP("Råolie",'[13]Månedlig Olie Rapport'!$A$2:$AG$39,MATCH("Eksport 3.a.",'[13]Månedlig Olie Rapport'!$B$2:$B$39,0),FALSE),0)</f>
        <v>312295</v>
      </c>
      <c r="F367" s="65">
        <f>IFERROR(HLOOKUP("Råolie",'[13]Månedlig Olie Rapport'!$A$2:$AG$39,MATCH("Bunkring af udenrigsfart 3.d.",'[13]Månedlig Olie Rapport'!$B$2:$B$39,0),FALSE),0)</f>
        <v>0</v>
      </c>
      <c r="G367" s="65">
        <f>I365-I367</f>
        <v>37121</v>
      </c>
      <c r="H367" s="65">
        <f>IFERROR(HLOOKUP("Råolie",'[13]Månedlig Olie Rapport'!$A$2:$AG$39,MATCH("Anvendt til produktion 3.n",'[13]Månedlig Olie Rapport'!$B$2:$B$39,0),FALSE),0)</f>
        <v>652860</v>
      </c>
      <c r="I367" s="65">
        <f>IFERROR(HLOOKUP("Råolie",'[13]Månedlig Olie Rapport'!$A$2:$AG$39,MATCH("EGEN BEHOLDNING ULTIMO",'[13]Månedlig Olie Rapport'!$A$2:$A$39,0),FALSE),0)</f>
        <v>433727</v>
      </c>
      <c r="J367" s="70"/>
      <c r="K367" s="70"/>
      <c r="L367" s="69">
        <f>C367*43/1000</f>
        <v>22928.330999999998</v>
      </c>
      <c r="M367" s="65"/>
      <c r="N367" s="32" t="str">
        <f>'Olieforbrug, TJ'!M367</f>
        <v>January</v>
      </c>
    </row>
    <row r="368" spans="1:14" x14ac:dyDescent="0.2">
      <c r="A368" s="68" t="str">
        <f>'Olieforbrug, TJ'!A368</f>
        <v>Februar</v>
      </c>
      <c r="C368" s="65">
        <f>IFERROR(HLOOKUP("Råolie",'[14]Månedlig Olie Rapport'!$B$2:$AG$39,MATCH("Egen produktion 2.i.",'[14]Månedlig Olie Rapport'!$B$2:$B$39,0),FALSE),0)</f>
        <v>447881</v>
      </c>
      <c r="D368" s="65">
        <f>IFERROR(HLOOKUP("Råolie",'[14]Månedlig Olie Rapport'!$A$2:$AG$39,MATCH("Import 2.a.",'[14]Månedlig Olie Rapport'!$B$2:$B$39,0),FALSE),0)</f>
        <v>335495</v>
      </c>
      <c r="E368" s="65">
        <f>IFERROR(HLOOKUP("Råolie",'[14]Månedlig Olie Rapport'!$A$2:$AG$39,MATCH("Eksport 3.a.",'[14]Månedlig Olie Rapport'!$B$2:$B$39,0),FALSE),0)</f>
        <v>120259</v>
      </c>
      <c r="F368" s="65">
        <f>IFERROR(HLOOKUP("Råolie",'[14]Månedlig Olie Rapport'!$A$2:$AG$39,MATCH("Bunkring af udenrigsfart 3.d.",'[14]Månedlig Olie Rapport'!$B$2:$B$39,0),FALSE),0)</f>
        <v>0</v>
      </c>
      <c r="G368" s="65">
        <f t="shared" ref="G368:G373" si="73">I367-I368</f>
        <v>-62766</v>
      </c>
      <c r="H368" s="65">
        <f>IFERROR(HLOOKUP("Råolie",'[14]Månedlig Olie Rapport'!$A$2:$AG$39,MATCH("Anvendt til produktion 3.n",'[14]Månedlig Olie Rapport'!$B$2:$B$39,0),FALSE),0)</f>
        <v>602402</v>
      </c>
      <c r="I368" s="65">
        <f>IFERROR(HLOOKUP("Råolie",'[14]Månedlig Olie Rapport'!$A$2:$AG$39,MATCH("EGEN BEHOLDNING ULTIMO",'[14]Månedlig Olie Rapport'!$A$2:$A$39,0),FALSE),0)</f>
        <v>496493</v>
      </c>
      <c r="J368" s="70"/>
      <c r="K368" s="70"/>
      <c r="L368" s="69">
        <f t="shared" ref="L368:L373" si="74">C368*43/1000</f>
        <v>19258.883000000002</v>
      </c>
      <c r="M368" s="65"/>
      <c r="N368" s="32" t="str">
        <f>'Olieforbrug, TJ'!M368</f>
        <v>February</v>
      </c>
    </row>
    <row r="369" spans="1:16" x14ac:dyDescent="0.2">
      <c r="A369" s="68" t="str">
        <f>'Olieforbrug, TJ'!A369</f>
        <v>Marts</v>
      </c>
      <c r="C369" s="65">
        <f>IFERROR(HLOOKUP("Råolie",'[15]Månedlig Olie Rapport'!$B$2:$AG$39,MATCH("Egen produktion 2.i.",'[15]Månedlig Olie Rapport'!$B$2:$B$39,0),FALSE),0)</f>
        <v>466172</v>
      </c>
      <c r="D369" s="65">
        <f>IFERROR(HLOOKUP("Råolie",'[15]Månedlig Olie Rapport'!$A$2:$AG$39,MATCH("Import 2.a.",'[15]Månedlig Olie Rapport'!$B$2:$B$39,0),FALSE),0)</f>
        <v>339322</v>
      </c>
      <c r="E369" s="65">
        <f>IFERROR(HLOOKUP("Råolie",'[15]Månedlig Olie Rapport'!$A$2:$AG$39,MATCH("Eksport 3.a.",'[15]Månedlig Olie Rapport'!$B$2:$B$39,0),FALSE),0)</f>
        <v>247810</v>
      </c>
      <c r="F369" s="65">
        <f>IFERROR(HLOOKUP("Råolie",'[15]Månedlig Olie Rapport'!$A$2:$AG$39,MATCH("Bunkring af udenrigsfart 3.d.",'[15]Månedlig Olie Rapport'!$B$2:$B$39,0),FALSE),0)</f>
        <v>0</v>
      </c>
      <c r="G369" s="65">
        <f t="shared" si="73"/>
        <v>63074</v>
      </c>
      <c r="H369" s="65">
        <f>IFERROR(HLOOKUP("Råolie",'[15]Månedlig Olie Rapport'!$A$2:$AG$39,MATCH("Anvendt til produktion 3.n",'[15]Månedlig Olie Rapport'!$B$2:$B$39,0),FALSE),0)</f>
        <v>620816</v>
      </c>
      <c r="I369" s="65">
        <f>IFERROR(HLOOKUP("Råolie",'[15]Månedlig Olie Rapport'!$A$2:$AG$39,MATCH("EGEN BEHOLDNING ULTIMO",'[15]Månedlig Olie Rapport'!$A$2:$A$39,0),FALSE),0)</f>
        <v>433419</v>
      </c>
      <c r="J369" s="70"/>
      <c r="K369" s="70"/>
      <c r="L369" s="69">
        <f t="shared" si="74"/>
        <v>20045.396000000001</v>
      </c>
      <c r="M369" s="65"/>
      <c r="N369" s="32" t="str">
        <f>'Olieforbrug, TJ'!M369</f>
        <v>March</v>
      </c>
    </row>
    <row r="370" spans="1:16" x14ac:dyDescent="0.2">
      <c r="A370" s="68" t="str">
        <f>'Olieforbrug, TJ'!A370</f>
        <v>April</v>
      </c>
      <c r="C370" s="65">
        <f>IFERROR(HLOOKUP("Råolie",'[16]Månedlig Olie Rapport'!$B$2:$AG$39,MATCH("Egen produktion 2.i.",'[16]Månedlig Olie Rapport'!$B$2:$B$39,0),FALSE),0)</f>
        <v>462352</v>
      </c>
      <c r="D370" s="65">
        <f>IFERROR(HLOOKUP("Råolie",'[16]Månedlig Olie Rapport'!$A$2:$AG$39,MATCH("Import 2.a.",'[16]Månedlig Olie Rapport'!$B$2:$B$39,0),FALSE),0)</f>
        <v>523324</v>
      </c>
      <c r="E370" s="65">
        <f>IFERROR(HLOOKUP("Råolie",'[16]Månedlig Olie Rapport'!$A$2:$AG$39,MATCH("Eksport 3.a.",'[16]Månedlig Olie Rapport'!$B$2:$B$39,0),FALSE),0)</f>
        <v>278467</v>
      </c>
      <c r="F370" s="65">
        <f>IFERROR(HLOOKUP("Råolie",'[16]Månedlig Olie Rapport'!$A$2:$AG$39,MATCH("Bunkring af udenrigsfart 3.d.",'[16]Månedlig Olie Rapport'!$B$2:$B$39,0),FALSE),0)</f>
        <v>0</v>
      </c>
      <c r="G370" s="65">
        <f t="shared" si="73"/>
        <v>-77169</v>
      </c>
      <c r="H370" s="65">
        <f>IFERROR(HLOOKUP("Råolie",'[16]Månedlig Olie Rapport'!$A$2:$AG$39,MATCH("Anvendt til produktion 3.n",'[16]Månedlig Olie Rapport'!$B$2:$B$39,0),FALSE),0)</f>
        <v>629821</v>
      </c>
      <c r="I370" s="65">
        <f>IFERROR(HLOOKUP("Råolie",'[16]Månedlig Olie Rapport'!$A$2:$AG$39,MATCH("EGEN BEHOLDNING ULTIMO",'[16]Månedlig Olie Rapport'!$A$2:$A$39,0),FALSE),0)</f>
        <v>510588</v>
      </c>
      <c r="J370" s="70"/>
      <c r="K370" s="70"/>
      <c r="L370" s="69">
        <f t="shared" si="74"/>
        <v>19881.135999999999</v>
      </c>
      <c r="M370" s="65"/>
      <c r="N370" s="32" t="str">
        <f>'Olieforbrug, TJ'!M370</f>
        <v>April</v>
      </c>
    </row>
    <row r="371" spans="1:16" x14ac:dyDescent="0.2">
      <c r="A371" s="68" t="str">
        <f>'Olieforbrug, TJ'!A371</f>
        <v>Maj</v>
      </c>
      <c r="C371" s="65">
        <f>IFERROR(HLOOKUP("Råolie",'[17]Månedlig Olie Rapport'!$B$2:$AG$39,MATCH("Egen produktion 2.i.",'[17]Månedlig Olie Rapport'!$B$2:$B$39,0),FALSE),0)</f>
        <v>462352</v>
      </c>
      <c r="D371" s="65">
        <f>IFERROR(HLOOKUP("Råolie",'[17]Månedlig Olie Rapport'!$A$2:$AG$39,MATCH("Import 2.a.",'[17]Månedlig Olie Rapport'!$B$2:$B$39,0),FALSE),0)</f>
        <v>523324</v>
      </c>
      <c r="E371" s="65">
        <f>IFERROR(HLOOKUP("Råolie",'[17]Månedlig Olie Rapport'!$A$2:$AG$39,MATCH("Eksport 3.a.",'[17]Månedlig Olie Rapport'!$B$2:$B$39,0),FALSE),0)</f>
        <v>278467</v>
      </c>
      <c r="F371" s="65">
        <f>IFERROR(HLOOKUP("Råolie",'[17]Månedlig Olie Rapport'!$A$2:$AG$39,MATCH("Bunkring af udenrigsfart 3.d.",'[17]Månedlig Olie Rapport'!$B$2:$B$39,0),FALSE),0)</f>
        <v>0</v>
      </c>
      <c r="G371" s="65">
        <f t="shared" si="73"/>
        <v>0</v>
      </c>
      <c r="H371" s="65">
        <f>IFERROR(HLOOKUP("Råolie",'[17]Månedlig Olie Rapport'!$A$2:$AG$39,MATCH("Anvendt til produktion 3.n",'[17]Månedlig Olie Rapport'!$B$2:$B$39,0),FALSE),0)</f>
        <v>629821</v>
      </c>
      <c r="I371" s="65">
        <f>IFERROR(HLOOKUP("Råolie",'[17]Månedlig Olie Rapport'!$A$2:$AG$39,MATCH("EGEN BEHOLDNING ULTIMO",'[17]Månedlig Olie Rapport'!$A$2:$A$39,0),FALSE),0)</f>
        <v>510588</v>
      </c>
      <c r="J371" s="70"/>
      <c r="K371" s="70"/>
      <c r="L371" s="69">
        <f t="shared" si="74"/>
        <v>19881.135999999999</v>
      </c>
      <c r="M371" s="65"/>
      <c r="N371" s="32" t="str">
        <f>'Olieforbrug, TJ'!M371</f>
        <v>May</v>
      </c>
    </row>
    <row r="372" spans="1:16" x14ac:dyDescent="0.2">
      <c r="A372" s="68" t="str">
        <f>'Olieforbrug, TJ'!A372</f>
        <v>Juni</v>
      </c>
      <c r="C372" s="65">
        <f>IFERROR(HLOOKUP("Råolie",'[18]Månedlig Olie Rapport'!$B$2:$AG$39,MATCH("Egen produktion 2.i.",'[18]Månedlig Olie Rapport'!$B$2:$B$39,0),FALSE),0)</f>
        <v>429951</v>
      </c>
      <c r="D372" s="65">
        <f>IFERROR(HLOOKUP("Råolie",'[18]Månedlig Olie Rapport'!$A$2:$AG$39,MATCH("Import 2.a.",'[18]Månedlig Olie Rapport'!$B$2:$B$39,0),FALSE),0)</f>
        <v>396396</v>
      </c>
      <c r="E372" s="65">
        <f>IFERROR(HLOOKUP("Råolie",'[18]Månedlig Olie Rapport'!$A$2:$AG$39,MATCH("Eksport 3.a.",'[18]Månedlig Olie Rapport'!$B$2:$B$39,0),FALSE),0)</f>
        <v>171713</v>
      </c>
      <c r="F372" s="65">
        <f>IFERROR(HLOOKUP("Råolie",'[18]Månedlig Olie Rapport'!$A$2:$AG$39,MATCH("Bunkring af udenrigsfart 3.d.",'[18]Månedlig Olie Rapport'!$B$2:$B$39,0),FALSE),0)</f>
        <v>0</v>
      </c>
      <c r="G372" s="65">
        <f t="shared" si="73"/>
        <v>32602</v>
      </c>
      <c r="H372" s="65">
        <f>IFERROR(HLOOKUP("Råolie",'[18]Månedlig Olie Rapport'!$A$2:$AG$39,MATCH("Anvendt til produktion 3.n",'[18]Månedlig Olie Rapport'!$B$2:$B$39,0),FALSE),0)</f>
        <v>647132</v>
      </c>
      <c r="I372" s="65">
        <f>IFERROR(HLOOKUP("Råolie",'[18]Månedlig Olie Rapport'!$A$2:$AG$39,MATCH("EGEN BEHOLDNING ULTIMO",'[18]Månedlig Olie Rapport'!$A$2:$A$39,0),FALSE),0)</f>
        <v>477986</v>
      </c>
      <c r="J372" s="70"/>
      <c r="K372" s="70"/>
      <c r="L372" s="69">
        <f t="shared" si="74"/>
        <v>18487.893</v>
      </c>
      <c r="M372" s="65"/>
      <c r="N372" s="32" t="str">
        <f>'Olieforbrug, TJ'!M372</f>
        <v>June</v>
      </c>
    </row>
    <row r="373" spans="1:16" x14ac:dyDescent="0.2">
      <c r="A373" s="68" t="str">
        <f>'Olieforbrug, TJ'!A373</f>
        <v>Juli</v>
      </c>
      <c r="C373" s="65">
        <f>IFERROR(HLOOKUP("Råolie",'[19]Månedlig Olie Rapport'!$B$2:$AG$39,MATCH("Egen produktion 2.i.",'[19]Månedlig Olie Rapport'!$B$2:$B$39,0),FALSE),0)</f>
        <v>514745</v>
      </c>
      <c r="D373" s="65">
        <f>IFERROR(HLOOKUP("Råolie",'[19]Månedlig Olie Rapport'!$A$2:$AG$39,MATCH("Import 2.a.",'[19]Månedlig Olie Rapport'!$B$2:$B$39,0),FALSE),0)</f>
        <v>444959</v>
      </c>
      <c r="E373" s="65">
        <f>IFERROR(HLOOKUP("Råolie",'[19]Månedlig Olie Rapport'!$A$2:$AG$39,MATCH("Eksport 3.a.",'[19]Månedlig Olie Rapport'!$B$2:$B$39,0),FALSE),0)</f>
        <v>177510</v>
      </c>
      <c r="F373" s="65">
        <f>IFERROR(HLOOKUP("Råolie",'[19]Månedlig Olie Rapport'!$A$2:$AG$39,MATCH("Bunkring af udenrigsfart 3.d.",'[19]Månedlig Olie Rapport'!$B$2:$B$39,0),FALSE),0)</f>
        <v>0</v>
      </c>
      <c r="G373" s="65">
        <f t="shared" si="73"/>
        <v>-117542</v>
      </c>
      <c r="H373" s="65">
        <f>IFERROR(HLOOKUP("Råolie",'[19]Månedlig Olie Rapport'!$A$2:$AG$39,MATCH("Anvendt til produktion 3.n",'[19]Månedlig Olie Rapport'!$B$2:$B$39,0),FALSE),0)</f>
        <v>668374</v>
      </c>
      <c r="I373" s="65">
        <f>IFERROR(HLOOKUP("Råolie",'[19]Månedlig Olie Rapport'!$A$2:$AG$39,MATCH("EGEN BEHOLDNING ULTIMO",'[19]Månedlig Olie Rapport'!$A$2:$A$39,0),FALSE),0)</f>
        <v>595528</v>
      </c>
      <c r="J373" s="70"/>
      <c r="K373" s="70"/>
      <c r="L373" s="69">
        <f t="shared" si="74"/>
        <v>22134.035</v>
      </c>
      <c r="M373" s="65"/>
      <c r="N373" s="32" t="str">
        <f>'Olieforbrug, TJ'!M373</f>
        <v>July</v>
      </c>
    </row>
    <row r="374" spans="1:16" x14ac:dyDescent="0.2">
      <c r="A374" s="68" t="str">
        <f>'Olieforbrug, TJ'!A374</f>
        <v>August</v>
      </c>
      <c r="C374" s="65">
        <f>IFERROR(HLOOKUP("Råolie",'[20]Månedlig Olie Rapport'!$B$2:$AG$39,MATCH("Egen produktion 2.i.",'[20]Månedlig Olie Rapport'!$B$2:$B$39,0),FALSE),0)</f>
        <v>289275</v>
      </c>
      <c r="D374" s="65">
        <f>IFERROR(HLOOKUP("Råolie",'[20]Månedlig Olie Rapport'!$A$2:$AG$39,MATCH("Import 2.a.",'[20]Månedlig Olie Rapport'!$B$2:$B$39,0),FALSE),0)</f>
        <v>577843</v>
      </c>
      <c r="E374" s="65">
        <f>IFERROR(HLOOKUP("Råolie",'[20]Månedlig Olie Rapport'!$A$2:$AG$39,MATCH("Eksport 3.a.",'[20]Månedlig Olie Rapport'!$B$2:$B$39,0),FALSE),0)</f>
        <v>194312</v>
      </c>
      <c r="F374" s="65">
        <f>IFERROR(HLOOKUP("Råolie",'[20]Månedlig Olie Rapport'!$A$2:$AG$39,MATCH("Bunkring af udenrigsfart 3.d.",'[20]Månedlig Olie Rapport'!$B$2:$B$39,0),FALSE),0)</f>
        <v>0</v>
      </c>
      <c r="G374" s="65">
        <f>I373-I374</f>
        <v>-8465</v>
      </c>
      <c r="H374" s="65">
        <f>IFERROR(HLOOKUP("Råolie",'[20]Månedlig Olie Rapport'!$A$2:$AG$39,MATCH("Anvendt til produktion 3.n",'[20]Månedlig Olie Rapport'!$B$2:$B$39,0),FALSE),0)</f>
        <v>669375</v>
      </c>
      <c r="I374" s="65">
        <f>IFERROR(HLOOKUP("Råolie",'[20]Månedlig Olie Rapport'!$A$2:$AG$39,MATCH("EGEN BEHOLDNING ULTIMO",'[20]Månedlig Olie Rapport'!$A$2:$A$39,0),FALSE),0)</f>
        <v>603993</v>
      </c>
      <c r="J374" s="70"/>
      <c r="K374" s="70"/>
      <c r="L374" s="69">
        <f>C374*43/1000</f>
        <v>12438.825000000001</v>
      </c>
      <c r="M374" s="65"/>
      <c r="N374" s="32" t="str">
        <f>'Olieforbrug, TJ'!M374</f>
        <v>August</v>
      </c>
    </row>
    <row r="375" spans="1:16" x14ac:dyDescent="0.2">
      <c r="A375" s="68" t="str">
        <f>'Olieforbrug, TJ'!A375</f>
        <v>September</v>
      </c>
      <c r="C375" s="65">
        <f>IFERROR(HLOOKUP("Råolie",'[21]Månedlig Olie Rapport'!$B$2:$AG$38,MATCH("Egen produktion 2.i.",'[21]Månedlig Olie Rapport'!$B$2:$B$38,0),FALSE),0)</f>
        <v>498145</v>
      </c>
      <c r="D375" s="65">
        <f>IFERROR(HLOOKUP("Råolie",'[21]Månedlig Olie Rapport'!$A$2:$AG$38,MATCH("Import 2.a.",'[21]Månedlig Olie Rapport'!$B$2:$B$38,0),FALSE),0)</f>
        <v>123269</v>
      </c>
      <c r="E375" s="65">
        <f>IFERROR(HLOOKUP("Råolie",'[21]Månedlig Olie Rapport'!$A$2:$AG$38,MATCH("Eksport 3.a.",'[21]Månedlig Olie Rapport'!$B$2:$B$38,0),FALSE),0)</f>
        <v>243689</v>
      </c>
      <c r="F375" s="65">
        <f>IFERROR(HLOOKUP("Råolie",'[21]Månedlig Olie Rapport'!$A$2:$AG$38,MATCH("Bunkring af udenrigsfart 3.d.",'[21]Månedlig Olie Rapport'!$B$2:$B$38,0),FALSE),0)</f>
        <v>0</v>
      </c>
      <c r="G375" s="65">
        <f>I374-I375</f>
        <v>154512</v>
      </c>
      <c r="H375" s="65">
        <f>IFERROR(HLOOKUP("Råolie",'[21]Månedlig Olie Rapport'!$A$2:$AG$38,MATCH("Anvendt til produktion 3.n",'[21]Månedlig Olie Rapport'!$B$2:$B$38,0),FALSE),0)</f>
        <v>529172</v>
      </c>
      <c r="I375" s="65">
        <f>IFERROR(HLOOKUP("Råolie",'[21]Månedlig Olie Rapport'!$A$2:$AG$38,MATCH("EGEN BEHOLDNING ULTIMO",'[21]Månedlig Olie Rapport'!$A$2:$A$38,0),FALSE),0)</f>
        <v>449481</v>
      </c>
      <c r="J375" s="70"/>
      <c r="K375" s="70"/>
      <c r="L375" s="69">
        <f>C375*43/1000</f>
        <v>21420.235000000001</v>
      </c>
      <c r="M375" s="65"/>
      <c r="N375" s="32" t="str">
        <f>'Olieforbrug, TJ'!M375</f>
        <v>September</v>
      </c>
    </row>
    <row r="376" spans="1:16" x14ac:dyDescent="0.2">
      <c r="A376" s="68" t="str">
        <f>'Olieforbrug, TJ'!A376</f>
        <v>Oktober</v>
      </c>
      <c r="C376" s="65">
        <f>IFERROR(HLOOKUP("Råolie",'[22]Månedlig Olie Rapport'!$B$2:$AG$38,MATCH("Egen produktion 2.i.",'[22]Månedlig Olie Rapport'!$B$2:$B$38,0),FALSE),0)</f>
        <v>508804</v>
      </c>
      <c r="D376" s="65">
        <f>IFERROR(HLOOKUP("Råolie",'[22]Månedlig Olie Rapport'!$A$2:$AG$38,MATCH("Import 2.a.",'[22]Månedlig Olie Rapport'!$B$2:$B$38,0),FALSE),0)</f>
        <v>375333</v>
      </c>
      <c r="E376" s="65">
        <f>IFERROR(HLOOKUP("Råolie",'[22]Månedlig Olie Rapport'!$A$2:$AG$38,MATCH("Eksport 3.a.",'[22]Månedlig Olie Rapport'!$B$2:$B$38,0),FALSE),0)</f>
        <v>237380</v>
      </c>
      <c r="F376" s="65">
        <f>IFERROR(HLOOKUP("Råolie",'[22]Månedlig Olie Rapport'!$A$2:$AG$38,MATCH("Bunkring af udenrigsfart 3.d.",'[22]Månedlig Olie Rapport'!$B$2:$B$38,0),FALSE),0)</f>
        <v>0</v>
      </c>
      <c r="G376" s="65">
        <f>I375-I376</f>
        <v>-77364</v>
      </c>
      <c r="H376" s="65">
        <f>IFERROR(HLOOKUP("Råolie",'[22]Månedlig Olie Rapport'!$A$2:$AG$38,MATCH("Anvendt til produktion 3.n",'[22]Månedlig Olie Rapport'!$B$2:$B$38,0),FALSE),0)</f>
        <v>578682</v>
      </c>
      <c r="I376" s="65">
        <f>IFERROR(HLOOKUP("Råolie",'[22]Månedlig Olie Rapport'!$A$2:$AG$38,MATCH("EGEN BEHOLDNING ULTIMO",'[22]Månedlig Olie Rapport'!$A$2:$A$38,0),FALSE),0)</f>
        <v>526845</v>
      </c>
      <c r="J376" s="70"/>
      <c r="K376" s="70"/>
      <c r="L376" s="69">
        <f>C376*43/1000</f>
        <v>21878.572</v>
      </c>
      <c r="M376" s="65"/>
      <c r="N376" s="32" t="str">
        <f>'Olieforbrug, TJ'!M376</f>
        <v>October</v>
      </c>
    </row>
    <row r="377" spans="1:16" ht="13.5" customHeight="1" x14ac:dyDescent="0.2">
      <c r="A377" s="68" t="str">
        <f>'Olieforbrug, TJ'!A377</f>
        <v>November</v>
      </c>
      <c r="C377" s="65">
        <f>IFERROR(HLOOKUP("Råolie",'[23]Månedlig Olie Rapport'!$B$2:$AG$38,MATCH("Egen produktion 2.i.",'[23]Månedlig Olie Rapport'!$B$2:$B$38,0),FALSE),0)</f>
        <v>509411</v>
      </c>
      <c r="D377" s="65">
        <f>IFERROR(HLOOKUP("Råolie",'[23]Månedlig Olie Rapport'!$A$2:$AG$38,MATCH("Import 2.a.",'[23]Månedlig Olie Rapport'!$B$2:$B$38,0),FALSE),0)</f>
        <v>379866</v>
      </c>
      <c r="E377" s="65">
        <f>IFERROR(HLOOKUP("Råolie",'[23]Månedlig Olie Rapport'!$A$2:$AG$38,MATCH("Eksport 3.a.",'[23]Månedlig Olie Rapport'!$B$2:$B$38,0),FALSE),0)</f>
        <v>359189</v>
      </c>
      <c r="F377" s="65">
        <f>IFERROR(HLOOKUP("Råolie",'[23]Månedlig Olie Rapport'!$A$2:$AG$38,MATCH("Bunkring af udenrigsfart 3.d.",'[23]Månedlig Olie Rapport'!$B$2:$B$38,0),FALSE),0)</f>
        <v>0</v>
      </c>
      <c r="G377" s="65">
        <f>I376-I377</f>
        <v>112191</v>
      </c>
      <c r="H377" s="65">
        <f>IFERROR(HLOOKUP("Råolie",'[23]Månedlig Olie Rapport'!$A$2:$AG$38,MATCH("Anvendt til produktion 3.n",'[23]Månedlig Olie Rapport'!$B$2:$B$38,0),FALSE),0)</f>
        <v>647538</v>
      </c>
      <c r="I377" s="65">
        <f>IFERROR(HLOOKUP("Råolie",'[23]Månedlig Olie Rapport'!$A$2:$AG$38,MATCH("EGEN BEHOLDNING ULTIMO",'[23]Månedlig Olie Rapport'!$A$2:$A$38,0),FALSE),0)</f>
        <v>414654</v>
      </c>
      <c r="J377" s="70"/>
      <c r="K377" s="70"/>
      <c r="L377" s="69">
        <f>C377*43/1000</f>
        <v>21904.672999999999</v>
      </c>
      <c r="M377" s="65"/>
      <c r="N377" s="32" t="str">
        <f>'Olieforbrug, TJ'!M377</f>
        <v>November</v>
      </c>
    </row>
    <row r="378" spans="1:16" ht="13.5" thickBot="1" x14ac:dyDescent="0.25">
      <c r="A378" s="71" t="str">
        <f>'Olieforbrug, TJ'!A378</f>
        <v>December</v>
      </c>
      <c r="C378" s="72">
        <f>IFERROR(HLOOKUP("Råolie",'[24]Månedlig Olie Rapport'!$B$2:$AG$38,MATCH("Egen produktion 2.i.",'[24]Månedlig Olie Rapport'!$B$2:$B$38,0),FALSE),0)</f>
        <v>524557</v>
      </c>
      <c r="D378" s="72">
        <f>IFERROR(HLOOKUP("Råolie",'[24]Månedlig Olie Rapport'!$A$2:$AG$38,MATCH("Import 2.a.",'[24]Månedlig Olie Rapport'!$B$2:$B$38,0),FALSE),0)</f>
        <v>447637</v>
      </c>
      <c r="E378" s="72">
        <f>IFERROR(HLOOKUP("Råolie",'[24]Månedlig Olie Rapport'!$A$2:$AG$38,MATCH("Eksport 3.a.",'[24]Månedlig Olie Rapport'!$B$2:$B$38,0),FALSE),0)</f>
        <v>217654</v>
      </c>
      <c r="F378" s="72">
        <f>IFERROR(HLOOKUP("Råolie",'[24]Månedlig Olie Rapport'!$A$2:$AG$38,MATCH("Bunkring af udenrigsfart 3.d.",'[24]Månedlig Olie Rapport'!$B$2:$B$38,0),FALSE),0)</f>
        <v>0</v>
      </c>
      <c r="G378" s="72">
        <f>I377-I378</f>
        <v>-81546</v>
      </c>
      <c r="H378" s="72">
        <f>IFERROR(HLOOKUP("Råolie",'[24]Månedlig Olie Rapport'!$A$2:$AG$38,MATCH("Anvendt til produktion 3.n",'[24]Månedlig Olie Rapport'!$B$2:$B$38,0),FALSE),0)</f>
        <v>676867</v>
      </c>
      <c r="I378" s="72">
        <f>IFERROR(HLOOKUP("Råolie",'[24]Månedlig Olie Rapport'!$A$2:$AG$38,MATCH("EGEN BEHOLDNING ULTIMO",'[24]Månedlig Olie Rapport'!$A$2:$A$38,0),FALSE),0)</f>
        <v>496200</v>
      </c>
      <c r="J378" s="66"/>
      <c r="K378" s="66"/>
      <c r="L378" s="72">
        <f>C378*43/1000</f>
        <v>22555.951000000001</v>
      </c>
      <c r="M378" s="65"/>
      <c r="N378" s="73" t="str">
        <f>'Olieforbrug, TJ'!M378</f>
        <v>December</v>
      </c>
    </row>
    <row r="379" spans="1:16" x14ac:dyDescent="0.2">
      <c r="A379" s="37">
        <v>2019</v>
      </c>
      <c r="B379" s="70"/>
      <c r="C379" s="69"/>
      <c r="D379" s="69"/>
      <c r="E379" s="69"/>
      <c r="F379" s="69"/>
      <c r="G379" s="69"/>
      <c r="H379" s="69"/>
      <c r="I379" s="69"/>
      <c r="M379" s="65"/>
      <c r="N379" s="37">
        <v>2019</v>
      </c>
      <c r="P379" s="65"/>
    </row>
    <row r="380" spans="1:16" x14ac:dyDescent="0.2">
      <c r="A380" s="68" t="str">
        <f>'Olieforbrug, TJ'!A380</f>
        <v>Januar</v>
      </c>
      <c r="C380" s="65">
        <f>IFERROR(HLOOKUP("Råolie",'[25]Månedlig Olie Rapport'!$B$2:$AG$39,MATCH("Egen produktion 2.i.",'[25]Månedlig Olie Rapport'!$B$2:$B$39,0),FALSE),0)</f>
        <v>452724</v>
      </c>
      <c r="D380" s="65">
        <f>IFERROR(HLOOKUP("Råolie",'[25]Månedlig Olie Rapport'!$A$2:$AG$39,MATCH("Import 2.a.",'[25]Månedlig Olie Rapport'!$B$2:$B$39,0),FALSE),0)</f>
        <v>483851</v>
      </c>
      <c r="E380" s="65">
        <f>IFERROR(HLOOKUP("Råolie",'[25]Månedlig Olie Rapport'!$A$2:$AG$39,MATCH("Eksport 3.a.",'[25]Månedlig Olie Rapport'!$B$2:$B$39,0),FALSE),0)</f>
        <v>245759</v>
      </c>
      <c r="F380" s="65">
        <f>IFERROR(HLOOKUP("Råolie",'[25]Månedlig Olie Rapport'!$A$2:$AG$39,MATCH("Bunkring af udenrigsfart 3.d.",'[25]Månedlig Olie Rapport'!$B$2:$B$39,0),FALSE),0)</f>
        <v>0</v>
      </c>
      <c r="G380" s="65">
        <f>I378-I380</f>
        <v>-11464</v>
      </c>
      <c r="H380" s="65">
        <f>IFERROR(HLOOKUP("Råolie",'[25]Månedlig Olie Rapport'!$A$2:$AG$39,MATCH("Anvendt til produktion 3.n",'[25]Månedlig Olie Rapport'!$B$2:$B$39,0),FALSE),0)</f>
        <v>683135</v>
      </c>
      <c r="I380" s="65">
        <f>IFERROR(HLOOKUP("Råolie",'[25]Månedlig Olie Rapport'!$A$2:$AG$39,MATCH("EGEN BEHOLDNING ULTIMO",'[25]Månedlig Olie Rapport'!$A$2:$A$39,0),FALSE),0)</f>
        <v>507664</v>
      </c>
      <c r="J380" s="70"/>
      <c r="K380" s="70"/>
      <c r="L380" s="69">
        <f t="shared" ref="L380:L391" si="75">C380*43/1000</f>
        <v>19467.132000000001</v>
      </c>
      <c r="M380" s="65"/>
      <c r="N380" s="32" t="str">
        <f>'Olieforbrug, TJ'!M380</f>
        <v>January</v>
      </c>
    </row>
    <row r="381" spans="1:16" x14ac:dyDescent="0.2">
      <c r="A381" s="68" t="str">
        <f>'Olieforbrug, TJ'!A381</f>
        <v>Februar</v>
      </c>
      <c r="C381" s="65">
        <f>IFERROR(HLOOKUP("Råolie",'[26]Månedlig Olie Rapport'!$B$2:$AG$39,MATCH("Egen produktion 2.i.",'[26]Månedlig Olie Rapport'!$B$2:$B$39,0),FALSE),0)</f>
        <v>440592</v>
      </c>
      <c r="D381" s="65">
        <f>IFERROR(HLOOKUP("Råolie",'[26]Månedlig Olie Rapport'!$A$2:$AG$39,MATCH("Import 2.a.",'[26]Månedlig Olie Rapport'!$B$2:$B$39,0),FALSE),0)</f>
        <v>388824</v>
      </c>
      <c r="E381" s="65">
        <f>IFERROR(HLOOKUP("Råolie",'[26]Månedlig Olie Rapport'!$A$2:$AG$39,MATCH("Eksport 3.a.",'[26]Månedlig Olie Rapport'!$B$2:$B$39,0),FALSE),0)</f>
        <v>243495</v>
      </c>
      <c r="F381" s="65">
        <f>IFERROR(HLOOKUP("Råolie",'[26]Månedlig Olie Rapport'!$A$2:$AG$39,MATCH("Bunkring af udenrigsfart 3.d.",'[26]Månedlig Olie Rapport'!$B$2:$B$39,0),FALSE),0)</f>
        <v>0</v>
      </c>
      <c r="G381" s="65">
        <f t="shared" ref="G381:G386" si="76">I380-I381</f>
        <v>29361</v>
      </c>
      <c r="H381" s="65">
        <f>IFERROR(HLOOKUP("Råolie",'[26]Månedlig Olie Rapport'!$A$2:$AG$39,MATCH("Anvendt til produktion 3.n",'[26]Månedlig Olie Rapport'!$B$2:$B$39,0),FALSE),0)</f>
        <v>622314</v>
      </c>
      <c r="I381" s="65">
        <f>IFERROR(HLOOKUP("Råolie",'[26]Månedlig Olie Rapport'!$A$2:$AG$39,MATCH("EGEN BEHOLDNING ULTIMO",'[26]Månedlig Olie Rapport'!$A$2:$A$39,0),FALSE),0)</f>
        <v>478303</v>
      </c>
      <c r="J381" s="70"/>
      <c r="K381" s="70"/>
      <c r="L381" s="69">
        <f t="shared" si="75"/>
        <v>18945.455999999998</v>
      </c>
      <c r="M381" s="65"/>
      <c r="N381" s="32" t="str">
        <f>'Olieforbrug, TJ'!M381</f>
        <v>February</v>
      </c>
    </row>
    <row r="382" spans="1:16" x14ac:dyDescent="0.2">
      <c r="A382" s="68" t="str">
        <f>'Olieforbrug, TJ'!A382</f>
        <v>Marts</v>
      </c>
      <c r="C382" s="65">
        <f>IFERROR(HLOOKUP("Råolie",'[27]Månedlig Olie Rapport'!$B$2:$AG$39,MATCH("Egen produktion 2.i.",'[27]Månedlig Olie Rapport'!$B$2:$B$39,0),FALSE),0)</f>
        <v>495783</v>
      </c>
      <c r="D382" s="65">
        <f>IFERROR(HLOOKUP("Råolie",'[27]Månedlig Olie Rapport'!$A$2:$AG$39,MATCH("Import 2.a.",'[27]Månedlig Olie Rapport'!$B$2:$B$39,0),FALSE),0)</f>
        <v>436597</v>
      </c>
      <c r="E382" s="65">
        <f>IFERROR(HLOOKUP("Råolie",'[27]Månedlig Olie Rapport'!$A$2:$AG$39,MATCH("Eksport 3.a.",'[27]Månedlig Olie Rapport'!$B$2:$B$39,0),FALSE),0)</f>
        <v>243675</v>
      </c>
      <c r="F382" s="65">
        <f>IFERROR(HLOOKUP("Råolie",'[27]Månedlig Olie Rapport'!$A$2:$AG$39,MATCH("Bunkring af udenrigsfart 3.d.",'[27]Månedlig Olie Rapport'!$B$2:$B$39,0),FALSE),0)</f>
        <v>0</v>
      </c>
      <c r="G382" s="65">
        <f t="shared" si="76"/>
        <v>-23692</v>
      </c>
      <c r="H382" s="65">
        <f>IFERROR(HLOOKUP("Råolie",'[27]Månedlig Olie Rapport'!$A$2:$AG$39,MATCH("Anvendt til produktion 3.n",'[27]Månedlig Olie Rapport'!$B$2:$B$39,0),FALSE),0)</f>
        <v>669035</v>
      </c>
      <c r="I382" s="65">
        <f>IFERROR(HLOOKUP("Råolie",'[27]Månedlig Olie Rapport'!$A$2:$AG$39,MATCH("EGEN BEHOLDNING ULTIMO",'[27]Månedlig Olie Rapport'!$A$2:$A$39,0),FALSE),0)</f>
        <v>501995</v>
      </c>
      <c r="J382" s="70"/>
      <c r="K382" s="70"/>
      <c r="L382" s="69">
        <f t="shared" si="75"/>
        <v>21318.669000000002</v>
      </c>
      <c r="M382" s="65"/>
      <c r="N382" s="32" t="str">
        <f>'Olieforbrug, TJ'!M382</f>
        <v>March</v>
      </c>
    </row>
    <row r="383" spans="1:16" x14ac:dyDescent="0.2">
      <c r="A383" s="68" t="str">
        <f>'Olieforbrug, TJ'!A383</f>
        <v>April</v>
      </c>
      <c r="C383" s="65">
        <f>IFERROR(HLOOKUP("Råolie",'[28]Månedlig Olie Rapport'!$B$2:$AG$39,MATCH("Egen produktion 2.i.",'[28]Månedlig Olie Rapport'!$B$2:$B$39,0),FALSE),0)</f>
        <v>478611</v>
      </c>
      <c r="D383" s="65">
        <f>IFERROR(HLOOKUP("Råolie",'[28]Månedlig Olie Rapport'!$A$2:$AG$39,MATCH("Import 2.a.",'[28]Månedlig Olie Rapport'!$B$2:$B$39,0),FALSE),0)</f>
        <v>313173</v>
      </c>
      <c r="E383" s="65">
        <f>IFERROR(HLOOKUP("Råolie",'[28]Månedlig Olie Rapport'!$A$2:$AG$39,MATCH("Eksport 3.a.",'[28]Månedlig Olie Rapport'!$B$2:$B$39,0),FALSE),0)</f>
        <v>167107</v>
      </c>
      <c r="F383" s="65">
        <f>IFERROR(HLOOKUP("Råolie",'[28]Månedlig Olie Rapport'!$A$2:$AG$39,MATCH("Bunkring af udenrigsfart 3.d.",'[28]Månedlig Olie Rapport'!$B$2:$B$39,0),FALSE),0)</f>
        <v>0</v>
      </c>
      <c r="G383" s="65">
        <f t="shared" si="76"/>
        <v>21654</v>
      </c>
      <c r="H383" s="65">
        <f>IFERROR(HLOOKUP("Råolie",'[28]Månedlig Olie Rapport'!$A$2:$AG$39,MATCH("Anvendt til produktion 3.n",'[28]Månedlig Olie Rapport'!$B$2:$B$39,0),FALSE),0)</f>
        <v>650527</v>
      </c>
      <c r="I383" s="65">
        <f>IFERROR(HLOOKUP("Råolie",'[28]Månedlig Olie Rapport'!$A$2:$AG$39,MATCH("EGEN BEHOLDNING ULTIMO",'[28]Månedlig Olie Rapport'!$A$2:$A$39,0),FALSE),0)</f>
        <v>480341</v>
      </c>
      <c r="J383" s="70"/>
      <c r="K383" s="70"/>
      <c r="L383" s="69">
        <f t="shared" si="75"/>
        <v>20580.273000000001</v>
      </c>
      <c r="M383" s="65"/>
      <c r="N383" s="32" t="str">
        <f>'Olieforbrug, TJ'!M383</f>
        <v>April</v>
      </c>
    </row>
    <row r="384" spans="1:16" x14ac:dyDescent="0.2">
      <c r="A384" s="68" t="str">
        <f>'Olieforbrug, TJ'!A384</f>
        <v>Maj</v>
      </c>
      <c r="C384" s="65">
        <f>IFERROR(HLOOKUP("Råolie",'[29]Månedlig Olie Rapport'!$B$2:$AG$39,MATCH("Egen produktion 2.i.",'[29]Månedlig Olie Rapport'!$B$2:$B$39,0),FALSE),0)</f>
        <v>491358</v>
      </c>
      <c r="D384" s="65">
        <f>IFERROR(HLOOKUP("Råolie",'[29]Månedlig Olie Rapport'!$A$2:$AG$39,MATCH("Import 2.a.",'[29]Månedlig Olie Rapport'!$B$2:$B$39,0),FALSE),0)</f>
        <v>407419</v>
      </c>
      <c r="E384" s="65">
        <f>IFERROR(HLOOKUP("Råolie",'[29]Månedlig Olie Rapport'!$A$2:$AG$39,MATCH("Eksport 3.a.",'[29]Månedlig Olie Rapport'!$B$2:$B$39,0),FALSE),0)</f>
        <v>304159</v>
      </c>
      <c r="F384" s="65">
        <f>IFERROR(HLOOKUP("Råolie",'[29]Månedlig Olie Rapport'!$A$2:$AG$39,MATCH("Bunkring af udenrigsfart 3.d.",'[29]Månedlig Olie Rapport'!$B$2:$B$39,0),FALSE),0)</f>
        <v>0</v>
      </c>
      <c r="G384" s="65">
        <f t="shared" si="76"/>
        <v>66149</v>
      </c>
      <c r="H384" s="65">
        <f>IFERROR(HLOOKUP("Råolie",'[29]Månedlig Olie Rapport'!$A$2:$AG$39,MATCH("Anvendt til produktion 3.n",'[29]Månedlig Olie Rapport'!$B$2:$B$39,0),FALSE),0)</f>
        <v>663722</v>
      </c>
      <c r="I384" s="65">
        <f>IFERROR(HLOOKUP("Råolie",'[29]Månedlig Olie Rapport'!$A$2:$AG$39,MATCH("EGEN BEHOLDNING ULTIMO",'[29]Månedlig Olie Rapport'!$A$2:$A$39,0),FALSE),0)</f>
        <v>414192</v>
      </c>
      <c r="J384" s="70"/>
      <c r="K384" s="70"/>
      <c r="L384" s="69">
        <f t="shared" si="75"/>
        <v>21128.394</v>
      </c>
      <c r="M384" s="65"/>
      <c r="N384" s="32" t="str">
        <f>'Olieforbrug, TJ'!M384</f>
        <v>May</v>
      </c>
    </row>
    <row r="385" spans="1:16" x14ac:dyDescent="0.2">
      <c r="A385" s="68" t="str">
        <f>'Olieforbrug, TJ'!A385</f>
        <v>Juni</v>
      </c>
      <c r="C385" s="65">
        <f>IFERROR(HLOOKUP("Råolie",'[30]Månedlig Olie Rapport'!$B$2:$AG$39,MATCH("Egen produktion 2.i.",'[30]Månedlig Olie Rapport'!$B$2:$B$39,0),FALSE),0)</f>
        <v>449994</v>
      </c>
      <c r="D385" s="65">
        <f>IFERROR(HLOOKUP("Råolie",'[30]Månedlig Olie Rapport'!$A$2:$AG$39,MATCH("Import 2.a.",'[30]Månedlig Olie Rapport'!$B$2:$B$39,0),FALSE),0)</f>
        <v>432299</v>
      </c>
      <c r="E385" s="65">
        <f>IFERROR(HLOOKUP("Råolie",'[30]Månedlig Olie Rapport'!$A$2:$AG$39,MATCH("Eksport 3.a.",'[30]Månedlig Olie Rapport'!$B$2:$B$39,0),FALSE),0)</f>
        <v>208868</v>
      </c>
      <c r="F385" s="65">
        <f>IFERROR(HLOOKUP("Råolie",'[30]Månedlig Olie Rapport'!$A$2:$AG$39,MATCH("Bunkring af udenrigsfart 3.d.",'[30]Månedlig Olie Rapport'!$B$2:$B$39,0),FALSE),0)</f>
        <v>0</v>
      </c>
      <c r="G385" s="65">
        <f t="shared" si="76"/>
        <v>-72740</v>
      </c>
      <c r="H385" s="65">
        <f>IFERROR(HLOOKUP("Råolie",'[30]Månedlig Olie Rapport'!$A$2:$AG$39,MATCH("Anvendt til produktion 3.n",'[30]Månedlig Olie Rapport'!$B$2:$B$39,0),FALSE),0)</f>
        <v>601097</v>
      </c>
      <c r="I385" s="65">
        <f>IFERROR(HLOOKUP("Råolie",'[30]Månedlig Olie Rapport'!$A$2:$AG$39,MATCH("EGEN BEHOLDNING ULTIMO",'[30]Månedlig Olie Rapport'!$A$2:$A$39,0),FALSE),0)</f>
        <v>486932</v>
      </c>
      <c r="J385" s="70"/>
      <c r="K385" s="70"/>
      <c r="L385" s="69">
        <f t="shared" si="75"/>
        <v>19349.741999999998</v>
      </c>
      <c r="M385" s="65"/>
      <c r="N385" s="32" t="str">
        <f>'Olieforbrug, TJ'!M385</f>
        <v>June</v>
      </c>
    </row>
    <row r="386" spans="1:16" x14ac:dyDescent="0.2">
      <c r="A386" s="68" t="str">
        <f>'Olieforbrug, TJ'!A386</f>
        <v>Juli</v>
      </c>
      <c r="C386" s="65">
        <f>IFERROR(HLOOKUP("Råolie",'[31]Månedlig Olie Rapport'!$B$2:$AG$39,MATCH("Egen produktion 2.i.",'[31]Månedlig Olie Rapport'!$B$2:$B$39,0),FALSE),0)</f>
        <v>443583</v>
      </c>
      <c r="D386" s="65">
        <f>IFERROR(HLOOKUP("Råolie",'[31]Månedlig Olie Rapport'!$A$2:$AG$39,MATCH("Import 2.a.",'[31]Månedlig Olie Rapport'!$B$2:$B$39,0),FALSE),0)</f>
        <v>239829</v>
      </c>
      <c r="E386" s="65">
        <f>IFERROR(HLOOKUP("Råolie",'[31]Månedlig Olie Rapport'!$A$2:$AG$39,MATCH("Eksport 3.a.",'[31]Månedlig Olie Rapport'!$B$2:$B$39,0),FALSE),0)</f>
        <v>72931</v>
      </c>
      <c r="F386" s="65">
        <f>IFERROR(HLOOKUP("Råolie",'[31]Månedlig Olie Rapport'!$A$2:$AG$39,MATCH("Bunkring af udenrigsfart 3.d.",'[31]Månedlig Olie Rapport'!$B$2:$B$39,0),FALSE),0)</f>
        <v>0</v>
      </c>
      <c r="G386" s="65">
        <f t="shared" si="76"/>
        <v>40935</v>
      </c>
      <c r="H386" s="65">
        <f>IFERROR(HLOOKUP("Råolie",'[31]Månedlig Olie Rapport'!$A$2:$AG$39,MATCH("Anvendt til produktion 3.n",'[31]Månedlig Olie Rapport'!$B$2:$B$39,0),FALSE),0)</f>
        <v>655856</v>
      </c>
      <c r="I386" s="65">
        <f>IFERROR(HLOOKUP("Råolie",'[31]Månedlig Olie Rapport'!$A$2:$AG$39,MATCH("EGEN BEHOLDNING ULTIMO",'[31]Månedlig Olie Rapport'!$A$2:$A$39,0),FALSE),0)</f>
        <v>445997</v>
      </c>
      <c r="J386" s="70"/>
      <c r="K386" s="70"/>
      <c r="L386" s="69">
        <f t="shared" si="75"/>
        <v>19074.069</v>
      </c>
      <c r="M386" s="65"/>
      <c r="N386" s="32" t="str">
        <f>'Olieforbrug, TJ'!M386</f>
        <v>July</v>
      </c>
    </row>
    <row r="387" spans="1:16" x14ac:dyDescent="0.2">
      <c r="A387" s="68" t="str">
        <f>'Olieforbrug, TJ'!A387</f>
        <v>August</v>
      </c>
      <c r="C387" s="65">
        <f>IFERROR(HLOOKUP("Råolie",'[32]Månedlig Olie Rapport'!$B$2:$AG$39,MATCH("Egen produktion 2.i.",'[32]Månedlig Olie Rapport'!$B$2:$B$39,0),FALSE),0)</f>
        <v>407116</v>
      </c>
      <c r="D387" s="65">
        <f>IFERROR(HLOOKUP("Råolie",'[32]Månedlig Olie Rapport'!$A$2:$AG$39,MATCH("Import 2.a.",'[32]Månedlig Olie Rapport'!$B$2:$B$39,0),FALSE),0)</f>
        <v>557730</v>
      </c>
      <c r="E387" s="65">
        <f>IFERROR(HLOOKUP("Råolie",'[32]Månedlig Olie Rapport'!$A$2:$AG$39,MATCH("Eksport 3.a.",'[32]Månedlig Olie Rapport'!$B$2:$B$39,0),FALSE),0)</f>
        <v>128863</v>
      </c>
      <c r="F387" s="65">
        <f>IFERROR(HLOOKUP("Råolie",'[32]Månedlig Olie Rapport'!$A$2:$AG$39,MATCH("Bunkring af udenrigsfart 3.d.",'[32]Månedlig Olie Rapport'!$B$2:$B$39,0),FALSE),0)</f>
        <v>0</v>
      </c>
      <c r="G387" s="65">
        <f>I386-I387</f>
        <v>-206541</v>
      </c>
      <c r="H387" s="65">
        <f>IFERROR(HLOOKUP("Råolie",'[32]Månedlig Olie Rapport'!$A$2:$AG$39,MATCH("Anvendt til produktion 3.n",'[32]Månedlig Olie Rapport'!$B$2:$B$39,0),FALSE),0)</f>
        <v>628292</v>
      </c>
      <c r="I387" s="65">
        <f>IFERROR(HLOOKUP("Råolie",'[32]Månedlig Olie Rapport'!$A$2:$AG$39,MATCH("EGEN BEHOLDNING ULTIMO",'[32]Månedlig Olie Rapport'!$A$2:$A$39,0),FALSE),0)</f>
        <v>652538</v>
      </c>
      <c r="J387" s="70"/>
      <c r="K387" s="70"/>
      <c r="L387" s="69">
        <f t="shared" si="75"/>
        <v>17505.988000000001</v>
      </c>
      <c r="M387" s="65"/>
      <c r="N387" s="32" t="str">
        <f>'Olieforbrug, TJ'!M387</f>
        <v>August</v>
      </c>
    </row>
    <row r="388" spans="1:16" x14ac:dyDescent="0.2">
      <c r="A388" s="68" t="str">
        <f>'Olieforbrug, TJ'!A388</f>
        <v>September</v>
      </c>
      <c r="C388" s="65">
        <f>IFERROR(HLOOKUP("Råolie",'[33]Månedlig Olie Rapport'!$B$2:$AG$39,MATCH("Egen produktion 2.i.",'[33]Månedlig Olie Rapport'!$B$2:$B$39,0),FALSE),0)</f>
        <v>356537</v>
      </c>
      <c r="D388" s="65">
        <f>IFERROR(HLOOKUP("Råolie",'[33]Månedlig Olie Rapport'!$A$2:$AG$39,MATCH("Import 2.a.",'[33]Månedlig Olie Rapport'!$B$2:$B$39,0),FALSE),0)</f>
        <v>252214</v>
      </c>
      <c r="E388" s="65">
        <f>IFERROR(HLOOKUP("Råolie",'[33]Månedlig Olie Rapport'!$A$2:$AG$39,MATCH("Eksport 3.a.",'[33]Månedlig Olie Rapport'!$B$2:$B$39,0),FALSE),0)</f>
        <v>236884</v>
      </c>
      <c r="F388" s="65">
        <f>IFERROR(HLOOKUP("Råolie",'[33]Månedlig Olie Rapport'!$A$2:$AG$39,MATCH("Bunkring af udenrigsfart 3.d.",'[33]Månedlig Olie Rapport'!$B$2:$B$39,0),FALSE),0)</f>
        <v>0</v>
      </c>
      <c r="G388" s="65">
        <f>I387-I388</f>
        <v>127716</v>
      </c>
      <c r="H388" s="65">
        <f>IFERROR(HLOOKUP("Råolie",'[33]Månedlig Olie Rapport'!$A$2:$AG$39,MATCH("Anvendt til produktion 3.n",'[33]Månedlig Olie Rapport'!$B$2:$B$39,0),FALSE),0)</f>
        <v>497716</v>
      </c>
      <c r="I388" s="65">
        <f>IFERROR(HLOOKUP("Råolie",'[33]Månedlig Olie Rapport'!$A$2:$AG$39,MATCH("EGEN BEHOLDNING ULTIMO",'[33]Månedlig Olie Rapport'!$A$2:$A$39,0),FALSE),0)</f>
        <v>524822</v>
      </c>
      <c r="J388" s="70"/>
      <c r="K388" s="70"/>
      <c r="L388" s="69">
        <f t="shared" si="75"/>
        <v>15331.091</v>
      </c>
      <c r="M388" s="65"/>
      <c r="N388" s="32" t="str">
        <f>'Olieforbrug, TJ'!M388</f>
        <v>September</v>
      </c>
    </row>
    <row r="389" spans="1:16" x14ac:dyDescent="0.2">
      <c r="A389" s="68" t="str">
        <f>'Olieforbrug, TJ'!A389</f>
        <v>Oktober</v>
      </c>
      <c r="C389" s="65">
        <f>IFERROR(HLOOKUP("Råolie",'[34]Månedlig Olie Rapport'!$B$2:$AG$39,MATCH("Egen produktion 2.i.",'[34]Månedlig Olie Rapport'!$B$2:$B$39,0),FALSE),0)</f>
        <v>350555</v>
      </c>
      <c r="D389" s="65">
        <f>IFERROR(HLOOKUP("Råolie",'[34]Månedlig Olie Rapport'!$A$2:$AG$39,MATCH("Import 2.a.",'[34]Månedlig Olie Rapport'!$B$2:$B$39,0),FALSE),0)</f>
        <v>413264</v>
      </c>
      <c r="E389" s="65">
        <f>IFERROR(HLOOKUP("Råolie",'[34]Månedlig Olie Rapport'!$A$2:$AG$39,MATCH("Eksport 3.a.",'[34]Månedlig Olie Rapport'!$B$2:$B$39,0),FALSE),0)</f>
        <v>156668</v>
      </c>
      <c r="F389" s="65">
        <f>IFERROR(HLOOKUP("Råolie",'[34]Månedlig Olie Rapport'!$A$2:$AG$39,MATCH("Bunkring af udenrigsfart 3.d.",'[34]Månedlig Olie Rapport'!$B$2:$B$39,0),FALSE),0)</f>
        <v>0</v>
      </c>
      <c r="G389" s="65">
        <f>I388-I389</f>
        <v>47925</v>
      </c>
      <c r="H389" s="65">
        <f>IFERROR(HLOOKUP("Råolie",'[34]Månedlig Olie Rapport'!$A$2:$AG$39,MATCH("Anvendt til produktion 3.n",'[34]Månedlig Olie Rapport'!$B$2:$B$39,0),FALSE),0)</f>
        <v>668413</v>
      </c>
      <c r="I389" s="65">
        <f>IFERROR(HLOOKUP("Råolie",'[34]Månedlig Olie Rapport'!$A$2:$AG$39,MATCH("EGEN BEHOLDNING ULTIMO",'[34]Månedlig Olie Rapport'!$A$2:$A$39,0),FALSE),0)</f>
        <v>476897</v>
      </c>
      <c r="J389" s="70"/>
      <c r="K389" s="70"/>
      <c r="L389" s="69">
        <f t="shared" si="75"/>
        <v>15073.865</v>
      </c>
      <c r="M389" s="65"/>
      <c r="N389" s="32" t="str">
        <f>'Olieforbrug, TJ'!M389</f>
        <v>October</v>
      </c>
    </row>
    <row r="390" spans="1:16" x14ac:dyDescent="0.2">
      <c r="A390" s="68" t="str">
        <f>'Olieforbrug, TJ'!A390</f>
        <v>November</v>
      </c>
      <c r="C390" s="65">
        <f>IFERROR(HLOOKUP("Råolie",'[35]Månedlig Olie Rapport'!$B$2:$AG$39,MATCH("Egen produktion 2.i.",'[35]Månedlig Olie Rapport'!$B$2:$B$39,0),FALSE),0)</f>
        <v>301643</v>
      </c>
      <c r="D390" s="65">
        <f>IFERROR(HLOOKUP("Råolie",'[35]Månedlig Olie Rapport'!$A$2:$AG$39,MATCH("Import 2.a.",'[35]Månedlig Olie Rapport'!$B$2:$B$39,0),FALSE),0)</f>
        <v>427788</v>
      </c>
      <c r="E390" s="65">
        <f>IFERROR(HLOOKUP("Råolie",'[35]Månedlig Olie Rapport'!$A$2:$AG$39,MATCH("Eksport 3.a.",'[35]Månedlig Olie Rapport'!$B$2:$B$39,0),FALSE),0)</f>
        <v>159819</v>
      </c>
      <c r="F390" s="65">
        <f>IFERROR(HLOOKUP("Råolie",'[35]Månedlig Olie Rapport'!$A$2:$AG$39,MATCH("Bunkring af udenrigsfart 3.d.",'[35]Månedlig Olie Rapport'!$B$2:$B$39,0),FALSE),0)</f>
        <v>0</v>
      </c>
      <c r="G390" s="65">
        <f>I389-I390</f>
        <v>69787</v>
      </c>
      <c r="H390" s="65">
        <f>IFERROR(HLOOKUP("Råolie",'[35]Månedlig Olie Rapport'!$A$2:$AG$39,MATCH("Anvendt til produktion 3.n",'[35]Månedlig Olie Rapport'!$B$2:$B$39,0),FALSE),0)</f>
        <v>639005</v>
      </c>
      <c r="I390" s="65">
        <f>IFERROR(HLOOKUP("Råolie",'[35]Månedlig Olie Rapport'!$A$2:$AG$39,MATCH("EGEN BEHOLDNING ULTIMO",'[35]Månedlig Olie Rapport'!$A$2:$A$39,0),FALSE),0)</f>
        <v>407110</v>
      </c>
      <c r="J390" s="70"/>
      <c r="K390" s="70"/>
      <c r="L390" s="69">
        <f t="shared" si="75"/>
        <v>12970.648999999999</v>
      </c>
      <c r="M390" s="65"/>
      <c r="N390" s="32" t="str">
        <f>'Olieforbrug, TJ'!M390</f>
        <v>November</v>
      </c>
    </row>
    <row r="391" spans="1:16" ht="13.5" thickBot="1" x14ac:dyDescent="0.25">
      <c r="A391" s="71" t="str">
        <f>'Olieforbrug, TJ'!A391</f>
        <v>December</v>
      </c>
      <c r="C391" s="72">
        <f>IFERROR(HLOOKUP("Råolie",'[36]Månedlig Olie Rapport'!$B$2:$AG$39,MATCH("Egen produktion 2.i.",'[36]Månedlig Olie Rapport'!$B$2:$B$39,0),FALSE),0)</f>
        <v>348738</v>
      </c>
      <c r="D391" s="72">
        <f>IFERROR(HLOOKUP("Råolie",'[36]Månedlig Olie Rapport'!$A$2:$AG$39,MATCH("Import 2.a.",'[36]Månedlig Olie Rapport'!$B$2:$B$39,0),FALSE),0)</f>
        <v>684172</v>
      </c>
      <c r="E391" s="72">
        <f>IFERROR(HLOOKUP("Råolie",'[36]Månedlig Olie Rapport'!$A$2:$AG$39,MATCH("Eksport 3.a.",'[36]Månedlig Olie Rapport'!$B$2:$B$39,0),FALSE),0)</f>
        <v>133224</v>
      </c>
      <c r="F391" s="72">
        <f>IFERROR(HLOOKUP("Råolie",'[36]Månedlig Olie Rapport'!$A$2:$AG$39,MATCH("Bunkring af udenrigsfart 3.d.",'[36]Månedlig Olie Rapport'!$B$2:$B$39,0),FALSE),0)</f>
        <v>0</v>
      </c>
      <c r="G391" s="72">
        <f>I390-I391</f>
        <v>-240143</v>
      </c>
      <c r="H391" s="72">
        <f>IFERROR(HLOOKUP("Råolie",'[36]Månedlig Olie Rapport'!$A$2:$AG$39,MATCH("Anvendt til produktion 3.n",'[36]Månedlig Olie Rapport'!$B$2:$B$39,0),FALSE),0)</f>
        <v>665310</v>
      </c>
      <c r="I391" s="72">
        <f>IFERROR(HLOOKUP("Råolie",'[36]Månedlig Olie Rapport'!$A$2:$AG$39,MATCH("EGEN BEHOLDNING ULTIMO",'[36]Månedlig Olie Rapport'!$A$2:$A$39,0),FALSE),0)</f>
        <v>647253</v>
      </c>
      <c r="J391" s="66"/>
      <c r="K391" s="66"/>
      <c r="L391" s="72">
        <f t="shared" si="75"/>
        <v>14995.734</v>
      </c>
      <c r="M391" s="65"/>
      <c r="N391" s="73" t="str">
        <f>'Olieforbrug, TJ'!M391</f>
        <v>December</v>
      </c>
    </row>
    <row r="392" spans="1:16" x14ac:dyDescent="0.2">
      <c r="A392" s="37">
        <v>2020</v>
      </c>
      <c r="B392" s="70"/>
      <c r="C392" s="69"/>
      <c r="D392" s="69"/>
      <c r="E392" s="69"/>
      <c r="F392" s="69"/>
      <c r="G392" s="69"/>
      <c r="H392" s="69"/>
      <c r="I392" s="69"/>
      <c r="M392" s="65"/>
      <c r="N392" s="37">
        <v>2020</v>
      </c>
    </row>
    <row r="393" spans="1:16" x14ac:dyDescent="0.2">
      <c r="A393" s="68" t="str">
        <f>'Olieforbrug, TJ'!A393</f>
        <v>Januar</v>
      </c>
      <c r="C393" s="65">
        <f>IFERROR(HLOOKUP("Råolie",'[37]Månedlig Olie Rapport'!$B$2:$AG$39,MATCH("Egen produktion 2.i.",'[37]Månedlig Olie Rapport'!$B$2:$B$39,0),FALSE),0)</f>
        <v>348528</v>
      </c>
      <c r="D393" s="65">
        <f>IFERROR(HLOOKUP("Råolie",'[37]Månedlig Olie Rapport'!$A$2:$AG$39,MATCH("Import 2.a.",'[37]Månedlig Olie Rapport'!$B$2:$B$39,0),FALSE),0)</f>
        <v>383625</v>
      </c>
      <c r="E393" s="65">
        <f>IFERROR(HLOOKUP("Råolie",'[37]Månedlig Olie Rapport'!$A$2:$AG$39,MATCH("Eksport 3.a.",'[37]Månedlig Olie Rapport'!$B$2:$B$39,0),FALSE),0)</f>
        <v>195080</v>
      </c>
      <c r="F393" s="65">
        <f>IFERROR(HLOOKUP("Råolie",'[37]Månedlig Olie Rapport'!$A$2:$AG$39,MATCH("Bunkring af udenrigsfart 3.d.",'[37]Månedlig Olie Rapport'!$B$2:$B$39,0),FALSE),0)</f>
        <v>0</v>
      </c>
      <c r="G393" s="65">
        <f>I391-I393</f>
        <v>160647</v>
      </c>
      <c r="H393" s="65">
        <f>IFERROR(HLOOKUP("Råolie",'[37]Månedlig Olie Rapport'!$A$2:$AG$39,MATCH("Anvendt til produktion 3.n",'[37]Månedlig Olie Rapport'!$B$2:$B$39,0),FALSE),0)</f>
        <v>704084</v>
      </c>
      <c r="I393" s="65">
        <f>IFERROR(HLOOKUP("Råolie",'[37]Månedlig Olie Rapport'!$A$2:$AG$39,MATCH("EGEN BEHOLDNING ULTIMO",'[37]Månedlig Olie Rapport'!$A$2:$A$39,0),FALSE),0)</f>
        <v>486606</v>
      </c>
      <c r="J393" s="70"/>
      <c r="K393" s="70"/>
      <c r="L393" s="69">
        <f>C393*43/1000</f>
        <v>14986.704</v>
      </c>
      <c r="M393" s="65"/>
      <c r="N393" s="32" t="str">
        <f>'Olieforbrug, TJ'!M393</f>
        <v>January</v>
      </c>
      <c r="P393" s="65"/>
    </row>
    <row r="394" spans="1:16" x14ac:dyDescent="0.2">
      <c r="A394" s="68" t="str">
        <f>'Olieforbrug, TJ'!A394</f>
        <v>Februar</v>
      </c>
      <c r="C394" s="65">
        <f>IFERROR(HLOOKUP("Råolie",'[38]Månedlig Olie Rapport'!$B$2:$AG$39,MATCH("Egen produktion 2.i.",'[38]Månedlig Olie Rapport'!$B$2:$B$39,0),FALSE),0)</f>
        <v>313029</v>
      </c>
      <c r="D394" s="65">
        <f>IFERROR(HLOOKUP("Råolie",'[38]Månedlig Olie Rapport'!$A$2:$AG$39,MATCH("Import 2.a.",'[38]Månedlig Olie Rapport'!$B$2:$B$39,0),FALSE),0)</f>
        <v>384955</v>
      </c>
      <c r="E394" s="65">
        <f>IFERROR(HLOOKUP("Råolie",'[38]Månedlig Olie Rapport'!$A$2:$AG$39,MATCH("Eksport 3.a.",'[38]Månedlig Olie Rapport'!$B$2:$B$39,0),FALSE),0)</f>
        <v>41848</v>
      </c>
      <c r="F394" s="65">
        <f>IFERROR(HLOOKUP("Råolie",'[38]Månedlig Olie Rapport'!$A$2:$AG$39,MATCH("Bunkring af udenrigsfart 3.d.",'[38]Månedlig Olie Rapport'!$B$2:$B$39,0),FALSE),0)</f>
        <v>0</v>
      </c>
      <c r="G394" s="65">
        <f t="shared" ref="G394:G399" si="77">I393-I394</f>
        <v>-24833</v>
      </c>
      <c r="H394" s="65">
        <f>IFERROR(HLOOKUP("Råolie",'[38]Månedlig Olie Rapport'!$A$2:$AG$39,MATCH("Anvendt til produktion 3.n",'[38]Månedlig Olie Rapport'!$B$2:$B$39,0),FALSE),0)</f>
        <v>634829</v>
      </c>
      <c r="I394" s="65">
        <f>IFERROR(HLOOKUP("Råolie",'[38]Månedlig Olie Rapport'!$A$2:$AG$39,MATCH("EGEN BEHOLDNING ULTIMO",'[38]Månedlig Olie Rapport'!$A$2:$A$39,0),FALSE),0)</f>
        <v>511439</v>
      </c>
      <c r="J394" s="70"/>
      <c r="K394" s="70"/>
      <c r="L394" s="69">
        <f>C394*43/1000</f>
        <v>13460.246999999999</v>
      </c>
      <c r="N394" s="32" t="str">
        <f>'Olieforbrug, TJ'!M394</f>
        <v>February</v>
      </c>
    </row>
    <row r="395" spans="1:16" x14ac:dyDescent="0.2">
      <c r="A395" s="68" t="str">
        <f>'Olieforbrug, TJ'!A395</f>
        <v>Marts</v>
      </c>
      <c r="C395" s="65">
        <f>IFERROR(HLOOKUP("Råolie",'[39]Månedlig Olie Rapport'!$B$2:$AG$39,MATCH("Egen produktion 2.i.",'[39]Månedlig Olie Rapport'!$B$2:$B$39,0),FALSE),0)</f>
        <v>314270</v>
      </c>
      <c r="D395" s="65">
        <f>IFERROR(HLOOKUP("Råolie",'[39]Månedlig Olie Rapport'!$A$2:$AG$39,MATCH("Import 2.a.",'[39]Månedlig Olie Rapport'!$B$2:$B$39,0),FALSE),0)</f>
        <v>454299</v>
      </c>
      <c r="E395" s="65">
        <f>IFERROR(HLOOKUP("Råolie",'[39]Månedlig Olie Rapport'!$A$2:$AG$39,MATCH("Eksport 3.a.",'[39]Månedlig Olie Rapport'!$B$2:$B$39,0),FALSE),0)</f>
        <v>143975</v>
      </c>
      <c r="F395" s="65">
        <f>IFERROR(HLOOKUP("Råolie",'[39]Månedlig Olie Rapport'!$A$2:$AG$39,MATCH("Bunkring af udenrigsfart 3.d.",'[39]Månedlig Olie Rapport'!$B$2:$B$39,0),FALSE),0)</f>
        <v>0</v>
      </c>
      <c r="G395" s="65">
        <f t="shared" si="77"/>
        <v>-49563</v>
      </c>
      <c r="H395" s="65">
        <f>IFERROR(HLOOKUP("Råolie",'[39]Månedlig Olie Rapport'!$A$2:$AG$39,MATCH("Anvendt til produktion 3.n",'[39]Månedlig Olie Rapport'!$B$2:$B$39,0),FALSE),0)</f>
        <v>571270</v>
      </c>
      <c r="I395" s="65">
        <f>IFERROR(HLOOKUP("Råolie",'[39]Månedlig Olie Rapport'!$A$2:$AG$39,MATCH("EGEN BEHOLDNING ULTIMO",'[39]Månedlig Olie Rapport'!$A$2:$A$39,0),FALSE),0)</f>
        <v>561002</v>
      </c>
      <c r="J395" s="70"/>
      <c r="K395" s="70"/>
      <c r="L395" s="69">
        <f>C395*43/1000</f>
        <v>13513.61</v>
      </c>
      <c r="N395" s="32" t="str">
        <f>'Olieforbrug, TJ'!M395</f>
        <v>March</v>
      </c>
    </row>
    <row r="396" spans="1:16" x14ac:dyDescent="0.2">
      <c r="A396" s="68" t="str">
        <f>'Olieforbrug, TJ'!A396</f>
        <v>April</v>
      </c>
      <c r="C396" s="65">
        <f>IFERROR(HLOOKUP("Råolie",'[40]Månedlig Olie Rapport'!$B$2:$AG$39,MATCH("Egen produktion 2.i.",'[40]Månedlig Olie Rapport'!$B$2:$B$39,0),FALSE),0)</f>
        <v>275832</v>
      </c>
      <c r="D396" s="65">
        <f>IFERROR(HLOOKUP("Råolie",'[40]Månedlig Olie Rapport'!$A$2:$AG$39,MATCH("Import 2.a.",'[40]Månedlig Olie Rapport'!$B$2:$B$39,0),FALSE),0)</f>
        <v>396131</v>
      </c>
      <c r="E396" s="65">
        <f>IFERROR(HLOOKUP("Råolie",'[40]Månedlig Olie Rapport'!$A$2:$AG$39,MATCH("Eksport 3.a.",'[40]Månedlig Olie Rapport'!$B$2:$B$39,0),FALSE),0)</f>
        <v>131205</v>
      </c>
      <c r="F396" s="65">
        <f>IFERROR(HLOOKUP("Råolie",'[40]Månedlig Olie Rapport'!$A$2:$AG$39,MATCH("Bunkring af udenrigsfart 3.d.",'[40]Månedlig Olie Rapport'!$B$2:$B$39,0),FALSE),0)</f>
        <v>0</v>
      </c>
      <c r="G396" s="65">
        <f t="shared" si="77"/>
        <v>56687</v>
      </c>
      <c r="H396" s="65">
        <f>IFERROR(HLOOKUP("Råolie",'[40]Månedlig Olie Rapport'!$A$2:$AG$39,MATCH("Anvendt til produktion 3.n",'[40]Månedlig Olie Rapport'!$B$2:$B$39,0),FALSE),0)</f>
        <v>602634</v>
      </c>
      <c r="I396" s="65">
        <f>IFERROR(HLOOKUP("Råolie",'[40]Månedlig Olie Rapport'!$A$2:$AG$39,MATCH("EGEN BEHOLDNING ULTIMO",'[40]Månedlig Olie Rapport'!$A$2:$A$39,0),FALSE),0)</f>
        <v>504315</v>
      </c>
      <c r="J396" s="70"/>
      <c r="K396" s="70"/>
      <c r="L396" s="69">
        <f>C396*43/1000</f>
        <v>11860.776</v>
      </c>
      <c r="N396" s="32" t="str">
        <f>'Olieforbrug, TJ'!M396</f>
        <v>April</v>
      </c>
    </row>
    <row r="397" spans="1:16" x14ac:dyDescent="0.2">
      <c r="A397" s="68" t="str">
        <f>'Olieforbrug, TJ'!A397</f>
        <v>Maj</v>
      </c>
      <c r="C397" s="65">
        <f>IFERROR(HLOOKUP("Råolie",'[41]Månedlig Olie Rapport'!$B$2:$AG$39,MATCH("Egen produktion 2.i.",'[41]Månedlig Olie Rapport'!$B$2:$B$39,0),FALSE),0)</f>
        <v>323838</v>
      </c>
      <c r="D397" s="65">
        <f>IFERROR(HLOOKUP("Råolie",'[41]Månedlig Olie Rapport'!$A$2:$AG$39,MATCH("Import 2.a.",'[41]Månedlig Olie Rapport'!$B$2:$B$39,0),FALSE),0)</f>
        <v>518454</v>
      </c>
      <c r="E397" s="65">
        <f>IFERROR(HLOOKUP("Råolie",'[41]Månedlig Olie Rapport'!$A$2:$AG$39,MATCH("Eksport 3.a.",'[41]Månedlig Olie Rapport'!$B$2:$B$39,0),FALSE),0)</f>
        <v>63394</v>
      </c>
      <c r="F397" s="65">
        <f>IFERROR(HLOOKUP("Råolie",'[41]Månedlig Olie Rapport'!$A$2:$AG$39,MATCH("Bunkring af udenrigsfart 3.d.",'[41]Månedlig Olie Rapport'!$B$2:$B$39,0),FALSE),0)</f>
        <v>0</v>
      </c>
      <c r="G397" s="65">
        <f t="shared" si="77"/>
        <v>-166652</v>
      </c>
      <c r="H397" s="65">
        <f>IFERROR(HLOOKUP("Råolie",'[41]Månedlig Olie Rapport'!$A$2:$AG$39,MATCH("Anvendt til produktion 3.n",'[41]Månedlig Olie Rapport'!$B$2:$B$39,0),FALSE),0)</f>
        <v>613484</v>
      </c>
      <c r="I397" s="65">
        <f>IFERROR(HLOOKUP("Råolie",'[41]Månedlig Olie Rapport'!$A$2:$AG$39,MATCH("EGEN BEHOLDNING ULTIMO",'[41]Månedlig Olie Rapport'!$A$2:$A$39,0),FALSE),0)</f>
        <v>670967</v>
      </c>
      <c r="J397" s="70"/>
      <c r="K397" s="70"/>
      <c r="L397" s="69">
        <f>C397*43/1000</f>
        <v>13925.034</v>
      </c>
      <c r="N397" s="32" t="str">
        <f>'Olieforbrug, TJ'!M397</f>
        <v>May</v>
      </c>
    </row>
    <row r="398" spans="1:16" x14ac:dyDescent="0.2">
      <c r="A398" s="68" t="str">
        <f>'Olieforbrug, TJ'!A398</f>
        <v>Juni</v>
      </c>
      <c r="C398" s="65">
        <f>IFERROR(HLOOKUP("Råolie",'[42]Månedlig Olie Rapport'!$B$2:$AG$39,MATCH("Egen produktion 2.i.",'[42]Månedlig Olie Rapport'!$B$2:$B$39,0),FALSE),0)</f>
        <v>262181</v>
      </c>
      <c r="D398" s="65">
        <f>IFERROR(HLOOKUP("Råolie",'[42]Månedlig Olie Rapport'!$A$2:$AG$39,MATCH("Import 2.a.",'[42]Månedlig Olie Rapport'!$B$2:$B$39,0),FALSE),0)</f>
        <v>409958</v>
      </c>
      <c r="E398" s="65">
        <f>IFERROR(HLOOKUP("Råolie",'[42]Månedlig Olie Rapport'!$A$2:$AG$39,MATCH("Eksport 3.a.",'[42]Månedlig Olie Rapport'!$B$2:$B$39,0),FALSE),0)</f>
        <v>117969</v>
      </c>
      <c r="F398" s="65">
        <f>IFERROR(HLOOKUP("Råolie",'[42]Månedlig Olie Rapport'!$A$2:$AG$39,MATCH("Bunkring af udenrigsfart 3.d.",'[42]Månedlig Olie Rapport'!$B$2:$B$39,0),FALSE),0)</f>
        <v>0</v>
      </c>
      <c r="G398" s="65">
        <f t="shared" si="77"/>
        <v>59885</v>
      </c>
      <c r="H398" s="65">
        <f>IFERROR(HLOOKUP("Råolie",'[42]Månedlig Olie Rapport'!$A$2:$AG$39,MATCH("Anvendt til produktion 3.n",'[42]Månedlig Olie Rapport'!$B$2:$B$39,0),FALSE),0)</f>
        <v>611653</v>
      </c>
      <c r="I398" s="65">
        <f>IFERROR(HLOOKUP("Råolie",'[42]Månedlig Olie Rapport'!$A$2:$AG$39,MATCH("EGEN BEHOLDNING ULTIMO",'[42]Månedlig Olie Rapport'!$A$2:$A$39,0),FALSE),0)</f>
        <v>611082</v>
      </c>
      <c r="J398" s="70"/>
      <c r="K398" s="70"/>
      <c r="L398" s="69">
        <f t="shared" ref="L398:L404" si="78">C398*43/1000</f>
        <v>11273.782999999999</v>
      </c>
      <c r="N398" s="32" t="str">
        <f>'Olieforbrug, TJ'!M398</f>
        <v>June</v>
      </c>
    </row>
    <row r="399" spans="1:16" x14ac:dyDescent="0.2">
      <c r="A399" s="68" t="str">
        <f>'Olieforbrug, TJ'!A399</f>
        <v>Juli</v>
      </c>
      <c r="C399" s="65">
        <f>IFERROR(HLOOKUP("Råolie",'[43]Månedlig Olie Rapport'!$B$2:$AG$39,MATCH("Egen produktion 2.i.",'[43]Månedlig Olie Rapport'!$B$2:$B$39,0),FALSE),0)</f>
        <v>299342</v>
      </c>
      <c r="D399" s="65">
        <f>IFERROR(HLOOKUP("Råolie",'[43]Månedlig Olie Rapport'!$A$2:$AG$39,MATCH("Import 2.a.",'[43]Månedlig Olie Rapport'!$B$2:$B$39,0),FALSE),0)</f>
        <v>376560</v>
      </c>
      <c r="E399" s="65">
        <f>IFERROR(HLOOKUP("Råolie",'[43]Månedlig Olie Rapport'!$A$2:$AG$39,MATCH("Eksport 3.a.",'[43]Månedlig Olie Rapport'!$B$2:$B$39,0),FALSE),0)</f>
        <v>64267</v>
      </c>
      <c r="F399" s="65">
        <f>IFERROR(HLOOKUP("Råolie",'[43]Månedlig Olie Rapport'!$A$2:$AG$39,MATCH("Bunkring af udenrigsfart 3.d.",'[43]Månedlig Olie Rapport'!$B$2:$B$39,0),FALSE),0)</f>
        <v>0</v>
      </c>
      <c r="G399" s="65">
        <f t="shared" si="77"/>
        <v>17541</v>
      </c>
      <c r="H399" s="65">
        <f>IFERROR(HLOOKUP("Råolie",'[43]Månedlig Olie Rapport'!$A$2:$AG$39,MATCH("Anvendt til produktion 3.n",'[43]Månedlig Olie Rapport'!$B$2:$B$39,0),FALSE),0)</f>
        <v>641209</v>
      </c>
      <c r="I399" s="65">
        <f>IFERROR(HLOOKUP("Råolie",'[43]Månedlig Olie Rapport'!$A$2:$AG$39,MATCH("EGEN BEHOLDNING ULTIMO",'[43]Månedlig Olie Rapport'!$A$2:$A$39,0),FALSE),0)</f>
        <v>593541</v>
      </c>
      <c r="J399" s="70"/>
      <c r="K399" s="70"/>
      <c r="L399" s="69">
        <f t="shared" si="78"/>
        <v>12871.706</v>
      </c>
      <c r="N399" s="32" t="str">
        <f>'Olieforbrug, TJ'!M399</f>
        <v>July</v>
      </c>
    </row>
    <row r="400" spans="1:16" x14ac:dyDescent="0.2">
      <c r="A400" s="68" t="str">
        <f>'Olieforbrug, TJ'!A400</f>
        <v>August</v>
      </c>
      <c r="C400" s="65">
        <f>IFERROR(HLOOKUP("Råolie",'[44]Månedlig Olie Rapport'!$B$2:$AG$39,MATCH("Egen produktion 2.i.",'[44]Månedlig Olie Rapport'!$B$2:$B$39,0),FALSE),0)</f>
        <v>293714</v>
      </c>
      <c r="D400" s="65">
        <f>IFERROR(HLOOKUP("Råolie",'[44]Månedlig Olie Rapport'!$A$2:$AG$39,MATCH("Import 2.a.",'[44]Månedlig Olie Rapport'!$B$2:$B$39,0),FALSE),0)</f>
        <v>238420</v>
      </c>
      <c r="E400" s="65">
        <f>IFERROR(HLOOKUP("Råolie",'[44]Månedlig Olie Rapport'!$A$2:$AG$39,MATCH("Eksport 3.a.",'[44]Månedlig Olie Rapport'!$B$2:$B$39,0),FALSE),0)</f>
        <v>33721</v>
      </c>
      <c r="F400" s="65">
        <f>IFERROR(HLOOKUP("Råolie",'[44]Månedlig Olie Rapport'!$A$2:$AG$39,MATCH("Bunkring af udenrigsfart 3.d.",'[44]Månedlig Olie Rapport'!$B$2:$B$39,0),FALSE),0)</f>
        <v>0</v>
      </c>
      <c r="G400" s="65">
        <f>I399-I400</f>
        <v>86969</v>
      </c>
      <c r="H400" s="65">
        <f>IFERROR(HLOOKUP("Råolie",'[44]Månedlig Olie Rapport'!$A$2:$AG$39,MATCH("Anvendt til produktion 3.n",'[44]Månedlig Olie Rapport'!$B$2:$B$39,0),FALSE),0)</f>
        <v>589288</v>
      </c>
      <c r="I400" s="65">
        <f>IFERROR(HLOOKUP("Råolie",'[44]Månedlig Olie Rapport'!$A$2:$AG$39,MATCH("EGEN BEHOLDNING ULTIMO",'[44]Månedlig Olie Rapport'!$A$2:$A$39,0),FALSE),0)</f>
        <v>506572</v>
      </c>
      <c r="L400" s="69">
        <f t="shared" si="78"/>
        <v>12629.701999999999</v>
      </c>
      <c r="N400" s="32" t="str">
        <f>'Olieforbrug, TJ'!M400</f>
        <v>August</v>
      </c>
    </row>
    <row r="401" spans="1:16" x14ac:dyDescent="0.2">
      <c r="A401" s="68" t="str">
        <f>'Olieforbrug, TJ'!A401</f>
        <v>September</v>
      </c>
      <c r="C401" s="65">
        <f>IFERROR(HLOOKUP("Råolie",'[45]Månedlig Olie Rapport'!$B$2:$AG$39,MATCH("Egen produktion 2.i.",'[45]Månedlig Olie Rapport'!$B$2:$B$39,0),FALSE),0)</f>
        <v>274736</v>
      </c>
      <c r="D401" s="65">
        <f>IFERROR(HLOOKUP("Råolie",'[45]Månedlig Olie Rapport'!$A$2:$AG$39,MATCH("Import 2.a.",'[45]Månedlig Olie Rapport'!$B$2:$B$39,0),FALSE),0)</f>
        <v>313011</v>
      </c>
      <c r="E401" s="65">
        <f>IFERROR(HLOOKUP("Råolie",'[45]Månedlig Olie Rapport'!$A$2:$AG$39,MATCH("Eksport 3.a.",'[45]Månedlig Olie Rapport'!$B$2:$B$39,0),FALSE),0)</f>
        <v>81271</v>
      </c>
      <c r="F401" s="65">
        <f>IFERROR(HLOOKUP("Råolie",'[45]Månedlig Olie Rapport'!$A$2:$AG$39,MATCH("Bunkring af udenrigsfart 3.d.",'[45]Månedlig Olie Rapport'!$B$2:$B$39,0),FALSE),0)</f>
        <v>0</v>
      </c>
      <c r="G401" s="65">
        <f>I400-I401</f>
        <v>-193295</v>
      </c>
      <c r="H401" s="65">
        <f>IFERROR(HLOOKUP("Råolie",'[45]Månedlig Olie Rapport'!$A$2:$AG$39,MATCH("Anvendt til produktion 3.n",'[45]Månedlig Olie Rapport'!$B$2:$B$39,0),FALSE),0)</f>
        <v>316878</v>
      </c>
      <c r="I401" s="65">
        <f>IFERROR(HLOOKUP("Råolie",'[45]Månedlig Olie Rapport'!$A$2:$AG$39,MATCH("EGEN BEHOLDNING ULTIMO",'[45]Månedlig Olie Rapport'!$A$2:$A$39,0),FALSE),0)</f>
        <v>699867</v>
      </c>
      <c r="L401" s="69">
        <f t="shared" si="78"/>
        <v>11813.647999999999</v>
      </c>
      <c r="N401" s="32" t="str">
        <f>'Olieforbrug, TJ'!M401</f>
        <v>September</v>
      </c>
    </row>
    <row r="402" spans="1:16" x14ac:dyDescent="0.2">
      <c r="A402" s="68" t="str">
        <f>'Olieforbrug, TJ'!A402</f>
        <v>Oktober</v>
      </c>
      <c r="C402" s="65">
        <f>IFERROR(HLOOKUP("Råolie",'[46]Månedlig Olie Rapport'!$B$2:$AG$39,MATCH("Egen produktion 2.i.",'[46]Månedlig Olie Rapport'!$B$2:$B$39,0),FALSE),0)</f>
        <v>298236</v>
      </c>
      <c r="D402" s="65">
        <f>IFERROR(HLOOKUP("Råolie",'[46]Månedlig Olie Rapport'!$A$2:$AG$39,MATCH("Import 2.a.",'[46]Månedlig Olie Rapport'!$B$2:$B$39,0),FALSE),0)</f>
        <v>311901</v>
      </c>
      <c r="E402" s="65">
        <f>IFERROR(HLOOKUP("Råolie",'[46]Månedlig Olie Rapport'!$A$2:$AG$39,MATCH("Eksport 3.a.",'[46]Månedlig Olie Rapport'!$B$2:$B$39,0),FALSE),0)</f>
        <v>65135</v>
      </c>
      <c r="F402" s="65">
        <f>IFERROR(HLOOKUP("Råolie",'[46]Månedlig Olie Rapport'!$A$2:$AG$39,MATCH("Bunkring af udenrigsfart 3.d.",'[46]Månedlig Olie Rapport'!$B$2:$B$39,0),FALSE),0)</f>
        <v>0</v>
      </c>
      <c r="G402" s="65">
        <f>I401-I402</f>
        <v>47743</v>
      </c>
      <c r="H402" s="65">
        <f>IFERROR(HLOOKUP("Råolie",'[46]Månedlig Olie Rapport'!$A$2:$AG$39,MATCH("Anvendt til produktion 3.n",'[46]Månedlig Olie Rapport'!$B$2:$B$39,0),FALSE),0)</f>
        <v>597543</v>
      </c>
      <c r="I402" s="65">
        <f>IFERROR(HLOOKUP("Råolie",'[46]Månedlig Olie Rapport'!$A$2:$AG$39,MATCH("EGEN BEHOLDNING ULTIMO",'[46]Månedlig Olie Rapport'!$A$2:$A$39,0),FALSE),0)</f>
        <v>652124</v>
      </c>
      <c r="L402" s="69">
        <f t="shared" si="78"/>
        <v>12824.147999999999</v>
      </c>
      <c r="N402" s="32" t="str">
        <f>'Olieforbrug, TJ'!M402</f>
        <v>October</v>
      </c>
    </row>
    <row r="403" spans="1:16" x14ac:dyDescent="0.2">
      <c r="A403" s="68" t="str">
        <f>'Olieforbrug, TJ'!A403</f>
        <v>November</v>
      </c>
      <c r="C403" s="65">
        <f>IFERROR(HLOOKUP("Råolie",'[47]Månedlig Olie Rapport'!$B$2:$AG$39,MATCH("Egen produktion 2.i.",'[47]Månedlig Olie Rapport'!$B$2:$B$39,0),FALSE),0)</f>
        <v>263443</v>
      </c>
      <c r="D403" s="65">
        <f>IFERROR(HLOOKUP("Råolie",'[47]Månedlig Olie Rapport'!$A$2:$AG$39,MATCH("Import 2.a.",'[47]Månedlig Olie Rapport'!$B$2:$B$39,0),FALSE),0)</f>
        <v>558748</v>
      </c>
      <c r="E403" s="65">
        <f>IFERROR(HLOOKUP("Råolie",'[47]Månedlig Olie Rapport'!$A$2:$AG$39,MATCH("Eksport 3.a.",'[47]Månedlig Olie Rapport'!$B$2:$B$39,0),FALSE),0)</f>
        <v>151280</v>
      </c>
      <c r="F403" s="65">
        <f>IFERROR(HLOOKUP("Råolie",'[47]Månedlig Olie Rapport'!$A$2:$AG$39,MATCH("Bunkring af udenrigsfart 3.d.",'[47]Månedlig Olie Rapport'!$B$2:$B$39,0),FALSE),0)</f>
        <v>0</v>
      </c>
      <c r="G403" s="65">
        <f>I402-I403</f>
        <v>-80527</v>
      </c>
      <c r="H403" s="65">
        <f>IFERROR(HLOOKUP("Råolie",'[47]Månedlig Olie Rapport'!$A$2:$AG$39,MATCH("Anvendt til produktion 3.n",'[47]Månedlig Olie Rapport'!$B$2:$B$39,0),FALSE),0)</f>
        <v>592723</v>
      </c>
      <c r="I403" s="65">
        <f>IFERROR(HLOOKUP("Råolie",'[47]Månedlig Olie Rapport'!$A$2:$AG$39,MATCH("EGEN BEHOLDNING ULTIMO",'[47]Månedlig Olie Rapport'!$A$2:$A$39,0),FALSE),0)</f>
        <v>732651</v>
      </c>
      <c r="L403" s="69">
        <f t="shared" si="78"/>
        <v>11328.049000000001</v>
      </c>
      <c r="N403" s="32" t="str">
        <f>'Olieforbrug, TJ'!M403</f>
        <v>November</v>
      </c>
    </row>
    <row r="404" spans="1:16" ht="13.5" thickBot="1" x14ac:dyDescent="0.25">
      <c r="A404" s="71" t="str">
        <f>'Olieforbrug, TJ'!A404</f>
        <v>December</v>
      </c>
      <c r="C404" s="72">
        <f>IFERROR(HLOOKUP("Råolie",'[48]Månedlig Olie Rapport'!$B$2:$AG$39,MATCH("Egen produktion 2.i.",'[48]Månedlig Olie Rapport'!$B$2:$B$39,0),FALSE),0)</f>
        <v>253058</v>
      </c>
      <c r="D404" s="72">
        <f>IFERROR(HLOOKUP("Råolie",'[48]Månedlig Olie Rapport'!$A$2:$AG$39,MATCH("Import 2.a.",'[48]Månedlig Olie Rapport'!$B$2:$B$39,0),FALSE),0)</f>
        <v>322164</v>
      </c>
      <c r="E404" s="72">
        <f>IFERROR(HLOOKUP("Råolie",'[48]Månedlig Olie Rapport'!$A$2:$AG$39,MATCH("Eksport 3.a.",'[48]Månedlig Olie Rapport'!$B$2:$B$39,0),FALSE),0)</f>
        <v>0</v>
      </c>
      <c r="F404" s="72">
        <f>IFERROR(HLOOKUP("Råolie",'[48]Månedlig Olie Rapport'!$A$2:$AG$39,MATCH("Bunkring af udenrigsfart 3.d.",'[48]Månedlig Olie Rapport'!$B$2:$B$39,0),FALSE),0)</f>
        <v>0</v>
      </c>
      <c r="G404" s="72">
        <f>I403-I404</f>
        <v>51208</v>
      </c>
      <c r="H404" s="72">
        <f>IFERROR(HLOOKUP("Råolie",'[48]Månedlig Olie Rapport'!$A$2:$AG$39,MATCH("Anvendt til produktion 3.n",'[48]Månedlig Olie Rapport'!$B$2:$B$39,0),FALSE),0)</f>
        <v>629377</v>
      </c>
      <c r="I404" s="72">
        <f>IFERROR(HLOOKUP("Råolie",'[48]Månedlig Olie Rapport'!$A$2:$AG$39,MATCH("EGEN BEHOLDNING ULTIMO",'[48]Månedlig Olie Rapport'!$A$2:$A$39,0),FALSE),0)</f>
        <v>681443</v>
      </c>
      <c r="J404" s="66"/>
      <c r="K404" s="66"/>
      <c r="L404" s="72">
        <f t="shared" si="78"/>
        <v>10881.494000000001</v>
      </c>
      <c r="M404" s="65"/>
      <c r="N404" s="73" t="str">
        <f>'Olieforbrug, TJ'!M404</f>
        <v>December</v>
      </c>
    </row>
    <row r="405" spans="1:16" x14ac:dyDescent="0.2">
      <c r="A405" s="37">
        <f>'Olieforbrug, TJ'!A405</f>
        <v>2021</v>
      </c>
      <c r="B405" s="70"/>
      <c r="C405" s="69"/>
      <c r="D405" s="69"/>
      <c r="E405" s="69"/>
      <c r="F405" s="69"/>
      <c r="G405" s="69"/>
      <c r="H405" s="69"/>
      <c r="I405" s="69"/>
      <c r="M405" s="65"/>
      <c r="N405" s="37">
        <f>'Olieforbrug, TJ'!M405</f>
        <v>2021</v>
      </c>
    </row>
    <row r="406" spans="1:16" x14ac:dyDescent="0.2">
      <c r="A406" s="68" t="str">
        <f>'Olieforbrug, TJ'!A406</f>
        <v>Januar</v>
      </c>
      <c r="C406" s="65">
        <f>IFERROR(HLOOKUP("Råolie",'[49]Månedlig Olie Rapport'!$B$2:$AG$39,MATCH("Egen produktion 2.i.",'[49]Månedlig Olie Rapport'!$B$2:$B$39,0),FALSE),0)</f>
        <v>273564</v>
      </c>
      <c r="D406" s="65">
        <f>IFERROR(HLOOKUP("Råolie",'[49]Månedlig Olie Rapport'!$A$2:$AG$39,MATCH("Import 2.a.",'[49]Månedlig Olie Rapport'!$B$2:$B$39,0),FALSE),0)</f>
        <v>317350</v>
      </c>
      <c r="E406" s="65">
        <f>IFERROR(HLOOKUP("Råolie",'[49]Månedlig Olie Rapport'!$A$2:$AG$39,MATCH("Eksport 3.a.",'[49]Månedlig Olie Rapport'!$B$2:$B$39,0),FALSE),0)</f>
        <v>66721</v>
      </c>
      <c r="F406" s="65">
        <f>IFERROR(HLOOKUP("Råolie",'[49]Månedlig Olie Rapport'!$A$2:$AG$39,MATCH("Bunkring af udenrigsfart 3.d.",'[49]Månedlig Olie Rapport'!$B$2:$B$39,0),FALSE),0)</f>
        <v>0</v>
      </c>
      <c r="G406" s="65">
        <f>I404-I406</f>
        <v>109209</v>
      </c>
      <c r="H406" s="65">
        <f>IFERROR(HLOOKUP("Råolie",'[49]Månedlig Olie Rapport'!$A$2:$AG$39,MATCH("Anvendt til produktion 3.n",'[49]Månedlig Olie Rapport'!$B$2:$B$39,0),FALSE),0)</f>
        <v>638102</v>
      </c>
      <c r="I406" s="65">
        <f>IFERROR(HLOOKUP("Råolie",'[49]Månedlig Olie Rapport'!$A$2:$AG$39,MATCH("EGEN BEHOLDNING ULTIMO",'[49]Månedlig Olie Rapport'!$A$2:$A$39,0),FALSE),0)</f>
        <v>572234</v>
      </c>
      <c r="J406" s="70"/>
      <c r="K406" s="70"/>
      <c r="L406" s="69">
        <f t="shared" ref="L406:L417" si="79">C406*43/1000</f>
        <v>11763.252</v>
      </c>
      <c r="M406" s="65"/>
      <c r="N406" s="32" t="str">
        <f>'Olieforbrug, TJ'!M406</f>
        <v>January</v>
      </c>
      <c r="P406" s="65"/>
    </row>
    <row r="407" spans="1:16" x14ac:dyDescent="0.2">
      <c r="A407" s="68" t="str">
        <f>'Olieforbrug, TJ'!A407</f>
        <v>Februar</v>
      </c>
      <c r="C407" s="65">
        <f>IFERROR(HLOOKUP("Råolie",'[50]Månedlig Olie Rapport'!$B$2:$AG$39,MATCH("Egen produktion 2.i.",'[50]Månedlig Olie Rapport'!$B$2:$B$39,0),FALSE),0)</f>
        <v>223106</v>
      </c>
      <c r="D407" s="65">
        <f>IFERROR(HLOOKUP("Råolie",'[50]Månedlig Olie Rapport'!$A$2:$AG$39,MATCH("Import 2.a.",'[50]Månedlig Olie Rapport'!$B$2:$B$39,0),FALSE),0)</f>
        <v>557481</v>
      </c>
      <c r="E407" s="65">
        <f>IFERROR(HLOOKUP("Råolie",'[50]Månedlig Olie Rapport'!$A$2:$AG$39,MATCH("Eksport 3.a.",'[50]Månedlig Olie Rapport'!$B$2:$B$39,0),FALSE),0)</f>
        <v>33984</v>
      </c>
      <c r="F407" s="65">
        <f>IFERROR(HLOOKUP("Råolie",'[50]Månedlig Olie Rapport'!$A$2:$AG$39,MATCH("Bunkring af udenrigsfart 3.d.",'[50]Månedlig Olie Rapport'!$B$2:$B$39,0),FALSE),0)</f>
        <v>0</v>
      </c>
      <c r="G407" s="65">
        <f t="shared" ref="G407:G412" si="80">I406-I407</f>
        <v>-176967</v>
      </c>
      <c r="H407" s="65">
        <f>IFERROR(HLOOKUP("Råolie",'[50]Månedlig Olie Rapport'!$A$2:$AG$39,MATCH("Anvendt til produktion 3.n",'[50]Månedlig Olie Rapport'!$B$2:$B$39,0),FALSE),0)</f>
        <v>572743</v>
      </c>
      <c r="I407" s="65">
        <f>IFERROR(HLOOKUP("Råolie",'[50]Månedlig Olie Rapport'!$A$2:$AG$39,MATCH("EGEN BEHOLDNING ULTIMO",'[50]Månedlig Olie Rapport'!$A$2:$A$39,0),FALSE),0)</f>
        <v>749201</v>
      </c>
      <c r="J407" s="70"/>
      <c r="K407" s="70"/>
      <c r="L407" s="69">
        <f t="shared" si="79"/>
        <v>9593.5580000000009</v>
      </c>
      <c r="M407" s="65"/>
      <c r="N407" s="32" t="str">
        <f>'Olieforbrug, TJ'!M407</f>
        <v>February</v>
      </c>
      <c r="P407" s="65"/>
    </row>
    <row r="408" spans="1:16" x14ac:dyDescent="0.2">
      <c r="A408" s="68" t="str">
        <f>'Olieforbrug, TJ'!A408</f>
        <v>Marts</v>
      </c>
      <c r="C408" s="65">
        <f>IFERROR(HLOOKUP("Råolie",'[51]Månedlig Olie Rapport'!$B$2:$AG$39,MATCH("Egen produktion 2.i.",'[51]Månedlig Olie Rapport'!$B$2:$B$39,0),FALSE),0)</f>
        <v>261782</v>
      </c>
      <c r="D408" s="65">
        <f>IFERROR(HLOOKUP("Råolie",'[51]Månedlig Olie Rapport'!$A$2:$AG$39,MATCH("Import 2.a.",'[51]Månedlig Olie Rapport'!$B$2:$B$39,0),FALSE),0)</f>
        <v>524955</v>
      </c>
      <c r="E408" s="65">
        <f>IFERROR(HLOOKUP("Råolie",'[51]Månedlig Olie Rapport'!$A$2:$AG$39,MATCH("Eksport 3.a.",'[51]Månedlig Olie Rapport'!$B$2:$B$39,0),FALSE),0)</f>
        <v>127276</v>
      </c>
      <c r="F408" s="65">
        <f>IFERROR(HLOOKUP("Råolie",'[51]Månedlig Olie Rapport'!$A$2:$AG$39,MATCH("Bunkring af udenrigsfart 3.d.",'[51]Månedlig Olie Rapport'!$B$2:$B$39,0),FALSE),0)</f>
        <v>0</v>
      </c>
      <c r="G408" s="65">
        <f t="shared" si="80"/>
        <v>-10865</v>
      </c>
      <c r="H408" s="65">
        <f>IFERROR(HLOOKUP("Råolie",'[51]Månedlig Olie Rapport'!$A$2:$AG$39,MATCH("Anvendt til produktion 3.n",'[51]Månedlig Olie Rapport'!$B$2:$B$39,0),FALSE),0)</f>
        <v>650984</v>
      </c>
      <c r="I408" s="65">
        <f>IFERROR(HLOOKUP("Råolie",'[51]Månedlig Olie Rapport'!$A$2:$AG$39,MATCH("EGEN BEHOLDNING ULTIMO",'[51]Månedlig Olie Rapport'!$A$2:$A$39,0),FALSE),0)</f>
        <v>760066</v>
      </c>
      <c r="J408" s="70"/>
      <c r="K408" s="70"/>
      <c r="L408" s="69">
        <f t="shared" si="79"/>
        <v>11256.626</v>
      </c>
      <c r="M408" s="65"/>
      <c r="N408" s="32" t="str">
        <f>'Olieforbrug, TJ'!M408</f>
        <v>March</v>
      </c>
      <c r="P408" s="65"/>
    </row>
    <row r="409" spans="1:16" x14ac:dyDescent="0.2">
      <c r="A409" s="68" t="str">
        <f>'Olieforbrug, TJ'!A409</f>
        <v>April</v>
      </c>
      <c r="C409" s="65">
        <f>IFERROR(HLOOKUP("Råolie",'[52]Månedlig Olie Rapport'!$B$2:$AG$39,MATCH("Egen produktion 2.i.",'[52]Månedlig Olie Rapport'!$B$2:$B$39,0),FALSE),0)</f>
        <v>268502</v>
      </c>
      <c r="D409" s="65">
        <f>IFERROR(HLOOKUP("Råolie",'[52]Månedlig Olie Rapport'!$A$2:$AG$39,MATCH("Import 2.a.",'[52]Månedlig Olie Rapport'!$B$2:$B$39,0),FALSE),0)</f>
        <v>229625</v>
      </c>
      <c r="E409" s="65">
        <f>IFERROR(HLOOKUP("Råolie",'[52]Månedlig Olie Rapport'!$A$2:$AG$39,MATCH("Eksport 3.a.",'[52]Månedlig Olie Rapport'!$B$2:$B$39,0),FALSE),0)</f>
        <v>65458</v>
      </c>
      <c r="F409" s="65">
        <f>IFERROR(HLOOKUP("Råolie",'[52]Månedlig Olie Rapport'!$A$2:$AG$39,MATCH("Bunkring af udenrigsfart 3.d.",'[52]Månedlig Olie Rapport'!$B$2:$B$39,0),FALSE),0)</f>
        <v>0</v>
      </c>
      <c r="G409" s="65">
        <f t="shared" si="80"/>
        <v>204571</v>
      </c>
      <c r="H409" s="65">
        <f>IFERROR(HLOOKUP("Råolie",'[52]Månedlig Olie Rapport'!$A$2:$AG$39,MATCH("Anvendt til produktion 3.n",'[52]Månedlig Olie Rapport'!$B$2:$B$39,0),FALSE),0)</f>
        <v>640086</v>
      </c>
      <c r="I409" s="65">
        <f>IFERROR(HLOOKUP("Råolie",'[52]Månedlig Olie Rapport'!$A$2:$AG$39,MATCH("EGEN BEHOLDNING ULTIMO",'[52]Månedlig Olie Rapport'!$A$2:$A$39,0),FALSE),0)</f>
        <v>555495</v>
      </c>
      <c r="J409" s="70"/>
      <c r="K409" s="70"/>
      <c r="L409" s="69">
        <f t="shared" si="79"/>
        <v>11545.585999999999</v>
      </c>
      <c r="M409" s="65"/>
      <c r="N409" s="32" t="str">
        <f>'Olieforbrug, TJ'!M409</f>
        <v>April</v>
      </c>
    </row>
    <row r="410" spans="1:16" x14ac:dyDescent="0.2">
      <c r="A410" s="68" t="str">
        <f>'Olieforbrug, TJ'!A410</f>
        <v>Maj</v>
      </c>
      <c r="C410" s="65">
        <f>IFERROR(HLOOKUP("Råolie",'[53]Månedlig Olie Rapport'!$B$2:$AG$39,MATCH("Egen produktion 2.i.",'[53]Månedlig Olie Rapport'!$B$2:$B$39,0),FALSE),0)</f>
        <v>287614</v>
      </c>
      <c r="D410" s="65">
        <f>IFERROR(HLOOKUP("Råolie",'[53]Månedlig Olie Rapport'!$A$2:$AG$39,MATCH("Import 2.a.",'[53]Månedlig Olie Rapport'!$B$2:$B$39,0),FALSE),0)</f>
        <v>606404</v>
      </c>
      <c r="E410" s="65">
        <f>IFERROR(HLOOKUP("Råolie",'[53]Månedlig Olie Rapport'!$A$2:$AG$39,MATCH("Eksport 3.a.",'[53]Månedlig Olie Rapport'!$B$2:$B$39,0),FALSE),0)</f>
        <v>127352</v>
      </c>
      <c r="F410" s="65">
        <f>IFERROR(HLOOKUP("Råolie",'[53]Månedlig Olie Rapport'!$A$2:$AG$39,MATCH("Bunkring af udenrigsfart 3.d.",'[53]Månedlig Olie Rapport'!$B$2:$B$39,0),FALSE),0)</f>
        <v>0</v>
      </c>
      <c r="G410" s="65">
        <f t="shared" si="80"/>
        <v>-75060</v>
      </c>
      <c r="H410" s="65">
        <f>IFERROR(HLOOKUP("Råolie",'[53]Månedlig Olie Rapport'!$A$2:$AG$39,MATCH("Anvendt til produktion 3.n",'[53]Månedlig Olie Rapport'!$B$2:$B$39,0),FALSE),0)</f>
        <v>642688</v>
      </c>
      <c r="I410" s="65">
        <f>IFERROR(HLOOKUP("Råolie",'[53]Månedlig Olie Rapport'!$A$2:$AG$39,MATCH("EGEN BEHOLDNING ULTIMO",'[53]Månedlig Olie Rapport'!$A$2:$A$39,0),FALSE),0)</f>
        <v>630555</v>
      </c>
      <c r="J410" s="70"/>
      <c r="K410" s="70"/>
      <c r="L410" s="69">
        <f t="shared" si="79"/>
        <v>12367.402</v>
      </c>
      <c r="M410" s="65"/>
      <c r="N410" s="32" t="str">
        <f>'Olieforbrug, TJ'!M410</f>
        <v>May</v>
      </c>
    </row>
    <row r="411" spans="1:16" ht="14.1" customHeight="1" x14ac:dyDescent="0.2">
      <c r="A411" s="68" t="str">
        <f>'Olieforbrug, TJ'!A411</f>
        <v>Juni</v>
      </c>
      <c r="C411" s="65">
        <f>IFERROR(HLOOKUP("Råolie",'[54]Månedlig Olie Rapport'!$B$2:$AG$39,MATCH("Egen produktion 2.i.",'[54]Månedlig Olie Rapport'!$B$2:$B$39,0),FALSE),0)</f>
        <v>262545</v>
      </c>
      <c r="D411" s="65">
        <f>IFERROR(HLOOKUP("Råolie",'[54]Månedlig Olie Rapport'!$A$2:$AG$39,MATCH("Import 2.a.",'[54]Månedlig Olie Rapport'!$B$2:$B$39,0),FALSE),0)</f>
        <v>505668</v>
      </c>
      <c r="E411" s="65">
        <f>IFERROR(HLOOKUP("Råolie",'[54]Månedlig Olie Rapport'!$A$2:$AG$39,MATCH("Eksport 3.a.",'[54]Månedlig Olie Rapport'!$B$2:$B$39,0),FALSE),0)</f>
        <v>155455</v>
      </c>
      <c r="F411" s="65">
        <f>IFERROR(HLOOKUP("Råolie",'[54]Månedlig Olie Rapport'!$A$2:$AG$39,MATCH("Bunkring af udenrigsfart 3.d.",'[54]Månedlig Olie Rapport'!$B$2:$B$39,0),FALSE),0)</f>
        <v>0</v>
      </c>
      <c r="G411" s="65">
        <f t="shared" si="80"/>
        <v>59010</v>
      </c>
      <c r="H411" s="65">
        <f>IFERROR(HLOOKUP("Råolie",'[54]Månedlig Olie Rapport'!$A$2:$AG$39,MATCH("Anvendt til produktion 3.n",'[54]Månedlig Olie Rapport'!$B$2:$B$39,0),FALSE),0)</f>
        <v>602690</v>
      </c>
      <c r="I411" s="65">
        <f>IFERROR(HLOOKUP("Råolie",'[54]Månedlig Olie Rapport'!$A$2:$AG$39,MATCH("EGEN BEHOLDNING ULTIMO",'[54]Månedlig Olie Rapport'!$A$2:$A$39,0),FALSE),0)</f>
        <v>571545</v>
      </c>
      <c r="J411" s="70"/>
      <c r="K411" s="70"/>
      <c r="L411" s="69">
        <f t="shared" si="79"/>
        <v>11289.434999999999</v>
      </c>
      <c r="N411" s="32" t="str">
        <f>'Olieforbrug, TJ'!M411</f>
        <v>June</v>
      </c>
    </row>
    <row r="412" spans="1:16" x14ac:dyDescent="0.2">
      <c r="A412" s="68" t="str">
        <f>'Olieforbrug, TJ'!A412</f>
        <v>Juli</v>
      </c>
      <c r="C412" s="65">
        <f>IFERROR(HLOOKUP("Råolie",'[55]Månedlig Olie Rapport'!$B$2:$AG$39,MATCH("Egen produktion 2.i.",'[55]Månedlig Olie Rapport'!$B$2:$B$39,0),FALSE),0)</f>
        <v>281824</v>
      </c>
      <c r="D412" s="65">
        <f>IFERROR(HLOOKUP("Råolie",'[55]Månedlig Olie Rapport'!$A$2:$AG$39,MATCH("Import 2.a.",'[55]Månedlig Olie Rapport'!$B$2:$B$39,0),FALSE),0)</f>
        <v>316002</v>
      </c>
      <c r="E412" s="65">
        <f>IFERROR(HLOOKUP("Råolie",'[55]Månedlig Olie Rapport'!$A$2:$AG$39,MATCH("Eksport 3.a.",'[55]Månedlig Olie Rapport'!$B$2:$B$39,0),FALSE),0)</f>
        <v>0</v>
      </c>
      <c r="F412" s="65">
        <f>IFERROR(HLOOKUP("Råolie",'[55]Månedlig Olie Rapport'!$A$2:$AG$39,MATCH("Bunkring af udenrigsfart 3.d.",'[55]Månedlig Olie Rapport'!$B$2:$B$39,0),FALSE),0)</f>
        <v>0</v>
      </c>
      <c r="G412" s="65">
        <f t="shared" si="80"/>
        <v>22875</v>
      </c>
      <c r="H412" s="65">
        <f>IFERROR(HLOOKUP("Råolie",'[55]Månedlig Olie Rapport'!$A$2:$AG$39,MATCH("Anvendt til produktion 3.n",'[55]Månedlig Olie Rapport'!$B$2:$B$39,0),FALSE),0)</f>
        <v>626789</v>
      </c>
      <c r="I412" s="65">
        <f>IFERROR(HLOOKUP("Råolie",'[55]Månedlig Olie Rapport'!$A$2:$AG$39,MATCH("EGEN BEHOLDNING ULTIMO",'[55]Månedlig Olie Rapport'!$A$2:$A$39,0),FALSE),0)</f>
        <v>548670</v>
      </c>
      <c r="J412" s="70"/>
      <c r="K412" s="70"/>
      <c r="L412" s="69">
        <f t="shared" si="79"/>
        <v>12118.432000000001</v>
      </c>
      <c r="N412" s="32" t="str">
        <f>'Olieforbrug, TJ'!M412</f>
        <v>July</v>
      </c>
    </row>
    <row r="413" spans="1:16" x14ac:dyDescent="0.2">
      <c r="A413" s="68" t="str">
        <f>'Olieforbrug, TJ'!A413</f>
        <v>August</v>
      </c>
      <c r="C413" s="65">
        <f>IFERROR(HLOOKUP("Råolie",'[56]Månedlig Olie Rapport'!$B$2:$AG$39,MATCH("Egen produktion 2.i.",'[56]Månedlig Olie Rapport'!$B$2:$B$39,0),FALSE),0)</f>
        <v>290264</v>
      </c>
      <c r="D413" s="65">
        <f>IFERROR(HLOOKUP("Råolie",'[56]Månedlig Olie Rapport'!$A$2:$AG$39,MATCH("Import 2.a.",'[56]Månedlig Olie Rapport'!$B$2:$B$39,0),FALSE),0)</f>
        <v>287998</v>
      </c>
      <c r="E413" s="65">
        <f>IFERROR(HLOOKUP("Råolie",'[56]Månedlig Olie Rapport'!$A$2:$AG$39,MATCH("Eksport 3.a.",'[56]Månedlig Olie Rapport'!$B$2:$B$39,0),FALSE),0)</f>
        <v>33435</v>
      </c>
      <c r="F413" s="65">
        <f>IFERROR(HLOOKUP("Råolie",'[56]Månedlig Olie Rapport'!$A$2:$AG$39,MATCH("Bunkring af udenrigsfart 3.d.",'[56]Månedlig Olie Rapport'!$B$2:$B$39,0),FALSE),0)</f>
        <v>0</v>
      </c>
      <c r="G413" s="65">
        <f>I412-I413</f>
        <v>95089</v>
      </c>
      <c r="H413" s="65">
        <f>IFERROR(HLOOKUP("Råolie",'[56]Månedlig Olie Rapport'!$A$2:$AG$39,MATCH("Anvendt til produktion 3.n",'[56]Månedlig Olie Rapport'!$B$2:$B$39,0),FALSE),0)</f>
        <v>643715</v>
      </c>
      <c r="I413" s="65">
        <f>IFERROR(HLOOKUP("Råolie",'[56]Månedlig Olie Rapport'!$A$2:$AG$39,MATCH("EGEN BEHOLDNING ULTIMO",'[56]Månedlig Olie Rapport'!$A$2:$A$39,0),FALSE),0)</f>
        <v>453581</v>
      </c>
      <c r="J413" s="70"/>
      <c r="K413" s="70"/>
      <c r="L413" s="69">
        <f t="shared" si="79"/>
        <v>12481.352000000001</v>
      </c>
      <c r="N413" s="32" t="str">
        <f>'Olieforbrug, TJ'!M413</f>
        <v>August</v>
      </c>
    </row>
    <row r="414" spans="1:16" x14ac:dyDescent="0.2">
      <c r="A414" s="68" t="str">
        <f>'Olieforbrug, TJ'!A414</f>
        <v>September</v>
      </c>
      <c r="C414" s="65">
        <f>IFERROR(HLOOKUP("Råolie",'[57]Månedlig Olie Rapport'!$B$2:$AG$39,MATCH("Egen produktion 2.i.",'[57]Månedlig Olie Rapport'!$B$2:$B$39,0),FALSE),0)</f>
        <v>258992</v>
      </c>
      <c r="D414" s="65">
        <f>IFERROR(HLOOKUP("Råolie",'[57]Månedlig Olie Rapport'!$A$2:$AG$39,MATCH("Import 2.a.",'[57]Månedlig Olie Rapport'!$B$2:$B$39,0),FALSE),0)</f>
        <v>460607</v>
      </c>
      <c r="E414" s="65">
        <f>IFERROR(HLOOKUP("Råolie",'[57]Månedlig Olie Rapport'!$A$2:$AG$39,MATCH("Eksport 3.a.",'[57]Månedlig Olie Rapport'!$B$2:$B$39,0),FALSE),0)</f>
        <v>64552</v>
      </c>
      <c r="F414" s="65">
        <f>IFERROR(HLOOKUP("Råolie",'[57]Månedlig Olie Rapport'!$A$2:$AG$39,MATCH("Bunkring af udenrigsfart 3.d.",'[57]Månedlig Olie Rapport'!$B$2:$B$39,0),FALSE),0)</f>
        <v>0</v>
      </c>
      <c r="G414" s="65">
        <f>I413-I414</f>
        <v>-103589</v>
      </c>
      <c r="H414" s="65">
        <f>IFERROR(HLOOKUP("Råolie",'[57]Månedlig Olie Rapport'!$A$2:$AG$39,MATCH("Anvendt til produktion 3.n",'[57]Månedlig Olie Rapport'!$B$2:$B$39,0),FALSE),0)</f>
        <v>553860</v>
      </c>
      <c r="I414" s="65">
        <f>IFERROR(HLOOKUP("Råolie",'[57]Månedlig Olie Rapport'!$A$2:$AG$39,MATCH("EGEN BEHOLDNING ULTIMO",'[57]Månedlig Olie Rapport'!$A$2:$A$39,0),FALSE),0)</f>
        <v>557170</v>
      </c>
      <c r="J414" s="70"/>
      <c r="K414" s="70"/>
      <c r="L414" s="69">
        <f t="shared" si="79"/>
        <v>11136.656000000001</v>
      </c>
      <c r="N414" s="32" t="str">
        <f>'Olieforbrug, TJ'!M414</f>
        <v>September</v>
      </c>
    </row>
    <row r="415" spans="1:16" x14ac:dyDescent="0.2">
      <c r="A415" s="68" t="str">
        <f>'Olieforbrug, TJ'!A415</f>
        <v>Oktober</v>
      </c>
      <c r="C415" s="65">
        <f>IFERROR(HLOOKUP("Råolie",'[58]Månedlig Olie Rapport'!$B$2:$AG$39,MATCH("Egen produktion 2.i.",'[58]Månedlig Olie Rapport'!$B$2:$B$39,0),FALSE),0)</f>
        <v>249641</v>
      </c>
      <c r="D415" s="65">
        <f>IFERROR(HLOOKUP("Råolie",'[58]Månedlig Olie Rapport'!$A$2:$AG$39,MATCH("Import 2.a.",'[58]Månedlig Olie Rapport'!$B$2:$B$39,0),FALSE),0)</f>
        <v>413843</v>
      </c>
      <c r="E415" s="65">
        <f>IFERROR(HLOOKUP("Råolie",'[58]Månedlig Olie Rapport'!$A$2:$AG$39,MATCH("Eksport 3.a.",'[58]Månedlig Olie Rapport'!$B$2:$B$39,0),FALSE),0)</f>
        <v>33818</v>
      </c>
      <c r="F415" s="65">
        <f>IFERROR(HLOOKUP("Råolie",'[58]Månedlig Olie Rapport'!$A$2:$AG$39,MATCH("Bunkring af udenrigsfart 3.d.",'[58]Månedlig Olie Rapport'!$B$2:$B$39,0),FALSE),0)</f>
        <v>0</v>
      </c>
      <c r="G415" s="65">
        <f>I414-I415</f>
        <v>62219</v>
      </c>
      <c r="H415" s="65">
        <f>IFERROR(HLOOKUP("Råolie",'[58]Månedlig Olie Rapport'!$A$2:$AG$39,MATCH("Anvendt til produktion 3.n",'[58]Månedlig Olie Rapport'!$B$2:$B$39,0),FALSE),0)</f>
        <v>628654</v>
      </c>
      <c r="I415" s="65">
        <f>IFERROR(HLOOKUP("Råolie",'[58]Månedlig Olie Rapport'!$A$2:$AG$39,MATCH("EGEN BEHOLDNING ULTIMO",'[58]Månedlig Olie Rapport'!$A$2:$A$39,0),FALSE),0)</f>
        <v>494951</v>
      </c>
      <c r="J415" s="70"/>
      <c r="K415" s="70"/>
      <c r="L415" s="69">
        <f t="shared" si="79"/>
        <v>10734.563</v>
      </c>
      <c r="N415" s="32" t="str">
        <f>'Olieforbrug, TJ'!M415</f>
        <v>October</v>
      </c>
    </row>
    <row r="416" spans="1:16" x14ac:dyDescent="0.2">
      <c r="A416" s="68" t="str">
        <f>'Olieforbrug, TJ'!A416</f>
        <v>November</v>
      </c>
      <c r="C416" s="65">
        <f>IFERROR(HLOOKUP("Råolie",'[59]Månedlig Olie Rapport'!$B$2:$AG$39,MATCH("Egen produktion 2.i.",'[59]Månedlig Olie Rapport'!$B$2:$B$39,0),FALSE),0)</f>
        <v>276744</v>
      </c>
      <c r="D416" s="65">
        <f>IFERROR(HLOOKUP("Råolie",'[59]Månedlig Olie Rapport'!$A$2:$AG$39,MATCH("Import 2.a.",'[59]Månedlig Olie Rapport'!$B$2:$B$39,0),FALSE),0)</f>
        <v>366214</v>
      </c>
      <c r="E416" s="65">
        <f>IFERROR(HLOOKUP("Råolie",'[59]Månedlig Olie Rapport'!$A$2:$AG$39,MATCH("Eksport 3.a.",'[59]Månedlig Olie Rapport'!$B$2:$B$39,0),FALSE),0)</f>
        <v>82817</v>
      </c>
      <c r="F416" s="65">
        <f>IFERROR(HLOOKUP("Råolie",'[59]Månedlig Olie Rapport'!$A$2:$AG$39,MATCH("Bunkring af udenrigsfart 3.d.",'[59]Månedlig Olie Rapport'!$B$2:$B$39,0),FALSE),0)</f>
        <v>0</v>
      </c>
      <c r="G416" s="65">
        <f>I415-I416</f>
        <v>76595</v>
      </c>
      <c r="H416" s="65">
        <f>IFERROR(HLOOKUP("Råolie",'[59]Månedlig Olie Rapport'!$A$2:$AG$39,MATCH("Anvendt til produktion 3.n",'[59]Månedlig Olie Rapport'!$B$2:$B$39,0),FALSE),0)</f>
        <v>643404</v>
      </c>
      <c r="I416" s="65">
        <f>IFERROR(HLOOKUP("Råolie",'[59]Månedlig Olie Rapport'!$A$2:$AG$39,MATCH("EGEN BEHOLDNING ULTIMO",'[59]Månedlig Olie Rapport'!$A$2:$A$39,0),FALSE),0)</f>
        <v>418356</v>
      </c>
      <c r="J416" s="70"/>
      <c r="K416" s="70"/>
      <c r="L416" s="69">
        <f t="shared" si="79"/>
        <v>11899.992</v>
      </c>
      <c r="N416" s="32" t="s">
        <v>125</v>
      </c>
    </row>
    <row r="417" spans="1:14" ht="13.5" thickBot="1" x14ac:dyDescent="0.25">
      <c r="A417" s="71" t="str">
        <f>'Olieforbrug, TJ'!A417</f>
        <v>December</v>
      </c>
      <c r="B417" s="70"/>
      <c r="C417" s="72">
        <f>IFERROR(HLOOKUP("Råolie",'[60]Månedlig Olie Rapport'!$B$2:$AG$39,MATCH("Egen produktion 2.i.",'[60]Månedlig Olie Rapport'!$B$2:$B$39,0),FALSE),0)</f>
        <v>302174</v>
      </c>
      <c r="D417" s="72">
        <f>IFERROR(HLOOKUP("Råolie",'[60]Månedlig Olie Rapport'!$A$2:$AG$39,MATCH("Import 2.a.",'[60]Månedlig Olie Rapport'!$B$2:$B$39,0),FALSE),0)</f>
        <v>598253</v>
      </c>
      <c r="E417" s="72">
        <f>IFERROR(HLOOKUP("Råolie",'[60]Månedlig Olie Rapport'!$A$2:$AG$39,MATCH("Eksport 3.a.",'[60]Månedlig Olie Rapport'!$B$2:$B$39,0),FALSE),0)</f>
        <v>62948</v>
      </c>
      <c r="F417" s="72">
        <f>IFERROR(HLOOKUP("Råolie",'[60]Månedlig Olie Rapport'!$A$2:$AG$39,MATCH("Bunkring af udenrigsfart 3.d.",'[60]Månedlig Olie Rapport'!$B$2:$B$39,0),FALSE),0)</f>
        <v>0</v>
      </c>
      <c r="G417" s="72">
        <f>I416-I417</f>
        <v>-194875</v>
      </c>
      <c r="H417" s="72">
        <f>IFERROR(HLOOKUP("Råolie",'[60]Månedlig Olie Rapport'!$A$2:$AG$39,MATCH("Anvendt til produktion 3.n",'[60]Månedlig Olie Rapport'!$B$2:$B$39,0),FALSE),0)</f>
        <v>648413</v>
      </c>
      <c r="I417" s="72">
        <f>IFERROR(HLOOKUP("Råolie",'[60]Månedlig Olie Rapport'!$A$2:$AG$39,MATCH("EGEN BEHOLDNING ULTIMO",'[60]Månedlig Olie Rapport'!$A$2:$A$39,0),FALSE),0)</f>
        <v>613231</v>
      </c>
      <c r="J417" s="66"/>
      <c r="K417" s="66"/>
      <c r="L417" s="72">
        <f t="shared" si="79"/>
        <v>12993.482</v>
      </c>
      <c r="N417" s="73" t="s">
        <v>113</v>
      </c>
    </row>
    <row r="418" spans="1:14" x14ac:dyDescent="0.2">
      <c r="A418" s="37">
        <f>'Olieforbrug, TJ'!A418</f>
        <v>2022</v>
      </c>
      <c r="B418" s="70"/>
      <c r="C418" s="69"/>
      <c r="D418" s="69"/>
      <c r="E418" s="69"/>
      <c r="F418" s="69"/>
      <c r="G418" s="69"/>
      <c r="H418" s="69"/>
      <c r="I418" s="69"/>
      <c r="M418" s="65"/>
      <c r="N418" s="37">
        <f>'Olieforbrug, TJ'!M418</f>
        <v>2022</v>
      </c>
    </row>
    <row r="419" spans="1:14" x14ac:dyDescent="0.2">
      <c r="A419" s="68" t="str">
        <f>'Olieforbrug, TJ'!A419</f>
        <v>Januar</v>
      </c>
      <c r="C419" s="65">
        <f>IFERROR(HLOOKUP("Råolie",'[61]Månedlig Olie Rapport'!$B$2:$AG$39,MATCH("Egen produktion 2.i.",'[61]Månedlig Olie Rapport'!$B$2:$B$39,0),FALSE),0)</f>
        <v>274827</v>
      </c>
      <c r="D419" s="65">
        <f>IFERROR(HLOOKUP("Råolie",'[61]Månedlig Olie Rapport'!$A$2:$AG$39,MATCH("Import 2.a.",'[61]Månedlig Olie Rapport'!$B$2:$B$39,0),FALSE),0)</f>
        <v>250976</v>
      </c>
      <c r="E419" s="65">
        <f>IFERROR(HLOOKUP("Råolie",'[61]Månedlig Olie Rapport'!$A$2:$AG$39,MATCH("Eksport 3.a.",'[61]Månedlig Olie Rapport'!$B$2:$B$39,0),FALSE),0)</f>
        <v>170777</v>
      </c>
      <c r="F419" s="65">
        <f>IFERROR(HLOOKUP("Råolie",'[61]Månedlig Olie Rapport'!$A$2:$AG$39,MATCH("Bunkring af udenrigsfart 3.d.",'[61]Månedlig Olie Rapport'!$B$2:$B$39,0),FALSE),0)</f>
        <v>0</v>
      </c>
      <c r="G419" s="65">
        <f>I417-I419</f>
        <v>286441</v>
      </c>
      <c r="H419" s="65">
        <f>IFERROR(HLOOKUP("Råolie",'[61]Månedlig Olie Rapport'!$A$2:$AG$39,MATCH("Anvendt til produktion 3.n",'[61]Månedlig Olie Rapport'!$B$2:$B$39,0),FALSE),0)</f>
        <v>643699</v>
      </c>
      <c r="I419" s="65">
        <f>IFERROR(HLOOKUP("Råolie",'[61]Månedlig Olie Rapport'!$A$2:$AG$39,MATCH("EGEN BEHOLDNING ULTIMO",'[61]Månedlig Olie Rapport'!$A$2:$A$39,0),FALSE),0)</f>
        <v>326790</v>
      </c>
      <c r="J419" s="70"/>
      <c r="K419" s="70"/>
      <c r="L419" s="69">
        <f t="shared" ref="L419:L424" si="81">C419*43/1000</f>
        <v>11817.561</v>
      </c>
      <c r="M419" s="65"/>
      <c r="N419" s="32" t="str">
        <f>'Olieforbrug, TJ'!M419</f>
        <v>January</v>
      </c>
    </row>
    <row r="420" spans="1:14" x14ac:dyDescent="0.2">
      <c r="A420" s="68" t="str">
        <f>'Olieforbrug, TJ'!A420</f>
        <v>Februar</v>
      </c>
      <c r="C420" s="65">
        <f>IFERROR(HLOOKUP("Råolie",'[62]Månedlig Olie Rapport'!$B$2:$AG$39,MATCH("Egen produktion 2.i.",'[62]Månedlig Olie Rapport'!$B$2:$B$39,0),FALSE),0)</f>
        <v>260871</v>
      </c>
      <c r="D420" s="65">
        <f>IFERROR(HLOOKUP("Råolie",'[62]Månedlig Olie Rapport'!$A$2:$AG$39,MATCH("Import 2.a.",'[62]Månedlig Olie Rapport'!$B$2:$B$39,0),FALSE),0)</f>
        <v>505698</v>
      </c>
      <c r="E420" s="65">
        <f>IFERROR(HLOOKUP("Råolie",'[62]Månedlig Olie Rapport'!$A$2:$AG$39,MATCH("Eksport 3.a.",'[62]Månedlig Olie Rapport'!$B$2:$B$39,0),FALSE),0)</f>
        <v>0</v>
      </c>
      <c r="F420" s="65">
        <f>IFERROR(HLOOKUP("Råolie",'[62]Månedlig Olie Rapport'!$A$2:$AG$39,MATCH("Bunkring af udenrigsfart 3.d.",'[62]Månedlig Olie Rapport'!$B$2:$B$39,0),FALSE),0)</f>
        <v>0</v>
      </c>
      <c r="G420" s="65">
        <f t="shared" ref="G420:G425" si="82">I419-I420</f>
        <v>-187504</v>
      </c>
      <c r="H420" s="65">
        <f>IFERROR(HLOOKUP("Råolie",'[62]Månedlig Olie Rapport'!$A$2:$AG$39,MATCH("Anvendt til produktion 3.n",'[62]Månedlig Olie Rapport'!$B$2:$B$39,0),FALSE),0)</f>
        <v>583228</v>
      </c>
      <c r="I420" s="65">
        <f>IFERROR(HLOOKUP("Råolie",'[62]Månedlig Olie Rapport'!$A$2:$AG$39,MATCH("EGEN BEHOLDNING ULTIMO",'[62]Månedlig Olie Rapport'!$A$2:$A$39,0),FALSE),0)</f>
        <v>514294</v>
      </c>
      <c r="J420" s="70"/>
      <c r="K420" s="70"/>
      <c r="L420" s="69">
        <f t="shared" si="81"/>
        <v>11217.453</v>
      </c>
      <c r="M420" s="65"/>
      <c r="N420" s="32" t="str">
        <f>'Olieforbrug, TJ'!M420</f>
        <v>February</v>
      </c>
    </row>
    <row r="421" spans="1:14" x14ac:dyDescent="0.2">
      <c r="A421" s="68" t="str">
        <f>'Olieforbrug, TJ'!A421</f>
        <v>Marts</v>
      </c>
      <c r="C421" s="65">
        <f>IFERROR(HLOOKUP("Råolie",'[63]Månedlig Olie Rapport'!$B$2:$AG$39,MATCH("Egen produktion 2.i.",'[63]Månedlig Olie Rapport'!$B$2:$B$39,0),FALSE),0)</f>
        <v>292568</v>
      </c>
      <c r="D421" s="65">
        <f>IFERROR(HLOOKUP("Råolie",'[63]Månedlig Olie Rapport'!$A$2:$AG$39,MATCH("Import 2.a.",'[63]Månedlig Olie Rapport'!$B$2:$B$39,0),FALSE),0)</f>
        <v>280807</v>
      </c>
      <c r="E421" s="65">
        <f>IFERROR(HLOOKUP("Råolie",'[63]Månedlig Olie Rapport'!$A$2:$AG$39,MATCH("Eksport 3.a.",'[63]Månedlig Olie Rapport'!$B$2:$B$39,0),FALSE),0)</f>
        <v>150541</v>
      </c>
      <c r="F421" s="65">
        <f>IFERROR(HLOOKUP("Råolie",'[63]Månedlig Olie Rapport'!$A$2:$AG$39,MATCH("Bunkring af udenrigsfart 3.d.",'[63]Månedlig Olie Rapport'!$B$2:$B$39,0),FALSE),0)</f>
        <v>0</v>
      </c>
      <c r="G421" s="65">
        <f t="shared" si="82"/>
        <v>46325</v>
      </c>
      <c r="H421" s="65">
        <f>IFERROR(HLOOKUP("Råolie",'[63]Månedlig Olie Rapport'!$A$2:$AG$39,MATCH("Anvendt til produktion 3.n",'[63]Månedlig Olie Rapport'!$B$2:$B$39,0),FALSE),0)</f>
        <v>473578</v>
      </c>
      <c r="I421" s="65">
        <f>IFERROR(HLOOKUP("Råolie",'[63]Månedlig Olie Rapport'!$A$2:$AG$39,MATCH("EGEN BEHOLDNING ULTIMO",'[63]Månedlig Olie Rapport'!$A$2:$A$39,0),FALSE),0)</f>
        <v>467969</v>
      </c>
      <c r="J421" s="70"/>
      <c r="K421" s="70"/>
      <c r="L421" s="69">
        <f t="shared" si="81"/>
        <v>12580.424000000001</v>
      </c>
      <c r="M421" s="65"/>
      <c r="N421" s="32" t="str">
        <f>'Olieforbrug, TJ'!M421</f>
        <v>March</v>
      </c>
    </row>
    <row r="422" spans="1:14" x14ac:dyDescent="0.2">
      <c r="A422" s="68" t="str">
        <f>'Olieforbrug, TJ'!A422</f>
        <v>April</v>
      </c>
      <c r="C422" s="65">
        <f>IFERROR(HLOOKUP("Råolie",'[64]Månedlig Olie Rapport'!$B$2:$AG$39,MATCH("Egen produktion 2.i.",'[64]Månedlig Olie Rapport'!$B$2:$B$39,0),FALSE),0)</f>
        <v>285751</v>
      </c>
      <c r="D422" s="65">
        <f>IFERROR(HLOOKUP("Råolie",'[64]Månedlig Olie Rapport'!$A$2:$AG$39,MATCH("Import 2.a.",'[64]Månedlig Olie Rapport'!$B$2:$B$39,0),FALSE),0)</f>
        <v>444036</v>
      </c>
      <c r="E422" s="65">
        <f>IFERROR(HLOOKUP("Råolie",'[64]Månedlig Olie Rapport'!$A$2:$AG$39,MATCH("Eksport 3.a.",'[64]Månedlig Olie Rapport'!$B$2:$B$39,0),FALSE),0)</f>
        <v>33783</v>
      </c>
      <c r="F422" s="65">
        <f>IFERROR(HLOOKUP("Råolie",'[64]Månedlig Olie Rapport'!$A$2:$AG$39,MATCH("Bunkring af udenrigsfart 3.d.",'[64]Månedlig Olie Rapport'!$B$2:$B$39,0),FALSE),0)</f>
        <v>0</v>
      </c>
      <c r="G422" s="65">
        <f t="shared" si="82"/>
        <v>-64094</v>
      </c>
      <c r="H422" s="65">
        <f>IFERROR(HLOOKUP("Råolie",'[64]Månedlig Olie Rapport'!$A$2:$AG$39,MATCH("Anvendt til produktion 3.n",'[64]Månedlig Olie Rapport'!$B$2:$B$39,0),FALSE),0)</f>
        <v>637241</v>
      </c>
      <c r="I422" s="65">
        <f>IFERROR(HLOOKUP("Råolie",'[64]Månedlig Olie Rapport'!$A$2:$AG$39,MATCH("EGEN BEHOLDNING ULTIMO",'[64]Månedlig Olie Rapport'!$A$2:$A$39,0),FALSE),0)</f>
        <v>532063</v>
      </c>
      <c r="J422" s="70"/>
      <c r="K422" s="70"/>
      <c r="L422" s="69">
        <f t="shared" si="81"/>
        <v>12287.293</v>
      </c>
      <c r="M422" s="65"/>
      <c r="N422" s="32" t="str">
        <f>'Olieforbrug, TJ'!M422</f>
        <v>April</v>
      </c>
    </row>
    <row r="423" spans="1:14" x14ac:dyDescent="0.2">
      <c r="A423" s="68" t="str">
        <f>'Olieforbrug, TJ'!A423</f>
        <v>Maj</v>
      </c>
      <c r="C423" s="65">
        <f>IFERROR(HLOOKUP("Råolie",'[65]Månedlig Olie Rapport'!$B$2:$AG$39,MATCH("Egen produktion 2.i.",'[65]Månedlig Olie Rapport'!$B$2:$B$39,0),FALSE),0)</f>
        <v>262095</v>
      </c>
      <c r="D423" s="65">
        <f>IFERROR(HLOOKUP("Råolie",'[65]Månedlig Olie Rapport'!$A$2:$AG$39,MATCH("Import 2.a.",'[65]Månedlig Olie Rapport'!$B$2:$B$39,0),FALSE),0)</f>
        <v>463210</v>
      </c>
      <c r="E423" s="65">
        <f>IFERROR(HLOOKUP("Råolie",'[65]Månedlig Olie Rapport'!$A$2:$AG$39,MATCH("Eksport 3.a.",'[65]Månedlig Olie Rapport'!$B$2:$B$39,0),FALSE),0)</f>
        <v>28622</v>
      </c>
      <c r="F423" s="65">
        <f>IFERROR(HLOOKUP("Råolie",'[65]Månedlig Olie Rapport'!$A$2:$AG$39,MATCH("Bunkring af udenrigsfart 3.d.",'[65]Månedlig Olie Rapport'!$B$2:$B$39,0),FALSE),0)</f>
        <v>0</v>
      </c>
      <c r="G423" s="65">
        <f t="shared" si="82"/>
        <v>-20300</v>
      </c>
      <c r="H423" s="65">
        <f>IFERROR(HLOOKUP("Råolie",'[65]Månedlig Olie Rapport'!$A$2:$AG$39,MATCH("Anvendt til produktion 3.n",'[65]Månedlig Olie Rapport'!$B$2:$B$39,0),FALSE),0)</f>
        <v>681834</v>
      </c>
      <c r="I423" s="65">
        <f>IFERROR(HLOOKUP("Råolie",'[65]Månedlig Olie Rapport'!$A$2:$AG$39,MATCH("EGEN BEHOLDNING ULTIMO",'[65]Månedlig Olie Rapport'!$A$2:$A$39,0),FALSE),0)</f>
        <v>552363</v>
      </c>
      <c r="J423" s="70"/>
      <c r="K423" s="70"/>
      <c r="L423" s="69">
        <f t="shared" si="81"/>
        <v>11270.084999999999</v>
      </c>
      <c r="M423" s="65"/>
      <c r="N423" s="32" t="str">
        <f>'Olieforbrug, TJ'!M423</f>
        <v>May</v>
      </c>
    </row>
    <row r="424" spans="1:14" x14ac:dyDescent="0.2">
      <c r="A424" s="68" t="str">
        <f>'Olieforbrug, TJ'!A424</f>
        <v>Juni</v>
      </c>
      <c r="C424" s="65">
        <f>IFERROR(HLOOKUP("Råolie",'[66]Månedlig Olie Rapport'!$B$2:$AG$39,MATCH("Egen produktion 2.i.",'[66]Månedlig Olie Rapport'!$B$2:$B$39,0),FALSE),0)</f>
        <v>263682</v>
      </c>
      <c r="D424" s="65">
        <f>IFERROR(HLOOKUP("Råolie",'[66]Månedlig Olie Rapport'!$A$2:$AG$39,MATCH("Import 2.a.",'[66]Månedlig Olie Rapport'!$B$2:$B$39,0),FALSE),0)</f>
        <v>378473</v>
      </c>
      <c r="E424" s="65">
        <f>IFERROR(HLOOKUP("Råolie",'[66]Månedlig Olie Rapport'!$A$2:$AG$39,MATCH("Eksport 3.a.",'[66]Månedlig Olie Rapport'!$B$2:$B$39,0),FALSE),0)</f>
        <v>33379</v>
      </c>
      <c r="F424" s="65">
        <f>IFERROR(HLOOKUP("Råolie",'[66]Månedlig Olie Rapport'!$A$2:$AG$39,MATCH("Bunkring af udenrigsfart 3.d.",'[66]Månedlig Olie Rapport'!$B$2:$B$39,0),FALSE),0)</f>
        <v>0</v>
      </c>
      <c r="G424" s="65">
        <f t="shared" si="82"/>
        <v>47372</v>
      </c>
      <c r="H424" s="65">
        <f>IFERROR(HLOOKUP("Råolie",'[66]Månedlig Olie Rapport'!$A$2:$AG$39,MATCH("Anvendt til produktion 3.n",'[66]Månedlig Olie Rapport'!$B$2:$B$39,0),FALSE),0)</f>
        <v>661024</v>
      </c>
      <c r="I424" s="65">
        <f>IFERROR(HLOOKUP("Råolie",'[66]Månedlig Olie Rapport'!$A$2:$AG$39,MATCH("EGEN BEHOLDNING ULTIMO",'[66]Månedlig Olie Rapport'!$A$2:$A$39,0),FALSE),0)</f>
        <v>504991</v>
      </c>
      <c r="J424" s="70"/>
      <c r="K424" s="70"/>
      <c r="L424" s="69">
        <f t="shared" si="81"/>
        <v>11338.325999999999</v>
      </c>
      <c r="M424" s="65"/>
      <c r="N424" s="32" t="str">
        <f>'Olieforbrug, TJ'!M424</f>
        <v>June</v>
      </c>
    </row>
    <row r="425" spans="1:14" x14ac:dyDescent="0.2">
      <c r="A425" s="68" t="str">
        <f>'Olieforbrug, TJ'!A425</f>
        <v>Juli</v>
      </c>
      <c r="C425" s="65">
        <f>IFERROR(HLOOKUP("Råolie",'[67]Månedlig Olie Rapport'!$B$2:$AG$39,MATCH("Egen produktion 2.i.",'[67]Månedlig Olie Rapport'!$B$2:$B$39,0),FALSE),0)</f>
        <v>265603</v>
      </c>
      <c r="D425" s="65">
        <f>IFERROR(HLOOKUP("Råolie",'[67]Månedlig Olie Rapport'!$A$2:$AG$39,MATCH("Import 2.a.",'[67]Månedlig Olie Rapport'!$B$2:$B$39,0),FALSE),0)</f>
        <v>365605</v>
      </c>
      <c r="E425" s="65">
        <f>IFERROR(HLOOKUP("Råolie",'[67]Månedlig Olie Rapport'!$A$2:$AG$39,MATCH("Eksport 3.a.",'[67]Månedlig Olie Rapport'!$B$2:$B$39,0),FALSE),0)</f>
        <v>33020</v>
      </c>
      <c r="F425" s="65">
        <f>IFERROR(HLOOKUP("Råolie",'[67]Månedlig Olie Rapport'!$A$2:$AG$39,MATCH("Bunkring af udenrigsfart 3.d.",'[67]Månedlig Olie Rapport'!$B$2:$B$39,0),FALSE),0)</f>
        <v>0</v>
      </c>
      <c r="G425" s="65">
        <f t="shared" si="82"/>
        <v>76290</v>
      </c>
      <c r="H425" s="65">
        <f>IFERROR(HLOOKUP("Råolie",'[67]Månedlig Olie Rapport'!$A$2:$AG$39,MATCH("Anvendt til produktion 3.n",'[67]Månedlig Olie Rapport'!$B$2:$B$39,0),FALSE),0)</f>
        <v>679329</v>
      </c>
      <c r="I425" s="65">
        <f>IFERROR(HLOOKUP("Råolie",'[67]Månedlig Olie Rapport'!$A$2:$AG$39,MATCH("EGEN BEHOLDNING ULTIMO",'[67]Månedlig Olie Rapport'!$A$2:$A$39,0),FALSE),0)</f>
        <v>428701</v>
      </c>
      <c r="J425" s="70"/>
      <c r="K425" s="70"/>
      <c r="L425" s="69">
        <f t="shared" ref="L425" si="83">C425*43/1000</f>
        <v>11420.929</v>
      </c>
      <c r="M425" s="65"/>
      <c r="N425" s="32" t="str">
        <f>'Olieforbrug, TJ'!M425</f>
        <v>July</v>
      </c>
    </row>
    <row r="426" spans="1:14" x14ac:dyDescent="0.2">
      <c r="A426" s="68" t="str">
        <f>'Olieforbrug, TJ'!A426</f>
        <v>August</v>
      </c>
      <c r="C426" s="65">
        <f>IFERROR(HLOOKUP("Råolie",'[68]Månedlig Olie Rapport'!$B$2:$AG$39,MATCH("Egen produktion 2.i.",'[68]Månedlig Olie Rapport'!$B$2:$B$39,0),FALSE),0)</f>
        <v>268342</v>
      </c>
      <c r="D426" s="65">
        <f>IFERROR(HLOOKUP("Råolie",'[68]Månedlig Olie Rapport'!$A$2:$AG$39,MATCH("Import 2.a.",'[68]Månedlig Olie Rapport'!$B$2:$B$39,0),FALSE),0)</f>
        <v>375375</v>
      </c>
      <c r="E426" s="65">
        <f>IFERROR(HLOOKUP("Råolie",'[68]Månedlig Olie Rapport'!$A$2:$AG$39,MATCH("Eksport 3.a.",'[68]Månedlig Olie Rapport'!$B$2:$B$39,0),FALSE),0)</f>
        <v>27475</v>
      </c>
      <c r="F426" s="65">
        <f>IFERROR(HLOOKUP("Råolie",'[68]Månedlig Olie Rapport'!$A$2:$AG$39,MATCH("Bunkring af udenrigsfart 3.d.",'[68]Månedlig Olie Rapport'!$B$2:$B$39,0),FALSE),0)</f>
        <v>0</v>
      </c>
      <c r="G426" s="65">
        <f t="shared" ref="G426" si="84">I425-I426</f>
        <v>38782</v>
      </c>
      <c r="H426" s="65">
        <f>IFERROR(HLOOKUP("Råolie",'[68]Månedlig Olie Rapport'!$A$2:$AG$39,MATCH("Anvendt til produktion 3.n",'[68]Månedlig Olie Rapport'!$B$2:$B$39,0),FALSE),0)</f>
        <v>661014</v>
      </c>
      <c r="I426" s="65">
        <f>IFERROR(HLOOKUP("Råolie",'[68]Månedlig Olie Rapport'!$A$2:$AG$39,MATCH("EGEN BEHOLDNING ULTIMO",'[68]Månedlig Olie Rapport'!$A$2:$A$39,0),FALSE),0)</f>
        <v>389919</v>
      </c>
      <c r="J426" s="70"/>
      <c r="K426" s="70"/>
      <c r="L426" s="69">
        <f t="shared" ref="L426" si="85">C426*43/1000</f>
        <v>11538.706</v>
      </c>
      <c r="M426" s="65"/>
      <c r="N426" s="32" t="str">
        <f>'Olieforbrug, TJ'!M426</f>
        <v>August</v>
      </c>
    </row>
    <row r="427" spans="1:14" x14ac:dyDescent="0.2">
      <c r="A427" s="68" t="str">
        <f>'Olieforbrug, TJ'!A427</f>
        <v>September</v>
      </c>
      <c r="C427" s="65">
        <f>IFERROR(HLOOKUP("Råolie",'[69]Månedlig Olie Rapport'!$B$2:$AG$39,MATCH("Egen produktion 2.i.",'[69]Månedlig Olie Rapport'!$B$2:$B$39,0),FALSE),0)</f>
        <v>231991</v>
      </c>
      <c r="D427" s="65">
        <f>IFERROR(HLOOKUP("Råolie",'[69]Månedlig Olie Rapport'!$A$2:$AG$39,MATCH("Import 2.a.",'[69]Månedlig Olie Rapport'!$B$2:$B$39,0),FALSE),0)</f>
        <v>450302</v>
      </c>
      <c r="E427" s="65">
        <f>IFERROR(HLOOKUP("Råolie",'[69]Månedlig Olie Rapport'!$A$2:$AG$39,MATCH("Eksport 3.a.",'[69]Månedlig Olie Rapport'!$B$2:$B$39,0),FALSE),0)</f>
        <v>0</v>
      </c>
      <c r="F427" s="65">
        <f>IFERROR(HLOOKUP("Råolie",'[69]Månedlig Olie Rapport'!$A$2:$AG$39,MATCH("Bunkring af udenrigsfart 3.d.",'[69]Månedlig Olie Rapport'!$B$2:$B$39,0),FALSE),0)</f>
        <v>0</v>
      </c>
      <c r="G427" s="65">
        <f t="shared" ref="G427" si="86">I426-I427</f>
        <v>-81034</v>
      </c>
      <c r="H427" s="65">
        <f>IFERROR(HLOOKUP("Råolie",'[69]Månedlig Olie Rapport'!$A$2:$AG$39,MATCH("Anvendt til produktion 3.n",'[69]Månedlig Olie Rapport'!$B$2:$B$39,0),FALSE),0)</f>
        <v>605855</v>
      </c>
      <c r="I427" s="65">
        <f>IFERROR(HLOOKUP("Råolie",'[69]Månedlig Olie Rapport'!$A$2:$AG$39,MATCH("EGEN BEHOLDNING ULTIMO",'[69]Månedlig Olie Rapport'!$A$2:$A$39,0),FALSE),0)</f>
        <v>470953</v>
      </c>
      <c r="J427" s="70"/>
      <c r="K427" s="70"/>
      <c r="L427" s="69">
        <f t="shared" ref="L427" si="87">C427*43/1000</f>
        <v>9975.6129999999994</v>
      </c>
      <c r="M427" s="65"/>
      <c r="N427" s="32" t="str">
        <f>'Olieforbrug, TJ'!M427</f>
        <v>September</v>
      </c>
    </row>
    <row r="428" spans="1:14" x14ac:dyDescent="0.2">
      <c r="A428" s="68" t="str">
        <f>'Olieforbrug, TJ'!A428</f>
        <v>Oktober</v>
      </c>
      <c r="C428" s="65">
        <f>IFERROR(HLOOKUP("Råolie",'[70]Månedlig Olie Rapport'!$B$2:$AG$39,MATCH("Egen produktion 2.i.",'[70]Månedlig Olie Rapport'!$B$2:$B$39,0),FALSE),0)</f>
        <v>268676</v>
      </c>
      <c r="D428" s="65">
        <f>IFERROR(HLOOKUP("Råolie",'[70]Månedlig Olie Rapport'!$A$2:$AG$39,MATCH("Import 2.a.",'[70]Månedlig Olie Rapport'!$B$2:$B$39,0),FALSE),0)</f>
        <v>205910</v>
      </c>
      <c r="E428" s="65">
        <f>IFERROR(HLOOKUP("Råolie",'[70]Månedlig Olie Rapport'!$A$2:$AG$39,MATCH("Eksport 3.a.",'[70]Månedlig Olie Rapport'!$B$2:$B$39,0),FALSE),0)</f>
        <v>33414</v>
      </c>
      <c r="F428" s="65">
        <f>IFERROR(HLOOKUP("Råolie",'[70]Månedlig Olie Rapport'!$A$2:$AG$39,MATCH("Bunkring af udenrigsfart 3.d.",'[70]Månedlig Olie Rapport'!$B$2:$B$39,0),FALSE),0)</f>
        <v>0</v>
      </c>
      <c r="G428" s="65">
        <f t="shared" ref="G428" si="88">I427-I428</f>
        <v>-43527</v>
      </c>
      <c r="H428" s="65">
        <f>IFERROR(HLOOKUP("Råolie",'[70]Månedlig Olie Rapport'!$A$2:$AG$39,MATCH("Anvendt til produktion 3.n",'[70]Månedlig Olie Rapport'!$B$2:$B$39,0),FALSE),0)</f>
        <v>402623</v>
      </c>
      <c r="I428" s="65">
        <f>IFERROR(HLOOKUP("Råolie",'[70]Månedlig Olie Rapport'!$A$2:$AG$39,MATCH("EGEN BEHOLDNING ULTIMO",'[70]Månedlig Olie Rapport'!$A$2:$A$39,0),FALSE),0)</f>
        <v>514480</v>
      </c>
      <c r="J428" s="70"/>
      <c r="K428" s="70"/>
      <c r="L428" s="69">
        <f t="shared" ref="L428" si="89">C428*43/1000</f>
        <v>11553.067999999999</v>
      </c>
      <c r="M428" s="65"/>
      <c r="N428" s="32" t="str">
        <f>'Olieforbrug, TJ'!M428</f>
        <v>October</v>
      </c>
    </row>
    <row r="429" spans="1:14" x14ac:dyDescent="0.2">
      <c r="A429" s="68" t="str">
        <f>'Olieforbrug, TJ'!A429</f>
        <v>November</v>
      </c>
      <c r="C429" s="65">
        <f>IFERROR(HLOOKUP("Råolie",'[71]Månedlig Olie Rapport'!$B$2:$AG$39,MATCH("Egen produktion 2.i.",'[71]Månedlig Olie Rapport'!$B$2:$B$39,0),FALSE),0)</f>
        <v>262067</v>
      </c>
      <c r="D429" s="65">
        <f>IFERROR(HLOOKUP("Råolie",'[71]Månedlig Olie Rapport'!$A$2:$AG$39,MATCH("Import 2.a.",'[71]Månedlig Olie Rapport'!$B$2:$B$39,0),FALSE),0)</f>
        <v>411721</v>
      </c>
      <c r="E429" s="65">
        <f>IFERROR(HLOOKUP("Råolie",'[71]Månedlig Olie Rapport'!$A$2:$AG$39,MATCH("Eksport 3.a.",'[71]Månedlig Olie Rapport'!$B$2:$B$39,0),FALSE),0)</f>
        <v>62648</v>
      </c>
      <c r="F429" s="65">
        <f>IFERROR(HLOOKUP("Råolie",'[71]Månedlig Olie Rapport'!$A$2:$AG$39,MATCH("Bunkring af udenrigsfart 3.d.",'[71]Månedlig Olie Rapport'!$B$2:$B$39,0),FALSE),0)</f>
        <v>0</v>
      </c>
      <c r="G429" s="65">
        <f t="shared" ref="G429" si="90">I428-I429</f>
        <v>-6221</v>
      </c>
      <c r="H429" s="65">
        <f>IFERROR(HLOOKUP("Råolie",'[71]Månedlig Olie Rapport'!$A$2:$AG$39,MATCH("Anvendt til produktion 3.n",'[71]Månedlig Olie Rapport'!$B$2:$B$39,0),FALSE),0)</f>
        <v>609904</v>
      </c>
      <c r="I429" s="65">
        <f>IFERROR(HLOOKUP("Råolie",'[71]Månedlig Olie Rapport'!$A$2:$AG$39,MATCH("EGEN BEHOLDNING ULTIMO",'[71]Månedlig Olie Rapport'!$A$2:$A$39,0),FALSE),0)</f>
        <v>520701</v>
      </c>
      <c r="J429" s="70"/>
      <c r="K429" s="70"/>
      <c r="L429" s="69">
        <f t="shared" ref="L429" si="91">C429*43/1000</f>
        <v>11268.880999999999</v>
      </c>
      <c r="M429" s="65"/>
      <c r="N429" s="32" t="str">
        <f>'Olieforbrug, TJ'!M429</f>
        <v>November</v>
      </c>
    </row>
    <row r="430" spans="1:14" ht="13.5" thickBot="1" x14ac:dyDescent="0.25">
      <c r="A430" s="71" t="str">
        <f>'Olieforbrug, TJ'!A430</f>
        <v>December</v>
      </c>
      <c r="B430" s="70"/>
      <c r="C430" s="72">
        <f>IFERROR(HLOOKUP("Råolie",'[72]Månedlig Olie Rapport'!$B$2:$AG$39,MATCH("Egen produktion 2.i.",'[72]Månedlig Olie Rapport'!$B$2:$B$39,0),FALSE),0)</f>
        <v>248387</v>
      </c>
      <c r="D430" s="72">
        <f>IFERROR(HLOOKUP("Råolie",'[72]Månedlig Olie Rapport'!$A$2:$AG$39,MATCH("Import 2.a.",'[72]Månedlig Olie Rapport'!$B$2:$B$39,0),FALSE),0)</f>
        <v>325511</v>
      </c>
      <c r="E430" s="72">
        <f>IFERROR(HLOOKUP("Råolie",'[72]Månedlig Olie Rapport'!$A$2:$AG$39,MATCH("Eksport 3.a.",'[72]Månedlig Olie Rapport'!$B$2:$B$39,0),FALSE),0)</f>
        <v>0</v>
      </c>
      <c r="F430" s="72">
        <f>IFERROR(HLOOKUP("Råolie",'[72]Månedlig Olie Rapport'!$A$2:$AG$39,MATCH("Bunkring af udenrigsfart 3.d.",'[72]Månedlig Olie Rapport'!$B$2:$B$39,0),FALSE),0)</f>
        <v>0</v>
      </c>
      <c r="G430" s="72">
        <f t="shared" ref="G430" si="92">I429-I430</f>
        <v>-7578</v>
      </c>
      <c r="H430" s="72">
        <f>IFERROR(HLOOKUP("Råolie",'[72]Månedlig Olie Rapport'!$A$2:$AG$39,MATCH("Anvendt til produktion 3.n",'[72]Månedlig Olie Rapport'!$B$2:$B$39,0),FALSE),0)</f>
        <v>572415</v>
      </c>
      <c r="I430" s="72">
        <f>IFERROR(HLOOKUP("Råolie",'[72]Månedlig Olie Rapport'!$A$2:$AG$39,MATCH("EGEN BEHOLDNING ULTIMO",'[72]Månedlig Olie Rapport'!$A$2:$A$39,0),FALSE),0)</f>
        <v>528279</v>
      </c>
      <c r="J430" s="66"/>
      <c r="K430" s="66"/>
      <c r="L430" s="72">
        <f t="shared" ref="L430" si="93">C430*43/1000</f>
        <v>10680.641</v>
      </c>
      <c r="M430" s="69"/>
      <c r="N430" s="73" t="str">
        <f>'Olieforbrug, TJ'!M430</f>
        <v>December</v>
      </c>
    </row>
    <row r="431" spans="1:14" x14ac:dyDescent="0.2">
      <c r="A431" s="122">
        <f>'Olieforbrug, TJ'!A431</f>
        <v>2023</v>
      </c>
      <c r="B431" s="70"/>
      <c r="C431" s="69"/>
      <c r="D431" s="69"/>
      <c r="E431" s="69"/>
      <c r="F431" s="69"/>
      <c r="G431" s="69"/>
      <c r="H431" s="69"/>
      <c r="I431" s="69"/>
      <c r="J431" s="70"/>
      <c r="K431" s="70"/>
      <c r="L431" s="69"/>
      <c r="N431" s="22">
        <f>'Olieforbrug, TJ'!M431</f>
        <v>2023</v>
      </c>
    </row>
    <row r="432" spans="1:14" x14ac:dyDescent="0.2">
      <c r="A432" s="68" t="str">
        <f>'Olieforbrug, TJ'!A432</f>
        <v>Januar</v>
      </c>
      <c r="C432" s="69">
        <f>IFERROR(HLOOKUP("Råolie",'[73]Månedlig Olie Rapport'!$B$2:$AG$39,MATCH("Egen produktion 2.i.",'[73]Månedlig Olie Rapport'!$B$2:$B$39,0),FALSE),0)</f>
        <v>269934</v>
      </c>
      <c r="D432" s="69">
        <f>IFERROR(HLOOKUP("Råolie",'[73]Månedlig Olie Rapport'!$A$2:$AG$39,MATCH("Import 2.a.",'[73]Månedlig Olie Rapport'!$B$2:$B$39,0),FALSE),0)</f>
        <v>337101</v>
      </c>
      <c r="E432" s="69">
        <f>IFERROR(HLOOKUP("Råolie",'[73]Månedlig Olie Rapport'!$A$2:$AG$39,MATCH("Eksport 3.a.",'[73]Månedlig Olie Rapport'!$B$2:$B$39,0),FALSE),0)</f>
        <v>0</v>
      </c>
      <c r="F432" s="69">
        <f>IFERROR(HLOOKUP("Råolie",'[73]Månedlig Olie Rapport'!$A$2:$AG$39,MATCH("Bunkring af udenrigsfart 3.d.",'[73]Månedlig Olie Rapport'!$B$2:$B$39,0),FALSE),0)</f>
        <v>0</v>
      </c>
      <c r="G432" s="69">
        <f>I430-I432</f>
        <v>6388</v>
      </c>
      <c r="H432" s="69">
        <f>IFERROR(HLOOKUP("Råolie",'[73]Månedlig Olie Rapport'!$A$2:$AG$39,MATCH("Anvendt til produktion 3.n",'[73]Månedlig Olie Rapport'!$B$2:$B$39,0),FALSE),0)</f>
        <v>617986</v>
      </c>
      <c r="I432" s="69">
        <f>IFERROR(HLOOKUP("Råolie",'[73]Månedlig Olie Rapport'!$A$2:$AG$39,MATCH("EGEN BEHOLDNING ULTIMO",'[73]Månedlig Olie Rapport'!$A$2:$A$39,0),FALSE),0)</f>
        <v>521891</v>
      </c>
      <c r="J432" s="70"/>
      <c r="K432" s="70"/>
      <c r="L432" s="69">
        <f t="shared" ref="L432" si="94">C432*43/1000</f>
        <v>11607.162</v>
      </c>
      <c r="N432" s="32" t="str">
        <f>'Olieforbrug, TJ'!M432</f>
        <v>January</v>
      </c>
    </row>
    <row r="433" spans="1:14" x14ac:dyDescent="0.2">
      <c r="A433" s="68" t="str">
        <f>'Olieforbrug, TJ'!A433</f>
        <v>Februar</v>
      </c>
      <c r="C433" s="69">
        <f>IFERROR(HLOOKUP("Råolie",'[74]Månedlig Olie Rapport'!$B$2:$AG$39,MATCH("Egen produktion 2.i.",'[74]Månedlig Olie Rapport'!$B$2:$B$39,0),FALSE),0)</f>
        <v>221123</v>
      </c>
      <c r="D433" s="69">
        <f>IFERROR(HLOOKUP("Råolie",'[74]Månedlig Olie Rapport'!$A$2:$AG$39,MATCH("Import 2.a.",'[74]Månedlig Olie Rapport'!$B$2:$B$39,0),FALSE),0)</f>
        <v>358942</v>
      </c>
      <c r="E433" s="69">
        <f>IFERROR(HLOOKUP("Råolie",'[74]Månedlig Olie Rapport'!$A$2:$AG$39,MATCH("Eksport 3.a.",'[74]Månedlig Olie Rapport'!$B$2:$B$39,0),FALSE),0)</f>
        <v>61350</v>
      </c>
      <c r="F433" s="69">
        <f>IFERROR(HLOOKUP("Råolie",'[74]Månedlig Olie Rapport'!$A$2:$AG$39,MATCH("Bunkring af udenrigsfart 3.d.",'[74]Månedlig Olie Rapport'!$B$2:$B$39,0),FALSE),0)</f>
        <v>0</v>
      </c>
      <c r="G433" s="69">
        <f t="shared" ref="G433:G438" si="95">I432-I433</f>
        <v>62652</v>
      </c>
      <c r="H433" s="69">
        <f>IFERROR(HLOOKUP("Råolie",'[74]Månedlig Olie Rapport'!$A$2:$AG$39,MATCH("Anvendt til produktion 3.n",'[74]Månedlig Olie Rapport'!$B$2:$B$39,0),FALSE),0)</f>
        <v>583003</v>
      </c>
      <c r="I433" s="69">
        <f>IFERROR(HLOOKUP("Råolie",'[74]Månedlig Olie Rapport'!$A$2:$AG$39,MATCH("EGEN BEHOLDNING ULTIMO",'[74]Månedlig Olie Rapport'!$A$2:$A$39,0),FALSE),0)</f>
        <v>459239</v>
      </c>
      <c r="J433" s="70"/>
      <c r="K433" s="70"/>
      <c r="L433" s="69">
        <f t="shared" ref="L433" si="96">C433*43/1000</f>
        <v>9508.2890000000007</v>
      </c>
      <c r="N433" s="32" t="str">
        <f>'Olieforbrug, TJ'!M433</f>
        <v>February</v>
      </c>
    </row>
    <row r="434" spans="1:14" x14ac:dyDescent="0.2">
      <c r="A434" s="68" t="str">
        <f>'Olieforbrug, TJ'!A434</f>
        <v>Marts</v>
      </c>
      <c r="C434" s="69">
        <f>IFERROR(HLOOKUP("Råolie",'[75]Månedlig Olie Rapport'!$B$2:$AG$39,MATCH("Egen produktion 2.i.",'[75]Månedlig Olie Rapport'!$B$2:$B$39,0),FALSE),0)</f>
        <v>250383</v>
      </c>
      <c r="D434" s="69">
        <f>IFERROR(HLOOKUP("Råolie",'[75]Månedlig Olie Rapport'!$A$2:$AG$39,MATCH("Import 2.a.",'[75]Månedlig Olie Rapport'!$B$2:$B$39,0),FALSE),0)</f>
        <v>404601</v>
      </c>
      <c r="E434" s="69">
        <f>IFERROR(HLOOKUP("Råolie",'[75]Månedlig Olie Rapport'!$A$2:$AG$39,MATCH("Eksport 3.a.",'[75]Månedlig Olie Rapport'!$B$2:$B$39,0),FALSE),0)</f>
        <v>0</v>
      </c>
      <c r="F434" s="69">
        <f>IFERROR(HLOOKUP("Råolie",'[75]Månedlig Olie Rapport'!$A$2:$AG$39,MATCH("Bunkring af udenrigsfart 3.d.",'[75]Månedlig Olie Rapport'!$B$2:$B$39,0),FALSE),0)</f>
        <v>0</v>
      </c>
      <c r="G434" s="69">
        <f t="shared" si="95"/>
        <v>-34047</v>
      </c>
      <c r="H434" s="69">
        <f>IFERROR(HLOOKUP("Råolie",'[75]Månedlig Olie Rapport'!$A$2:$AG$39,MATCH("Anvendt til produktion 3.n",'[75]Månedlig Olie Rapport'!$B$2:$B$39,0),FALSE),0)</f>
        <v>624433</v>
      </c>
      <c r="I434" s="69">
        <f>IFERROR(HLOOKUP("Råolie",'[75]Månedlig Olie Rapport'!$A$2:$AG$39,MATCH("EGEN BEHOLDNING ULTIMO",'[75]Månedlig Olie Rapport'!$A$2:$A$39,0),FALSE),0)</f>
        <v>493286</v>
      </c>
      <c r="J434" s="70"/>
      <c r="K434" s="70"/>
      <c r="L434" s="69">
        <f t="shared" ref="L434" si="97">C434*43/1000</f>
        <v>10766.468999999999</v>
      </c>
      <c r="N434" s="32" t="str">
        <f>'Olieforbrug, TJ'!M434</f>
        <v>March</v>
      </c>
    </row>
    <row r="435" spans="1:14" x14ac:dyDescent="0.2">
      <c r="A435" s="68" t="str">
        <f>'Olieforbrug, TJ'!A435</f>
        <v>April</v>
      </c>
      <c r="C435" s="69">
        <f>IFERROR(HLOOKUP("Råolie",'[76]Månedlig Olie Rapport'!$B$2:$AG$39,MATCH("Egen produktion 2.i.",'[76]Månedlig Olie Rapport'!$B$2:$B$39,0),FALSE),0)</f>
        <v>228612</v>
      </c>
      <c r="D435" s="69">
        <f>IFERROR(HLOOKUP("Råolie",'[76]Månedlig Olie Rapport'!$A$2:$AG$39,MATCH("Import 2.a.",'[76]Månedlig Olie Rapport'!$B$2:$B$39,0),FALSE),0)</f>
        <v>456430</v>
      </c>
      <c r="E435" s="69">
        <f>IFERROR(HLOOKUP("Råolie",'[76]Månedlig Olie Rapport'!$A$2:$AG$39,MATCH("Eksport 3.a.",'[76]Månedlig Olie Rapport'!$B$2:$B$39,0),FALSE),0)</f>
        <v>0</v>
      </c>
      <c r="F435" s="69">
        <f>IFERROR(HLOOKUP("Råolie",'[76]Månedlig Olie Rapport'!$A$2:$AG$39,MATCH("Bunkring af udenrigsfart 3.d.",'[76]Månedlig Olie Rapport'!$B$2:$B$39,0),FALSE),0)</f>
        <v>0</v>
      </c>
      <c r="G435" s="69">
        <f t="shared" si="95"/>
        <v>-112804</v>
      </c>
      <c r="H435" s="69">
        <f>IFERROR(HLOOKUP("Råolie",'[76]Månedlig Olie Rapport'!$A$2:$AG$39,MATCH("Anvendt til produktion 3.n",'[76]Månedlig Olie Rapport'!$B$2:$B$39,0),FALSE),0)</f>
        <v>576877</v>
      </c>
      <c r="I435" s="69">
        <f>IFERROR(HLOOKUP("Råolie",'[76]Månedlig Olie Rapport'!$A$2:$AG$39,MATCH("EGEN BEHOLDNING ULTIMO",'[76]Månedlig Olie Rapport'!$A$2:$A$39,0),FALSE),0)</f>
        <v>606090</v>
      </c>
      <c r="J435" s="70"/>
      <c r="K435" s="70"/>
      <c r="L435" s="69">
        <f t="shared" ref="L435" si="98">C435*43/1000</f>
        <v>9830.3160000000007</v>
      </c>
      <c r="N435" s="32" t="str">
        <f>'Olieforbrug, TJ'!M435</f>
        <v>April</v>
      </c>
    </row>
    <row r="436" spans="1:14" x14ac:dyDescent="0.2">
      <c r="A436" s="68" t="str">
        <f>'Olieforbrug, TJ'!A436</f>
        <v>Maj</v>
      </c>
      <c r="C436" s="69">
        <f>IFERROR(HLOOKUP("Råolie",'[77]Månedlig Olie Rapport'!$B$2:$AG$39,MATCH("Egen produktion 2.i.",'[77]Månedlig Olie Rapport'!$B$2:$B$39,0),FALSE),0)</f>
        <v>225724</v>
      </c>
      <c r="D436" s="69">
        <f>IFERROR(HLOOKUP("Råolie",'[77]Månedlig Olie Rapport'!$A$2:$AG$39,MATCH("Import 2.a.",'[77]Månedlig Olie Rapport'!$B$2:$B$39,0),FALSE),0)</f>
        <v>287114</v>
      </c>
      <c r="E436" s="69">
        <f>IFERROR(HLOOKUP("Råolie",'[77]Månedlig Olie Rapport'!$A$2:$AG$39,MATCH("Eksport 3.a.",'[77]Månedlig Olie Rapport'!$B$2:$B$39,0),FALSE),0)</f>
        <v>0</v>
      </c>
      <c r="F436" s="69">
        <f>IFERROR(HLOOKUP("Råolie",'[77]Månedlig Olie Rapport'!$A$2:$AG$39,MATCH("Bunkring af udenrigsfart 3.d.",'[77]Månedlig Olie Rapport'!$B$2:$B$39,0),FALSE),0)</f>
        <v>0</v>
      </c>
      <c r="G436" s="69">
        <f t="shared" si="95"/>
        <v>146903</v>
      </c>
      <c r="H436" s="69">
        <f>IFERROR(HLOOKUP("Råolie",'[77]Månedlig Olie Rapport'!$A$2:$AG$39,MATCH("Anvendt til produktion 3.n",'[77]Månedlig Olie Rapport'!$B$2:$B$39,0),FALSE),0)</f>
        <v>666818</v>
      </c>
      <c r="I436" s="69">
        <f>IFERROR(HLOOKUP("Råolie",'[77]Månedlig Olie Rapport'!$A$2:$AG$39,MATCH("EGEN BEHOLDNING ULTIMO",'[77]Månedlig Olie Rapport'!$A$2:$A$39,0),FALSE),0)</f>
        <v>459187</v>
      </c>
      <c r="J436" s="70"/>
      <c r="K436" s="70"/>
      <c r="L436" s="69">
        <f t="shared" ref="L436" si="99">C436*43/1000</f>
        <v>9706.1319999999996</v>
      </c>
      <c r="N436" s="32" t="str">
        <f>'Olieforbrug, TJ'!M436</f>
        <v>May</v>
      </c>
    </row>
    <row r="437" spans="1:14" x14ac:dyDescent="0.2">
      <c r="A437" s="68" t="str">
        <f>'Olieforbrug, TJ'!A437</f>
        <v>Juni</v>
      </c>
      <c r="C437" s="69">
        <f>IFERROR(HLOOKUP("Råolie",'[78]Månedlig Olie Rapport'!$B$2:$AG$39,MATCH("Egen produktion 2.i.",'[78]Månedlig Olie Rapport'!$B$2:$B$39,0),FALSE),0)</f>
        <v>255941</v>
      </c>
      <c r="D437" s="69">
        <f>IFERROR(HLOOKUP("Råolie",'[78]Månedlig Olie Rapport'!$A$2:$AG$39,MATCH("Import 2.a.",'[78]Månedlig Olie Rapport'!$B$2:$B$39,0),FALSE),0)</f>
        <v>342216</v>
      </c>
      <c r="E437" s="69">
        <f>IFERROR(HLOOKUP("Råolie",'[78]Månedlig Olie Rapport'!$A$2:$AG$39,MATCH("Eksport 3.a.",'[78]Månedlig Olie Rapport'!$B$2:$B$39,0),FALSE),0)</f>
        <v>0</v>
      </c>
      <c r="F437" s="69">
        <f>IFERROR(HLOOKUP("Råolie",'[78]Månedlig Olie Rapport'!$A$2:$AG$39,MATCH("Bunkring af udenrigsfart 3.d.",'[78]Månedlig Olie Rapport'!$B$2:$B$39,0),FALSE),0)</f>
        <v>0</v>
      </c>
      <c r="G437" s="69">
        <f t="shared" si="95"/>
        <v>10504</v>
      </c>
      <c r="H437" s="69">
        <f>IFERROR(HLOOKUP("Råolie",'[78]Månedlig Olie Rapport'!$A$2:$AG$39,MATCH("Anvendt til produktion 3.n",'[78]Månedlig Olie Rapport'!$B$2:$B$39,0),FALSE),0)</f>
        <v>611767</v>
      </c>
      <c r="I437" s="69">
        <f>IFERROR(HLOOKUP("Råolie",'[78]Månedlig Olie Rapport'!$A$2:$AG$39,MATCH("EGEN BEHOLDNING ULTIMO",'[78]Månedlig Olie Rapport'!$A$2:$A$39,0),FALSE),0)</f>
        <v>448683</v>
      </c>
      <c r="J437" s="70"/>
      <c r="K437" s="70"/>
      <c r="L437" s="69">
        <f t="shared" ref="L437" si="100">C437*43/1000</f>
        <v>11005.463</v>
      </c>
      <c r="N437" s="32" t="str">
        <f>'Olieforbrug, TJ'!M437</f>
        <v>June</v>
      </c>
    </row>
    <row r="438" spans="1:14" x14ac:dyDescent="0.2">
      <c r="A438" s="68" t="str">
        <f>'Olieforbrug, TJ'!A438</f>
        <v>Juli</v>
      </c>
      <c r="C438" s="69">
        <f>IFERROR(HLOOKUP("Råolie",'[79]Månedlig Olie Rapport'!$B$2:$AG$39,MATCH("Egen produktion 2.i.",'[79]Månedlig Olie Rapport'!$B$2:$B$39,0),FALSE),0)</f>
        <v>223996</v>
      </c>
      <c r="D438" s="69">
        <f>IFERROR(HLOOKUP("Råolie",'[79]Månedlig Olie Rapport'!$A$2:$AG$39,MATCH("Import 2.a.",'[79]Månedlig Olie Rapport'!$B$2:$B$39,0),FALSE),0)</f>
        <v>466860</v>
      </c>
      <c r="E438" s="69">
        <f>IFERROR(HLOOKUP("Råolie",'[79]Månedlig Olie Rapport'!$A$2:$AG$39,MATCH("Eksport 3.a.",'[79]Månedlig Olie Rapport'!$B$2:$B$39,0),FALSE),0)</f>
        <v>0</v>
      </c>
      <c r="F438" s="69">
        <f>IFERROR(HLOOKUP("Råolie",'[79]Månedlig Olie Rapport'!$A$2:$AG$39,MATCH("Bunkring af udenrigsfart 3.d.",'[79]Månedlig Olie Rapport'!$B$2:$B$39,0),FALSE),0)</f>
        <v>0</v>
      </c>
      <c r="G438" s="69">
        <f t="shared" si="95"/>
        <v>15514</v>
      </c>
      <c r="H438" s="69">
        <f>IFERROR(HLOOKUP("Råolie",'[79]Månedlig Olie Rapport'!$A$2:$AG$39,MATCH("Anvendt til produktion 3.n",'[79]Månedlig Olie Rapport'!$B$2:$B$39,0),FALSE),0)</f>
        <v>634440</v>
      </c>
      <c r="I438" s="69">
        <f>IFERROR(HLOOKUP("Råolie",'[79]Månedlig Olie Rapport'!$A$2:$AG$39,MATCH("EGEN BEHOLDNING ULTIMO",'[79]Månedlig Olie Rapport'!$A$2:$A$39,0),FALSE),0)</f>
        <v>433169</v>
      </c>
      <c r="J438" s="70"/>
      <c r="K438" s="70"/>
      <c r="L438" s="69">
        <f t="shared" ref="L438" si="101">C438*43/1000</f>
        <v>9631.8279999999995</v>
      </c>
      <c r="N438" s="32" t="str">
        <f>'Olieforbrug, TJ'!M438</f>
        <v>July</v>
      </c>
    </row>
  </sheetData>
  <phoneticPr fontId="2" type="noConversion"/>
  <pageMargins left="0.75" right="0.75" top="1" bottom="1" header="0.5" footer="0.5"/>
  <pageSetup paperSize="9" orientation="portrait" r:id="rId1"/>
  <headerFooter alignWithMargins="0"/>
  <ignoredErrors>
    <ignoredError sqref="C146:H147 C48:H48 C144:E144 G144:H144 C94:L102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U438"/>
  <sheetViews>
    <sheetView zoomScale="80" zoomScaleNormal="80" workbookViewId="0">
      <pane xSplit="2" ySplit="5" topLeftCell="C393" activePane="bottomRight" state="frozen"/>
      <selection pane="topRight" activeCell="C1" sqref="C1"/>
      <selection pane="bottomLeft" activeCell="A6" sqref="A6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7.28515625" customWidth="1"/>
    <col min="11" max="11" width="20.7109375" customWidth="1"/>
    <col min="12" max="12" width="9.7109375" customWidth="1"/>
  </cols>
  <sheetData>
    <row r="1" spans="1:16" x14ac:dyDescent="0.2">
      <c r="A1" s="1" t="s">
        <v>18</v>
      </c>
      <c r="B1" s="1"/>
      <c r="C1"/>
      <c r="D1"/>
      <c r="E1"/>
      <c r="F1"/>
      <c r="G1"/>
      <c r="H1"/>
      <c r="I1"/>
      <c r="K1" s="27" t="s">
        <v>67</v>
      </c>
      <c r="L1" s="27"/>
    </row>
    <row r="2" spans="1:16" x14ac:dyDescent="0.2">
      <c r="A2" s="1" t="s">
        <v>31</v>
      </c>
      <c r="B2" s="1"/>
      <c r="C2"/>
      <c r="D2"/>
      <c r="E2"/>
      <c r="F2"/>
      <c r="G2"/>
      <c r="H2"/>
      <c r="I2"/>
      <c r="K2" s="27" t="s">
        <v>66</v>
      </c>
      <c r="L2" s="27"/>
    </row>
    <row r="4" spans="1:16" ht="13.5" thickBot="1" x14ac:dyDescent="0.25">
      <c r="A4" s="5"/>
      <c r="C4" s="30" t="s">
        <v>19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20</v>
      </c>
      <c r="I4" s="30" t="s">
        <v>7</v>
      </c>
      <c r="K4" s="5"/>
    </row>
    <row r="5" spans="1:16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37</v>
      </c>
      <c r="I5" s="28" t="s">
        <v>38</v>
      </c>
      <c r="K5" s="18"/>
    </row>
    <row r="6" spans="1:16" x14ac:dyDescent="0.2">
      <c r="A6" s="21"/>
      <c r="C6" s="10"/>
      <c r="D6" s="10"/>
      <c r="E6" s="10"/>
      <c r="F6" s="10"/>
      <c r="G6" s="10"/>
      <c r="H6" s="10"/>
      <c r="I6" s="10"/>
    </row>
    <row r="7" spans="1:16" x14ac:dyDescent="0.2">
      <c r="A7" s="22">
        <v>2005</v>
      </c>
      <c r="C7" s="3">
        <v>155802</v>
      </c>
      <c r="D7" s="3">
        <v>64258</v>
      </c>
      <c r="E7" s="3">
        <v>133511</v>
      </c>
      <c r="F7" s="3">
        <v>0</v>
      </c>
      <c r="G7" s="3">
        <v>-872</v>
      </c>
      <c r="H7" s="3">
        <v>97367</v>
      </c>
      <c r="I7" s="3">
        <v>185004</v>
      </c>
      <c r="J7" s="3"/>
      <c r="K7" s="22">
        <v>2005</v>
      </c>
    </row>
    <row r="8" spans="1:16" x14ac:dyDescent="0.2">
      <c r="A8" s="22">
        <v>2006</v>
      </c>
      <c r="C8" s="3">
        <v>90045</v>
      </c>
      <c r="D8" s="3">
        <v>9159</v>
      </c>
      <c r="E8" s="3">
        <v>94504</v>
      </c>
      <c r="F8" s="3">
        <v>0</v>
      </c>
      <c r="G8" s="3">
        <v>7727</v>
      </c>
      <c r="H8" s="3">
        <v>14183</v>
      </c>
      <c r="I8" s="3">
        <v>177277</v>
      </c>
      <c r="J8" s="3"/>
      <c r="K8" s="22">
        <v>2006</v>
      </c>
    </row>
    <row r="9" spans="1:16" x14ac:dyDescent="0.2">
      <c r="A9" s="22">
        <v>2007</v>
      </c>
      <c r="C9" s="3">
        <v>128549</v>
      </c>
      <c r="D9" s="3">
        <v>21704</v>
      </c>
      <c r="E9" s="3">
        <v>113568</v>
      </c>
      <c r="F9" s="3">
        <v>0</v>
      </c>
      <c r="G9" s="3">
        <v>-11829</v>
      </c>
      <c r="H9" s="3">
        <v>19007</v>
      </c>
      <c r="I9" s="3">
        <v>189106</v>
      </c>
      <c r="J9" s="3"/>
      <c r="K9" s="22">
        <v>2007</v>
      </c>
    </row>
    <row r="10" spans="1:16" x14ac:dyDescent="0.2">
      <c r="A10" s="22">
        <v>2008</v>
      </c>
      <c r="C10" s="3">
        <v>380425</v>
      </c>
      <c r="D10" s="3">
        <v>120399</v>
      </c>
      <c r="E10" s="3">
        <v>481084</v>
      </c>
      <c r="F10" s="3">
        <v>0</v>
      </c>
      <c r="G10" s="3">
        <v>-44474</v>
      </c>
      <c r="H10" s="3">
        <v>70348</v>
      </c>
      <c r="I10" s="3">
        <v>233580</v>
      </c>
      <c r="J10" s="3"/>
      <c r="K10" s="22">
        <v>2008</v>
      </c>
    </row>
    <row r="11" spans="1:16" x14ac:dyDescent="0.2">
      <c r="A11" s="22">
        <v>2009</v>
      </c>
      <c r="C11" s="3">
        <v>292291</v>
      </c>
      <c r="D11" s="3">
        <v>5383</v>
      </c>
      <c r="E11" s="3">
        <v>286322</v>
      </c>
      <c r="F11" s="3">
        <v>0</v>
      </c>
      <c r="G11" s="3">
        <v>57617</v>
      </c>
      <c r="H11" s="3">
        <v>38048</v>
      </c>
      <c r="I11" s="3">
        <v>175963</v>
      </c>
      <c r="J11" s="3"/>
      <c r="K11" s="22">
        <v>2009</v>
      </c>
    </row>
    <row r="12" spans="1:16" x14ac:dyDescent="0.2">
      <c r="A12" s="22">
        <v>2010</v>
      </c>
      <c r="C12" s="3">
        <v>256828</v>
      </c>
      <c r="D12" s="3">
        <v>6892</v>
      </c>
      <c r="E12" s="3">
        <v>97603</v>
      </c>
      <c r="F12" s="3">
        <v>0</v>
      </c>
      <c r="G12" s="3">
        <v>-15912</v>
      </c>
      <c r="H12" s="3">
        <v>100191</v>
      </c>
      <c r="I12" s="3">
        <v>191875</v>
      </c>
      <c r="J12" s="3"/>
      <c r="K12" s="22">
        <v>2010</v>
      </c>
    </row>
    <row r="13" spans="1:16" x14ac:dyDescent="0.2">
      <c r="A13" s="22">
        <v>2011</v>
      </c>
      <c r="C13" s="3">
        <v>233607</v>
      </c>
      <c r="D13" s="3">
        <v>0</v>
      </c>
      <c r="E13" s="3">
        <v>156905</v>
      </c>
      <c r="F13" s="3">
        <v>0</v>
      </c>
      <c r="G13" s="3">
        <v>-708</v>
      </c>
      <c r="H13" s="3">
        <v>51342</v>
      </c>
      <c r="I13" s="3">
        <v>192583</v>
      </c>
      <c r="J13" s="3"/>
      <c r="K13" s="22">
        <v>2011</v>
      </c>
    </row>
    <row r="14" spans="1:16" x14ac:dyDescent="0.2">
      <c r="A14" s="22">
        <v>2012</v>
      </c>
      <c r="C14" s="3">
        <v>179988</v>
      </c>
      <c r="D14" s="3">
        <v>633722</v>
      </c>
      <c r="E14" s="3">
        <v>722492</v>
      </c>
      <c r="F14" s="3">
        <v>0</v>
      </c>
      <c r="G14" s="3">
        <v>-38846</v>
      </c>
      <c r="H14" s="3">
        <v>47143</v>
      </c>
      <c r="I14" s="3">
        <v>231429</v>
      </c>
      <c r="J14" s="3"/>
      <c r="K14" s="22">
        <v>2012</v>
      </c>
      <c r="P14" s="65"/>
    </row>
    <row r="15" spans="1:16" x14ac:dyDescent="0.2">
      <c r="A15" s="22">
        <v>2013</v>
      </c>
      <c r="C15" s="3">
        <v>238933</v>
      </c>
      <c r="D15" s="3">
        <v>360910</v>
      </c>
      <c r="E15" s="3">
        <v>570977</v>
      </c>
      <c r="F15" s="3">
        <v>0</v>
      </c>
      <c r="G15" s="3">
        <v>11381</v>
      </c>
      <c r="H15" s="3">
        <v>64722</v>
      </c>
      <c r="I15" s="3">
        <v>158541</v>
      </c>
      <c r="J15" s="3"/>
      <c r="K15" s="22">
        <v>2013</v>
      </c>
      <c r="P15" s="65"/>
    </row>
    <row r="16" spans="1:16" x14ac:dyDescent="0.2">
      <c r="A16" s="22">
        <v>2014</v>
      </c>
      <c r="C16" s="3">
        <f t="shared" ref="C16:H16" si="0">SUM(C94:C97)</f>
        <v>334424</v>
      </c>
      <c r="D16" s="3">
        <f t="shared" si="0"/>
        <v>516191</v>
      </c>
      <c r="E16" s="3">
        <f t="shared" si="0"/>
        <v>811623</v>
      </c>
      <c r="F16" s="3">
        <f t="shared" si="0"/>
        <v>4580</v>
      </c>
      <c r="G16" s="3">
        <f t="shared" si="0"/>
        <v>6366</v>
      </c>
      <c r="H16" s="3">
        <f t="shared" si="0"/>
        <v>97285</v>
      </c>
      <c r="I16" s="3">
        <f>I97</f>
        <v>152175</v>
      </c>
      <c r="J16" s="3"/>
      <c r="K16" s="22">
        <v>2014</v>
      </c>
      <c r="P16" s="65"/>
    </row>
    <row r="17" spans="1:16" x14ac:dyDescent="0.2">
      <c r="A17" s="22">
        <v>2015</v>
      </c>
      <c r="C17" s="3">
        <f t="shared" ref="C17:H17" si="1">SUM(C99:C102)</f>
        <v>262456</v>
      </c>
      <c r="D17" s="3">
        <f t="shared" si="1"/>
        <v>112847</v>
      </c>
      <c r="E17" s="3">
        <f t="shared" si="1"/>
        <v>328407</v>
      </c>
      <c r="F17" s="3">
        <f t="shared" si="1"/>
        <v>0</v>
      </c>
      <c r="G17" s="3">
        <f t="shared" si="1"/>
        <v>39802</v>
      </c>
      <c r="H17" s="3">
        <f t="shared" si="1"/>
        <v>49195</v>
      </c>
      <c r="I17" s="3">
        <f>I102</f>
        <v>112373</v>
      </c>
      <c r="J17" s="3"/>
      <c r="K17" s="22">
        <v>2015</v>
      </c>
      <c r="P17" s="65"/>
    </row>
    <row r="18" spans="1:16" x14ac:dyDescent="0.2">
      <c r="A18" s="22">
        <v>2016</v>
      </c>
      <c r="C18" s="3">
        <f t="shared" ref="C18:H18" si="2">SUM(C104:C107)</f>
        <v>531039</v>
      </c>
      <c r="D18" s="3">
        <f t="shared" si="2"/>
        <v>0</v>
      </c>
      <c r="E18" s="3">
        <f t="shared" si="2"/>
        <v>407131</v>
      </c>
      <c r="F18" s="3">
        <f t="shared" si="2"/>
        <v>0</v>
      </c>
      <c r="G18" s="3">
        <f t="shared" si="2"/>
        <v>53503</v>
      </c>
      <c r="H18" s="3">
        <f t="shared" si="2"/>
        <v>89481</v>
      </c>
      <c r="I18" s="3">
        <f>I107</f>
        <v>58870</v>
      </c>
      <c r="J18" s="3"/>
      <c r="K18" s="22">
        <v>2016</v>
      </c>
      <c r="P18" s="65"/>
    </row>
    <row r="19" spans="1:16" x14ac:dyDescent="0.2">
      <c r="A19" s="22">
        <v>2017</v>
      </c>
      <c r="C19" s="3">
        <f t="shared" ref="C19:H19" si="3">SUM(C109:C112)</f>
        <v>411733</v>
      </c>
      <c r="D19" s="3">
        <f t="shared" si="3"/>
        <v>83838</v>
      </c>
      <c r="E19" s="3">
        <f t="shared" si="3"/>
        <v>455594</v>
      </c>
      <c r="F19" s="3">
        <f t="shared" si="3"/>
        <v>0</v>
      </c>
      <c r="G19" s="3">
        <f t="shared" si="3"/>
        <v>-2265</v>
      </c>
      <c r="H19" s="3">
        <f t="shared" si="3"/>
        <v>5424</v>
      </c>
      <c r="I19" s="3">
        <f>I112</f>
        <v>61135</v>
      </c>
      <c r="J19" s="3"/>
      <c r="K19" s="22">
        <v>2017</v>
      </c>
      <c r="L19" s="3"/>
      <c r="M19" s="57"/>
    </row>
    <row r="20" spans="1:16" x14ac:dyDescent="0.2">
      <c r="A20" s="22">
        <v>2018</v>
      </c>
      <c r="C20" s="3">
        <f t="shared" ref="C20:H20" si="4">SUM(C114:C117)</f>
        <v>600123</v>
      </c>
      <c r="D20" s="3">
        <f t="shared" si="4"/>
        <v>60521</v>
      </c>
      <c r="E20" s="3">
        <f t="shared" si="4"/>
        <v>659033</v>
      </c>
      <c r="F20" s="3">
        <f t="shared" si="4"/>
        <v>0</v>
      </c>
      <c r="G20" s="3">
        <f t="shared" si="4"/>
        <v>-12458</v>
      </c>
      <c r="H20" s="3">
        <f t="shared" si="4"/>
        <v>13282</v>
      </c>
      <c r="I20" s="3">
        <f>I117</f>
        <v>73593</v>
      </c>
      <c r="J20" s="3"/>
      <c r="K20" s="22">
        <v>2018</v>
      </c>
      <c r="L20" s="3"/>
      <c r="M20" s="57"/>
    </row>
    <row r="21" spans="1:16" x14ac:dyDescent="0.2">
      <c r="A21" s="22">
        <v>2019</v>
      </c>
      <c r="C21" s="3">
        <f t="shared" ref="C21:H21" si="5">SUM(C119:C122)</f>
        <v>187174</v>
      </c>
      <c r="D21" s="3">
        <f t="shared" si="5"/>
        <v>89987</v>
      </c>
      <c r="E21" s="3">
        <f t="shared" si="5"/>
        <v>237389</v>
      </c>
      <c r="F21" s="3">
        <f t="shared" si="5"/>
        <v>0</v>
      </c>
      <c r="G21" s="3">
        <f t="shared" si="5"/>
        <v>-15466</v>
      </c>
      <c r="H21" s="3">
        <f t="shared" si="5"/>
        <v>23702</v>
      </c>
      <c r="I21" s="3">
        <f>SUM(I122)</f>
        <v>89059</v>
      </c>
      <c r="J21" s="3"/>
      <c r="K21" s="22">
        <v>2019</v>
      </c>
      <c r="L21" s="3"/>
      <c r="M21" s="57"/>
    </row>
    <row r="22" spans="1:16" x14ac:dyDescent="0.2">
      <c r="A22" s="22">
        <v>2020</v>
      </c>
      <c r="C22" s="3">
        <f t="shared" ref="C22:H22" si="6">SUM(C124:C127)</f>
        <v>110899</v>
      </c>
      <c r="D22" s="3">
        <f t="shared" si="6"/>
        <v>0</v>
      </c>
      <c r="E22" s="3">
        <f t="shared" si="6"/>
        <v>54912</v>
      </c>
      <c r="F22" s="3">
        <f t="shared" si="6"/>
        <v>0</v>
      </c>
      <c r="G22" s="3">
        <f t="shared" si="6"/>
        <v>62914</v>
      </c>
      <c r="H22" s="3">
        <f t="shared" si="6"/>
        <v>44159</v>
      </c>
      <c r="I22" s="3">
        <f>SUM(I127)</f>
        <v>26145</v>
      </c>
      <c r="J22" s="3"/>
      <c r="K22" s="22">
        <v>2020</v>
      </c>
      <c r="L22" s="3"/>
      <c r="M22" s="57"/>
    </row>
    <row r="23" spans="1:16" x14ac:dyDescent="0.2">
      <c r="A23" s="22">
        <v>2021</v>
      </c>
      <c r="C23" s="3">
        <f t="shared" ref="C23:H23" si="7">SUM(C129:C132)</f>
        <v>98908</v>
      </c>
      <c r="D23" s="3">
        <f t="shared" si="7"/>
        <v>0</v>
      </c>
      <c r="E23" s="3">
        <f t="shared" si="7"/>
        <v>80626</v>
      </c>
      <c r="F23" s="3">
        <f t="shared" si="7"/>
        <v>0</v>
      </c>
      <c r="G23" s="3">
        <f t="shared" si="7"/>
        <v>-6232</v>
      </c>
      <c r="H23" s="3">
        <f t="shared" si="7"/>
        <v>8857</v>
      </c>
      <c r="I23" s="3">
        <f>SUM(I132)</f>
        <v>32377</v>
      </c>
      <c r="J23" s="3"/>
      <c r="K23" s="22">
        <v>2021</v>
      </c>
    </row>
    <row r="24" spans="1:16" x14ac:dyDescent="0.2">
      <c r="A24" s="22">
        <v>2022</v>
      </c>
      <c r="C24" s="3">
        <f>SUM(C134:C137)</f>
        <v>96741</v>
      </c>
      <c r="D24" s="3">
        <f t="shared" ref="D24:H24" si="8">SUM(D134:D137)</f>
        <v>15530</v>
      </c>
      <c r="E24" s="3">
        <f t="shared" si="8"/>
        <v>61606</v>
      </c>
      <c r="F24" s="3">
        <f t="shared" si="8"/>
        <v>0</v>
      </c>
      <c r="G24" s="3">
        <f t="shared" si="8"/>
        <v>-3952</v>
      </c>
      <c r="H24" s="3">
        <f t="shared" si="8"/>
        <v>13988</v>
      </c>
      <c r="I24" s="3">
        <f>SUM(I137)</f>
        <v>36329</v>
      </c>
      <c r="J24" s="3"/>
      <c r="K24" s="22">
        <v>2022</v>
      </c>
      <c r="L24" s="3">
        <f>SUM(L134:L137)</f>
        <v>0</v>
      </c>
    </row>
    <row r="25" spans="1:16" x14ac:dyDescent="0.2">
      <c r="A25" s="22">
        <v>2023</v>
      </c>
      <c r="J25" s="3"/>
      <c r="K25" s="22">
        <v>2023</v>
      </c>
      <c r="L25" s="3"/>
    </row>
    <row r="26" spans="1:16" x14ac:dyDescent="0.2">
      <c r="A26" s="22"/>
      <c r="J26" s="3"/>
    </row>
    <row r="27" spans="1:16" x14ac:dyDescent="0.2">
      <c r="A27" s="22" t="str">
        <f>'Olieforbrug, TJ'!A27</f>
        <v>Januar - July</v>
      </c>
      <c r="J27" s="3"/>
      <c r="K27" s="22" t="str">
        <f>'Olieforbrug, TJ'!M27</f>
        <v>January - July</v>
      </c>
    </row>
    <row r="28" spans="1:16" x14ac:dyDescent="0.2">
      <c r="A28" s="22">
        <f>'Olieforbrug, TJ'!A28</f>
        <v>2005</v>
      </c>
      <c r="B28" s="3"/>
      <c r="C28" s="3">
        <f>SUM(C198:C204)</f>
        <v>93674</v>
      </c>
      <c r="D28" s="3">
        <f t="shared" ref="D28:H28" si="9">SUM(D198:D204)</f>
        <v>59002</v>
      </c>
      <c r="E28" s="3">
        <f t="shared" si="9"/>
        <v>80418</v>
      </c>
      <c r="F28" s="3">
        <f t="shared" si="9"/>
        <v>0</v>
      </c>
      <c r="G28" s="3">
        <f t="shared" si="9"/>
        <v>12061</v>
      </c>
      <c r="H28" s="3">
        <f t="shared" si="9"/>
        <v>86002</v>
      </c>
      <c r="I28" s="3">
        <f>SUM(I204)</f>
        <v>172071</v>
      </c>
      <c r="J28" s="3"/>
      <c r="K28" s="22">
        <f>'Olieforbrug, TJ'!M28</f>
        <v>2005</v>
      </c>
      <c r="L28" s="3"/>
    </row>
    <row r="29" spans="1:16" x14ac:dyDescent="0.2">
      <c r="A29" s="22">
        <f>'Olieforbrug, TJ'!A29</f>
        <v>2006</v>
      </c>
      <c r="B29" s="3"/>
      <c r="C29" s="3">
        <f>SUM(C211:C217)</f>
        <v>59836</v>
      </c>
      <c r="D29" s="3">
        <f t="shared" ref="D29:H29" si="10">SUM(D211:D217)</f>
        <v>1888</v>
      </c>
      <c r="E29" s="3">
        <f t="shared" si="10"/>
        <v>54096</v>
      </c>
      <c r="F29" s="3">
        <f t="shared" si="10"/>
        <v>0</v>
      </c>
      <c r="G29" s="3">
        <f t="shared" si="10"/>
        <v>1167</v>
      </c>
      <c r="H29" s="3">
        <f t="shared" si="10"/>
        <v>10238</v>
      </c>
      <c r="I29" s="3">
        <f>SUM(I217)</f>
        <v>183837</v>
      </c>
      <c r="J29" s="3"/>
      <c r="K29" s="22">
        <f>'Olieforbrug, TJ'!M29</f>
        <v>2006</v>
      </c>
      <c r="L29" s="3"/>
    </row>
    <row r="30" spans="1:16" x14ac:dyDescent="0.2">
      <c r="A30" s="22">
        <f>'Olieforbrug, TJ'!A30</f>
        <v>2007</v>
      </c>
      <c r="B30" s="3"/>
      <c r="C30" s="3">
        <f>SUM(C224:C230)</f>
        <v>54607</v>
      </c>
      <c r="D30" s="3">
        <f t="shared" ref="D30:H30" si="11">SUM(D224:D230)</f>
        <v>16533</v>
      </c>
      <c r="E30" s="3">
        <f t="shared" si="11"/>
        <v>61717</v>
      </c>
      <c r="F30" s="3">
        <f t="shared" si="11"/>
        <v>0</v>
      </c>
      <c r="G30" s="3">
        <f t="shared" si="11"/>
        <v>6555</v>
      </c>
      <c r="H30" s="3">
        <f t="shared" si="11"/>
        <v>10101</v>
      </c>
      <c r="I30" s="3">
        <f>SUM(I230)</f>
        <v>170722</v>
      </c>
      <c r="J30" s="3"/>
      <c r="K30" s="22">
        <f>'Olieforbrug, TJ'!M30</f>
        <v>2007</v>
      </c>
      <c r="L30" s="3"/>
    </row>
    <row r="31" spans="1:16" x14ac:dyDescent="0.2">
      <c r="A31" s="22">
        <f>'Olieforbrug, TJ'!A31</f>
        <v>2008</v>
      </c>
      <c r="B31" s="3"/>
      <c r="C31" s="3">
        <f>SUM(C237:C243)</f>
        <v>288122</v>
      </c>
      <c r="D31" s="3">
        <f t="shared" ref="D31:H31" si="12">SUM(D237:D243)</f>
        <v>8388</v>
      </c>
      <c r="E31" s="3">
        <f t="shared" si="12"/>
        <v>333578</v>
      </c>
      <c r="F31" s="3">
        <f t="shared" si="12"/>
        <v>0</v>
      </c>
      <c r="G31" s="3">
        <f t="shared" si="12"/>
        <v>33897</v>
      </c>
      <c r="H31" s="3">
        <f t="shared" si="12"/>
        <v>48746</v>
      </c>
      <c r="I31" s="3">
        <f>SUM(I243)</f>
        <v>155209</v>
      </c>
      <c r="J31" s="3"/>
      <c r="K31" s="22">
        <f>'Olieforbrug, TJ'!M31</f>
        <v>2008</v>
      </c>
      <c r="L31" s="3"/>
    </row>
    <row r="32" spans="1:16" x14ac:dyDescent="0.2">
      <c r="A32" s="22">
        <f>'Olieforbrug, TJ'!A32</f>
        <v>2009</v>
      </c>
      <c r="B32" s="3"/>
      <c r="C32" s="3">
        <f>SUM(C250:C256)</f>
        <v>61092</v>
      </c>
      <c r="D32" s="3">
        <f t="shared" ref="D32:H32" si="13">SUM(D250:D256)</f>
        <v>5383</v>
      </c>
      <c r="E32" s="3">
        <f t="shared" si="13"/>
        <v>86205</v>
      </c>
      <c r="F32" s="3">
        <f t="shared" si="13"/>
        <v>0</v>
      </c>
      <c r="G32" s="3">
        <f t="shared" si="13"/>
        <v>48746</v>
      </c>
      <c r="H32" s="3">
        <f t="shared" si="13"/>
        <v>15604</v>
      </c>
      <c r="I32" s="3">
        <f>SUM(I256)</f>
        <v>184834</v>
      </c>
      <c r="J32" s="3"/>
      <c r="K32" s="22">
        <f>'Olieforbrug, TJ'!M32</f>
        <v>2009</v>
      </c>
      <c r="L32" s="3"/>
    </row>
    <row r="33" spans="1:12" x14ac:dyDescent="0.2">
      <c r="A33" s="22">
        <f>'Olieforbrug, TJ'!A33</f>
        <v>2010</v>
      </c>
      <c r="B33" s="3"/>
      <c r="C33" s="3">
        <f>SUM(C263:C269)</f>
        <v>95152</v>
      </c>
      <c r="D33" s="3">
        <f t="shared" ref="D33:H33" si="14">SUM(D263:D269)</f>
        <v>754</v>
      </c>
      <c r="E33" s="3">
        <f t="shared" si="14"/>
        <v>34857</v>
      </c>
      <c r="F33" s="3">
        <f t="shared" si="14"/>
        <v>0</v>
      </c>
      <c r="G33" s="3">
        <f t="shared" si="14"/>
        <v>-2217</v>
      </c>
      <c r="H33" s="3">
        <f t="shared" si="14"/>
        <v>40008</v>
      </c>
      <c r="I33" s="3">
        <f>SUM(I269)</f>
        <v>178180</v>
      </c>
      <c r="J33" s="3"/>
      <c r="K33" s="22">
        <f>'Olieforbrug, TJ'!M33</f>
        <v>2010</v>
      </c>
      <c r="L33" s="3"/>
    </row>
    <row r="34" spans="1:12" x14ac:dyDescent="0.2">
      <c r="A34" s="22">
        <f>'Olieforbrug, TJ'!A34</f>
        <v>2011</v>
      </c>
      <c r="B34" s="3"/>
      <c r="C34" s="3">
        <f>SUM(C276:C282)</f>
        <v>83790</v>
      </c>
      <c r="D34" s="3">
        <f t="shared" ref="D34:H34" si="15">SUM(D276:D282)</f>
        <v>0</v>
      </c>
      <c r="E34" s="3">
        <f t="shared" si="15"/>
        <v>57624</v>
      </c>
      <c r="F34" s="3">
        <f t="shared" si="15"/>
        <v>0</v>
      </c>
      <c r="G34" s="3">
        <f t="shared" si="15"/>
        <v>19495</v>
      </c>
      <c r="H34" s="3">
        <f t="shared" si="15"/>
        <v>32338</v>
      </c>
      <c r="I34" s="3">
        <f>SUM(I282)</f>
        <v>172380</v>
      </c>
      <c r="J34" s="3"/>
      <c r="K34" s="22">
        <f>'Olieforbrug, TJ'!M34</f>
        <v>2011</v>
      </c>
      <c r="L34" s="3"/>
    </row>
    <row r="35" spans="1:12" x14ac:dyDescent="0.2">
      <c r="A35" s="22">
        <f>'Olieforbrug, TJ'!A35</f>
        <v>2012</v>
      </c>
      <c r="B35" s="3"/>
      <c r="C35" s="3">
        <f>SUM(C289:C295)</f>
        <v>81843</v>
      </c>
      <c r="D35" s="3">
        <f t="shared" ref="D35:H35" si="16">SUM(D289:D295)</f>
        <v>319212</v>
      </c>
      <c r="E35" s="3">
        <f t="shared" si="16"/>
        <v>349350</v>
      </c>
      <c r="F35" s="3">
        <f t="shared" si="16"/>
        <v>0</v>
      </c>
      <c r="G35" s="3">
        <f t="shared" si="16"/>
        <v>-13926</v>
      </c>
      <c r="H35" s="3">
        <f t="shared" si="16"/>
        <v>32558</v>
      </c>
      <c r="I35" s="3">
        <f>SUM(I295)</f>
        <v>206509</v>
      </c>
      <c r="J35" s="3"/>
      <c r="K35" s="22">
        <f>'Olieforbrug, TJ'!M35</f>
        <v>2012</v>
      </c>
      <c r="L35" s="3"/>
    </row>
    <row r="36" spans="1:12" x14ac:dyDescent="0.2">
      <c r="A36" s="22">
        <f>'Olieforbrug, TJ'!A36</f>
        <v>2013</v>
      </c>
      <c r="B36" s="3"/>
      <c r="C36" s="3">
        <f>SUM(C302:C308)</f>
        <v>195310</v>
      </c>
      <c r="D36" s="3">
        <f t="shared" ref="D36:H36" si="17">SUM(D302:D308)</f>
        <v>338247</v>
      </c>
      <c r="E36" s="3">
        <f t="shared" si="17"/>
        <v>504103</v>
      </c>
      <c r="F36" s="3">
        <f t="shared" si="17"/>
        <v>0</v>
      </c>
      <c r="G36" s="3">
        <f t="shared" si="17"/>
        <v>-27245</v>
      </c>
      <c r="H36" s="3">
        <f t="shared" si="17"/>
        <v>34575</v>
      </c>
      <c r="I36" s="3">
        <f>SUM(I308)</f>
        <v>197167</v>
      </c>
      <c r="J36" s="3"/>
      <c r="K36" s="22">
        <f>'Olieforbrug, TJ'!M36</f>
        <v>2013</v>
      </c>
      <c r="L36" s="3"/>
    </row>
    <row r="37" spans="1:12" x14ac:dyDescent="0.2">
      <c r="A37" s="22">
        <f>'Olieforbrug, TJ'!A37</f>
        <v>2014</v>
      </c>
      <c r="B37" s="3"/>
      <c r="C37" s="3">
        <f>SUM(C315:C321)</f>
        <v>177528</v>
      </c>
      <c r="D37" s="3">
        <f t="shared" ref="D37:H37" si="18">SUM(D315:D321)</f>
        <v>341440</v>
      </c>
      <c r="E37" s="3">
        <f t="shared" si="18"/>
        <v>516301</v>
      </c>
      <c r="F37" s="3">
        <f t="shared" si="18"/>
        <v>4580</v>
      </c>
      <c r="G37" s="3">
        <f t="shared" si="18"/>
        <v>-72353</v>
      </c>
      <c r="H37" s="3">
        <f t="shared" si="18"/>
        <v>66669</v>
      </c>
      <c r="I37" s="3">
        <f>SUM(I321)</f>
        <v>230894</v>
      </c>
      <c r="J37" s="3"/>
      <c r="K37" s="22">
        <f>'Olieforbrug, TJ'!M37</f>
        <v>2014</v>
      </c>
      <c r="L37" s="3"/>
    </row>
    <row r="38" spans="1:12" x14ac:dyDescent="0.2">
      <c r="A38" s="22">
        <f>'Olieforbrug, TJ'!A38</f>
        <v>2015</v>
      </c>
      <c r="B38" s="3"/>
      <c r="C38" s="3">
        <f>SUM(C328:C334)</f>
        <v>120642</v>
      </c>
      <c r="D38" s="3">
        <f t="shared" ref="D38:H38" si="19">SUM(D328:D334)</f>
        <v>112847</v>
      </c>
      <c r="E38" s="3">
        <f t="shared" si="19"/>
        <v>226927</v>
      </c>
      <c r="F38" s="3">
        <f t="shared" si="19"/>
        <v>0</v>
      </c>
      <c r="G38" s="3">
        <f t="shared" si="19"/>
        <v>42977</v>
      </c>
      <c r="H38" s="3">
        <f t="shared" si="19"/>
        <v>24241</v>
      </c>
      <c r="I38" s="3">
        <f>SUM(I334)</f>
        <v>109198</v>
      </c>
      <c r="J38" s="3"/>
      <c r="K38" s="22">
        <f>'Olieforbrug, TJ'!M38</f>
        <v>2015</v>
      </c>
      <c r="L38" s="3"/>
    </row>
    <row r="39" spans="1:12" x14ac:dyDescent="0.2">
      <c r="A39" s="22">
        <f>'Olieforbrug, TJ'!A39</f>
        <v>2016</v>
      </c>
      <c r="B39" s="3"/>
      <c r="C39" s="3">
        <f>SUM(C341:C347)</f>
        <v>261073</v>
      </c>
      <c r="D39" s="3">
        <f t="shared" ref="D39:H39" si="20">SUM(D341:D347)</f>
        <v>0</v>
      </c>
      <c r="E39" s="3">
        <f t="shared" si="20"/>
        <v>179423</v>
      </c>
      <c r="F39" s="3">
        <f t="shared" si="20"/>
        <v>0</v>
      </c>
      <c r="G39" s="3">
        <f t="shared" si="20"/>
        <v>19719</v>
      </c>
      <c r="H39" s="3">
        <f t="shared" si="20"/>
        <v>46239</v>
      </c>
      <c r="I39" s="3">
        <f>SUM(I347)</f>
        <v>92654</v>
      </c>
      <c r="J39" s="3"/>
      <c r="K39" s="22">
        <f>'Olieforbrug, TJ'!M39</f>
        <v>2016</v>
      </c>
      <c r="L39" s="3"/>
    </row>
    <row r="40" spans="1:12" x14ac:dyDescent="0.2">
      <c r="A40" s="22">
        <f>'Olieforbrug, TJ'!A40</f>
        <v>2017</v>
      </c>
      <c r="B40" s="3"/>
      <c r="C40" s="3">
        <f>SUM(C354:C360)</f>
        <v>198444</v>
      </c>
      <c r="D40" s="3">
        <f t="shared" ref="D40:H40" si="21">SUM(D354:D360)</f>
        <v>83838</v>
      </c>
      <c r="E40" s="3">
        <f t="shared" si="21"/>
        <v>238478</v>
      </c>
      <c r="F40" s="3">
        <f t="shared" si="21"/>
        <v>0</v>
      </c>
      <c r="G40" s="3">
        <f t="shared" si="21"/>
        <v>-12452</v>
      </c>
      <c r="H40" s="3">
        <f t="shared" si="21"/>
        <v>4386</v>
      </c>
      <c r="I40" s="3">
        <f>SUM(I360)</f>
        <v>71322</v>
      </c>
      <c r="J40" s="3"/>
      <c r="K40" s="22">
        <f>'Olieforbrug, TJ'!M40</f>
        <v>2017</v>
      </c>
      <c r="L40" s="3"/>
    </row>
    <row r="41" spans="1:12" x14ac:dyDescent="0.2">
      <c r="A41" s="22">
        <f>'Olieforbrug, TJ'!A41</f>
        <v>2018</v>
      </c>
      <c r="B41" s="3"/>
      <c r="C41" s="3">
        <f>SUM(C367:C373)</f>
        <v>353839</v>
      </c>
      <c r="D41" s="3">
        <f t="shared" ref="D41:H41" si="22">SUM(D367:D373)</f>
        <v>0</v>
      </c>
      <c r="E41" s="3">
        <f t="shared" si="22"/>
        <v>350424</v>
      </c>
      <c r="F41" s="3">
        <f t="shared" si="22"/>
        <v>0</v>
      </c>
      <c r="G41" s="3">
        <f t="shared" si="22"/>
        <v>9510</v>
      </c>
      <c r="H41" s="3">
        <f t="shared" si="22"/>
        <v>10622</v>
      </c>
      <c r="I41" s="3">
        <f>SUM(I373)</f>
        <v>51625</v>
      </c>
      <c r="J41" s="3"/>
      <c r="K41" s="22">
        <f>'Olieforbrug, TJ'!M41</f>
        <v>2018</v>
      </c>
      <c r="L41" s="3"/>
    </row>
    <row r="42" spans="1:12" x14ac:dyDescent="0.2">
      <c r="A42" s="22">
        <f>'Olieforbrug, TJ'!A42</f>
        <v>2019</v>
      </c>
      <c r="B42" s="3"/>
      <c r="C42" s="3">
        <f>SUM(C380:C386)</f>
        <v>96128</v>
      </c>
      <c r="D42" s="3">
        <f t="shared" ref="D42:H42" si="23">SUM(D380:D386)</f>
        <v>30233</v>
      </c>
      <c r="E42" s="3">
        <f t="shared" si="23"/>
        <v>144946</v>
      </c>
      <c r="F42" s="3">
        <f t="shared" si="23"/>
        <v>0</v>
      </c>
      <c r="G42" s="3">
        <f t="shared" si="23"/>
        <v>23534</v>
      </c>
      <c r="H42" s="3">
        <f t="shared" si="23"/>
        <v>4716</v>
      </c>
      <c r="I42" s="3">
        <f>SUM(I386)</f>
        <v>50059</v>
      </c>
      <c r="J42" s="3"/>
      <c r="K42" s="22">
        <f>'Olieforbrug, TJ'!M42</f>
        <v>2019</v>
      </c>
      <c r="L42" s="3"/>
    </row>
    <row r="43" spans="1:12" x14ac:dyDescent="0.2">
      <c r="A43" s="22">
        <f>'Olieforbrug, TJ'!A43</f>
        <v>2020</v>
      </c>
      <c r="B43" s="3"/>
      <c r="C43" s="3">
        <f>SUM(C393:C399)</f>
        <v>49894</v>
      </c>
      <c r="D43" s="3">
        <f t="shared" ref="D43:H43" si="24">SUM(D393:D399)</f>
        <v>0</v>
      </c>
      <c r="E43" s="3">
        <f t="shared" si="24"/>
        <v>34992</v>
      </c>
      <c r="F43" s="3">
        <f t="shared" si="24"/>
        <v>0</v>
      </c>
      <c r="G43" s="3">
        <f t="shared" si="24"/>
        <v>63533</v>
      </c>
      <c r="H43" s="3">
        <f t="shared" si="24"/>
        <v>22677</v>
      </c>
      <c r="I43" s="3">
        <f>SUM(I399)</f>
        <v>25526</v>
      </c>
      <c r="J43" s="3"/>
      <c r="K43" s="22">
        <f>'Olieforbrug, TJ'!M43</f>
        <v>2020</v>
      </c>
      <c r="L43" s="3"/>
    </row>
    <row r="44" spans="1:12" x14ac:dyDescent="0.2">
      <c r="A44" s="22">
        <f>'Olieforbrug, TJ'!A44</f>
        <v>2021</v>
      </c>
      <c r="B44" s="3"/>
      <c r="C44" s="3">
        <f>SUM(C406:C412)</f>
        <v>53630</v>
      </c>
      <c r="D44" s="3">
        <f t="shared" ref="D44:H44" si="25">SUM(D406:D412)</f>
        <v>0</v>
      </c>
      <c r="E44" s="3">
        <f t="shared" si="25"/>
        <v>50167</v>
      </c>
      <c r="F44" s="3">
        <f t="shared" si="25"/>
        <v>0</v>
      </c>
      <c r="G44" s="3">
        <f t="shared" si="25"/>
        <v>1197</v>
      </c>
      <c r="H44" s="3">
        <f t="shared" si="25"/>
        <v>3809</v>
      </c>
      <c r="I44" s="3">
        <f>SUM(I412)</f>
        <v>24948</v>
      </c>
      <c r="J44" s="3"/>
      <c r="K44" s="22">
        <f>'Olieforbrug, TJ'!M44</f>
        <v>2021</v>
      </c>
      <c r="L44" s="3"/>
    </row>
    <row r="45" spans="1:12" x14ac:dyDescent="0.2">
      <c r="A45" s="22">
        <f>'Olieforbrug, TJ'!A45</f>
        <v>2022</v>
      </c>
      <c r="B45" s="3"/>
      <c r="C45" s="3">
        <f>SUM(C419:C425)</f>
        <v>57183</v>
      </c>
      <c r="D45" s="3">
        <f t="shared" ref="D45:H45" si="26">SUM(D419:D425)</f>
        <v>15530</v>
      </c>
      <c r="E45" s="3">
        <f t="shared" si="26"/>
        <v>29743</v>
      </c>
      <c r="F45" s="3">
        <f t="shared" si="26"/>
        <v>0</v>
      </c>
      <c r="G45" s="3">
        <f t="shared" si="26"/>
        <v>-2322</v>
      </c>
      <c r="H45" s="3">
        <f t="shared" si="26"/>
        <v>13164</v>
      </c>
      <c r="I45" s="3">
        <f>SUM(I425)</f>
        <v>34699</v>
      </c>
      <c r="J45" s="3"/>
      <c r="K45" s="22">
        <f>'Olieforbrug, TJ'!M45</f>
        <v>2022</v>
      </c>
      <c r="L45" s="3"/>
    </row>
    <row r="46" spans="1:12" x14ac:dyDescent="0.2">
      <c r="A46" s="22">
        <f>'Olieforbrug, TJ'!A46</f>
        <v>2023</v>
      </c>
      <c r="B46" s="3"/>
      <c r="C46" s="3">
        <f>SUM(C432:C438)</f>
        <v>48592</v>
      </c>
      <c r="D46" s="3">
        <f t="shared" ref="D46:H46" si="27">SUM(D432:D438)</f>
        <v>41877</v>
      </c>
      <c r="E46" s="3">
        <f t="shared" si="27"/>
        <v>36544</v>
      </c>
      <c r="F46" s="3">
        <f t="shared" si="27"/>
        <v>0</v>
      </c>
      <c r="G46" s="3">
        <f t="shared" si="27"/>
        <v>3761</v>
      </c>
      <c r="H46" s="3">
        <f t="shared" si="27"/>
        <v>26447</v>
      </c>
      <c r="I46" s="3">
        <f>SUM(I438)</f>
        <v>32568</v>
      </c>
      <c r="J46" s="3"/>
      <c r="K46" s="22">
        <f>'Olieforbrug, TJ'!M46</f>
        <v>2023</v>
      </c>
      <c r="L46" s="3"/>
    </row>
    <row r="47" spans="1:12" x14ac:dyDescent="0.2">
      <c r="A47" s="22"/>
      <c r="J47" s="51"/>
      <c r="K47" s="22"/>
    </row>
    <row r="48" spans="1:12" ht="13.5" thickBot="1" x14ac:dyDescent="0.25">
      <c r="A48" s="2"/>
      <c r="C48" s="25"/>
      <c r="D48" s="25"/>
      <c r="E48" s="25"/>
      <c r="F48" s="25"/>
      <c r="G48" s="25"/>
      <c r="H48" s="25"/>
      <c r="I48" s="25"/>
      <c r="J48" s="3"/>
      <c r="K48" s="2"/>
    </row>
    <row r="49" spans="1:11" x14ac:dyDescent="0.2">
      <c r="A49" s="23" t="s">
        <v>40</v>
      </c>
      <c r="C49" s="3">
        <v>13188</v>
      </c>
      <c r="D49" s="3">
        <v>44297</v>
      </c>
      <c r="E49" s="3">
        <v>17897</v>
      </c>
      <c r="F49" s="3">
        <v>0</v>
      </c>
      <c r="G49" s="3">
        <v>1806</v>
      </c>
      <c r="H49" s="3">
        <v>40613</v>
      </c>
      <c r="I49" s="3">
        <v>182326</v>
      </c>
      <c r="J49" s="3"/>
      <c r="K49" s="26" t="s">
        <v>61</v>
      </c>
    </row>
    <row r="50" spans="1:11" x14ac:dyDescent="0.2">
      <c r="A50" s="23" t="s">
        <v>41</v>
      </c>
      <c r="C50" s="3">
        <v>80486</v>
      </c>
      <c r="D50" s="3">
        <v>14705</v>
      </c>
      <c r="E50" s="3">
        <v>53567</v>
      </c>
      <c r="F50" s="3">
        <v>0</v>
      </c>
      <c r="G50" s="3">
        <v>-24265</v>
      </c>
      <c r="H50" s="3">
        <v>19065</v>
      </c>
      <c r="I50" s="3">
        <v>206591</v>
      </c>
      <c r="J50" s="3"/>
      <c r="K50" s="26" t="s">
        <v>62</v>
      </c>
    </row>
    <row r="51" spans="1:11" x14ac:dyDescent="0.2">
      <c r="A51" s="23" t="s">
        <v>42</v>
      </c>
      <c r="C51" s="3">
        <v>12509</v>
      </c>
      <c r="D51" s="3">
        <v>2299</v>
      </c>
      <c r="E51" s="3">
        <v>23406</v>
      </c>
      <c r="F51" s="3">
        <v>0</v>
      </c>
      <c r="G51" s="3">
        <v>28590</v>
      </c>
      <c r="H51" s="3">
        <v>26547</v>
      </c>
      <c r="I51" s="3">
        <v>178001</v>
      </c>
      <c r="J51" s="3"/>
      <c r="K51" s="26" t="s">
        <v>63</v>
      </c>
    </row>
    <row r="52" spans="1:11" x14ac:dyDescent="0.2">
      <c r="A52" s="23" t="s">
        <v>43</v>
      </c>
      <c r="C52" s="3">
        <v>49619</v>
      </c>
      <c r="D52" s="3">
        <v>2957</v>
      </c>
      <c r="E52" s="3">
        <v>38641</v>
      </c>
      <c r="F52" s="3">
        <v>0</v>
      </c>
      <c r="G52" s="3">
        <v>-7003</v>
      </c>
      <c r="H52" s="3">
        <v>11142</v>
      </c>
      <c r="I52" s="3">
        <v>185004</v>
      </c>
      <c r="J52" s="3"/>
      <c r="K52" s="26" t="s">
        <v>64</v>
      </c>
    </row>
    <row r="53" spans="1:11" x14ac:dyDescent="0.2">
      <c r="A53" s="23"/>
      <c r="J53" s="3"/>
    </row>
    <row r="54" spans="1:11" x14ac:dyDescent="0.2">
      <c r="A54" s="23" t="s">
        <v>44</v>
      </c>
      <c r="C54" s="3">
        <v>12337</v>
      </c>
      <c r="D54" s="3">
        <v>0</v>
      </c>
      <c r="E54" s="3">
        <v>31959</v>
      </c>
      <c r="F54" s="3">
        <v>0</v>
      </c>
      <c r="G54" s="3">
        <v>20998</v>
      </c>
      <c r="H54" s="3">
        <v>2537</v>
      </c>
      <c r="I54" s="3">
        <v>164006</v>
      </c>
      <c r="J54" s="3"/>
      <c r="K54" s="26" t="s">
        <v>81</v>
      </c>
    </row>
    <row r="55" spans="1:11" x14ac:dyDescent="0.2">
      <c r="A55" s="23" t="s">
        <v>45</v>
      </c>
      <c r="C55" s="3">
        <v>47499</v>
      </c>
      <c r="D55" s="3">
        <v>1888</v>
      </c>
      <c r="E55" s="3">
        <v>14965</v>
      </c>
      <c r="F55" s="3">
        <v>0</v>
      </c>
      <c r="G55" s="3">
        <v>-34247</v>
      </c>
      <c r="H55" s="3">
        <v>175</v>
      </c>
      <c r="I55" s="3">
        <v>198253</v>
      </c>
      <c r="J55" s="3"/>
      <c r="K55" s="26" t="s">
        <v>82</v>
      </c>
    </row>
    <row r="56" spans="1:11" x14ac:dyDescent="0.2">
      <c r="A56" s="23" t="s">
        <v>46</v>
      </c>
      <c r="C56" s="3">
        <v>14587</v>
      </c>
      <c r="D56" s="3">
        <v>2232</v>
      </c>
      <c r="E56" s="3">
        <v>15731</v>
      </c>
      <c r="F56" s="3">
        <v>0</v>
      </c>
      <c r="G56" s="3">
        <v>6293</v>
      </c>
      <c r="H56" s="3">
        <v>7756</v>
      </c>
      <c r="I56" s="3">
        <v>191960</v>
      </c>
      <c r="J56" s="3"/>
      <c r="K56" s="26" t="s">
        <v>83</v>
      </c>
    </row>
    <row r="57" spans="1:11" x14ac:dyDescent="0.2">
      <c r="A57" s="23" t="s">
        <v>47</v>
      </c>
      <c r="C57" s="3">
        <v>15622</v>
      </c>
      <c r="D57" s="3">
        <v>5039</v>
      </c>
      <c r="E57" s="3">
        <v>31849</v>
      </c>
      <c r="F57" s="3">
        <v>0</v>
      </c>
      <c r="G57" s="3">
        <v>14683</v>
      </c>
      <c r="H57" s="3">
        <v>3715</v>
      </c>
      <c r="I57" s="3">
        <v>177277</v>
      </c>
      <c r="J57" s="3"/>
      <c r="K57" s="26" t="s">
        <v>84</v>
      </c>
    </row>
    <row r="58" spans="1:11" x14ac:dyDescent="0.2">
      <c r="A58" s="23"/>
      <c r="J58" s="3"/>
    </row>
    <row r="59" spans="1:11" x14ac:dyDescent="0.2">
      <c r="A59" s="23" t="s">
        <v>48</v>
      </c>
      <c r="C59" s="3">
        <v>37203</v>
      </c>
      <c r="D59" s="3">
        <v>3653</v>
      </c>
      <c r="E59" s="3">
        <v>26754</v>
      </c>
      <c r="F59" s="3">
        <v>0</v>
      </c>
      <c r="G59" s="3">
        <v>-989</v>
      </c>
      <c r="H59" s="3">
        <v>7224</v>
      </c>
      <c r="I59" s="3">
        <v>178266</v>
      </c>
      <c r="J59" s="3"/>
      <c r="K59" s="26" t="s">
        <v>85</v>
      </c>
    </row>
    <row r="60" spans="1:11" x14ac:dyDescent="0.2">
      <c r="A60" s="23" t="s">
        <v>49</v>
      </c>
      <c r="C60" s="3">
        <v>17403</v>
      </c>
      <c r="D60" s="3">
        <v>2524</v>
      </c>
      <c r="E60" s="3">
        <v>28561</v>
      </c>
      <c r="F60" s="3">
        <v>0</v>
      </c>
      <c r="G60" s="3">
        <v>8705</v>
      </c>
      <c r="H60" s="3">
        <v>83</v>
      </c>
      <c r="I60" s="3">
        <v>169561</v>
      </c>
      <c r="J60" s="3"/>
      <c r="K60" s="26" t="s">
        <v>86</v>
      </c>
    </row>
    <row r="61" spans="1:11" x14ac:dyDescent="0.2">
      <c r="A61" s="23" t="s">
        <v>50</v>
      </c>
      <c r="C61" s="3">
        <v>20075</v>
      </c>
      <c r="D61" s="3">
        <v>12886</v>
      </c>
      <c r="E61" s="3">
        <v>19428</v>
      </c>
      <c r="F61" s="3">
        <v>0</v>
      </c>
      <c r="G61" s="3">
        <v>-9401</v>
      </c>
      <c r="H61" s="3">
        <v>4150</v>
      </c>
      <c r="I61" s="3">
        <v>178962</v>
      </c>
      <c r="J61" s="3"/>
      <c r="K61" s="26" t="s">
        <v>87</v>
      </c>
    </row>
    <row r="62" spans="1:11" x14ac:dyDescent="0.2">
      <c r="A62" s="23" t="s">
        <v>51</v>
      </c>
      <c r="C62" s="3">
        <v>53868</v>
      </c>
      <c r="D62" s="3">
        <v>2641</v>
      </c>
      <c r="E62" s="3">
        <v>38825</v>
      </c>
      <c r="F62" s="3">
        <v>0</v>
      </c>
      <c r="G62" s="3">
        <v>-10144</v>
      </c>
      <c r="H62" s="3">
        <v>7550</v>
      </c>
      <c r="I62" s="3">
        <v>189106</v>
      </c>
      <c r="J62" s="3"/>
      <c r="K62" s="26" t="s">
        <v>88</v>
      </c>
    </row>
    <row r="63" spans="1:11" x14ac:dyDescent="0.2">
      <c r="A63" s="23"/>
      <c r="J63" s="3"/>
    </row>
    <row r="64" spans="1:11" x14ac:dyDescent="0.2">
      <c r="A64" s="23" t="s">
        <v>52</v>
      </c>
      <c r="C64" s="3">
        <v>146722</v>
      </c>
      <c r="D64" s="3">
        <v>2412</v>
      </c>
      <c r="E64" s="3">
        <v>119860</v>
      </c>
      <c r="F64" s="3">
        <v>0</v>
      </c>
      <c r="G64" s="3">
        <v>-40207</v>
      </c>
      <c r="H64" s="3">
        <v>31501</v>
      </c>
      <c r="I64" s="3">
        <v>229313</v>
      </c>
      <c r="J64" s="3"/>
      <c r="K64" s="26" t="s">
        <v>89</v>
      </c>
    </row>
    <row r="65" spans="1:11" x14ac:dyDescent="0.2">
      <c r="A65" s="23" t="s">
        <v>53</v>
      </c>
      <c r="C65" s="3">
        <v>133984</v>
      </c>
      <c r="D65" s="3">
        <v>5976</v>
      </c>
      <c r="E65" s="3">
        <v>179207</v>
      </c>
      <c r="F65" s="3">
        <v>0</v>
      </c>
      <c r="G65" s="3">
        <v>39487</v>
      </c>
      <c r="H65" s="3">
        <v>9723</v>
      </c>
      <c r="I65" s="3">
        <v>189826</v>
      </c>
      <c r="J65" s="3"/>
      <c r="K65" s="26" t="s">
        <v>90</v>
      </c>
    </row>
    <row r="66" spans="1:11" x14ac:dyDescent="0.2">
      <c r="A66" s="23" t="s">
        <v>54</v>
      </c>
      <c r="C66" s="3">
        <v>51345</v>
      </c>
      <c r="D66" s="3">
        <v>1990</v>
      </c>
      <c r="E66" s="3">
        <v>68245</v>
      </c>
      <c r="F66" s="3">
        <v>0</v>
      </c>
      <c r="G66" s="3">
        <v>-1720</v>
      </c>
      <c r="H66" s="3">
        <v>12781</v>
      </c>
      <c r="I66" s="3">
        <v>191546</v>
      </c>
      <c r="J66" s="3"/>
      <c r="K66" s="26" t="s">
        <v>91</v>
      </c>
    </row>
    <row r="67" spans="1:11" x14ac:dyDescent="0.2">
      <c r="A67" s="23" t="s">
        <v>55</v>
      </c>
      <c r="C67" s="3">
        <v>48374</v>
      </c>
      <c r="D67" s="3">
        <v>110021</v>
      </c>
      <c r="E67" s="3">
        <v>113772</v>
      </c>
      <c r="F67" s="3">
        <v>0</v>
      </c>
      <c r="G67" s="3">
        <v>-42034</v>
      </c>
      <c r="H67" s="3">
        <v>16343</v>
      </c>
      <c r="I67" s="3">
        <v>233580</v>
      </c>
      <c r="J67" s="3"/>
      <c r="K67" s="26" t="s">
        <v>92</v>
      </c>
    </row>
    <row r="68" spans="1:11" x14ac:dyDescent="0.2">
      <c r="A68" s="23"/>
      <c r="J68" s="3"/>
    </row>
    <row r="69" spans="1:11" x14ac:dyDescent="0.2">
      <c r="A69" s="23" t="s">
        <v>56</v>
      </c>
      <c r="C69" s="3">
        <v>11382</v>
      </c>
      <c r="D69" s="3">
        <v>1999</v>
      </c>
      <c r="E69" s="3">
        <v>62760</v>
      </c>
      <c r="F69" s="3">
        <v>0</v>
      </c>
      <c r="G69" s="3">
        <v>49942</v>
      </c>
      <c r="H69" s="3">
        <v>3041</v>
      </c>
      <c r="I69" s="3">
        <v>183638</v>
      </c>
      <c r="J69" s="3"/>
      <c r="K69" s="26" t="s">
        <v>93</v>
      </c>
    </row>
    <row r="70" spans="1:11" x14ac:dyDescent="0.2">
      <c r="A70" s="23" t="s">
        <v>57</v>
      </c>
      <c r="C70" s="3">
        <v>48014</v>
      </c>
      <c r="D70" s="3">
        <v>3384</v>
      </c>
      <c r="E70" s="3">
        <v>23445</v>
      </c>
      <c r="F70" s="3">
        <v>0</v>
      </c>
      <c r="G70" s="3">
        <v>-18784</v>
      </c>
      <c r="H70" s="3">
        <v>149</v>
      </c>
      <c r="I70" s="3">
        <v>202422</v>
      </c>
      <c r="J70" s="3"/>
      <c r="K70" s="26" t="s">
        <v>94</v>
      </c>
    </row>
    <row r="71" spans="1:11" x14ac:dyDescent="0.2">
      <c r="A71" s="23" t="s">
        <v>58</v>
      </c>
      <c r="C71" s="3">
        <v>120701</v>
      </c>
      <c r="D71" s="3">
        <v>0</v>
      </c>
      <c r="E71" s="3">
        <v>60994</v>
      </c>
      <c r="F71" s="3">
        <v>0</v>
      </c>
      <c r="G71" s="3">
        <v>-17878</v>
      </c>
      <c r="H71" s="3">
        <v>21964</v>
      </c>
      <c r="I71" s="3">
        <v>220300</v>
      </c>
      <c r="J71" s="3"/>
      <c r="K71" s="26" t="s">
        <v>95</v>
      </c>
    </row>
    <row r="72" spans="1:11" x14ac:dyDescent="0.2">
      <c r="A72" s="23" t="s">
        <v>96</v>
      </c>
      <c r="C72" s="3">
        <v>112194</v>
      </c>
      <c r="D72" s="3">
        <v>0</v>
      </c>
      <c r="E72" s="3">
        <v>139123</v>
      </c>
      <c r="F72" s="3">
        <v>0</v>
      </c>
      <c r="G72" s="3">
        <v>44337</v>
      </c>
      <c r="H72" s="3">
        <v>12894</v>
      </c>
      <c r="I72" s="3">
        <v>175963</v>
      </c>
      <c r="J72" s="3"/>
      <c r="K72" s="26" t="s">
        <v>97</v>
      </c>
    </row>
    <row r="73" spans="1:11" x14ac:dyDescent="0.2">
      <c r="A73" s="23"/>
      <c r="J73" s="3"/>
      <c r="K73" s="26"/>
    </row>
    <row r="74" spans="1:11" x14ac:dyDescent="0.2">
      <c r="A74" s="32" t="s">
        <v>98</v>
      </c>
      <c r="C74" s="3">
        <v>62795</v>
      </c>
      <c r="D74" s="3">
        <v>0</v>
      </c>
      <c r="E74" s="3">
        <v>17084</v>
      </c>
      <c r="F74" s="3">
        <v>0</v>
      </c>
      <c r="G74" s="3">
        <v>-26372</v>
      </c>
      <c r="H74" s="3">
        <v>5324</v>
      </c>
      <c r="I74" s="3">
        <v>202335</v>
      </c>
      <c r="K74" s="26" t="s">
        <v>99</v>
      </c>
    </row>
    <row r="75" spans="1:11" x14ac:dyDescent="0.2">
      <c r="A75" s="32" t="s">
        <v>114</v>
      </c>
      <c r="C75" s="3">
        <v>30856</v>
      </c>
      <c r="D75" s="3">
        <v>754</v>
      </c>
      <c r="E75" s="3">
        <v>17773</v>
      </c>
      <c r="F75" s="3">
        <v>0</v>
      </c>
      <c r="G75" s="3">
        <v>3569</v>
      </c>
      <c r="H75" s="3">
        <v>12597</v>
      </c>
      <c r="I75" s="3">
        <v>198766</v>
      </c>
      <c r="J75" s="3"/>
      <c r="K75" s="26" t="s">
        <v>126</v>
      </c>
    </row>
    <row r="76" spans="1:11" x14ac:dyDescent="0.2">
      <c r="A76" s="32" t="s">
        <v>127</v>
      </c>
      <c r="C76" s="3">
        <v>63352</v>
      </c>
      <c r="D76" s="3">
        <v>4055</v>
      </c>
      <c r="E76" s="3">
        <v>10661</v>
      </c>
      <c r="F76" s="3">
        <v>0</v>
      </c>
      <c r="G76" s="3">
        <v>-32149</v>
      </c>
      <c r="H76" s="3">
        <v>24599</v>
      </c>
      <c r="I76" s="3">
        <v>230915</v>
      </c>
      <c r="J76" s="3"/>
      <c r="K76" s="26" t="s">
        <v>128</v>
      </c>
    </row>
    <row r="77" spans="1:11" x14ac:dyDescent="0.2">
      <c r="A77" s="32" t="s">
        <v>132</v>
      </c>
      <c r="C77" s="3">
        <v>99825</v>
      </c>
      <c r="D77" s="3">
        <v>2083</v>
      </c>
      <c r="E77" s="3">
        <v>52085</v>
      </c>
      <c r="F77" s="3">
        <v>0</v>
      </c>
      <c r="G77" s="3">
        <v>39040</v>
      </c>
      <c r="H77" s="3">
        <v>57671</v>
      </c>
      <c r="I77" s="3">
        <v>191875</v>
      </c>
      <c r="J77" s="3"/>
      <c r="K77" s="26" t="s">
        <v>133</v>
      </c>
    </row>
    <row r="78" spans="1:11" x14ac:dyDescent="0.2">
      <c r="A78" s="32"/>
      <c r="J78" s="3"/>
      <c r="K78" s="26"/>
    </row>
    <row r="79" spans="1:11" x14ac:dyDescent="0.2">
      <c r="A79" s="32" t="s">
        <v>134</v>
      </c>
      <c r="C79" s="3">
        <v>45437</v>
      </c>
      <c r="D79" s="3">
        <v>0</v>
      </c>
      <c r="E79" s="3">
        <v>45873</v>
      </c>
      <c r="F79" s="3">
        <v>0</v>
      </c>
      <c r="G79" s="3">
        <v>23840</v>
      </c>
      <c r="H79" s="3">
        <v>10082</v>
      </c>
      <c r="I79" s="3">
        <v>168035</v>
      </c>
      <c r="J79" s="3"/>
      <c r="K79" s="26" t="s">
        <v>135</v>
      </c>
    </row>
    <row r="80" spans="1:11" x14ac:dyDescent="0.2">
      <c r="A80" s="32" t="s">
        <v>139</v>
      </c>
      <c r="C80" s="3">
        <v>36394</v>
      </c>
      <c r="D80" s="3">
        <v>0</v>
      </c>
      <c r="E80" s="3">
        <v>11751</v>
      </c>
      <c r="F80" s="3">
        <v>0</v>
      </c>
      <c r="G80" s="3">
        <v>-8375</v>
      </c>
      <c r="H80" s="3">
        <v>16268</v>
      </c>
      <c r="I80" s="3">
        <v>176410</v>
      </c>
      <c r="J80" s="3"/>
      <c r="K80" s="26" t="s">
        <v>140</v>
      </c>
    </row>
    <row r="81" spans="1:14" x14ac:dyDescent="0.2">
      <c r="A81" s="32" t="s">
        <v>141</v>
      </c>
      <c r="C81" s="3">
        <v>41201</v>
      </c>
      <c r="D81" s="3">
        <v>0</v>
      </c>
      <c r="E81" s="3">
        <v>18440</v>
      </c>
      <c r="F81" s="3">
        <v>0</v>
      </c>
      <c r="G81" s="3">
        <v>-10287</v>
      </c>
      <c r="H81" s="3">
        <v>6115</v>
      </c>
      <c r="I81" s="3">
        <v>186697</v>
      </c>
      <c r="J81" s="3"/>
      <c r="K81" s="26" t="s">
        <v>142</v>
      </c>
    </row>
    <row r="82" spans="1:14" x14ac:dyDescent="0.2">
      <c r="A82" s="32" t="s">
        <v>151</v>
      </c>
      <c r="C82" s="3">
        <v>110575</v>
      </c>
      <c r="D82" s="3">
        <v>0</v>
      </c>
      <c r="E82" s="3">
        <v>80841</v>
      </c>
      <c r="F82" s="3">
        <v>0</v>
      </c>
      <c r="G82" s="3">
        <v>-5886</v>
      </c>
      <c r="H82" s="3">
        <v>18877</v>
      </c>
      <c r="I82" s="3">
        <v>192583</v>
      </c>
      <c r="J82" s="3"/>
      <c r="K82" s="26" t="s">
        <v>152</v>
      </c>
    </row>
    <row r="83" spans="1:14" x14ac:dyDescent="0.2">
      <c r="A83" s="32"/>
      <c r="J83" s="3"/>
      <c r="K83" s="26"/>
    </row>
    <row r="84" spans="1:14" x14ac:dyDescent="0.2">
      <c r="A84" s="32" t="s">
        <v>156</v>
      </c>
      <c r="C84" s="3">
        <v>20470</v>
      </c>
      <c r="D84" s="3">
        <v>89689</v>
      </c>
      <c r="E84" s="3">
        <v>76747</v>
      </c>
      <c r="F84" s="3">
        <v>0</v>
      </c>
      <c r="G84" s="3">
        <v>-17098</v>
      </c>
      <c r="H84" s="3">
        <v>26936</v>
      </c>
      <c r="I84" s="3">
        <v>209681</v>
      </c>
      <c r="J84" s="3"/>
      <c r="K84" s="26" t="s">
        <v>157</v>
      </c>
    </row>
    <row r="85" spans="1:14" x14ac:dyDescent="0.2">
      <c r="A85" s="32" t="s">
        <v>159</v>
      </c>
      <c r="C85" s="3">
        <v>49127</v>
      </c>
      <c r="D85" s="3">
        <v>199670</v>
      </c>
      <c r="E85" s="3">
        <v>175706</v>
      </c>
      <c r="F85" s="3">
        <v>0</v>
      </c>
      <c r="G85" s="3">
        <v>-53817</v>
      </c>
      <c r="H85" s="3">
        <v>3424</v>
      </c>
      <c r="I85" s="3">
        <v>263498</v>
      </c>
      <c r="J85" s="3"/>
      <c r="K85" s="26" t="s">
        <v>160</v>
      </c>
    </row>
    <row r="86" spans="1:14" x14ac:dyDescent="0.2">
      <c r="A86" s="32" t="s">
        <v>161</v>
      </c>
      <c r="C86" s="3">
        <v>62711</v>
      </c>
      <c r="D86" s="3">
        <v>124984</v>
      </c>
      <c r="E86" s="3">
        <v>229224</v>
      </c>
      <c r="F86" s="3">
        <v>0</v>
      </c>
      <c r="G86" s="3">
        <v>48930</v>
      </c>
      <c r="H86" s="3">
        <v>7323</v>
      </c>
      <c r="I86" s="3">
        <v>214568</v>
      </c>
      <c r="J86" s="3"/>
      <c r="K86" s="26" t="s">
        <v>162</v>
      </c>
    </row>
    <row r="87" spans="1:14" x14ac:dyDescent="0.2">
      <c r="A87" s="32" t="s">
        <v>163</v>
      </c>
      <c r="C87" s="3">
        <v>47680</v>
      </c>
      <c r="D87" s="3">
        <v>219379</v>
      </c>
      <c r="E87" s="3">
        <v>240815</v>
      </c>
      <c r="F87" s="3">
        <v>0</v>
      </c>
      <c r="G87" s="3">
        <v>-16861</v>
      </c>
      <c r="H87" s="3">
        <v>9460</v>
      </c>
      <c r="I87" s="3">
        <v>231429</v>
      </c>
      <c r="J87" s="3"/>
      <c r="K87" s="26" t="s">
        <v>164</v>
      </c>
    </row>
    <row r="88" spans="1:14" x14ac:dyDescent="0.2">
      <c r="A88" s="32"/>
      <c r="J88" s="3"/>
      <c r="K88" s="26"/>
    </row>
    <row r="89" spans="1:14" x14ac:dyDescent="0.2">
      <c r="A89" s="32" t="s">
        <v>165</v>
      </c>
      <c r="C89" s="3">
        <v>117379</v>
      </c>
      <c r="D89" s="3">
        <v>220485</v>
      </c>
      <c r="E89" s="3">
        <v>243432</v>
      </c>
      <c r="F89" s="3">
        <v>0</v>
      </c>
      <c r="G89" s="3">
        <v>-69027</v>
      </c>
      <c r="H89" s="3">
        <v>2129</v>
      </c>
      <c r="I89" s="3">
        <v>300456</v>
      </c>
      <c r="J89" s="3"/>
      <c r="K89" s="26" t="s">
        <v>166</v>
      </c>
    </row>
    <row r="90" spans="1:14" x14ac:dyDescent="0.2">
      <c r="A90" s="32" t="s">
        <v>167</v>
      </c>
      <c r="C90" s="3">
        <v>68958</v>
      </c>
      <c r="D90" s="3">
        <v>84753</v>
      </c>
      <c r="E90" s="3">
        <v>241581</v>
      </c>
      <c r="F90" s="3">
        <v>0</v>
      </c>
      <c r="G90" s="3">
        <v>51078</v>
      </c>
      <c r="H90" s="3">
        <v>25326</v>
      </c>
      <c r="I90" s="3">
        <v>187871</v>
      </c>
      <c r="J90" s="3"/>
      <c r="K90" s="26" t="s">
        <v>168</v>
      </c>
    </row>
    <row r="91" spans="1:14" x14ac:dyDescent="0.2">
      <c r="A91" s="32" t="s">
        <v>169</v>
      </c>
      <c r="C91" s="3">
        <v>32544</v>
      </c>
      <c r="D91" s="3">
        <v>48141</v>
      </c>
      <c r="E91" s="3">
        <v>67639</v>
      </c>
      <c r="F91" s="3">
        <v>0</v>
      </c>
      <c r="G91" s="3">
        <v>10879</v>
      </c>
      <c r="H91" s="3">
        <v>17253</v>
      </c>
      <c r="I91" s="3">
        <v>176992</v>
      </c>
      <c r="J91" s="3"/>
      <c r="K91" s="26" t="s">
        <v>170</v>
      </c>
    </row>
    <row r="92" spans="1:14" x14ac:dyDescent="0.2">
      <c r="A92" s="32" t="s">
        <v>171</v>
      </c>
      <c r="C92" s="3">
        <v>20052</v>
      </c>
      <c r="D92" s="3">
        <v>7531</v>
      </c>
      <c r="E92" s="3">
        <v>18325</v>
      </c>
      <c r="F92" s="3">
        <v>0</v>
      </c>
      <c r="G92" s="3">
        <v>18451</v>
      </c>
      <c r="H92" s="3">
        <v>20014</v>
      </c>
      <c r="I92" s="3">
        <v>158541</v>
      </c>
      <c r="J92" s="3"/>
      <c r="K92" s="26" t="s">
        <v>172</v>
      </c>
    </row>
    <row r="93" spans="1:14" x14ac:dyDescent="0.2">
      <c r="A93" s="32"/>
      <c r="J93" s="3"/>
      <c r="M93" s="26"/>
    </row>
    <row r="94" spans="1:14" x14ac:dyDescent="0.2">
      <c r="A94" s="32" t="s">
        <v>173</v>
      </c>
      <c r="C94" s="3">
        <f t="shared" ref="C94:H94" si="28">SUM(C315:C317)</f>
        <v>142736</v>
      </c>
      <c r="D94" s="3">
        <f t="shared" si="28"/>
        <v>163066</v>
      </c>
      <c r="E94" s="3">
        <f t="shared" si="28"/>
        <v>353166</v>
      </c>
      <c r="F94" s="3">
        <f t="shared" si="28"/>
        <v>4580</v>
      </c>
      <c r="G94" s="3">
        <f t="shared" si="28"/>
        <v>-66632</v>
      </c>
      <c r="H94" s="3">
        <f t="shared" si="28"/>
        <v>16299</v>
      </c>
      <c r="I94" s="3">
        <f>I317</f>
        <v>225173</v>
      </c>
      <c r="J94" s="3"/>
      <c r="K94" s="26" t="s">
        <v>174</v>
      </c>
    </row>
    <row r="95" spans="1:14" x14ac:dyDescent="0.2">
      <c r="A95" s="32" t="s">
        <v>175</v>
      </c>
      <c r="C95" s="3">
        <f t="shared" ref="C95:H95" si="29">SUM(C318:C320)</f>
        <v>25429</v>
      </c>
      <c r="D95" s="3">
        <f t="shared" si="29"/>
        <v>149911</v>
      </c>
      <c r="E95" s="3">
        <f t="shared" si="29"/>
        <v>163135</v>
      </c>
      <c r="F95" s="3">
        <f t="shared" si="29"/>
        <v>0</v>
      </c>
      <c r="G95" s="3">
        <f t="shared" si="29"/>
        <v>33156</v>
      </c>
      <c r="H95" s="3">
        <f t="shared" si="29"/>
        <v>49220</v>
      </c>
      <c r="I95" s="3">
        <f>I320</f>
        <v>192017</v>
      </c>
      <c r="J95" s="3"/>
      <c r="K95" s="26" t="s">
        <v>176</v>
      </c>
      <c r="M95" s="3"/>
      <c r="N95" s="26"/>
    </row>
    <row r="96" spans="1:14" x14ac:dyDescent="0.2">
      <c r="A96" s="32" t="s">
        <v>177</v>
      </c>
      <c r="C96" s="3">
        <f t="shared" ref="C96:H96" si="30">SUM(C321:C323)</f>
        <v>52363</v>
      </c>
      <c r="D96" s="3">
        <f t="shared" si="30"/>
        <v>71539</v>
      </c>
      <c r="E96" s="3">
        <f t="shared" si="30"/>
        <v>46716</v>
      </c>
      <c r="F96" s="3">
        <f t="shared" si="30"/>
        <v>0</v>
      </c>
      <c r="G96" s="3">
        <f t="shared" si="30"/>
        <v>-66794</v>
      </c>
      <c r="H96" s="3">
        <f t="shared" si="30"/>
        <v>2395</v>
      </c>
      <c r="I96" s="3">
        <f>I323</f>
        <v>258811</v>
      </c>
      <c r="J96" s="3"/>
      <c r="K96" s="26" t="s">
        <v>178</v>
      </c>
      <c r="M96" s="3"/>
      <c r="N96" s="26"/>
    </row>
    <row r="97" spans="1:14" x14ac:dyDescent="0.2">
      <c r="A97" s="32" t="s">
        <v>179</v>
      </c>
      <c r="C97" s="3">
        <f t="shared" ref="C97:H97" si="31">SUM(C324:C326)</f>
        <v>113896</v>
      </c>
      <c r="D97" s="3">
        <f t="shared" si="31"/>
        <v>131675</v>
      </c>
      <c r="E97" s="3">
        <f t="shared" si="31"/>
        <v>248606</v>
      </c>
      <c r="F97" s="3">
        <f t="shared" si="31"/>
        <v>0</v>
      </c>
      <c r="G97" s="3">
        <f t="shared" si="31"/>
        <v>106636</v>
      </c>
      <c r="H97" s="3">
        <f t="shared" si="31"/>
        <v>29371</v>
      </c>
      <c r="I97" s="3">
        <f>I326</f>
        <v>152175</v>
      </c>
      <c r="J97" s="3"/>
      <c r="K97" s="26" t="s">
        <v>180</v>
      </c>
      <c r="L97" s="3"/>
      <c r="M97" s="3"/>
      <c r="N97" s="26"/>
    </row>
    <row r="98" spans="1:14" x14ac:dyDescent="0.2">
      <c r="A98" s="32"/>
      <c r="J98" s="3"/>
      <c r="K98" s="26"/>
      <c r="L98" s="3"/>
      <c r="M98" s="3"/>
      <c r="N98" s="26"/>
    </row>
    <row r="99" spans="1:14" s="57" customFormat="1" x14ac:dyDescent="0.2">
      <c r="A99" s="32" t="s">
        <v>181</v>
      </c>
      <c r="C99" s="3">
        <f t="shared" ref="C99:H99" si="32">SUM(C328:C330)</f>
        <v>45016</v>
      </c>
      <c r="D99" s="3">
        <f t="shared" si="32"/>
        <v>112847</v>
      </c>
      <c r="E99" s="3">
        <f t="shared" si="32"/>
        <v>100048</v>
      </c>
      <c r="F99" s="3">
        <f t="shared" si="32"/>
        <v>0</v>
      </c>
      <c r="G99" s="3">
        <f t="shared" si="32"/>
        <v>-54552</v>
      </c>
      <c r="H99" s="3">
        <f t="shared" si="32"/>
        <v>8765</v>
      </c>
      <c r="I99" s="3">
        <f>I330</f>
        <v>206727</v>
      </c>
      <c r="J99" s="65"/>
      <c r="K99" s="26" t="s">
        <v>185</v>
      </c>
      <c r="L99" s="65"/>
      <c r="M99" s="65"/>
    </row>
    <row r="100" spans="1:14" s="57" customFormat="1" x14ac:dyDescent="0.2">
      <c r="A100" s="32" t="s">
        <v>182</v>
      </c>
      <c r="C100" s="3">
        <f t="shared" ref="C100:H100" si="33">SUM(C331:C333)</f>
        <v>62186</v>
      </c>
      <c r="D100" s="3">
        <f t="shared" si="33"/>
        <v>0</v>
      </c>
      <c r="E100" s="3">
        <f t="shared" si="33"/>
        <v>105990</v>
      </c>
      <c r="F100" s="3">
        <f t="shared" si="33"/>
        <v>0</v>
      </c>
      <c r="G100" s="3">
        <f t="shared" si="33"/>
        <v>85301</v>
      </c>
      <c r="H100" s="3">
        <f t="shared" si="33"/>
        <v>15191</v>
      </c>
      <c r="I100" s="3">
        <f>I333</f>
        <v>121426</v>
      </c>
      <c r="J100" s="65"/>
      <c r="K100" s="26" t="s">
        <v>186</v>
      </c>
      <c r="L100" s="65"/>
      <c r="M100" s="65"/>
    </row>
    <row r="101" spans="1:14" s="57" customFormat="1" x14ac:dyDescent="0.2">
      <c r="A101" s="32" t="s">
        <v>183</v>
      </c>
      <c r="C101" s="3">
        <f t="shared" ref="C101:H101" si="34">SUM(C334:C336)</f>
        <v>76662</v>
      </c>
      <c r="D101" s="3">
        <f t="shared" si="34"/>
        <v>0</v>
      </c>
      <c r="E101" s="3">
        <f t="shared" si="34"/>
        <v>68671</v>
      </c>
      <c r="F101" s="3">
        <f t="shared" si="34"/>
        <v>0</v>
      </c>
      <c r="G101" s="3">
        <f t="shared" si="34"/>
        <v>20296</v>
      </c>
      <c r="H101" s="3">
        <f t="shared" si="34"/>
        <v>10283</v>
      </c>
      <c r="I101" s="3">
        <f>I336</f>
        <v>101130</v>
      </c>
      <c r="J101" s="65"/>
      <c r="K101" s="26" t="s">
        <v>187</v>
      </c>
      <c r="L101" s="65"/>
      <c r="M101" s="65"/>
    </row>
    <row r="102" spans="1:14" s="57" customFormat="1" x14ac:dyDescent="0.2">
      <c r="A102" s="32" t="s">
        <v>184</v>
      </c>
      <c r="C102" s="3">
        <f t="shared" ref="C102:H102" si="35">SUM(C337:C339)</f>
        <v>78592</v>
      </c>
      <c r="D102" s="3">
        <f t="shared" si="35"/>
        <v>0</v>
      </c>
      <c r="E102" s="3">
        <f t="shared" si="35"/>
        <v>53698</v>
      </c>
      <c r="F102" s="3">
        <f t="shared" si="35"/>
        <v>0</v>
      </c>
      <c r="G102" s="3">
        <f t="shared" si="35"/>
        <v>-11243</v>
      </c>
      <c r="H102" s="3">
        <f t="shared" si="35"/>
        <v>14956</v>
      </c>
      <c r="I102" s="3">
        <f>I339</f>
        <v>112373</v>
      </c>
      <c r="J102" s="65"/>
      <c r="K102" s="26" t="s">
        <v>188</v>
      </c>
      <c r="L102" s="65"/>
      <c r="M102" s="65"/>
    </row>
    <row r="103" spans="1:14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K103" s="26"/>
      <c r="L103" s="65"/>
      <c r="M103" s="65"/>
    </row>
    <row r="104" spans="1:14" s="57" customFormat="1" x14ac:dyDescent="0.2">
      <c r="A104" s="32" t="s">
        <v>193</v>
      </c>
      <c r="C104" s="3">
        <f t="shared" ref="C104:H104" si="36">SUM(C341:C343)</f>
        <v>65512</v>
      </c>
      <c r="D104" s="3">
        <f t="shared" si="36"/>
        <v>0</v>
      </c>
      <c r="E104" s="3">
        <f t="shared" si="36"/>
        <v>64832</v>
      </c>
      <c r="F104" s="3">
        <f t="shared" si="36"/>
        <v>0</v>
      </c>
      <c r="G104" s="3">
        <f t="shared" si="36"/>
        <v>16693</v>
      </c>
      <c r="H104" s="3">
        <f t="shared" si="36"/>
        <v>16846</v>
      </c>
      <c r="I104" s="3">
        <f>I343</f>
        <v>95680</v>
      </c>
      <c r="J104" s="65"/>
      <c r="K104" s="26" t="s">
        <v>189</v>
      </c>
      <c r="L104" s="65"/>
      <c r="M104" s="65"/>
    </row>
    <row r="105" spans="1:14" s="57" customFormat="1" x14ac:dyDescent="0.2">
      <c r="A105" s="32" t="s">
        <v>194</v>
      </c>
      <c r="C105" s="3">
        <f t="shared" ref="C105:H105" si="37">SUM(C344:C346)</f>
        <v>139779</v>
      </c>
      <c r="D105" s="3">
        <f t="shared" si="37"/>
        <v>0</v>
      </c>
      <c r="E105" s="3">
        <f t="shared" si="37"/>
        <v>62590</v>
      </c>
      <c r="F105" s="3">
        <f t="shared" si="37"/>
        <v>0</v>
      </c>
      <c r="G105" s="3">
        <f t="shared" si="37"/>
        <v>-32753</v>
      </c>
      <c r="H105" s="3">
        <f t="shared" si="37"/>
        <v>6851</v>
      </c>
      <c r="I105" s="3">
        <f>I346</f>
        <v>128433</v>
      </c>
      <c r="J105" s="65"/>
      <c r="K105" s="26" t="s">
        <v>190</v>
      </c>
      <c r="L105" s="65"/>
      <c r="M105" s="65"/>
    </row>
    <row r="106" spans="1:14" s="57" customFormat="1" x14ac:dyDescent="0.2">
      <c r="A106" s="32" t="s">
        <v>195</v>
      </c>
      <c r="C106" s="3">
        <f t="shared" ref="C106:H106" si="38">SUM(C347:C349)</f>
        <v>166804</v>
      </c>
      <c r="D106" s="3">
        <f t="shared" si="38"/>
        <v>0</v>
      </c>
      <c r="E106" s="3">
        <f t="shared" si="38"/>
        <v>164505</v>
      </c>
      <c r="F106" s="3">
        <f t="shared" si="38"/>
        <v>0</v>
      </c>
      <c r="G106" s="3">
        <f t="shared" si="38"/>
        <v>75941</v>
      </c>
      <c r="H106" s="3">
        <f t="shared" si="38"/>
        <v>45910</v>
      </c>
      <c r="I106" s="3">
        <f>I349</f>
        <v>52492</v>
      </c>
      <c r="J106" s="65"/>
      <c r="K106" s="26" t="s">
        <v>191</v>
      </c>
      <c r="L106" s="65"/>
      <c r="M106" s="65"/>
    </row>
    <row r="107" spans="1:14" s="57" customFormat="1" x14ac:dyDescent="0.2">
      <c r="A107" s="32" t="s">
        <v>196</v>
      </c>
      <c r="C107" s="3">
        <f t="shared" ref="C107:H107" si="39">SUM(C350:C352)</f>
        <v>158944</v>
      </c>
      <c r="D107" s="3">
        <f t="shared" si="39"/>
        <v>0</v>
      </c>
      <c r="E107" s="3">
        <f t="shared" si="39"/>
        <v>115204</v>
      </c>
      <c r="F107" s="3">
        <f t="shared" si="39"/>
        <v>0</v>
      </c>
      <c r="G107" s="3">
        <f t="shared" si="39"/>
        <v>-6378</v>
      </c>
      <c r="H107" s="3">
        <f t="shared" si="39"/>
        <v>19874</v>
      </c>
      <c r="I107" s="3">
        <f>I352</f>
        <v>58870</v>
      </c>
      <c r="J107" s="65"/>
      <c r="K107" s="26" t="s">
        <v>192</v>
      </c>
      <c r="L107" s="65"/>
      <c r="M107" s="65"/>
    </row>
    <row r="108" spans="1:14" s="57" customFormat="1" x14ac:dyDescent="0.2">
      <c r="C108" s="3"/>
      <c r="D108" s="3"/>
      <c r="E108" s="3"/>
      <c r="F108" s="3"/>
      <c r="G108" s="3"/>
      <c r="H108" s="3"/>
      <c r="I108" s="3"/>
      <c r="J108" s="65"/>
      <c r="K108" s="26"/>
      <c r="L108" s="65"/>
      <c r="M108" s="65"/>
    </row>
    <row r="109" spans="1:14" s="57" customFormat="1" x14ac:dyDescent="0.2">
      <c r="A109" s="32" t="s">
        <v>197</v>
      </c>
      <c r="C109" s="3">
        <f t="shared" ref="C109:H109" si="40">SUM(C354:C356)</f>
        <v>65950</v>
      </c>
      <c r="D109" s="3">
        <f t="shared" si="40"/>
        <v>32570</v>
      </c>
      <c r="E109" s="3">
        <f t="shared" si="40"/>
        <v>52806</v>
      </c>
      <c r="F109" s="3">
        <f t="shared" si="40"/>
        <v>0</v>
      </c>
      <c r="G109" s="3">
        <f t="shared" si="40"/>
        <v>-13165</v>
      </c>
      <c r="H109" s="3">
        <f t="shared" si="40"/>
        <v>3112</v>
      </c>
      <c r="I109" s="3">
        <f>I356</f>
        <v>72035</v>
      </c>
      <c r="J109" s="65"/>
      <c r="K109" s="26" t="s">
        <v>201</v>
      </c>
      <c r="L109" s="65"/>
      <c r="M109" s="65"/>
    </row>
    <row r="110" spans="1:14" s="57" customFormat="1" x14ac:dyDescent="0.2">
      <c r="A110" s="32" t="s">
        <v>198</v>
      </c>
      <c r="C110" s="3">
        <f t="shared" ref="C110:H110" si="41">SUM(C357:C359)</f>
        <v>48791</v>
      </c>
      <c r="D110" s="3">
        <f t="shared" si="41"/>
        <v>51268</v>
      </c>
      <c r="E110" s="3">
        <f t="shared" si="41"/>
        <v>127693</v>
      </c>
      <c r="F110" s="3">
        <f t="shared" si="41"/>
        <v>0</v>
      </c>
      <c r="G110" s="3">
        <f t="shared" si="41"/>
        <v>24871</v>
      </c>
      <c r="H110" s="3">
        <f t="shared" si="41"/>
        <v>563</v>
      </c>
      <c r="I110" s="3">
        <f>I359</f>
        <v>47164</v>
      </c>
      <c r="J110" s="65"/>
      <c r="K110" s="26" t="s">
        <v>202</v>
      </c>
      <c r="L110" s="65"/>
      <c r="M110" s="65"/>
    </row>
    <row r="111" spans="1:14" s="57" customFormat="1" x14ac:dyDescent="0.2">
      <c r="A111" s="32" t="s">
        <v>199</v>
      </c>
      <c r="C111" s="3">
        <f t="shared" ref="C111:H111" si="42">SUM(C360:C362)</f>
        <v>238854</v>
      </c>
      <c r="D111" s="3">
        <f t="shared" si="42"/>
        <v>0</v>
      </c>
      <c r="E111" s="3">
        <f t="shared" si="42"/>
        <v>174715</v>
      </c>
      <c r="F111" s="3">
        <f t="shared" si="42"/>
        <v>0</v>
      </c>
      <c r="G111" s="3">
        <f t="shared" si="42"/>
        <v>-59114</v>
      </c>
      <c r="H111" s="3">
        <f t="shared" si="42"/>
        <v>1652</v>
      </c>
      <c r="I111" s="3">
        <f>I362</f>
        <v>106278</v>
      </c>
      <c r="J111" s="65"/>
      <c r="K111" s="26" t="s">
        <v>203</v>
      </c>
      <c r="L111" s="65"/>
      <c r="M111" s="65"/>
    </row>
    <row r="112" spans="1:14" s="57" customFormat="1" x14ac:dyDescent="0.2">
      <c r="A112" s="32" t="s">
        <v>200</v>
      </c>
      <c r="C112" s="3">
        <f t="shared" ref="C112:H112" si="43">SUM(C363:C365)</f>
        <v>58138</v>
      </c>
      <c r="D112" s="3">
        <f t="shared" si="43"/>
        <v>0</v>
      </c>
      <c r="E112" s="3">
        <f t="shared" si="43"/>
        <v>100380</v>
      </c>
      <c r="F112" s="3">
        <f t="shared" si="43"/>
        <v>0</v>
      </c>
      <c r="G112" s="3">
        <f t="shared" si="43"/>
        <v>45143</v>
      </c>
      <c r="H112" s="3">
        <f t="shared" si="43"/>
        <v>97</v>
      </c>
      <c r="I112" s="3">
        <f>I365</f>
        <v>61135</v>
      </c>
      <c r="J112" s="65"/>
      <c r="K112" s="26" t="s">
        <v>204</v>
      </c>
      <c r="L112" s="65"/>
      <c r="M112" s="65"/>
    </row>
    <row r="113" spans="1:21" x14ac:dyDescent="0.2">
      <c r="A113" s="32"/>
      <c r="J113" s="3"/>
      <c r="K113" s="26"/>
    </row>
    <row r="114" spans="1:21" s="57" customFormat="1" x14ac:dyDescent="0.2">
      <c r="A114" s="32" t="str">
        <f>'Olieforbrug, TJ'!A114</f>
        <v>1. kvartal 2018</v>
      </c>
      <c r="C114" s="3">
        <f t="shared" ref="C114:H114" si="44">SUM(C367:C369)</f>
        <v>99161</v>
      </c>
      <c r="D114" s="3">
        <f t="shared" si="44"/>
        <v>0</v>
      </c>
      <c r="E114" s="3">
        <f t="shared" si="44"/>
        <v>68641</v>
      </c>
      <c r="F114" s="3">
        <f t="shared" si="44"/>
        <v>0</v>
      </c>
      <c r="G114" s="3">
        <f>SUM(G367:G369)</f>
        <v>-22208</v>
      </c>
      <c r="H114" s="3">
        <f t="shared" si="44"/>
        <v>7835</v>
      </c>
      <c r="I114" s="3">
        <f>SUM(I369)</f>
        <v>83343</v>
      </c>
      <c r="J114" s="3"/>
      <c r="K114" s="26" t="s">
        <v>209</v>
      </c>
      <c r="L114" s="3"/>
      <c r="M114" s="65"/>
    </row>
    <row r="115" spans="1:21" s="57" customFormat="1" x14ac:dyDescent="0.2">
      <c r="A115" s="32" t="str">
        <f>'Olieforbrug, TJ'!A115</f>
        <v>2. kvartal 2018</v>
      </c>
      <c r="C115" s="3">
        <f t="shared" ref="C115:H115" si="45">SUM(C370:C372)</f>
        <v>184556</v>
      </c>
      <c r="D115" s="3">
        <f t="shared" si="45"/>
        <v>0</v>
      </c>
      <c r="E115" s="3">
        <f t="shared" si="45"/>
        <v>165978</v>
      </c>
      <c r="F115" s="3">
        <f t="shared" si="45"/>
        <v>0</v>
      </c>
      <c r="G115" s="3">
        <f t="shared" si="45"/>
        <v>-15944</v>
      </c>
      <c r="H115" s="3">
        <f t="shared" si="45"/>
        <v>2677</v>
      </c>
      <c r="I115" s="3">
        <f>I372</f>
        <v>99287</v>
      </c>
      <c r="J115" s="3"/>
      <c r="K115" s="26" t="s">
        <v>210</v>
      </c>
      <c r="L115" s="3"/>
      <c r="M115" s="65"/>
    </row>
    <row r="116" spans="1:21" s="57" customFormat="1" x14ac:dyDescent="0.2">
      <c r="A116" s="32" t="str">
        <f>'Olieforbrug, TJ'!A116</f>
        <v>3. kvartal 2018</v>
      </c>
      <c r="C116" s="3">
        <f t="shared" ref="C116:H116" si="46">SUM(C373:C375)</f>
        <v>214287</v>
      </c>
      <c r="D116" s="3">
        <f t="shared" si="46"/>
        <v>30327</v>
      </c>
      <c r="E116" s="3">
        <f t="shared" si="46"/>
        <v>290548</v>
      </c>
      <c r="F116" s="3">
        <f t="shared" si="46"/>
        <v>0</v>
      </c>
      <c r="G116" s="3">
        <f t="shared" si="46"/>
        <v>51006</v>
      </c>
      <c r="H116" s="3">
        <f t="shared" si="46"/>
        <v>595</v>
      </c>
      <c r="I116" s="3">
        <f>I375</f>
        <v>48281</v>
      </c>
      <c r="J116" s="3"/>
      <c r="K116" s="26" t="s">
        <v>211</v>
      </c>
      <c r="L116" s="3"/>
      <c r="M116" s="65"/>
    </row>
    <row r="117" spans="1:21" s="57" customFormat="1" x14ac:dyDescent="0.2">
      <c r="A117" s="32" t="str">
        <f>'Olieforbrug, TJ'!A117</f>
        <v>4. kvartal 2018</v>
      </c>
      <c r="C117" s="3">
        <f t="shared" ref="C117:H117" si="47">SUM(C376:C378)</f>
        <v>102119</v>
      </c>
      <c r="D117" s="3">
        <f t="shared" si="47"/>
        <v>30194</v>
      </c>
      <c r="E117" s="3">
        <f t="shared" si="47"/>
        <v>133866</v>
      </c>
      <c r="F117" s="3">
        <f t="shared" si="47"/>
        <v>0</v>
      </c>
      <c r="G117" s="3">
        <f t="shared" si="47"/>
        <v>-25312</v>
      </c>
      <c r="H117" s="3">
        <f t="shared" si="47"/>
        <v>2175</v>
      </c>
      <c r="I117" s="3">
        <f>I378</f>
        <v>73593</v>
      </c>
      <c r="J117" s="3"/>
      <c r="K117" s="26" t="s">
        <v>212</v>
      </c>
      <c r="L117" s="3"/>
      <c r="M117" s="65"/>
    </row>
    <row r="118" spans="1:21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K118" s="26"/>
      <c r="L118" s="3"/>
      <c r="M118" s="65"/>
    </row>
    <row r="119" spans="1:21" s="57" customFormat="1" x14ac:dyDescent="0.2">
      <c r="A119" s="32" t="str">
        <f>'Olieforbrug, TJ'!A119</f>
        <v>1. kvartal 2019</v>
      </c>
      <c r="C119" s="3">
        <f t="shared" ref="C119:H119" si="48">SUM(C380:C382)</f>
        <v>37175</v>
      </c>
      <c r="D119" s="3">
        <f t="shared" si="48"/>
        <v>30233</v>
      </c>
      <c r="E119" s="3">
        <f t="shared" si="48"/>
        <v>58364</v>
      </c>
      <c r="F119" s="3">
        <f t="shared" si="48"/>
        <v>0</v>
      </c>
      <c r="G119" s="3">
        <f t="shared" si="48"/>
        <v>-7335</v>
      </c>
      <c r="H119" s="3">
        <f t="shared" si="48"/>
        <v>1647</v>
      </c>
      <c r="I119" s="3">
        <f>SUM(I382)</f>
        <v>80928</v>
      </c>
      <c r="J119" s="3"/>
      <c r="K119" s="26" t="s">
        <v>216</v>
      </c>
      <c r="L119" s="3"/>
      <c r="M119" s="65"/>
    </row>
    <row r="120" spans="1:21" s="57" customFormat="1" x14ac:dyDescent="0.2">
      <c r="A120" s="32" t="str">
        <f>'Olieforbrug, TJ'!A120</f>
        <v>2. kvartal 2019</v>
      </c>
      <c r="C120" s="3">
        <f t="shared" ref="C120:H120" si="49">SUM(C383:C385)</f>
        <v>53347</v>
      </c>
      <c r="D120" s="3">
        <f t="shared" si="49"/>
        <v>0</v>
      </c>
      <c r="E120" s="3">
        <f t="shared" si="49"/>
        <v>80604</v>
      </c>
      <c r="F120" s="3">
        <f t="shared" si="49"/>
        <v>0</v>
      </c>
      <c r="G120" s="3">
        <f t="shared" si="49"/>
        <v>30044</v>
      </c>
      <c r="H120" s="3">
        <f t="shared" si="49"/>
        <v>2670</v>
      </c>
      <c r="I120" s="3">
        <f>SUM(I385)</f>
        <v>50884</v>
      </c>
      <c r="J120" s="3"/>
      <c r="K120" s="26" t="s">
        <v>217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</row>
    <row r="121" spans="1:21" s="57" customFormat="1" x14ac:dyDescent="0.2">
      <c r="A121" s="32" t="str">
        <f>'Olieforbrug, TJ'!A121</f>
        <v>3. kvartal 2019</v>
      </c>
      <c r="C121" s="3">
        <f t="shared" ref="C121:H121" si="50">SUM(C386:C388)</f>
        <v>73864</v>
      </c>
      <c r="D121" s="3">
        <f t="shared" si="50"/>
        <v>0</v>
      </c>
      <c r="E121" s="3">
        <f t="shared" si="50"/>
        <v>25328</v>
      </c>
      <c r="F121" s="3">
        <f t="shared" si="50"/>
        <v>0</v>
      </c>
      <c r="G121" s="3">
        <f t="shared" si="50"/>
        <v>-45776</v>
      </c>
      <c r="H121" s="3">
        <f t="shared" si="50"/>
        <v>2917</v>
      </c>
      <c r="I121" s="3">
        <f>SUM(I388)</f>
        <v>96660</v>
      </c>
      <c r="J121" s="3"/>
      <c r="K121" s="26" t="s">
        <v>218</v>
      </c>
      <c r="L121" s="3"/>
      <c r="M121" s="65"/>
    </row>
    <row r="122" spans="1:21" s="57" customFormat="1" x14ac:dyDescent="0.2">
      <c r="A122" s="32" t="str">
        <f>'Olieforbrug, TJ'!A122</f>
        <v>4. kvartal 2019</v>
      </c>
      <c r="C122" s="3">
        <f t="shared" ref="C122:H122" si="51">SUM(C389:C391)</f>
        <v>22788</v>
      </c>
      <c r="D122" s="3">
        <f t="shared" si="51"/>
        <v>59754</v>
      </c>
      <c r="E122" s="3">
        <f t="shared" si="51"/>
        <v>73093</v>
      </c>
      <c r="F122" s="3">
        <f t="shared" si="51"/>
        <v>0</v>
      </c>
      <c r="G122" s="3">
        <f t="shared" si="51"/>
        <v>7601</v>
      </c>
      <c r="H122" s="3">
        <f t="shared" si="51"/>
        <v>16468</v>
      </c>
      <c r="I122" s="3">
        <f>SUM(I391)</f>
        <v>89059</v>
      </c>
      <c r="J122" s="3"/>
      <c r="K122" s="26" t="s">
        <v>220</v>
      </c>
      <c r="L122" s="3"/>
      <c r="M122" s="65"/>
    </row>
    <row r="123" spans="1:21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K123" s="26"/>
      <c r="L123" s="3"/>
      <c r="M123" s="65"/>
    </row>
    <row r="124" spans="1:21" s="57" customFormat="1" x14ac:dyDescent="0.2">
      <c r="A124" s="32" t="str">
        <f>'Olieforbrug, TJ'!A124</f>
        <v>1. kvartal 2020</v>
      </c>
      <c r="C124" s="3">
        <f t="shared" ref="C124:H124" si="52">SUM(C393:C395)</f>
        <v>30284</v>
      </c>
      <c r="D124" s="3">
        <f t="shared" si="52"/>
        <v>0</v>
      </c>
      <c r="E124" s="3">
        <f t="shared" si="52"/>
        <v>17609</v>
      </c>
      <c r="F124" s="3">
        <f t="shared" si="52"/>
        <v>0</v>
      </c>
      <c r="G124" s="3">
        <f t="shared" si="52"/>
        <v>46301</v>
      </c>
      <c r="H124" s="3">
        <f t="shared" si="52"/>
        <v>4681</v>
      </c>
      <c r="I124" s="3">
        <f>SUM(I395)</f>
        <v>42758</v>
      </c>
      <c r="J124" s="3"/>
      <c r="K124" s="26" t="str">
        <f>'Olieforbrug, TJ'!M124</f>
        <v>1. Quarter 2020</v>
      </c>
      <c r="L124" s="3"/>
      <c r="M124" s="65"/>
    </row>
    <row r="125" spans="1:21" s="57" customFormat="1" x14ac:dyDescent="0.2">
      <c r="A125" s="32" t="str">
        <f>'Olieforbrug, TJ'!A125</f>
        <v>2. kvartal 2020</v>
      </c>
      <c r="C125" s="3">
        <f t="shared" ref="C125:H125" si="53">SUM(C396:C398)</f>
        <v>18458</v>
      </c>
      <c r="D125" s="3">
        <f t="shared" si="53"/>
        <v>0</v>
      </c>
      <c r="E125" s="3">
        <f t="shared" si="53"/>
        <v>14096</v>
      </c>
      <c r="F125" s="3">
        <f t="shared" si="53"/>
        <v>0</v>
      </c>
      <c r="G125" s="3">
        <f t="shared" si="53"/>
        <v>7277</v>
      </c>
      <c r="H125" s="3">
        <f t="shared" si="53"/>
        <v>10177</v>
      </c>
      <c r="I125" s="3">
        <f>SUM(I398)</f>
        <v>35481</v>
      </c>
      <c r="J125" s="3"/>
      <c r="K125" s="26" t="str">
        <f>'Olieforbrug, TJ'!M125</f>
        <v>2. Quarter 2020</v>
      </c>
      <c r="L125" s="3"/>
      <c r="M125" s="65"/>
    </row>
    <row r="126" spans="1:21" s="57" customFormat="1" x14ac:dyDescent="0.2">
      <c r="A126" s="32" t="str">
        <f>'Olieforbrug, TJ'!A126</f>
        <v>3. kvartal 2020</v>
      </c>
      <c r="C126" s="3">
        <f t="shared" ref="C126:H126" si="54">SUM(C399:C401)</f>
        <v>24517</v>
      </c>
      <c r="D126" s="3">
        <f t="shared" si="54"/>
        <v>0</v>
      </c>
      <c r="E126" s="3">
        <f t="shared" si="54"/>
        <v>10658</v>
      </c>
      <c r="F126" s="3">
        <f t="shared" si="54"/>
        <v>0</v>
      </c>
      <c r="G126" s="3">
        <f t="shared" si="54"/>
        <v>-646</v>
      </c>
      <c r="H126" s="3">
        <f t="shared" si="54"/>
        <v>13210</v>
      </c>
      <c r="I126" s="3">
        <f>SUM(I401)</f>
        <v>36127</v>
      </c>
      <c r="J126" s="3"/>
      <c r="K126" s="26" t="str">
        <f>'Olieforbrug, TJ'!M126</f>
        <v>3. Quarter 2020</v>
      </c>
      <c r="L126" s="3"/>
      <c r="M126" s="65"/>
    </row>
    <row r="127" spans="1:21" s="57" customFormat="1" x14ac:dyDescent="0.2">
      <c r="A127" s="32" t="str">
        <f>'Olieforbrug, TJ'!A127</f>
        <v>4. kvartal 2020</v>
      </c>
      <c r="C127" s="3">
        <f t="shared" ref="C127:H127" si="55">SUM(C402:C404)</f>
        <v>37640</v>
      </c>
      <c r="D127" s="3">
        <f t="shared" si="55"/>
        <v>0</v>
      </c>
      <c r="E127" s="3">
        <f t="shared" si="55"/>
        <v>12549</v>
      </c>
      <c r="F127" s="3">
        <f t="shared" si="55"/>
        <v>0</v>
      </c>
      <c r="G127" s="3">
        <f t="shared" si="55"/>
        <v>9982</v>
      </c>
      <c r="H127" s="3">
        <f t="shared" si="55"/>
        <v>16091</v>
      </c>
      <c r="I127" s="3">
        <f>SUM(I404)</f>
        <v>26145</v>
      </c>
      <c r="J127" s="3"/>
      <c r="K127" s="26" t="str">
        <f>'Olieforbrug, TJ'!M127</f>
        <v>4. Quarter 2020</v>
      </c>
      <c r="L127" s="3"/>
      <c r="M127" s="65"/>
    </row>
    <row r="128" spans="1:21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K128" s="26"/>
      <c r="L128" s="3"/>
      <c r="M128" s="65"/>
    </row>
    <row r="129" spans="1:14" s="57" customFormat="1" x14ac:dyDescent="0.2">
      <c r="A129" s="32" t="str">
        <f>'Olieforbrug, TJ'!A129</f>
        <v>1. kvartal 2021</v>
      </c>
      <c r="C129" s="3">
        <f t="shared" ref="C129:H129" si="56">SUM(C406:C408)</f>
        <v>19036</v>
      </c>
      <c r="D129" s="3">
        <f t="shared" si="56"/>
        <v>0</v>
      </c>
      <c r="E129" s="3">
        <f t="shared" si="56"/>
        <v>16072</v>
      </c>
      <c r="F129" s="3">
        <f t="shared" si="56"/>
        <v>0</v>
      </c>
      <c r="G129" s="3">
        <f t="shared" si="56"/>
        <v>-2126</v>
      </c>
      <c r="H129" s="3">
        <f t="shared" si="56"/>
        <v>839</v>
      </c>
      <c r="I129" s="3">
        <f>SUM(I408)</f>
        <v>28271</v>
      </c>
      <c r="J129" s="3"/>
      <c r="K129" s="26" t="str">
        <f>'Olieforbrug, TJ'!M129</f>
        <v>1. Quarter 2021</v>
      </c>
      <c r="L129" s="3"/>
      <c r="M129" s="65"/>
    </row>
    <row r="130" spans="1:14" s="57" customFormat="1" x14ac:dyDescent="0.2">
      <c r="A130" s="32" t="str">
        <f>'Olieforbrug, TJ'!A130</f>
        <v>2. kvartal 2021</v>
      </c>
      <c r="C130" s="3">
        <f t="shared" ref="C130:H130" si="57">SUM(C409:C411)</f>
        <v>21999</v>
      </c>
      <c r="D130" s="3">
        <f t="shared" si="57"/>
        <v>0</v>
      </c>
      <c r="E130" s="3">
        <f t="shared" si="57"/>
        <v>26675</v>
      </c>
      <c r="F130" s="3">
        <f t="shared" si="57"/>
        <v>0</v>
      </c>
      <c r="G130" s="3">
        <f t="shared" si="57"/>
        <v>8499</v>
      </c>
      <c r="H130" s="3">
        <f t="shared" si="57"/>
        <v>2970</v>
      </c>
      <c r="I130" s="3">
        <f>SUM(I411)</f>
        <v>19772</v>
      </c>
      <c r="J130" s="3"/>
      <c r="K130" s="26" t="str">
        <f>'Olieforbrug, TJ'!M130</f>
        <v>2. Quarter 2021</v>
      </c>
      <c r="L130" s="3"/>
      <c r="M130" s="65"/>
    </row>
    <row r="131" spans="1:14" s="57" customFormat="1" x14ac:dyDescent="0.2">
      <c r="A131" s="32" t="str">
        <f>'Olieforbrug, TJ'!A131</f>
        <v>3. kvartal 2021</v>
      </c>
      <c r="C131" s="3">
        <f t="shared" ref="C131:H131" si="58">SUM(C412:C414)</f>
        <v>36227</v>
      </c>
      <c r="D131" s="3">
        <f t="shared" si="58"/>
        <v>0</v>
      </c>
      <c r="E131" s="3">
        <f t="shared" si="58"/>
        <v>20906</v>
      </c>
      <c r="F131" s="3">
        <f t="shared" si="58"/>
        <v>0</v>
      </c>
      <c r="G131" s="3">
        <f t="shared" si="58"/>
        <v>-12339</v>
      </c>
      <c r="H131" s="3">
        <f t="shared" si="58"/>
        <v>4045</v>
      </c>
      <c r="I131" s="3">
        <f>SUM(I414)</f>
        <v>32111</v>
      </c>
      <c r="J131" s="3"/>
      <c r="K131" s="26" t="str">
        <f>'Olieforbrug, TJ'!M131</f>
        <v>3. Quarter 2021</v>
      </c>
      <c r="L131" s="3"/>
      <c r="M131" s="65"/>
    </row>
    <row r="132" spans="1:14" s="57" customFormat="1" x14ac:dyDescent="0.2">
      <c r="A132" s="32" t="str">
        <f>'Olieforbrug, TJ'!A132</f>
        <v>4. kvartal 2021</v>
      </c>
      <c r="C132" s="3">
        <f t="shared" ref="C132:H132" si="59">SUM(C415:C417)</f>
        <v>21646</v>
      </c>
      <c r="D132" s="3">
        <f t="shared" si="59"/>
        <v>0</v>
      </c>
      <c r="E132" s="3">
        <f t="shared" si="59"/>
        <v>16973</v>
      </c>
      <c r="F132" s="3">
        <f t="shared" si="59"/>
        <v>0</v>
      </c>
      <c r="G132" s="3">
        <f t="shared" si="59"/>
        <v>-266</v>
      </c>
      <c r="H132" s="3">
        <f t="shared" si="59"/>
        <v>1003</v>
      </c>
      <c r="I132" s="3">
        <f>SUM(I417)</f>
        <v>32377</v>
      </c>
      <c r="J132" s="3"/>
      <c r="K132" s="26" t="str">
        <f>'Olieforbrug, TJ'!M132</f>
        <v>4. Quarter 2021</v>
      </c>
      <c r="L132" s="3"/>
      <c r="M132" s="65"/>
    </row>
    <row r="133" spans="1:14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K133" s="26"/>
      <c r="L133" s="3"/>
      <c r="M133" s="65"/>
    </row>
    <row r="134" spans="1:14" s="57" customFormat="1" x14ac:dyDescent="0.2">
      <c r="A134" s="32" t="str">
        <f>'Olieforbrug, TJ'!A134</f>
        <v>1. kvartal 2022</v>
      </c>
      <c r="C134" s="3">
        <f>SUM(C419:C421)</f>
        <v>38857</v>
      </c>
      <c r="D134" s="3">
        <f t="shared" ref="D134:H134" si="60">SUM(D419:D421)</f>
        <v>0</v>
      </c>
      <c r="E134" s="3">
        <f t="shared" si="60"/>
        <v>11934</v>
      </c>
      <c r="F134" s="3">
        <f t="shared" si="60"/>
        <v>0</v>
      </c>
      <c r="G134" s="3">
        <f t="shared" si="60"/>
        <v>-11339</v>
      </c>
      <c r="H134" s="3">
        <f t="shared" si="60"/>
        <v>363</v>
      </c>
      <c r="I134" s="3">
        <f>SUM(I421)</f>
        <v>43716</v>
      </c>
      <c r="J134" s="3"/>
      <c r="K134" s="26" t="str">
        <f>'Olieforbrug, TJ'!M134</f>
        <v>1. Quarter 2022</v>
      </c>
      <c r="L134" s="3"/>
      <c r="M134" s="65"/>
    </row>
    <row r="135" spans="1:14" s="57" customFormat="1" x14ac:dyDescent="0.2">
      <c r="A135" s="32" t="str">
        <f>'Olieforbrug, TJ'!A135</f>
        <v>2. kvartal 2022</v>
      </c>
      <c r="C135" s="3">
        <f>SUM(C422:C424)</f>
        <v>9727</v>
      </c>
      <c r="D135" s="3">
        <f t="shared" ref="D135:H135" si="61">SUM(D422:D424)</f>
        <v>15530</v>
      </c>
      <c r="E135" s="3">
        <f t="shared" si="61"/>
        <v>12084</v>
      </c>
      <c r="F135" s="3">
        <f t="shared" si="61"/>
        <v>0</v>
      </c>
      <c r="G135" s="3">
        <f t="shared" si="61"/>
        <v>-2852</v>
      </c>
      <c r="H135" s="3">
        <f t="shared" si="61"/>
        <v>10350</v>
      </c>
      <c r="I135" s="3">
        <f>SUM(I424)</f>
        <v>46568</v>
      </c>
      <c r="J135" s="3"/>
      <c r="K135" s="26" t="str">
        <f>'Olieforbrug, TJ'!M135</f>
        <v>2. Quarter 2022</v>
      </c>
      <c r="L135" s="3"/>
      <c r="M135" s="65"/>
    </row>
    <row r="136" spans="1:14" s="57" customFormat="1" x14ac:dyDescent="0.2">
      <c r="A136" s="32" t="str">
        <f>'Olieforbrug, TJ'!A136</f>
        <v>3. kvartal 2022</v>
      </c>
      <c r="C136" s="3">
        <f>SUM(C425:C427)</f>
        <v>17870</v>
      </c>
      <c r="D136" s="3">
        <f t="shared" ref="D136:H136" si="62">SUM(D425:D427)</f>
        <v>0</v>
      </c>
      <c r="E136" s="3">
        <f t="shared" si="62"/>
        <v>19215</v>
      </c>
      <c r="F136" s="3">
        <f t="shared" si="62"/>
        <v>0</v>
      </c>
      <c r="G136" s="3">
        <f t="shared" si="62"/>
        <v>20056</v>
      </c>
      <c r="H136" s="3">
        <f t="shared" si="62"/>
        <v>3154</v>
      </c>
      <c r="I136" s="3">
        <f>SUM(I427)</f>
        <v>26512</v>
      </c>
      <c r="J136" s="3"/>
      <c r="K136" s="26" t="str">
        <f>'Olieforbrug, TJ'!M136</f>
        <v>3. Quarter 2022</v>
      </c>
      <c r="L136" s="3"/>
      <c r="M136" s="65"/>
    </row>
    <row r="137" spans="1:14" s="57" customFormat="1" x14ac:dyDescent="0.2">
      <c r="A137" s="32" t="str">
        <f>'Olieforbrug, TJ'!A137</f>
        <v>4. kvartal 2022</v>
      </c>
      <c r="C137" s="3">
        <f t="shared" ref="C137:H137" si="63">SUM(C428:C430)</f>
        <v>30287</v>
      </c>
      <c r="D137" s="3">
        <f t="shared" si="63"/>
        <v>0</v>
      </c>
      <c r="E137" s="3">
        <f t="shared" si="63"/>
        <v>18373</v>
      </c>
      <c r="F137" s="3">
        <f t="shared" si="63"/>
        <v>0</v>
      </c>
      <c r="G137" s="3">
        <f t="shared" si="63"/>
        <v>-9817</v>
      </c>
      <c r="H137" s="3">
        <f t="shared" si="63"/>
        <v>121</v>
      </c>
      <c r="I137" s="3">
        <f>SUM(I430)</f>
        <v>36329</v>
      </c>
      <c r="J137" s="3"/>
      <c r="K137" s="26" t="str">
        <f>'Olieforbrug, TJ'!M137</f>
        <v>4. Quarter 2022</v>
      </c>
      <c r="L137" s="3"/>
      <c r="M137" s="65"/>
    </row>
    <row r="138" spans="1:14" s="57" customFormat="1" x14ac:dyDescent="0.2">
      <c r="A138" s="32"/>
      <c r="C138" s="3"/>
      <c r="D138" s="3"/>
      <c r="E138" s="3"/>
      <c r="F138" s="3"/>
      <c r="G138" s="3"/>
      <c r="H138" s="3"/>
      <c r="I138" s="3"/>
      <c r="J138" s="3"/>
      <c r="K138" s="26"/>
      <c r="L138" s="3"/>
      <c r="M138" s="65"/>
    </row>
    <row r="139" spans="1:14" s="57" customFormat="1" x14ac:dyDescent="0.2">
      <c r="A139" s="32" t="str">
        <f>'Olieforbrug, TJ'!A139</f>
        <v>1. kvartal 2023</v>
      </c>
      <c r="C139" s="3">
        <f>SUM(C432:C434)</f>
        <v>10499</v>
      </c>
      <c r="D139" s="3">
        <f t="shared" ref="D139:H139" si="64">SUM(D432:D434)</f>
        <v>26383</v>
      </c>
      <c r="E139" s="3">
        <f t="shared" si="64"/>
        <v>6017</v>
      </c>
      <c r="F139" s="3">
        <f t="shared" si="64"/>
        <v>0</v>
      </c>
      <c r="G139" s="3">
        <f t="shared" si="64"/>
        <v>-8212</v>
      </c>
      <c r="H139" s="3">
        <f t="shared" si="64"/>
        <v>9015</v>
      </c>
      <c r="I139" s="3">
        <f>SUM(I434)</f>
        <v>44541</v>
      </c>
      <c r="J139" s="3"/>
      <c r="K139" s="26" t="str">
        <f>'Olieforbrug, TJ'!M139</f>
        <v>1. Quarter 2023</v>
      </c>
      <c r="M139" s="65"/>
    </row>
    <row r="140" spans="1:14" s="57" customFormat="1" x14ac:dyDescent="0.2">
      <c r="A140" s="32" t="str">
        <f>'Olieforbrug, TJ'!A140</f>
        <v>2. kvartal 2023</v>
      </c>
      <c r="C140" s="3">
        <f t="shared" ref="C140:H140" si="65">SUM(C435:C437)</f>
        <v>37760</v>
      </c>
      <c r="D140" s="3">
        <f t="shared" si="65"/>
        <v>15494</v>
      </c>
      <c r="E140" s="3">
        <f t="shared" si="65"/>
        <v>24555</v>
      </c>
      <c r="F140" s="3">
        <f t="shared" si="65"/>
        <v>0</v>
      </c>
      <c r="G140" s="3">
        <f t="shared" si="65"/>
        <v>-2166</v>
      </c>
      <c r="H140" s="3">
        <f t="shared" si="65"/>
        <v>8931</v>
      </c>
      <c r="I140" s="3">
        <f>SUM(I437)</f>
        <v>46707</v>
      </c>
      <c r="J140" s="3"/>
      <c r="K140" s="26" t="str">
        <f>'Olieforbrug, TJ'!M140</f>
        <v>2. Quarter 2023</v>
      </c>
      <c r="M140" s="65"/>
    </row>
    <row r="141" spans="1:14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26" t="str">
        <f>'Olieforbrug, TJ'!M141</f>
        <v>3. Quarter 2023</v>
      </c>
      <c r="M141" s="65"/>
    </row>
    <row r="142" spans="1:14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26" t="str">
        <f>'Olieforbrug, TJ'!M142</f>
        <v>4. Quarter 2023</v>
      </c>
      <c r="M142" s="65"/>
    </row>
    <row r="143" spans="1:14" s="57" customFormat="1" x14ac:dyDescent="0.2">
      <c r="A143" s="3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65"/>
      <c r="N143" s="26"/>
    </row>
    <row r="144" spans="1:14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42"/>
      <c r="K144" s="2"/>
    </row>
    <row r="145" spans="1:11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37">
        <v>2001</v>
      </c>
    </row>
    <row r="146" spans="1:11" x14ac:dyDescent="0.2">
      <c r="A146" s="33" t="s">
        <v>102</v>
      </c>
      <c r="C146" s="3">
        <v>0</v>
      </c>
      <c r="D146" s="3">
        <v>32871</v>
      </c>
      <c r="E146" s="3">
        <v>3536</v>
      </c>
      <c r="F146" s="3">
        <v>0</v>
      </c>
      <c r="G146" s="3">
        <v>2985</v>
      </c>
      <c r="H146" s="3">
        <v>32289</v>
      </c>
      <c r="I146" s="3">
        <v>164856</v>
      </c>
      <c r="K146" s="23" t="s">
        <v>115</v>
      </c>
    </row>
    <row r="147" spans="1:11" x14ac:dyDescent="0.2">
      <c r="A147" s="33" t="s">
        <v>103</v>
      </c>
      <c r="C147" s="3">
        <v>2252</v>
      </c>
      <c r="D147" s="3">
        <v>16320</v>
      </c>
      <c r="E147" s="3">
        <v>0</v>
      </c>
      <c r="F147" s="3">
        <v>0</v>
      </c>
      <c r="G147" s="3">
        <v>7073</v>
      </c>
      <c r="H147" s="3">
        <v>25725</v>
      </c>
      <c r="I147" s="3">
        <v>157783</v>
      </c>
      <c r="K147" s="23" t="s">
        <v>116</v>
      </c>
    </row>
    <row r="148" spans="1:11" x14ac:dyDescent="0.2">
      <c r="A148" s="33" t="s">
        <v>104</v>
      </c>
      <c r="C148" s="3">
        <v>18913</v>
      </c>
      <c r="D148" s="3">
        <v>3132</v>
      </c>
      <c r="E148" s="3">
        <v>0</v>
      </c>
      <c r="F148" s="3">
        <v>0</v>
      </c>
      <c r="G148" s="3">
        <v>-17103</v>
      </c>
      <c r="H148" s="3">
        <v>4959</v>
      </c>
      <c r="I148" s="3">
        <v>174886</v>
      </c>
      <c r="K148" s="23" t="s">
        <v>117</v>
      </c>
    </row>
    <row r="149" spans="1:11" x14ac:dyDescent="0.2">
      <c r="A149" s="33" t="s">
        <v>105</v>
      </c>
      <c r="B149" s="15"/>
      <c r="C149" s="16">
        <v>6883</v>
      </c>
      <c r="D149" s="16">
        <v>29352</v>
      </c>
      <c r="E149" s="16">
        <v>0</v>
      </c>
      <c r="F149" s="16">
        <v>0</v>
      </c>
      <c r="G149" s="16">
        <v>-7682</v>
      </c>
      <c r="H149" s="16">
        <v>28568</v>
      </c>
      <c r="I149" s="16">
        <v>182568</v>
      </c>
      <c r="K149" s="23" t="s">
        <v>118</v>
      </c>
    </row>
    <row r="150" spans="1:11" x14ac:dyDescent="0.2">
      <c r="A150" s="33" t="s">
        <v>106</v>
      </c>
      <c r="B150" s="15"/>
      <c r="C150" s="16">
        <v>0</v>
      </c>
      <c r="D150" s="16">
        <v>50094</v>
      </c>
      <c r="E150" s="16">
        <v>0</v>
      </c>
      <c r="F150" s="16">
        <v>0</v>
      </c>
      <c r="G150" s="16">
        <v>3516</v>
      </c>
      <c r="H150" s="16">
        <v>63293</v>
      </c>
      <c r="I150" s="16">
        <v>179052</v>
      </c>
      <c r="K150" s="23" t="s">
        <v>119</v>
      </c>
    </row>
    <row r="151" spans="1:11" x14ac:dyDescent="0.2">
      <c r="A151" s="33" t="s">
        <v>107</v>
      </c>
      <c r="B151" s="15"/>
      <c r="C151" s="16">
        <v>0</v>
      </c>
      <c r="D151" s="16">
        <v>0</v>
      </c>
      <c r="E151" s="16">
        <v>0</v>
      </c>
      <c r="F151" s="16">
        <v>0</v>
      </c>
      <c r="G151" s="16">
        <v>11545</v>
      </c>
      <c r="H151" s="16">
        <v>11575</v>
      </c>
      <c r="I151" s="16">
        <v>167507</v>
      </c>
      <c r="K151" s="23" t="s">
        <v>120</v>
      </c>
    </row>
    <row r="152" spans="1:11" x14ac:dyDescent="0.2">
      <c r="A152" s="33" t="s">
        <v>108</v>
      </c>
      <c r="B152" s="15"/>
      <c r="C152" s="16">
        <v>0</v>
      </c>
      <c r="D152" s="16">
        <v>23663</v>
      </c>
      <c r="E152" s="16">
        <v>0</v>
      </c>
      <c r="F152" s="16">
        <v>0</v>
      </c>
      <c r="G152" s="16">
        <v>-2077</v>
      </c>
      <c r="H152" s="16">
        <v>21933</v>
      </c>
      <c r="I152" s="16">
        <v>169584</v>
      </c>
      <c r="K152" s="23" t="s">
        <v>121</v>
      </c>
    </row>
    <row r="153" spans="1:11" x14ac:dyDescent="0.2">
      <c r="A153" s="33" t="s">
        <v>109</v>
      </c>
      <c r="B153" s="15"/>
      <c r="C153" s="16">
        <v>0</v>
      </c>
      <c r="D153" s="16">
        <v>8051</v>
      </c>
      <c r="E153" s="16">
        <v>0</v>
      </c>
      <c r="F153" s="16">
        <v>0</v>
      </c>
      <c r="G153" s="16">
        <v>3934</v>
      </c>
      <c r="H153" s="16">
        <v>12022</v>
      </c>
      <c r="I153" s="16">
        <v>165650</v>
      </c>
      <c r="K153" s="23" t="s">
        <v>122</v>
      </c>
    </row>
    <row r="154" spans="1:11" x14ac:dyDescent="0.2">
      <c r="A154" s="33" t="s">
        <v>110</v>
      </c>
      <c r="B154" s="15"/>
      <c r="C154" s="16">
        <v>2353</v>
      </c>
      <c r="D154" s="16">
        <v>0</v>
      </c>
      <c r="E154" s="16">
        <v>0</v>
      </c>
      <c r="F154" s="16">
        <v>0</v>
      </c>
      <c r="G154" s="16">
        <v>-2402</v>
      </c>
      <c r="H154" s="16">
        <v>0</v>
      </c>
      <c r="I154" s="16">
        <v>168052</v>
      </c>
      <c r="K154" s="23" t="s">
        <v>123</v>
      </c>
    </row>
    <row r="155" spans="1:11" x14ac:dyDescent="0.2">
      <c r="A155" s="33" t="s">
        <v>111</v>
      </c>
      <c r="B155" s="15"/>
      <c r="C155" s="16">
        <v>17932</v>
      </c>
      <c r="D155" s="16">
        <v>7934</v>
      </c>
      <c r="E155" s="16">
        <v>0</v>
      </c>
      <c r="F155" s="16">
        <v>0</v>
      </c>
      <c r="G155" s="16">
        <v>-25447</v>
      </c>
      <c r="H155" s="16">
        <v>15397</v>
      </c>
      <c r="I155" s="16">
        <v>193499</v>
      </c>
      <c r="K155" s="23" t="s">
        <v>124</v>
      </c>
    </row>
    <row r="156" spans="1:11" x14ac:dyDescent="0.2">
      <c r="A156" s="33" t="s">
        <v>112</v>
      </c>
      <c r="B156" s="15"/>
      <c r="C156" s="16">
        <v>0</v>
      </c>
      <c r="D156" s="16">
        <v>0</v>
      </c>
      <c r="E156" s="16">
        <v>15037</v>
      </c>
      <c r="F156" s="16">
        <v>0</v>
      </c>
      <c r="G156" s="16">
        <v>29201</v>
      </c>
      <c r="H156" s="16">
        <v>15149</v>
      </c>
      <c r="I156" s="16">
        <v>164298</v>
      </c>
      <c r="K156" s="23" t="s">
        <v>125</v>
      </c>
    </row>
    <row r="157" spans="1:11" ht="13.5" thickBot="1" x14ac:dyDescent="0.25">
      <c r="A157" s="41" t="s">
        <v>113</v>
      </c>
      <c r="C157" s="42">
        <v>3621</v>
      </c>
      <c r="D157" s="42">
        <v>5457</v>
      </c>
      <c r="E157" s="42">
        <v>0</v>
      </c>
      <c r="F157" s="42">
        <v>0</v>
      </c>
      <c r="G157" s="42">
        <v>-8532</v>
      </c>
      <c r="H157" s="42">
        <v>6410</v>
      </c>
      <c r="I157" s="42">
        <v>172830</v>
      </c>
      <c r="J157" s="2"/>
      <c r="K157" s="43" t="s">
        <v>113</v>
      </c>
    </row>
    <row r="158" spans="1:11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K158" s="37">
        <v>2002</v>
      </c>
    </row>
    <row r="159" spans="1:11" x14ac:dyDescent="0.2">
      <c r="A159" s="33" t="s">
        <v>102</v>
      </c>
      <c r="B159" s="15"/>
      <c r="C159" s="16">
        <v>28210</v>
      </c>
      <c r="D159" s="16">
        <v>18862</v>
      </c>
      <c r="E159" s="16">
        <v>0</v>
      </c>
      <c r="F159" s="16">
        <v>0</v>
      </c>
      <c r="G159" s="16">
        <v>-22130</v>
      </c>
      <c r="H159" s="16">
        <v>32874</v>
      </c>
      <c r="I159" s="16">
        <v>194960</v>
      </c>
      <c r="K159" s="23" t="s">
        <v>115</v>
      </c>
    </row>
    <row r="160" spans="1:11" x14ac:dyDescent="0.2">
      <c r="A160" s="33" t="s">
        <v>103</v>
      </c>
      <c r="B160" s="15"/>
      <c r="C160" s="16">
        <v>0</v>
      </c>
      <c r="D160" s="16">
        <v>22756</v>
      </c>
      <c r="E160" s="16">
        <v>0</v>
      </c>
      <c r="F160" s="16">
        <v>0</v>
      </c>
      <c r="G160" s="16">
        <v>19193</v>
      </c>
      <c r="H160" s="16">
        <v>41111</v>
      </c>
      <c r="I160" s="16">
        <v>175767</v>
      </c>
      <c r="K160" s="23" t="s">
        <v>116</v>
      </c>
    </row>
    <row r="161" spans="1:11" x14ac:dyDescent="0.2">
      <c r="A161" s="33" t="s">
        <v>104</v>
      </c>
      <c r="B161" s="15"/>
      <c r="C161" s="16">
        <v>502</v>
      </c>
      <c r="D161" s="16">
        <v>13637</v>
      </c>
      <c r="E161" s="16">
        <v>0</v>
      </c>
      <c r="F161" s="16">
        <v>0</v>
      </c>
      <c r="G161" s="16">
        <v>20021</v>
      </c>
      <c r="H161" s="16">
        <v>40751</v>
      </c>
      <c r="I161" s="16">
        <v>155746</v>
      </c>
      <c r="K161" s="23" t="s">
        <v>117</v>
      </c>
    </row>
    <row r="162" spans="1:11" x14ac:dyDescent="0.2">
      <c r="A162" s="33" t="s">
        <v>105</v>
      </c>
      <c r="B162" s="15"/>
      <c r="C162" s="16">
        <v>6375</v>
      </c>
      <c r="D162" s="16">
        <v>0</v>
      </c>
      <c r="E162" s="16">
        <v>0</v>
      </c>
      <c r="F162" s="16">
        <v>0</v>
      </c>
      <c r="G162" s="16">
        <v>-14475</v>
      </c>
      <c r="H162" s="16">
        <v>0</v>
      </c>
      <c r="I162" s="16">
        <v>170221</v>
      </c>
      <c r="K162" s="23" t="s">
        <v>118</v>
      </c>
    </row>
    <row r="163" spans="1:11" x14ac:dyDescent="0.2">
      <c r="A163" s="33" t="s">
        <v>106</v>
      </c>
      <c r="B163" s="15"/>
      <c r="C163" s="16">
        <v>0</v>
      </c>
      <c r="D163" s="16">
        <v>7166</v>
      </c>
      <c r="E163" s="16">
        <v>0</v>
      </c>
      <c r="F163" s="16">
        <v>0</v>
      </c>
      <c r="G163" s="16">
        <v>8139</v>
      </c>
      <c r="H163" s="16">
        <v>20663</v>
      </c>
      <c r="I163" s="16">
        <v>162082</v>
      </c>
      <c r="K163" s="23" t="s">
        <v>119</v>
      </c>
    </row>
    <row r="164" spans="1:11" x14ac:dyDescent="0.2">
      <c r="A164" s="33" t="s">
        <v>107</v>
      </c>
      <c r="B164" s="15"/>
      <c r="C164" s="16">
        <v>0</v>
      </c>
      <c r="D164" s="16">
        <v>28632</v>
      </c>
      <c r="E164" s="16">
        <v>0</v>
      </c>
      <c r="F164" s="16">
        <v>0</v>
      </c>
      <c r="G164" s="16">
        <v>-5629</v>
      </c>
      <c r="H164" s="16">
        <v>31658</v>
      </c>
      <c r="I164" s="16">
        <v>167711</v>
      </c>
      <c r="K164" s="23" t="s">
        <v>120</v>
      </c>
    </row>
    <row r="165" spans="1:11" x14ac:dyDescent="0.2">
      <c r="A165" s="33" t="s">
        <v>108</v>
      </c>
      <c r="B165" s="15"/>
      <c r="C165" s="16">
        <v>1357</v>
      </c>
      <c r="D165" s="16">
        <v>19739</v>
      </c>
      <c r="E165" s="16">
        <v>0</v>
      </c>
      <c r="F165" s="16">
        <v>0</v>
      </c>
      <c r="G165" s="16">
        <v>-5338</v>
      </c>
      <c r="H165" s="16">
        <v>5565</v>
      </c>
      <c r="I165" s="16">
        <v>173049</v>
      </c>
      <c r="K165" s="23" t="s">
        <v>121</v>
      </c>
    </row>
    <row r="166" spans="1:11" x14ac:dyDescent="0.2">
      <c r="A166" s="33" t="s">
        <v>109</v>
      </c>
      <c r="B166" s="15"/>
      <c r="C166" s="16">
        <v>726</v>
      </c>
      <c r="D166" s="16">
        <v>19713</v>
      </c>
      <c r="E166" s="16">
        <v>0</v>
      </c>
      <c r="F166" s="16">
        <v>0</v>
      </c>
      <c r="G166" s="16">
        <v>-2130</v>
      </c>
      <c r="H166" s="16">
        <v>28509</v>
      </c>
      <c r="I166" s="16">
        <v>175179</v>
      </c>
      <c r="K166" s="23" t="s">
        <v>122</v>
      </c>
    </row>
    <row r="167" spans="1:11" x14ac:dyDescent="0.2">
      <c r="A167" s="33" t="s">
        <v>110</v>
      </c>
      <c r="B167" s="15"/>
      <c r="C167" s="16">
        <v>1509</v>
      </c>
      <c r="D167" s="16">
        <v>22436</v>
      </c>
      <c r="E167" s="16">
        <v>0</v>
      </c>
      <c r="F167" s="16">
        <v>0</v>
      </c>
      <c r="G167" s="16">
        <v>17765</v>
      </c>
      <c r="H167" s="16">
        <v>32431</v>
      </c>
      <c r="I167" s="16">
        <v>157414</v>
      </c>
      <c r="K167" s="23" t="s">
        <v>123</v>
      </c>
    </row>
    <row r="168" spans="1:11" x14ac:dyDescent="0.2">
      <c r="A168" s="33" t="s">
        <v>111</v>
      </c>
      <c r="B168" s="15"/>
      <c r="C168" s="16">
        <v>21789</v>
      </c>
      <c r="D168" s="16">
        <v>0</v>
      </c>
      <c r="E168" s="16">
        <v>0</v>
      </c>
      <c r="F168" s="16">
        <v>0</v>
      </c>
      <c r="G168" s="16">
        <v>-21806</v>
      </c>
      <c r="H168" s="16">
        <v>0</v>
      </c>
      <c r="I168" s="16">
        <v>179220</v>
      </c>
      <c r="K168" s="23" t="s">
        <v>124</v>
      </c>
    </row>
    <row r="169" spans="1:11" x14ac:dyDescent="0.2">
      <c r="A169" s="33" t="s">
        <v>112</v>
      </c>
      <c r="B169" s="15"/>
      <c r="C169" s="16">
        <v>20760</v>
      </c>
      <c r="D169" s="16">
        <v>11253</v>
      </c>
      <c r="E169" s="16">
        <v>0</v>
      </c>
      <c r="F169" s="16">
        <v>0</v>
      </c>
      <c r="G169" s="16">
        <v>-20903</v>
      </c>
      <c r="H169" s="16">
        <v>14926</v>
      </c>
      <c r="I169" s="16">
        <v>200123</v>
      </c>
      <c r="K169" s="23" t="s">
        <v>125</v>
      </c>
    </row>
    <row r="170" spans="1:11" ht="13.5" thickBot="1" x14ac:dyDescent="0.25">
      <c r="A170" s="41" t="s">
        <v>113</v>
      </c>
      <c r="C170" s="42">
        <v>0</v>
      </c>
      <c r="D170" s="42">
        <v>6384</v>
      </c>
      <c r="E170" s="42">
        <v>0</v>
      </c>
      <c r="F170" s="42">
        <v>0</v>
      </c>
      <c r="G170" s="42">
        <v>17355</v>
      </c>
      <c r="H170" s="42">
        <v>34232</v>
      </c>
      <c r="I170" s="42">
        <v>182768</v>
      </c>
      <c r="J170" s="2"/>
      <c r="K170" s="43" t="s">
        <v>113</v>
      </c>
    </row>
    <row r="171" spans="1:11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K171" s="37">
        <v>2003</v>
      </c>
    </row>
    <row r="172" spans="1:11" x14ac:dyDescent="0.2">
      <c r="A172" s="33" t="s">
        <v>102</v>
      </c>
      <c r="B172" s="15"/>
      <c r="C172" s="16">
        <v>79</v>
      </c>
      <c r="D172" s="16">
        <v>0</v>
      </c>
      <c r="E172" s="16">
        <v>0</v>
      </c>
      <c r="F172" s="16">
        <v>0</v>
      </c>
      <c r="G172" s="16">
        <v>18411</v>
      </c>
      <c r="H172" s="16">
        <v>18349</v>
      </c>
      <c r="I172" s="16">
        <v>164357</v>
      </c>
      <c r="K172" s="23" t="s">
        <v>115</v>
      </c>
    </row>
    <row r="173" spans="1:11" x14ac:dyDescent="0.2">
      <c r="A173" s="33" t="s">
        <v>103</v>
      </c>
      <c r="B173" s="15"/>
      <c r="C173" s="16">
        <v>14891</v>
      </c>
      <c r="D173" s="16">
        <v>0</v>
      </c>
      <c r="E173" s="16">
        <v>0</v>
      </c>
      <c r="F173" s="16">
        <v>0</v>
      </c>
      <c r="G173" s="16">
        <v>-12440</v>
      </c>
      <c r="H173" s="16">
        <v>2372</v>
      </c>
      <c r="I173" s="16">
        <v>176797</v>
      </c>
      <c r="K173" s="23" t="s">
        <v>116</v>
      </c>
    </row>
    <row r="174" spans="1:11" x14ac:dyDescent="0.2">
      <c r="A174" s="33" t="s">
        <v>104</v>
      </c>
      <c r="B174" s="15"/>
      <c r="C174" s="16">
        <v>5009</v>
      </c>
      <c r="D174" s="16">
        <v>0</v>
      </c>
      <c r="E174" s="16">
        <v>0</v>
      </c>
      <c r="F174" s="16">
        <v>0</v>
      </c>
      <c r="G174" s="16">
        <v>10737</v>
      </c>
      <c r="H174" s="16">
        <v>15838</v>
      </c>
      <c r="I174" s="16">
        <v>166060</v>
      </c>
      <c r="K174" s="23" t="s">
        <v>117</v>
      </c>
    </row>
    <row r="175" spans="1:11" x14ac:dyDescent="0.2">
      <c r="A175" s="33" t="s">
        <v>105</v>
      </c>
      <c r="B175" s="15"/>
      <c r="C175" s="16">
        <v>12985</v>
      </c>
      <c r="D175" s="16">
        <v>0</v>
      </c>
      <c r="E175" s="16">
        <v>3965</v>
      </c>
      <c r="F175" s="16">
        <v>0</v>
      </c>
      <c r="G175" s="16">
        <v>-3577</v>
      </c>
      <c r="H175" s="16">
        <v>5409</v>
      </c>
      <c r="I175" s="16">
        <v>169637</v>
      </c>
      <c r="K175" s="23" t="s">
        <v>118</v>
      </c>
    </row>
    <row r="176" spans="1:11" x14ac:dyDescent="0.2">
      <c r="A176" s="33" t="s">
        <v>106</v>
      </c>
      <c r="B176" s="15"/>
      <c r="C176" s="16">
        <v>0</v>
      </c>
      <c r="D176" s="16">
        <v>0</v>
      </c>
      <c r="E176" s="16">
        <v>8493</v>
      </c>
      <c r="F176" s="16">
        <v>0</v>
      </c>
      <c r="G176" s="16">
        <v>15464</v>
      </c>
      <c r="H176" s="16">
        <v>6971</v>
      </c>
      <c r="I176" s="16">
        <v>154173</v>
      </c>
      <c r="K176" s="23" t="s">
        <v>119</v>
      </c>
    </row>
    <row r="177" spans="1:11" x14ac:dyDescent="0.2">
      <c r="A177" s="33" t="s">
        <v>107</v>
      </c>
      <c r="B177" s="15"/>
      <c r="C177" s="16">
        <v>455</v>
      </c>
      <c r="D177" s="16">
        <v>0</v>
      </c>
      <c r="E177" s="16">
        <v>0</v>
      </c>
      <c r="F177" s="16">
        <v>0</v>
      </c>
      <c r="G177" s="16">
        <v>243</v>
      </c>
      <c r="H177" s="16">
        <v>1162</v>
      </c>
      <c r="I177" s="16">
        <v>153930</v>
      </c>
      <c r="K177" s="23" t="s">
        <v>120</v>
      </c>
    </row>
    <row r="178" spans="1:11" x14ac:dyDescent="0.2">
      <c r="A178" s="33" t="s">
        <v>108</v>
      </c>
      <c r="B178" s="15"/>
      <c r="C178" s="16">
        <v>13831</v>
      </c>
      <c r="D178" s="16">
        <v>32789</v>
      </c>
      <c r="E178" s="16">
        <v>6304</v>
      </c>
      <c r="F178" s="16">
        <v>0</v>
      </c>
      <c r="G178" s="16">
        <v>-51882</v>
      </c>
      <c r="H178" s="16">
        <v>12449</v>
      </c>
      <c r="I178" s="16">
        <v>205812</v>
      </c>
      <c r="K178" s="23" t="s">
        <v>121</v>
      </c>
    </row>
    <row r="179" spans="1:11" x14ac:dyDescent="0.2">
      <c r="A179" s="33" t="s">
        <v>109</v>
      </c>
      <c r="B179" s="15"/>
      <c r="C179" s="16">
        <v>11068</v>
      </c>
      <c r="D179" s="16">
        <v>11237</v>
      </c>
      <c r="E179" s="16">
        <v>6752</v>
      </c>
      <c r="F179" s="16">
        <v>0</v>
      </c>
      <c r="G179" s="16">
        <v>7146</v>
      </c>
      <c r="H179" s="16">
        <v>22274</v>
      </c>
      <c r="I179" s="16">
        <v>198666</v>
      </c>
      <c r="K179" s="23" t="s">
        <v>122</v>
      </c>
    </row>
    <row r="180" spans="1:11" x14ac:dyDescent="0.2">
      <c r="A180" s="33" t="s">
        <v>110</v>
      </c>
      <c r="B180" s="15"/>
      <c r="C180" s="16">
        <v>16126</v>
      </c>
      <c r="D180" s="16">
        <v>10792</v>
      </c>
      <c r="E180" s="16">
        <v>6543</v>
      </c>
      <c r="F180" s="16">
        <v>0</v>
      </c>
      <c r="G180" s="16">
        <v>-20375</v>
      </c>
      <c r="H180" s="16">
        <v>0</v>
      </c>
      <c r="I180" s="16">
        <v>219041</v>
      </c>
      <c r="K180" s="23" t="s">
        <v>123</v>
      </c>
    </row>
    <row r="181" spans="1:11" x14ac:dyDescent="0.2">
      <c r="A181" s="33" t="s">
        <v>111</v>
      </c>
      <c r="B181" s="15"/>
      <c r="C181" s="16">
        <v>12290</v>
      </c>
      <c r="D181" s="16">
        <v>10909</v>
      </c>
      <c r="E181" s="16">
        <v>6264</v>
      </c>
      <c r="F181" s="16">
        <v>0</v>
      </c>
      <c r="G181" s="16">
        <v>43543</v>
      </c>
      <c r="H181" s="16">
        <v>60478</v>
      </c>
      <c r="I181" s="16">
        <v>175498</v>
      </c>
      <c r="K181" s="23" t="s">
        <v>124</v>
      </c>
    </row>
    <row r="182" spans="1:11" x14ac:dyDescent="0.2">
      <c r="A182" s="33" t="s">
        <v>112</v>
      </c>
      <c r="B182" s="15"/>
      <c r="C182" s="16">
        <v>4234</v>
      </c>
      <c r="D182" s="16">
        <v>0</v>
      </c>
      <c r="E182" s="16">
        <v>7235</v>
      </c>
      <c r="F182" s="16">
        <v>0</v>
      </c>
      <c r="G182" s="16">
        <v>9539</v>
      </c>
      <c r="H182" s="16">
        <v>6538</v>
      </c>
      <c r="I182" s="16">
        <v>165959</v>
      </c>
      <c r="K182" s="23" t="s">
        <v>125</v>
      </c>
    </row>
    <row r="183" spans="1:11" ht="13.5" thickBot="1" x14ac:dyDescent="0.25">
      <c r="A183" s="41" t="s">
        <v>113</v>
      </c>
      <c r="C183" s="42">
        <v>10179</v>
      </c>
      <c r="D183" s="42">
        <v>0</v>
      </c>
      <c r="E183" s="42">
        <v>6222</v>
      </c>
      <c r="F183" s="42">
        <v>0</v>
      </c>
      <c r="G183" s="42">
        <v>5770</v>
      </c>
      <c r="H183" s="42">
        <v>9727</v>
      </c>
      <c r="I183" s="42">
        <v>160189</v>
      </c>
      <c r="J183" s="2"/>
      <c r="K183" s="43" t="s">
        <v>113</v>
      </c>
    </row>
    <row r="184" spans="1:11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K184" s="37">
        <v>2004</v>
      </c>
    </row>
    <row r="185" spans="1:11" x14ac:dyDescent="0.2">
      <c r="A185" s="33" t="s">
        <v>102</v>
      </c>
      <c r="B185" s="15"/>
      <c r="C185" s="16">
        <v>2907</v>
      </c>
      <c r="D185" s="16">
        <v>15623</v>
      </c>
      <c r="E185" s="16">
        <v>0</v>
      </c>
      <c r="F185" s="16">
        <v>0</v>
      </c>
      <c r="G185" s="16">
        <v>-9132</v>
      </c>
      <c r="H185" s="16">
        <v>9398</v>
      </c>
      <c r="I185" s="16">
        <v>169321</v>
      </c>
      <c r="K185" s="23" t="s">
        <v>115</v>
      </c>
    </row>
    <row r="186" spans="1:11" x14ac:dyDescent="0.2">
      <c r="A186" s="33" t="s">
        <v>103</v>
      </c>
      <c r="B186" s="15"/>
      <c r="C186" s="16">
        <v>0</v>
      </c>
      <c r="D186" s="16">
        <v>11422</v>
      </c>
      <c r="E186" s="16">
        <v>6232</v>
      </c>
      <c r="F186" s="16">
        <v>0</v>
      </c>
      <c r="G186" s="16">
        <v>5982</v>
      </c>
      <c r="H186" s="16">
        <v>11252</v>
      </c>
      <c r="I186" s="16">
        <v>163339</v>
      </c>
      <c r="K186" s="23" t="s">
        <v>116</v>
      </c>
    </row>
    <row r="187" spans="1:11" x14ac:dyDescent="0.2">
      <c r="A187" s="33" t="s">
        <v>104</v>
      </c>
      <c r="B187" s="15"/>
      <c r="C187" s="16">
        <v>30418</v>
      </c>
      <c r="D187" s="16">
        <v>13025</v>
      </c>
      <c r="E187" s="16">
        <v>8851</v>
      </c>
      <c r="F187" s="16">
        <v>0</v>
      </c>
      <c r="G187" s="16">
        <v>-34592</v>
      </c>
      <c r="H187" s="16">
        <v>0</v>
      </c>
      <c r="I187" s="16">
        <v>197931</v>
      </c>
      <c r="K187" s="23" t="s">
        <v>117</v>
      </c>
    </row>
    <row r="188" spans="1:11" x14ac:dyDescent="0.2">
      <c r="A188" s="33" t="s">
        <v>105</v>
      </c>
      <c r="B188" s="15"/>
      <c r="C188" s="16">
        <v>6741</v>
      </c>
      <c r="D188" s="16">
        <v>6400</v>
      </c>
      <c r="E188" s="16">
        <v>19384</v>
      </c>
      <c r="F188" s="16">
        <v>0</v>
      </c>
      <c r="G188" s="16">
        <v>7694</v>
      </c>
      <c r="H188" s="16">
        <v>1451</v>
      </c>
      <c r="I188" s="16">
        <v>190237</v>
      </c>
      <c r="K188" s="23" t="s">
        <v>118</v>
      </c>
    </row>
    <row r="189" spans="1:11" x14ac:dyDescent="0.2">
      <c r="A189" s="33" t="s">
        <v>106</v>
      </c>
      <c r="B189" s="15"/>
      <c r="C189" s="16">
        <v>13509</v>
      </c>
      <c r="D189" s="16">
        <v>22058</v>
      </c>
      <c r="E189" s="16">
        <v>6157</v>
      </c>
      <c r="F189" s="16">
        <v>0</v>
      </c>
      <c r="G189" s="16">
        <v>-2916</v>
      </c>
      <c r="H189" s="16">
        <v>26493</v>
      </c>
      <c r="I189" s="16">
        <v>193153</v>
      </c>
      <c r="K189" s="23" t="s">
        <v>119</v>
      </c>
    </row>
    <row r="190" spans="1:11" x14ac:dyDescent="0.2">
      <c r="A190" s="33" t="s">
        <v>107</v>
      </c>
      <c r="B190" s="15"/>
      <c r="C190" s="16">
        <v>11492</v>
      </c>
      <c r="D190" s="16">
        <v>0</v>
      </c>
      <c r="E190" s="16">
        <v>30243</v>
      </c>
      <c r="F190" s="16">
        <v>0</v>
      </c>
      <c r="G190" s="16">
        <v>25198</v>
      </c>
      <c r="H190" s="16">
        <v>6445</v>
      </c>
      <c r="I190" s="16">
        <v>167955</v>
      </c>
      <c r="K190" s="23" t="s">
        <v>120</v>
      </c>
    </row>
    <row r="191" spans="1:11" x14ac:dyDescent="0.2">
      <c r="A191" s="33" t="s">
        <v>108</v>
      </c>
      <c r="B191" s="15"/>
      <c r="C191" s="16">
        <v>4966</v>
      </c>
      <c r="D191" s="16">
        <v>5165</v>
      </c>
      <c r="E191" s="16">
        <v>70</v>
      </c>
      <c r="F191" s="16">
        <v>0</v>
      </c>
      <c r="G191" s="16">
        <v>-993</v>
      </c>
      <c r="H191" s="16">
        <v>9068</v>
      </c>
      <c r="I191" s="16">
        <v>168948</v>
      </c>
      <c r="K191" s="23" t="s">
        <v>121</v>
      </c>
    </row>
    <row r="192" spans="1:11" x14ac:dyDescent="0.2">
      <c r="A192" s="33" t="s">
        <v>109</v>
      </c>
      <c r="B192" s="15"/>
      <c r="C192" s="16">
        <v>0</v>
      </c>
      <c r="D192" s="16">
        <v>12113</v>
      </c>
      <c r="E192" s="16">
        <v>6524</v>
      </c>
      <c r="F192" s="16">
        <v>0</v>
      </c>
      <c r="G192" s="16">
        <v>2261</v>
      </c>
      <c r="H192" s="16">
        <v>7850</v>
      </c>
      <c r="I192" s="16">
        <v>166687</v>
      </c>
      <c r="K192" s="23" t="s">
        <v>122</v>
      </c>
    </row>
    <row r="193" spans="1:17" x14ac:dyDescent="0.2">
      <c r="A193" s="33" t="s">
        <v>110</v>
      </c>
      <c r="B193" s="15"/>
      <c r="C193" s="16">
        <v>6412</v>
      </c>
      <c r="D193" s="16">
        <v>18238</v>
      </c>
      <c r="E193" s="16">
        <v>6445</v>
      </c>
      <c r="F193" s="16">
        <v>0</v>
      </c>
      <c r="G193" s="16">
        <v>-15979</v>
      </c>
      <c r="H193" s="16">
        <v>2226</v>
      </c>
      <c r="I193" s="16">
        <v>182666</v>
      </c>
      <c r="K193" s="23" t="s">
        <v>123</v>
      </c>
    </row>
    <row r="194" spans="1:17" x14ac:dyDescent="0.2">
      <c r="A194" s="33" t="s">
        <v>111</v>
      </c>
      <c r="B194" s="15"/>
      <c r="C194" s="16">
        <v>543</v>
      </c>
      <c r="D194" s="16">
        <v>0</v>
      </c>
      <c r="E194" s="16">
        <v>7068</v>
      </c>
      <c r="F194" s="16">
        <v>0</v>
      </c>
      <c r="G194" s="16">
        <v>9793</v>
      </c>
      <c r="H194" s="16">
        <v>3268</v>
      </c>
      <c r="I194" s="16">
        <v>172873</v>
      </c>
      <c r="K194" s="23" t="s">
        <v>124</v>
      </c>
    </row>
    <row r="195" spans="1:17" x14ac:dyDescent="0.2">
      <c r="A195" s="33" t="s">
        <v>112</v>
      </c>
      <c r="B195" s="15"/>
      <c r="C195" s="16">
        <v>32512</v>
      </c>
      <c r="D195" s="16">
        <v>0</v>
      </c>
      <c r="E195" s="16">
        <v>10918</v>
      </c>
      <c r="F195" s="16">
        <v>0</v>
      </c>
      <c r="G195" s="16">
        <v>-6367</v>
      </c>
      <c r="H195" s="16">
        <v>15227</v>
      </c>
      <c r="I195" s="16">
        <v>179240</v>
      </c>
      <c r="K195" s="23" t="s">
        <v>125</v>
      </c>
    </row>
    <row r="196" spans="1:17" ht="13.5" thickBot="1" x14ac:dyDescent="0.25">
      <c r="A196" s="41" t="s">
        <v>113</v>
      </c>
      <c r="C196" s="42">
        <v>0</v>
      </c>
      <c r="D196" s="42">
        <v>18304</v>
      </c>
      <c r="E196" s="42">
        <v>8584</v>
      </c>
      <c r="F196" s="42">
        <v>0</v>
      </c>
      <c r="G196" s="42">
        <v>-4892</v>
      </c>
      <c r="H196" s="42">
        <v>7608</v>
      </c>
      <c r="I196" s="42">
        <v>184132</v>
      </c>
      <c r="J196" s="2"/>
      <c r="K196" s="43" t="s">
        <v>113</v>
      </c>
    </row>
    <row r="197" spans="1:17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K197" s="37">
        <v>2005</v>
      </c>
    </row>
    <row r="198" spans="1:17" x14ac:dyDescent="0.2">
      <c r="A198" s="33" t="s">
        <v>102</v>
      </c>
      <c r="B198" s="15"/>
      <c r="C198" s="16">
        <v>0</v>
      </c>
      <c r="D198" s="16">
        <v>9189</v>
      </c>
      <c r="E198" s="16">
        <v>8982</v>
      </c>
      <c r="F198" s="16">
        <v>0</v>
      </c>
      <c r="G198" s="16">
        <v>14789</v>
      </c>
      <c r="H198" s="16">
        <v>14281</v>
      </c>
      <c r="I198" s="16">
        <v>169343</v>
      </c>
      <c r="K198" s="23" t="s">
        <v>115</v>
      </c>
    </row>
    <row r="199" spans="1:17" x14ac:dyDescent="0.2">
      <c r="A199" s="33" t="s">
        <v>103</v>
      </c>
      <c r="B199" s="15"/>
      <c r="C199" s="16">
        <v>2554</v>
      </c>
      <c r="D199" s="16">
        <v>10973</v>
      </c>
      <c r="E199" s="16">
        <v>8915</v>
      </c>
      <c r="F199" s="16">
        <v>0</v>
      </c>
      <c r="G199" s="16">
        <v>-1324</v>
      </c>
      <c r="H199" s="16">
        <v>3288</v>
      </c>
      <c r="I199" s="16">
        <v>170667</v>
      </c>
      <c r="K199" s="23" t="s">
        <v>116</v>
      </c>
    </row>
    <row r="200" spans="1:17" x14ac:dyDescent="0.2">
      <c r="A200" s="33" t="s">
        <v>104</v>
      </c>
      <c r="B200" s="15"/>
      <c r="C200" s="16">
        <v>10634</v>
      </c>
      <c r="D200" s="16">
        <v>24135</v>
      </c>
      <c r="E200" s="16">
        <v>0</v>
      </c>
      <c r="F200" s="16">
        <v>0</v>
      </c>
      <c r="G200" s="16">
        <v>-11659</v>
      </c>
      <c r="H200" s="16">
        <v>23044</v>
      </c>
      <c r="I200" s="16">
        <v>182326</v>
      </c>
      <c r="K200" s="23" t="s">
        <v>117</v>
      </c>
    </row>
    <row r="201" spans="1:17" x14ac:dyDescent="0.2">
      <c r="A201" s="33" t="s">
        <v>105</v>
      </c>
      <c r="B201" s="15"/>
      <c r="C201" s="16">
        <v>14636</v>
      </c>
      <c r="D201" s="16">
        <v>1241</v>
      </c>
      <c r="E201" s="16">
        <v>9223</v>
      </c>
      <c r="F201" s="16">
        <v>0</v>
      </c>
      <c r="G201" s="16">
        <v>-6013</v>
      </c>
      <c r="H201" s="16">
        <v>769</v>
      </c>
      <c r="I201" s="16">
        <v>188339</v>
      </c>
      <c r="K201" s="23" t="s">
        <v>118</v>
      </c>
    </row>
    <row r="202" spans="1:17" x14ac:dyDescent="0.2">
      <c r="A202" s="33" t="s">
        <v>106</v>
      </c>
      <c r="B202" s="15"/>
      <c r="C202" s="16">
        <v>64220</v>
      </c>
      <c r="D202" s="16">
        <v>0</v>
      </c>
      <c r="E202" s="16">
        <v>14241</v>
      </c>
      <c r="F202" s="16">
        <v>0</v>
      </c>
      <c r="G202" s="16">
        <v>-51785</v>
      </c>
      <c r="H202" s="16">
        <v>0</v>
      </c>
      <c r="I202" s="16">
        <v>240124</v>
      </c>
      <c r="K202" s="23" t="s">
        <v>119</v>
      </c>
    </row>
    <row r="203" spans="1:17" x14ac:dyDescent="0.2">
      <c r="A203" s="33" t="s">
        <v>107</v>
      </c>
      <c r="B203" s="15"/>
      <c r="C203" s="16">
        <v>1630</v>
      </c>
      <c r="D203" s="16">
        <v>13464</v>
      </c>
      <c r="E203" s="16">
        <v>30103</v>
      </c>
      <c r="F203" s="16">
        <v>0</v>
      </c>
      <c r="G203" s="16">
        <v>33533</v>
      </c>
      <c r="H203" s="16">
        <v>18296</v>
      </c>
      <c r="I203" s="16">
        <v>206591</v>
      </c>
      <c r="K203" s="23" t="s">
        <v>120</v>
      </c>
    </row>
    <row r="204" spans="1:17" x14ac:dyDescent="0.2">
      <c r="A204" s="33" t="s">
        <v>108</v>
      </c>
      <c r="B204" s="15"/>
      <c r="C204" s="16">
        <v>0</v>
      </c>
      <c r="D204" s="16">
        <v>0</v>
      </c>
      <c r="E204" s="16">
        <v>8954</v>
      </c>
      <c r="F204" s="16">
        <v>0</v>
      </c>
      <c r="G204" s="16">
        <v>34520</v>
      </c>
      <c r="H204" s="16">
        <v>26324</v>
      </c>
      <c r="I204" s="16">
        <v>172071</v>
      </c>
      <c r="K204" s="23" t="s">
        <v>121</v>
      </c>
    </row>
    <row r="205" spans="1:17" x14ac:dyDescent="0.2">
      <c r="A205" s="33" t="s">
        <v>109</v>
      </c>
      <c r="B205" s="15"/>
      <c r="C205" s="16">
        <v>6308</v>
      </c>
      <c r="D205" s="16">
        <v>2299</v>
      </c>
      <c r="E205" s="16">
        <v>8215</v>
      </c>
      <c r="F205" s="16">
        <v>0</v>
      </c>
      <c r="G205" s="16">
        <v>-214</v>
      </c>
      <c r="H205" s="16">
        <v>223</v>
      </c>
      <c r="I205" s="16">
        <v>172285</v>
      </c>
      <c r="K205" s="23" t="s">
        <v>122</v>
      </c>
    </row>
    <row r="206" spans="1:17" x14ac:dyDescent="0.2">
      <c r="A206" s="33" t="s">
        <v>110</v>
      </c>
      <c r="B206" s="15"/>
      <c r="C206" s="16">
        <v>6201</v>
      </c>
      <c r="D206" s="16">
        <v>0</v>
      </c>
      <c r="E206" s="16">
        <v>6237</v>
      </c>
      <c r="F206" s="16">
        <v>0</v>
      </c>
      <c r="G206" s="16">
        <v>-5716</v>
      </c>
      <c r="H206" s="16">
        <v>0</v>
      </c>
      <c r="I206" s="16">
        <v>178001</v>
      </c>
      <c r="K206" s="23" t="s">
        <v>123</v>
      </c>
    </row>
    <row r="207" spans="1:17" x14ac:dyDescent="0.2">
      <c r="A207" s="33" t="s">
        <v>111</v>
      </c>
      <c r="B207" s="15"/>
      <c r="C207" s="16">
        <v>8022</v>
      </c>
      <c r="D207" s="16">
        <v>2957</v>
      </c>
      <c r="E207" s="16">
        <v>7722</v>
      </c>
      <c r="F207" s="16">
        <v>0</v>
      </c>
      <c r="G207" s="16">
        <v>-3257</v>
      </c>
      <c r="H207" s="16">
        <v>0</v>
      </c>
      <c r="I207" s="16">
        <v>181258</v>
      </c>
      <c r="K207" s="23" t="s">
        <v>124</v>
      </c>
      <c r="M207" s="15"/>
      <c r="N207" s="15"/>
      <c r="O207" s="15"/>
      <c r="P207" s="15"/>
      <c r="Q207" s="15"/>
    </row>
    <row r="208" spans="1:17" x14ac:dyDescent="0.2">
      <c r="A208" s="33" t="s">
        <v>112</v>
      </c>
      <c r="B208" s="15"/>
      <c r="C208" s="16">
        <v>41597</v>
      </c>
      <c r="D208" s="16">
        <v>0</v>
      </c>
      <c r="E208" s="16">
        <v>22515</v>
      </c>
      <c r="F208" s="16">
        <v>0</v>
      </c>
      <c r="G208" s="16">
        <v>-23292</v>
      </c>
      <c r="H208" s="16">
        <v>0</v>
      </c>
      <c r="I208" s="16">
        <v>204550</v>
      </c>
      <c r="K208" s="23" t="s">
        <v>125</v>
      </c>
    </row>
    <row r="209" spans="1:11" ht="13.5" thickBot="1" x14ac:dyDescent="0.25">
      <c r="A209" s="41" t="s">
        <v>113</v>
      </c>
      <c r="C209" s="42">
        <v>0</v>
      </c>
      <c r="D209" s="42">
        <v>0</v>
      </c>
      <c r="E209" s="42">
        <v>8404</v>
      </c>
      <c r="F209" s="42">
        <v>0</v>
      </c>
      <c r="G209" s="42">
        <v>19546</v>
      </c>
      <c r="H209" s="42">
        <v>11142</v>
      </c>
      <c r="I209" s="42">
        <v>185004</v>
      </c>
      <c r="J209" s="2"/>
      <c r="K209" s="43" t="s">
        <v>113</v>
      </c>
    </row>
    <row r="210" spans="1:11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K210" s="37">
        <v>2006</v>
      </c>
    </row>
    <row r="211" spans="1:11" x14ac:dyDescent="0.2">
      <c r="A211" s="33" t="s">
        <v>102</v>
      </c>
      <c r="B211" s="15"/>
      <c r="C211" s="16">
        <v>2246</v>
      </c>
      <c r="D211" s="16">
        <v>0</v>
      </c>
      <c r="E211" s="16">
        <v>15971</v>
      </c>
      <c r="F211" s="16">
        <v>0</v>
      </c>
      <c r="G211" s="16">
        <v>12564</v>
      </c>
      <c r="H211" s="16">
        <v>0</v>
      </c>
      <c r="I211" s="16">
        <v>172440</v>
      </c>
      <c r="K211" s="23" t="s">
        <v>115</v>
      </c>
    </row>
    <row r="212" spans="1:11" x14ac:dyDescent="0.2">
      <c r="A212" s="33" t="s">
        <v>103</v>
      </c>
      <c r="B212" s="15"/>
      <c r="C212" s="16">
        <v>10091</v>
      </c>
      <c r="D212" s="16">
        <v>0</v>
      </c>
      <c r="E212" s="16">
        <v>8371</v>
      </c>
      <c r="F212" s="16">
        <v>0</v>
      </c>
      <c r="G212" s="16">
        <v>-1604</v>
      </c>
      <c r="H212" s="16">
        <v>116</v>
      </c>
      <c r="I212" s="16">
        <v>174044</v>
      </c>
      <c r="K212" s="23" t="s">
        <v>116</v>
      </c>
    </row>
    <row r="213" spans="1:11" x14ac:dyDescent="0.2">
      <c r="A213" s="33" t="s">
        <v>104</v>
      </c>
      <c r="B213" s="15"/>
      <c r="C213" s="16">
        <v>0</v>
      </c>
      <c r="D213" s="16">
        <v>0</v>
      </c>
      <c r="E213" s="16">
        <v>7617</v>
      </c>
      <c r="F213" s="16">
        <v>0</v>
      </c>
      <c r="G213" s="16">
        <v>10038</v>
      </c>
      <c r="H213" s="16">
        <v>2421</v>
      </c>
      <c r="I213" s="16">
        <v>164006</v>
      </c>
      <c r="K213" s="23" t="s">
        <v>117</v>
      </c>
    </row>
    <row r="214" spans="1:11" x14ac:dyDescent="0.2">
      <c r="A214" s="33" t="s">
        <v>105</v>
      </c>
      <c r="B214" s="15"/>
      <c r="C214" s="16">
        <v>9393</v>
      </c>
      <c r="D214" s="16">
        <v>0</v>
      </c>
      <c r="E214" s="16">
        <v>7796</v>
      </c>
      <c r="F214" s="16">
        <v>0</v>
      </c>
      <c r="G214" s="16">
        <v>-1422</v>
      </c>
      <c r="H214" s="16">
        <v>175</v>
      </c>
      <c r="I214" s="16">
        <v>165428</v>
      </c>
      <c r="K214" s="23" t="s">
        <v>118</v>
      </c>
    </row>
    <row r="215" spans="1:11" x14ac:dyDescent="0.2">
      <c r="A215" s="33" t="s">
        <v>106</v>
      </c>
      <c r="B215" s="15"/>
      <c r="C215" s="16">
        <v>2532</v>
      </c>
      <c r="D215" s="16">
        <v>0</v>
      </c>
      <c r="E215" s="16">
        <v>7169</v>
      </c>
      <c r="F215" s="16">
        <v>0</v>
      </c>
      <c r="G215" s="16">
        <v>4637</v>
      </c>
      <c r="H215" s="16">
        <v>0</v>
      </c>
      <c r="I215" s="16">
        <v>160791</v>
      </c>
      <c r="K215" s="23" t="s">
        <v>119</v>
      </c>
    </row>
    <row r="216" spans="1:11" x14ac:dyDescent="0.2">
      <c r="A216" s="33" t="s">
        <v>107</v>
      </c>
      <c r="B216" s="15"/>
      <c r="C216" s="16">
        <v>35574</v>
      </c>
      <c r="D216" s="16">
        <v>1888</v>
      </c>
      <c r="E216" s="16">
        <v>0</v>
      </c>
      <c r="F216" s="16">
        <v>0</v>
      </c>
      <c r="G216" s="16">
        <v>-37462</v>
      </c>
      <c r="H216" s="16">
        <v>0</v>
      </c>
      <c r="I216" s="16">
        <v>198253</v>
      </c>
      <c r="K216" s="23" t="s">
        <v>120</v>
      </c>
    </row>
    <row r="217" spans="1:11" x14ac:dyDescent="0.2">
      <c r="A217" s="33" t="s">
        <v>108</v>
      </c>
      <c r="B217" s="15"/>
      <c r="C217" s="16">
        <v>0</v>
      </c>
      <c r="D217" s="16">
        <v>0</v>
      </c>
      <c r="E217" s="16">
        <v>7172</v>
      </c>
      <c r="F217" s="16">
        <v>0</v>
      </c>
      <c r="G217" s="16">
        <v>14416</v>
      </c>
      <c r="H217" s="16">
        <v>7526</v>
      </c>
      <c r="I217" s="16">
        <v>183837</v>
      </c>
      <c r="K217" s="23" t="s">
        <v>121</v>
      </c>
    </row>
    <row r="218" spans="1:11" x14ac:dyDescent="0.2">
      <c r="A218" s="33" t="s">
        <v>109</v>
      </c>
      <c r="B218" s="15"/>
      <c r="C218" s="16">
        <v>3567</v>
      </c>
      <c r="D218" s="16">
        <v>0</v>
      </c>
      <c r="E218" s="16">
        <v>8559</v>
      </c>
      <c r="F218" s="16">
        <v>0</v>
      </c>
      <c r="G218" s="16">
        <v>5096</v>
      </c>
      <c r="H218" s="16">
        <v>186</v>
      </c>
      <c r="I218" s="16">
        <v>178741</v>
      </c>
      <c r="K218" s="23" t="s">
        <v>122</v>
      </c>
    </row>
    <row r="219" spans="1:11" x14ac:dyDescent="0.2">
      <c r="A219" s="33" t="s">
        <v>110</v>
      </c>
      <c r="B219" s="15"/>
      <c r="C219" s="16">
        <v>11020</v>
      </c>
      <c r="D219" s="16">
        <v>2232</v>
      </c>
      <c r="E219" s="16">
        <v>0</v>
      </c>
      <c r="F219" s="16">
        <v>0</v>
      </c>
      <c r="G219" s="16">
        <v>-13219</v>
      </c>
      <c r="H219" s="16">
        <v>44</v>
      </c>
      <c r="I219" s="16">
        <v>191960</v>
      </c>
      <c r="K219" s="23" t="s">
        <v>123</v>
      </c>
    </row>
    <row r="220" spans="1:11" x14ac:dyDescent="0.2">
      <c r="A220" s="33" t="s">
        <v>111</v>
      </c>
      <c r="B220" s="15"/>
      <c r="C220" s="16">
        <v>0</v>
      </c>
      <c r="D220" s="16">
        <v>2623</v>
      </c>
      <c r="E220" s="16">
        <v>17042</v>
      </c>
      <c r="F220" s="16">
        <v>0</v>
      </c>
      <c r="G220" s="16">
        <v>18278</v>
      </c>
      <c r="H220" s="16">
        <v>3621</v>
      </c>
      <c r="I220" s="16">
        <v>173682</v>
      </c>
      <c r="K220" s="23" t="s">
        <v>124</v>
      </c>
    </row>
    <row r="221" spans="1:11" x14ac:dyDescent="0.2">
      <c r="A221" s="33" t="s">
        <v>112</v>
      </c>
      <c r="B221" s="15"/>
      <c r="C221" s="16">
        <v>6126</v>
      </c>
      <c r="D221" s="16">
        <v>0</v>
      </c>
      <c r="E221" s="16">
        <v>14807</v>
      </c>
      <c r="F221" s="16">
        <v>0</v>
      </c>
      <c r="G221" s="16">
        <v>8433</v>
      </c>
      <c r="H221" s="16">
        <v>0</v>
      </c>
      <c r="I221" s="16">
        <v>165249</v>
      </c>
      <c r="K221" s="23" t="s">
        <v>125</v>
      </c>
    </row>
    <row r="222" spans="1:11" ht="13.5" thickBot="1" x14ac:dyDescent="0.25">
      <c r="A222" s="41" t="s">
        <v>113</v>
      </c>
      <c r="C222" s="42">
        <v>9496</v>
      </c>
      <c r="D222" s="42">
        <v>2416</v>
      </c>
      <c r="E222" s="42">
        <v>0</v>
      </c>
      <c r="F222" s="42">
        <v>0</v>
      </c>
      <c r="G222" s="42">
        <v>-12028</v>
      </c>
      <c r="H222" s="42">
        <v>94</v>
      </c>
      <c r="I222" s="42">
        <v>177277</v>
      </c>
      <c r="J222" s="2"/>
      <c r="K222" s="43" t="s">
        <v>113</v>
      </c>
    </row>
    <row r="223" spans="1:11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K223" s="37">
        <v>2007</v>
      </c>
    </row>
    <row r="224" spans="1:11" x14ac:dyDescent="0.2">
      <c r="A224" s="33" t="s">
        <v>102</v>
      </c>
      <c r="B224" s="15"/>
      <c r="C224" s="16">
        <v>5179</v>
      </c>
      <c r="D224" s="16">
        <v>0</v>
      </c>
      <c r="E224" s="16">
        <v>13189</v>
      </c>
      <c r="F224" s="16">
        <v>0</v>
      </c>
      <c r="G224" s="16">
        <v>9103</v>
      </c>
      <c r="H224" s="16">
        <v>653</v>
      </c>
      <c r="I224" s="16">
        <v>168174</v>
      </c>
      <c r="K224" s="23" t="s">
        <v>115</v>
      </c>
    </row>
    <row r="225" spans="1:11" x14ac:dyDescent="0.2">
      <c r="A225" s="33" t="s">
        <v>103</v>
      </c>
      <c r="B225" s="15"/>
      <c r="C225" s="16">
        <v>9436</v>
      </c>
      <c r="D225" s="16">
        <v>3653</v>
      </c>
      <c r="E225" s="16">
        <v>7046</v>
      </c>
      <c r="F225" s="16">
        <v>0</v>
      </c>
      <c r="G225" s="16">
        <v>1114</v>
      </c>
      <c r="H225" s="16">
        <v>6570</v>
      </c>
      <c r="I225" s="16">
        <v>167060</v>
      </c>
      <c r="K225" s="23" t="s">
        <v>116</v>
      </c>
    </row>
    <row r="226" spans="1:11" x14ac:dyDescent="0.2">
      <c r="A226" s="33" t="s">
        <v>104</v>
      </c>
      <c r="B226" s="15"/>
      <c r="C226" s="16">
        <v>22588</v>
      </c>
      <c r="D226" s="16">
        <v>0</v>
      </c>
      <c r="E226" s="16">
        <v>6519</v>
      </c>
      <c r="F226" s="16">
        <v>0</v>
      </c>
      <c r="G226" s="16">
        <v>-11206</v>
      </c>
      <c r="H226" s="16">
        <v>1</v>
      </c>
      <c r="I226" s="16">
        <v>178266</v>
      </c>
      <c r="K226" s="23" t="s">
        <v>117</v>
      </c>
    </row>
    <row r="227" spans="1:11" x14ac:dyDescent="0.2">
      <c r="A227" s="33" t="s">
        <v>105</v>
      </c>
      <c r="B227" s="15"/>
      <c r="C227" s="16">
        <v>1341</v>
      </c>
      <c r="D227" s="16">
        <v>0</v>
      </c>
      <c r="E227" s="16">
        <v>8930</v>
      </c>
      <c r="F227" s="16">
        <v>0</v>
      </c>
      <c r="G227" s="16">
        <v>7588</v>
      </c>
      <c r="H227" s="16">
        <v>0</v>
      </c>
      <c r="I227" s="16">
        <v>170678</v>
      </c>
      <c r="K227" s="23" t="s">
        <v>118</v>
      </c>
    </row>
    <row r="228" spans="1:11" x14ac:dyDescent="0.2">
      <c r="A228" s="33" t="s">
        <v>106</v>
      </c>
      <c r="B228" s="15"/>
      <c r="C228" s="16">
        <v>1928</v>
      </c>
      <c r="D228" s="16">
        <v>2524</v>
      </c>
      <c r="E228" s="16">
        <v>6479</v>
      </c>
      <c r="F228" s="16">
        <v>0</v>
      </c>
      <c r="G228" s="16">
        <v>2099</v>
      </c>
      <c r="H228" s="16">
        <v>83</v>
      </c>
      <c r="I228" s="16">
        <v>168579</v>
      </c>
      <c r="K228" s="23" t="s">
        <v>119</v>
      </c>
    </row>
    <row r="229" spans="1:11" x14ac:dyDescent="0.2">
      <c r="A229" s="33" t="s">
        <v>107</v>
      </c>
      <c r="B229" s="15"/>
      <c r="C229" s="16">
        <v>14134</v>
      </c>
      <c r="D229" s="16">
        <v>0</v>
      </c>
      <c r="E229" s="16">
        <v>13152</v>
      </c>
      <c r="F229" s="16">
        <v>0</v>
      </c>
      <c r="G229" s="16">
        <v>-982</v>
      </c>
      <c r="H229" s="16">
        <v>0</v>
      </c>
      <c r="I229" s="16">
        <v>169561</v>
      </c>
      <c r="K229" s="23" t="s">
        <v>120</v>
      </c>
    </row>
    <row r="230" spans="1:11" x14ac:dyDescent="0.2">
      <c r="A230" s="33" t="s">
        <v>108</v>
      </c>
      <c r="B230" s="15"/>
      <c r="C230" s="16">
        <v>1</v>
      </c>
      <c r="D230" s="16">
        <v>10356</v>
      </c>
      <c r="E230" s="16">
        <v>6402</v>
      </c>
      <c r="F230" s="16">
        <v>0</v>
      </c>
      <c r="G230" s="16">
        <v>-1161</v>
      </c>
      <c r="H230" s="16">
        <v>2794</v>
      </c>
      <c r="I230" s="16">
        <v>170722</v>
      </c>
      <c r="K230" s="23" t="s">
        <v>121</v>
      </c>
    </row>
    <row r="231" spans="1:11" x14ac:dyDescent="0.2">
      <c r="A231" s="33" t="s">
        <v>109</v>
      </c>
      <c r="B231" s="15"/>
      <c r="C231" s="16">
        <v>19430</v>
      </c>
      <c r="D231" s="16">
        <v>2530</v>
      </c>
      <c r="E231" s="16">
        <v>6411</v>
      </c>
      <c r="F231" s="16">
        <v>0</v>
      </c>
      <c r="G231" s="16">
        <v>-15567</v>
      </c>
      <c r="H231" s="16">
        <v>0</v>
      </c>
      <c r="I231" s="16">
        <v>186289</v>
      </c>
      <c r="K231" s="23" t="s">
        <v>122</v>
      </c>
    </row>
    <row r="232" spans="1:11" x14ac:dyDescent="0.2">
      <c r="A232" s="33" t="s">
        <v>110</v>
      </c>
      <c r="B232" s="15"/>
      <c r="C232" s="16">
        <v>644</v>
      </c>
      <c r="D232" s="16">
        <v>0</v>
      </c>
      <c r="E232" s="16">
        <v>6615</v>
      </c>
      <c r="F232" s="16">
        <v>0</v>
      </c>
      <c r="G232" s="16">
        <v>7327</v>
      </c>
      <c r="H232" s="16">
        <v>1356</v>
      </c>
      <c r="I232" s="16">
        <v>178962</v>
      </c>
      <c r="K232" s="23" t="s">
        <v>123</v>
      </c>
    </row>
    <row r="233" spans="1:11" x14ac:dyDescent="0.2">
      <c r="A233" s="33" t="s">
        <v>111</v>
      </c>
      <c r="B233" s="15"/>
      <c r="C233" s="16">
        <v>0</v>
      </c>
      <c r="D233" s="16">
        <v>2641</v>
      </c>
      <c r="E233" s="16">
        <v>6461</v>
      </c>
      <c r="F233" s="16">
        <v>0</v>
      </c>
      <c r="G233" s="16">
        <v>11359</v>
      </c>
      <c r="H233" s="16">
        <v>7549</v>
      </c>
      <c r="I233" s="16">
        <v>167603</v>
      </c>
      <c r="K233" s="23" t="s">
        <v>124</v>
      </c>
    </row>
    <row r="234" spans="1:11" x14ac:dyDescent="0.2">
      <c r="A234" s="33" t="s">
        <v>112</v>
      </c>
      <c r="B234" s="15"/>
      <c r="C234" s="16">
        <v>47539</v>
      </c>
      <c r="D234" s="16">
        <v>0</v>
      </c>
      <c r="E234" s="16">
        <v>8976</v>
      </c>
      <c r="F234" s="16">
        <v>0</v>
      </c>
      <c r="G234" s="16">
        <v>-38562</v>
      </c>
      <c r="H234" s="16">
        <v>1</v>
      </c>
      <c r="I234" s="16">
        <v>206165</v>
      </c>
      <c r="K234" s="23" t="s">
        <v>125</v>
      </c>
    </row>
    <row r="235" spans="1:11" ht="13.5" thickBot="1" x14ac:dyDescent="0.25">
      <c r="A235" s="41" t="s">
        <v>113</v>
      </c>
      <c r="C235" s="42">
        <v>6329</v>
      </c>
      <c r="D235" s="42">
        <v>0</v>
      </c>
      <c r="E235" s="42">
        <v>23388</v>
      </c>
      <c r="F235" s="42">
        <v>0</v>
      </c>
      <c r="G235" s="42">
        <v>17059</v>
      </c>
      <c r="H235" s="42">
        <v>0</v>
      </c>
      <c r="I235" s="42">
        <v>189106</v>
      </c>
      <c r="J235" s="2"/>
      <c r="K235" s="43" t="s">
        <v>113</v>
      </c>
    </row>
    <row r="236" spans="1:11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K236" s="37">
        <v>2008</v>
      </c>
    </row>
    <row r="237" spans="1:11" x14ac:dyDescent="0.2">
      <c r="A237" s="33" t="s">
        <v>102</v>
      </c>
      <c r="B237" s="15"/>
      <c r="C237" s="16">
        <v>1258</v>
      </c>
      <c r="D237" s="16">
        <v>2412</v>
      </c>
      <c r="E237" s="16">
        <v>8361</v>
      </c>
      <c r="F237" s="16">
        <v>0</v>
      </c>
      <c r="G237" s="16">
        <v>-38119</v>
      </c>
      <c r="H237" s="16">
        <v>275</v>
      </c>
      <c r="I237" s="16">
        <v>227225</v>
      </c>
      <c r="K237" s="23" t="s">
        <v>115</v>
      </c>
    </row>
    <row r="238" spans="1:11" x14ac:dyDescent="0.2">
      <c r="A238" s="33" t="s">
        <v>103</v>
      </c>
      <c r="B238" s="15"/>
      <c r="C238" s="16">
        <v>103241</v>
      </c>
      <c r="D238" s="16">
        <v>0</v>
      </c>
      <c r="E238" s="16">
        <v>97286</v>
      </c>
      <c r="F238" s="16">
        <v>0</v>
      </c>
      <c r="G238" s="16">
        <v>1614</v>
      </c>
      <c r="H238" s="16">
        <v>8907</v>
      </c>
      <c r="I238" s="16">
        <v>225611</v>
      </c>
      <c r="K238" s="23" t="s">
        <v>116</v>
      </c>
    </row>
    <row r="239" spans="1:11" x14ac:dyDescent="0.2">
      <c r="A239" s="33" t="s">
        <v>104</v>
      </c>
      <c r="B239" s="15"/>
      <c r="C239" s="16">
        <v>42223</v>
      </c>
      <c r="D239" s="16">
        <v>0</v>
      </c>
      <c r="E239" s="16">
        <v>14213</v>
      </c>
      <c r="F239" s="16">
        <v>0</v>
      </c>
      <c r="G239" s="16">
        <v>-3702</v>
      </c>
      <c r="H239" s="16">
        <v>22319</v>
      </c>
      <c r="I239" s="16">
        <v>229313</v>
      </c>
      <c r="K239" s="23" t="s">
        <v>117</v>
      </c>
    </row>
    <row r="240" spans="1:11" x14ac:dyDescent="0.2">
      <c r="A240" s="33" t="s">
        <v>105</v>
      </c>
      <c r="B240" s="15"/>
      <c r="C240" s="16">
        <v>28040</v>
      </c>
      <c r="D240" s="16">
        <v>0</v>
      </c>
      <c r="E240" s="16">
        <v>58331</v>
      </c>
      <c r="F240" s="16">
        <v>0</v>
      </c>
      <c r="G240" s="16">
        <v>21904</v>
      </c>
      <c r="H240" s="16">
        <v>1700</v>
      </c>
      <c r="I240" s="16">
        <v>207409</v>
      </c>
      <c r="K240" s="23" t="s">
        <v>118</v>
      </c>
    </row>
    <row r="241" spans="1:12" x14ac:dyDescent="0.2">
      <c r="A241" s="33" t="s">
        <v>106</v>
      </c>
      <c r="B241" s="15"/>
      <c r="C241" s="16">
        <v>34592</v>
      </c>
      <c r="D241" s="16">
        <v>5976</v>
      </c>
      <c r="E241" s="16">
        <v>55628</v>
      </c>
      <c r="F241" s="16">
        <v>0</v>
      </c>
      <c r="G241" s="16">
        <v>15666</v>
      </c>
      <c r="H241" s="16">
        <v>0</v>
      </c>
      <c r="I241" s="16">
        <v>191743</v>
      </c>
      <c r="K241" s="23" t="s">
        <v>119</v>
      </c>
    </row>
    <row r="242" spans="1:12" x14ac:dyDescent="0.2">
      <c r="A242" s="33" t="s">
        <v>107</v>
      </c>
      <c r="B242" s="15"/>
      <c r="C242" s="16">
        <v>71352</v>
      </c>
      <c r="D242" s="16">
        <v>0</v>
      </c>
      <c r="E242" s="16">
        <v>65248</v>
      </c>
      <c r="F242" s="16">
        <v>0</v>
      </c>
      <c r="G242" s="16">
        <v>1917</v>
      </c>
      <c r="H242" s="16">
        <v>8023</v>
      </c>
      <c r="I242" s="16">
        <v>189826</v>
      </c>
      <c r="K242" s="23" t="s">
        <v>120</v>
      </c>
    </row>
    <row r="243" spans="1:12" x14ac:dyDescent="0.2">
      <c r="A243" s="33" t="s">
        <v>108</v>
      </c>
      <c r="B243" s="15"/>
      <c r="C243" s="16">
        <v>7416</v>
      </c>
      <c r="D243" s="16">
        <v>0</v>
      </c>
      <c r="E243" s="16">
        <v>34511</v>
      </c>
      <c r="F243" s="16">
        <v>0</v>
      </c>
      <c r="G243" s="16">
        <v>34617</v>
      </c>
      <c r="H243" s="16">
        <v>7522</v>
      </c>
      <c r="I243" s="16">
        <v>155209</v>
      </c>
      <c r="K243" s="23" t="s">
        <v>121</v>
      </c>
    </row>
    <row r="244" spans="1:12" x14ac:dyDescent="0.2">
      <c r="A244" s="33" t="s">
        <v>109</v>
      </c>
      <c r="B244" s="15"/>
      <c r="C244" s="16">
        <v>8794</v>
      </c>
      <c r="D244" s="16">
        <v>1990</v>
      </c>
      <c r="E244" s="16">
        <v>5615</v>
      </c>
      <c r="F244" s="16">
        <v>0</v>
      </c>
      <c r="G244" s="16">
        <v>-29322</v>
      </c>
      <c r="H244" s="16">
        <v>5259</v>
      </c>
      <c r="I244" s="16">
        <v>184531</v>
      </c>
      <c r="K244" s="23" t="s">
        <v>122</v>
      </c>
    </row>
    <row r="245" spans="1:12" x14ac:dyDescent="0.2">
      <c r="A245" s="33" t="s">
        <v>110</v>
      </c>
      <c r="B245" s="15"/>
      <c r="C245" s="16">
        <v>35135</v>
      </c>
      <c r="D245" s="16">
        <v>0</v>
      </c>
      <c r="E245" s="16">
        <v>28119</v>
      </c>
      <c r="F245" s="16">
        <v>0</v>
      </c>
      <c r="G245" s="16">
        <v>-7015</v>
      </c>
      <c r="H245" s="16">
        <v>0</v>
      </c>
      <c r="I245" s="16">
        <v>191546</v>
      </c>
      <c r="K245" s="23" t="s">
        <v>123</v>
      </c>
    </row>
    <row r="246" spans="1:12" x14ac:dyDescent="0.2">
      <c r="A246" s="33" t="s">
        <v>111</v>
      </c>
      <c r="B246" s="15"/>
      <c r="C246" s="16">
        <v>9623</v>
      </c>
      <c r="D246" s="16">
        <v>34998</v>
      </c>
      <c r="E246" s="16">
        <v>10144</v>
      </c>
      <c r="F246" s="16">
        <v>0</v>
      </c>
      <c r="G246" s="16">
        <v>-21643</v>
      </c>
      <c r="H246" s="16">
        <v>12830</v>
      </c>
      <c r="I246" s="16">
        <v>213189</v>
      </c>
      <c r="K246" s="23" t="s">
        <v>124</v>
      </c>
    </row>
    <row r="247" spans="1:12" x14ac:dyDescent="0.2">
      <c r="A247" s="33" t="s">
        <v>112</v>
      </c>
      <c r="B247" s="15"/>
      <c r="C247" s="16">
        <v>11005</v>
      </c>
      <c r="D247" s="16">
        <v>40045</v>
      </c>
      <c r="E247" s="16">
        <v>59525</v>
      </c>
      <c r="F247" s="16">
        <v>0</v>
      </c>
      <c r="G247" s="16">
        <v>9567</v>
      </c>
      <c r="H247" s="16">
        <v>2402</v>
      </c>
      <c r="I247" s="16">
        <v>203622</v>
      </c>
      <c r="K247" s="23" t="s">
        <v>125</v>
      </c>
    </row>
    <row r="248" spans="1:12" ht="13.5" thickBot="1" x14ac:dyDescent="0.25">
      <c r="A248" s="41" t="s">
        <v>113</v>
      </c>
      <c r="C248" s="42">
        <v>27746</v>
      </c>
      <c r="D248" s="42">
        <v>34978</v>
      </c>
      <c r="E248" s="42">
        <v>44103</v>
      </c>
      <c r="F248" s="42">
        <v>0</v>
      </c>
      <c r="G248" s="42">
        <v>-29958</v>
      </c>
      <c r="H248" s="42">
        <v>1111</v>
      </c>
      <c r="I248" s="42">
        <v>233580</v>
      </c>
      <c r="J248" s="2"/>
      <c r="K248" s="43" t="s">
        <v>113</v>
      </c>
    </row>
    <row r="249" spans="1:12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K249" s="37">
        <v>2009</v>
      </c>
    </row>
    <row r="250" spans="1:12" x14ac:dyDescent="0.2">
      <c r="A250" s="33" t="s">
        <v>102</v>
      </c>
      <c r="B250" s="16"/>
      <c r="C250" s="16">
        <v>3126</v>
      </c>
      <c r="D250" s="16">
        <v>0</v>
      </c>
      <c r="E250" s="16">
        <v>34777</v>
      </c>
      <c r="F250" s="16">
        <v>0</v>
      </c>
      <c r="G250" s="16">
        <v>30771</v>
      </c>
      <c r="H250" s="16">
        <v>1597</v>
      </c>
      <c r="I250" s="16">
        <v>202809</v>
      </c>
      <c r="K250" s="23" t="s">
        <v>115</v>
      </c>
      <c r="L250" s="10"/>
    </row>
    <row r="251" spans="1:12" x14ac:dyDescent="0.2">
      <c r="A251" s="33" t="s">
        <v>103</v>
      </c>
      <c r="B251" s="15"/>
      <c r="C251" s="16">
        <v>3863</v>
      </c>
      <c r="D251" s="16">
        <v>1999</v>
      </c>
      <c r="E251" s="16">
        <v>17193</v>
      </c>
      <c r="F251" s="16">
        <v>0</v>
      </c>
      <c r="G251" s="16">
        <v>12685</v>
      </c>
      <c r="H251" s="16">
        <v>1355</v>
      </c>
      <c r="I251" s="16">
        <v>190124</v>
      </c>
      <c r="K251" s="23" t="s">
        <v>116</v>
      </c>
      <c r="L251" s="10"/>
    </row>
    <row r="252" spans="1:12" x14ac:dyDescent="0.2">
      <c r="A252" s="33" t="s">
        <v>104</v>
      </c>
      <c r="B252" s="15"/>
      <c r="C252" s="16">
        <v>4393</v>
      </c>
      <c r="D252" s="16">
        <v>0</v>
      </c>
      <c r="E252" s="16">
        <v>10790</v>
      </c>
      <c r="F252" s="16">
        <v>0</v>
      </c>
      <c r="G252" s="16">
        <v>6486</v>
      </c>
      <c r="H252" s="16">
        <v>89</v>
      </c>
      <c r="I252" s="16">
        <v>183638</v>
      </c>
      <c r="K252" s="23" t="s">
        <v>117</v>
      </c>
      <c r="L252" s="10"/>
    </row>
    <row r="253" spans="1:12" x14ac:dyDescent="0.2">
      <c r="A253" s="33" t="s">
        <v>105</v>
      </c>
      <c r="B253" s="15"/>
      <c r="C253" s="16">
        <v>25534</v>
      </c>
      <c r="D253" s="16">
        <v>0</v>
      </c>
      <c r="E253" s="16">
        <v>5897</v>
      </c>
      <c r="F253" s="16">
        <v>0</v>
      </c>
      <c r="G253" s="16">
        <v>-21929</v>
      </c>
      <c r="H253" s="16">
        <v>0</v>
      </c>
      <c r="I253" s="16">
        <v>205567</v>
      </c>
      <c r="K253" s="23" t="s">
        <v>118</v>
      </c>
      <c r="L253" s="10"/>
    </row>
    <row r="254" spans="1:12" x14ac:dyDescent="0.2">
      <c r="A254" s="33" t="s">
        <v>106</v>
      </c>
      <c r="B254" s="15"/>
      <c r="C254" s="16">
        <v>269</v>
      </c>
      <c r="D254" s="16">
        <v>3384</v>
      </c>
      <c r="E254" s="16">
        <v>5849</v>
      </c>
      <c r="F254" s="16">
        <v>0</v>
      </c>
      <c r="G254" s="16">
        <v>1259</v>
      </c>
      <c r="H254" s="16">
        <v>149</v>
      </c>
      <c r="I254" s="16">
        <v>204308</v>
      </c>
      <c r="K254" s="23" t="s">
        <v>119</v>
      </c>
      <c r="L254" s="10"/>
    </row>
    <row r="255" spans="1:12" x14ac:dyDescent="0.2">
      <c r="A255" s="33" t="s">
        <v>107</v>
      </c>
      <c r="B255" s="15"/>
      <c r="C255" s="16">
        <v>22211</v>
      </c>
      <c r="D255" s="16">
        <v>0</v>
      </c>
      <c r="E255" s="16">
        <v>11699</v>
      </c>
      <c r="F255" s="16">
        <v>0</v>
      </c>
      <c r="G255" s="16">
        <v>1886</v>
      </c>
      <c r="H255" s="16">
        <v>0</v>
      </c>
      <c r="I255" s="16">
        <v>202422</v>
      </c>
      <c r="K255" s="23" t="s">
        <v>120</v>
      </c>
      <c r="L255" s="10"/>
    </row>
    <row r="256" spans="1:12" x14ac:dyDescent="0.2">
      <c r="A256" s="33" t="s">
        <v>108</v>
      </c>
      <c r="B256" s="15"/>
      <c r="C256" s="16">
        <v>1696</v>
      </c>
      <c r="D256" s="16">
        <v>0</v>
      </c>
      <c r="E256" s="16">
        <v>0</v>
      </c>
      <c r="F256" s="16">
        <v>0</v>
      </c>
      <c r="G256" s="16">
        <v>17588</v>
      </c>
      <c r="H256" s="16">
        <v>12414</v>
      </c>
      <c r="I256" s="16">
        <v>184834</v>
      </c>
      <c r="K256" s="23" t="s">
        <v>121</v>
      </c>
      <c r="L256" s="10"/>
    </row>
    <row r="257" spans="1:12" x14ac:dyDescent="0.2">
      <c r="A257" s="33" t="s">
        <v>109</v>
      </c>
      <c r="B257" s="15"/>
      <c r="C257" s="16">
        <v>34473</v>
      </c>
      <c r="D257" s="16">
        <v>0</v>
      </c>
      <c r="E257" s="16">
        <v>13013</v>
      </c>
      <c r="F257" s="16">
        <v>0</v>
      </c>
      <c r="G257" s="16">
        <v>-28392</v>
      </c>
      <c r="H257" s="16">
        <v>233</v>
      </c>
      <c r="I257" s="16">
        <v>213226</v>
      </c>
      <c r="K257" s="23" t="s">
        <v>122</v>
      </c>
      <c r="L257" s="10"/>
    </row>
    <row r="258" spans="1:12" x14ac:dyDescent="0.2">
      <c r="A258" s="33" t="s">
        <v>110</v>
      </c>
      <c r="B258" s="15"/>
      <c r="C258" s="16">
        <v>84532</v>
      </c>
      <c r="D258" s="16">
        <v>0</v>
      </c>
      <c r="E258" s="16">
        <v>47981</v>
      </c>
      <c r="F258" s="16">
        <v>0</v>
      </c>
      <c r="G258" s="16">
        <v>-7074</v>
      </c>
      <c r="H258" s="16">
        <v>9317</v>
      </c>
      <c r="I258" s="16">
        <v>220300</v>
      </c>
      <c r="K258" s="23" t="s">
        <v>123</v>
      </c>
      <c r="L258" s="10"/>
    </row>
    <row r="259" spans="1:12" x14ac:dyDescent="0.2">
      <c r="A259" s="33" t="s">
        <v>111</v>
      </c>
      <c r="B259" s="15"/>
      <c r="C259" s="16">
        <v>102892</v>
      </c>
      <c r="D259" s="16">
        <v>0</v>
      </c>
      <c r="E259" s="16">
        <v>84465</v>
      </c>
      <c r="F259" s="16">
        <v>0</v>
      </c>
      <c r="G259" s="16">
        <v>-11750</v>
      </c>
      <c r="H259" s="16">
        <v>4846</v>
      </c>
      <c r="I259" s="16">
        <v>232050</v>
      </c>
      <c r="K259" s="23" t="s">
        <v>124</v>
      </c>
      <c r="L259" s="10"/>
    </row>
    <row r="260" spans="1:12" x14ac:dyDescent="0.2">
      <c r="A260" s="33" t="s">
        <v>112</v>
      </c>
      <c r="B260" s="15"/>
      <c r="C260" s="16">
        <v>4208</v>
      </c>
      <c r="D260" s="16">
        <v>0</v>
      </c>
      <c r="E260" s="16">
        <v>5344</v>
      </c>
      <c r="F260" s="16">
        <v>0</v>
      </c>
      <c r="G260" s="16">
        <v>9025</v>
      </c>
      <c r="H260" s="16">
        <v>6028</v>
      </c>
      <c r="I260" s="16">
        <v>223025</v>
      </c>
      <c r="K260" s="23" t="s">
        <v>125</v>
      </c>
      <c r="L260" s="10"/>
    </row>
    <row r="261" spans="1:12" ht="13.5" thickBot="1" x14ac:dyDescent="0.25">
      <c r="A261" s="41" t="s">
        <v>113</v>
      </c>
      <c r="C261" s="42">
        <v>5094</v>
      </c>
      <c r="D261" s="42">
        <v>0</v>
      </c>
      <c r="E261" s="42">
        <v>49314</v>
      </c>
      <c r="F261" s="42">
        <v>0</v>
      </c>
      <c r="G261" s="42">
        <v>47062</v>
      </c>
      <c r="H261" s="42">
        <v>2020</v>
      </c>
      <c r="I261" s="42">
        <v>175963</v>
      </c>
      <c r="J261" s="2"/>
      <c r="K261" s="43" t="s">
        <v>113</v>
      </c>
    </row>
    <row r="262" spans="1:12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K262" s="37">
        <v>2010</v>
      </c>
    </row>
    <row r="263" spans="1:12" x14ac:dyDescent="0.2">
      <c r="A263" s="33" t="s">
        <v>102</v>
      </c>
      <c r="B263" s="15"/>
      <c r="C263" s="16">
        <v>2882</v>
      </c>
      <c r="D263" s="16">
        <v>0</v>
      </c>
      <c r="E263" s="16">
        <v>5146</v>
      </c>
      <c r="F263" s="16">
        <v>0</v>
      </c>
      <c r="G263" s="16">
        <v>6786</v>
      </c>
      <c r="H263" s="16">
        <v>4298</v>
      </c>
      <c r="I263" s="16">
        <v>169177</v>
      </c>
      <c r="K263" s="23" t="s">
        <v>115</v>
      </c>
      <c r="L263" s="10"/>
    </row>
    <row r="264" spans="1:12" x14ac:dyDescent="0.2">
      <c r="A264" s="33" t="s">
        <v>103</v>
      </c>
      <c r="B264" s="15"/>
      <c r="C264" s="16">
        <v>20341</v>
      </c>
      <c r="D264" s="16">
        <v>0</v>
      </c>
      <c r="E264" s="16">
        <v>5917</v>
      </c>
      <c r="F264" s="16">
        <v>0</v>
      </c>
      <c r="G264" s="16">
        <v>-13030</v>
      </c>
      <c r="H264" s="16">
        <v>964</v>
      </c>
      <c r="I264" s="16">
        <v>182207</v>
      </c>
      <c r="K264" s="23" t="s">
        <v>116</v>
      </c>
      <c r="L264" s="10"/>
    </row>
    <row r="265" spans="1:12" x14ac:dyDescent="0.2">
      <c r="A265" s="33" t="s">
        <v>104</v>
      </c>
      <c r="B265" s="15"/>
      <c r="C265" s="16">
        <v>39572</v>
      </c>
      <c r="D265" s="16">
        <v>0</v>
      </c>
      <c r="E265" s="16">
        <v>6021</v>
      </c>
      <c r="F265" s="16">
        <v>0</v>
      </c>
      <c r="G265" s="16">
        <v>-20128</v>
      </c>
      <c r="H265" s="16">
        <v>62</v>
      </c>
      <c r="I265" s="16">
        <v>202335</v>
      </c>
      <c r="K265" s="23" t="s">
        <v>117</v>
      </c>
      <c r="L265" s="10"/>
    </row>
    <row r="266" spans="1:12" x14ac:dyDescent="0.2">
      <c r="A266" s="33" t="s">
        <v>105</v>
      </c>
      <c r="B266" s="15"/>
      <c r="C266" s="16">
        <v>19607</v>
      </c>
      <c r="D266" s="16">
        <v>754</v>
      </c>
      <c r="E266" s="16">
        <v>5846</v>
      </c>
      <c r="F266" s="16">
        <v>0</v>
      </c>
      <c r="G266" s="16">
        <v>-8286</v>
      </c>
      <c r="H266" s="16">
        <v>1490</v>
      </c>
      <c r="I266" s="16">
        <v>210621</v>
      </c>
      <c r="K266" s="23" t="s">
        <v>118</v>
      </c>
      <c r="L266" s="10"/>
    </row>
    <row r="267" spans="1:12" x14ac:dyDescent="0.2">
      <c r="A267" s="33" t="s">
        <v>106</v>
      </c>
      <c r="B267" s="15"/>
      <c r="C267" s="16">
        <v>9877</v>
      </c>
      <c r="D267" s="16">
        <v>0</v>
      </c>
      <c r="E267" s="16">
        <v>5958</v>
      </c>
      <c r="F267" s="16">
        <v>0</v>
      </c>
      <c r="G267" s="16">
        <v>-4412</v>
      </c>
      <c r="H267" s="16">
        <v>1062</v>
      </c>
      <c r="I267" s="16">
        <v>215033</v>
      </c>
      <c r="K267" s="23" t="s">
        <v>119</v>
      </c>
      <c r="L267" s="10"/>
    </row>
    <row r="268" spans="1:12" x14ac:dyDescent="0.2">
      <c r="A268" s="33" t="s">
        <v>107</v>
      </c>
      <c r="B268" s="15"/>
      <c r="C268" s="16">
        <v>1372</v>
      </c>
      <c r="D268" s="16">
        <v>0</v>
      </c>
      <c r="E268" s="16">
        <v>5969</v>
      </c>
      <c r="F268" s="16">
        <v>0</v>
      </c>
      <c r="G268" s="16">
        <v>16267</v>
      </c>
      <c r="H268" s="16">
        <v>10045</v>
      </c>
      <c r="I268" s="16">
        <v>198766</v>
      </c>
      <c r="K268" s="23" t="s">
        <v>120</v>
      </c>
      <c r="L268" s="10"/>
    </row>
    <row r="269" spans="1:12" x14ac:dyDescent="0.2">
      <c r="A269" s="33" t="s">
        <v>129</v>
      </c>
      <c r="B269" s="15"/>
      <c r="C269" s="16">
        <v>1501</v>
      </c>
      <c r="D269" s="16">
        <v>0</v>
      </c>
      <c r="E269" s="16">
        <v>0</v>
      </c>
      <c r="F269" s="16">
        <v>0</v>
      </c>
      <c r="G269" s="16">
        <v>20586</v>
      </c>
      <c r="H269" s="16">
        <v>22087</v>
      </c>
      <c r="I269" s="16">
        <v>178180</v>
      </c>
      <c r="K269" s="23" t="s">
        <v>121</v>
      </c>
    </row>
    <row r="270" spans="1:12" x14ac:dyDescent="0.2">
      <c r="A270" s="33" t="s">
        <v>122</v>
      </c>
      <c r="C270" s="16">
        <v>23061</v>
      </c>
      <c r="D270" s="16">
        <v>1836</v>
      </c>
      <c r="E270" s="16">
        <v>5944</v>
      </c>
      <c r="F270" s="16">
        <v>0</v>
      </c>
      <c r="G270" s="16">
        <v>-16442</v>
      </c>
      <c r="H270" s="16">
        <v>2512</v>
      </c>
      <c r="I270" s="16">
        <v>194622</v>
      </c>
      <c r="K270" s="23" t="s">
        <v>122</v>
      </c>
    </row>
    <row r="271" spans="1:12" x14ac:dyDescent="0.2">
      <c r="A271" s="33" t="s">
        <v>123</v>
      </c>
      <c r="C271" s="16">
        <v>38790</v>
      </c>
      <c r="D271" s="16">
        <v>2219</v>
      </c>
      <c r="E271" s="16">
        <v>4717</v>
      </c>
      <c r="F271" s="16">
        <v>0</v>
      </c>
      <c r="G271" s="16">
        <v>-36293</v>
      </c>
      <c r="H271" s="16">
        <v>0</v>
      </c>
      <c r="I271" s="16">
        <v>230915</v>
      </c>
      <c r="K271" s="23" t="s">
        <v>123</v>
      </c>
    </row>
    <row r="272" spans="1:12" x14ac:dyDescent="0.2">
      <c r="A272" s="33" t="s">
        <v>131</v>
      </c>
      <c r="C272" s="3">
        <v>91064</v>
      </c>
      <c r="D272" s="3">
        <v>2083</v>
      </c>
      <c r="E272" s="3">
        <v>17254</v>
      </c>
      <c r="F272" s="3">
        <v>0</v>
      </c>
      <c r="G272" s="3">
        <v>-31000</v>
      </c>
      <c r="H272" s="16">
        <v>17652</v>
      </c>
      <c r="I272" s="16">
        <v>261915</v>
      </c>
      <c r="K272" s="23" t="s">
        <v>124</v>
      </c>
    </row>
    <row r="273" spans="1:11" x14ac:dyDescent="0.2">
      <c r="A273" s="33" t="s">
        <v>125</v>
      </c>
      <c r="C273" s="3">
        <v>5269</v>
      </c>
      <c r="D273" s="3">
        <v>0</v>
      </c>
      <c r="E273" s="3">
        <v>28888</v>
      </c>
      <c r="F273" s="3">
        <v>0</v>
      </c>
      <c r="G273" s="3">
        <v>70484</v>
      </c>
      <c r="H273" s="16">
        <v>19567</v>
      </c>
      <c r="I273" s="16">
        <v>191431</v>
      </c>
      <c r="K273" s="23" t="s">
        <v>125</v>
      </c>
    </row>
    <row r="274" spans="1:11" ht="13.5" thickBot="1" x14ac:dyDescent="0.25">
      <c r="A274" s="41" t="s">
        <v>113</v>
      </c>
      <c r="C274" s="42">
        <v>3492</v>
      </c>
      <c r="D274" s="42">
        <v>0</v>
      </c>
      <c r="E274" s="42">
        <v>5943</v>
      </c>
      <c r="F274" s="42">
        <v>0</v>
      </c>
      <c r="G274" s="42">
        <v>-444</v>
      </c>
      <c r="H274" s="42">
        <v>20452</v>
      </c>
      <c r="I274" s="42">
        <v>191875</v>
      </c>
      <c r="J274" s="2"/>
      <c r="K274" s="43" t="s">
        <v>113</v>
      </c>
    </row>
    <row r="275" spans="1:11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K275" s="37">
        <v>2011</v>
      </c>
    </row>
    <row r="276" spans="1:11" x14ac:dyDescent="0.2">
      <c r="A276" s="33" t="s">
        <v>102</v>
      </c>
      <c r="C276" s="3">
        <v>4796</v>
      </c>
      <c r="D276" s="3">
        <v>0</v>
      </c>
      <c r="E276" s="3">
        <v>5988</v>
      </c>
      <c r="F276" s="3">
        <v>0</v>
      </c>
      <c r="G276" s="3">
        <v>12623</v>
      </c>
      <c r="H276" s="16">
        <v>5028</v>
      </c>
      <c r="I276" s="16">
        <v>179252</v>
      </c>
      <c r="K276" s="23" t="s">
        <v>115</v>
      </c>
    </row>
    <row r="277" spans="1:11" x14ac:dyDescent="0.2">
      <c r="A277" s="33" t="s">
        <v>103</v>
      </c>
      <c r="C277" s="3">
        <v>17453</v>
      </c>
      <c r="D277" s="3">
        <v>0</v>
      </c>
      <c r="E277" s="3">
        <v>20161</v>
      </c>
      <c r="F277" s="3">
        <v>0</v>
      </c>
      <c r="G277" s="3">
        <v>2990</v>
      </c>
      <c r="H277" s="16">
        <v>282</v>
      </c>
      <c r="I277" s="16">
        <v>176262</v>
      </c>
      <c r="K277" s="23" t="s">
        <v>116</v>
      </c>
    </row>
    <row r="278" spans="1:11" x14ac:dyDescent="0.2">
      <c r="A278" s="33" t="s">
        <v>104</v>
      </c>
      <c r="C278" s="3">
        <v>23188</v>
      </c>
      <c r="D278" s="3">
        <v>0</v>
      </c>
      <c r="E278" s="3">
        <v>19724</v>
      </c>
      <c r="F278" s="3">
        <v>0</v>
      </c>
      <c r="G278" s="3">
        <v>8227</v>
      </c>
      <c r="H278" s="16">
        <v>4772</v>
      </c>
      <c r="I278" s="16">
        <v>168035</v>
      </c>
      <c r="K278" s="23" t="s">
        <v>117</v>
      </c>
    </row>
    <row r="279" spans="1:11" x14ac:dyDescent="0.2">
      <c r="A279" s="33" t="s">
        <v>105</v>
      </c>
      <c r="C279" s="3">
        <v>32207</v>
      </c>
      <c r="D279" s="3">
        <v>0</v>
      </c>
      <c r="E279" s="3">
        <v>0</v>
      </c>
      <c r="F279" s="3">
        <v>0</v>
      </c>
      <c r="G279" s="3">
        <v>-31334</v>
      </c>
      <c r="H279" s="16">
        <v>872</v>
      </c>
      <c r="I279" s="16">
        <v>199369</v>
      </c>
      <c r="K279" s="23" t="s">
        <v>118</v>
      </c>
    </row>
    <row r="280" spans="1:11" x14ac:dyDescent="0.2">
      <c r="A280" s="33" t="s">
        <v>137</v>
      </c>
      <c r="C280" s="3">
        <v>3597</v>
      </c>
      <c r="D280" s="3">
        <v>0</v>
      </c>
      <c r="E280" s="3">
        <v>5799</v>
      </c>
      <c r="F280" s="3">
        <v>0</v>
      </c>
      <c r="G280" s="3">
        <v>9781</v>
      </c>
      <c r="H280" s="16">
        <v>7579</v>
      </c>
      <c r="I280" s="16">
        <v>189588</v>
      </c>
      <c r="K280" s="23" t="s">
        <v>119</v>
      </c>
    </row>
    <row r="281" spans="1:11" x14ac:dyDescent="0.2">
      <c r="A281" s="33" t="s">
        <v>138</v>
      </c>
      <c r="C281" s="3">
        <v>590</v>
      </c>
      <c r="D281" s="3">
        <v>0</v>
      </c>
      <c r="E281" s="3">
        <v>5952</v>
      </c>
      <c r="F281" s="3">
        <v>0</v>
      </c>
      <c r="G281" s="3">
        <v>13178</v>
      </c>
      <c r="H281" s="16">
        <v>7817</v>
      </c>
      <c r="I281" s="16">
        <v>176410</v>
      </c>
      <c r="K281" s="23" t="s">
        <v>120</v>
      </c>
    </row>
    <row r="282" spans="1:11" x14ac:dyDescent="0.2">
      <c r="A282" s="33" t="s">
        <v>129</v>
      </c>
      <c r="C282" s="3">
        <v>1959</v>
      </c>
      <c r="D282" s="3">
        <v>0</v>
      </c>
      <c r="E282" s="3">
        <v>0</v>
      </c>
      <c r="F282" s="3">
        <v>0</v>
      </c>
      <c r="G282" s="3">
        <v>4030</v>
      </c>
      <c r="H282" s="16">
        <v>5988</v>
      </c>
      <c r="I282" s="16">
        <v>172380</v>
      </c>
      <c r="K282" s="23" t="s">
        <v>121</v>
      </c>
    </row>
    <row r="283" spans="1:11" x14ac:dyDescent="0.2">
      <c r="A283" s="33" t="s">
        <v>122</v>
      </c>
      <c r="C283" s="3">
        <v>13848</v>
      </c>
      <c r="D283" s="3">
        <v>0</v>
      </c>
      <c r="E283" s="3">
        <v>5771</v>
      </c>
      <c r="F283" s="3">
        <v>0</v>
      </c>
      <c r="G283" s="3">
        <v>-6540</v>
      </c>
      <c r="H283" s="16">
        <v>0</v>
      </c>
      <c r="I283" s="16">
        <v>178920</v>
      </c>
      <c r="K283" s="23" t="s">
        <v>122</v>
      </c>
    </row>
    <row r="284" spans="1:11" x14ac:dyDescent="0.2">
      <c r="A284" s="33" t="s">
        <v>123</v>
      </c>
      <c r="C284" s="3">
        <v>25394</v>
      </c>
      <c r="D284" s="3">
        <v>0</v>
      </c>
      <c r="E284" s="3">
        <v>12669</v>
      </c>
      <c r="F284" s="3">
        <v>0</v>
      </c>
      <c r="G284" s="3">
        <v>-7777</v>
      </c>
      <c r="H284" s="16">
        <v>127</v>
      </c>
      <c r="I284" s="16">
        <v>186697</v>
      </c>
      <c r="K284" s="23" t="s">
        <v>123</v>
      </c>
    </row>
    <row r="285" spans="1:11" x14ac:dyDescent="0.2">
      <c r="A285" s="33" t="s">
        <v>131</v>
      </c>
      <c r="C285" s="3">
        <v>41503</v>
      </c>
      <c r="D285" s="3">
        <v>0</v>
      </c>
      <c r="E285" s="3">
        <v>39786</v>
      </c>
      <c r="F285" s="3">
        <v>0</v>
      </c>
      <c r="G285" s="3">
        <v>5023</v>
      </c>
      <c r="H285" s="16">
        <v>5480</v>
      </c>
      <c r="I285" s="16">
        <v>181674</v>
      </c>
      <c r="K285" s="23" t="s">
        <v>124</v>
      </c>
    </row>
    <row r="286" spans="1:11" x14ac:dyDescent="0.2">
      <c r="A286" s="33" t="s">
        <v>125</v>
      </c>
      <c r="C286" s="3">
        <v>66592</v>
      </c>
      <c r="D286" s="3">
        <v>0</v>
      </c>
      <c r="E286" s="3">
        <v>34451</v>
      </c>
      <c r="F286" s="3">
        <v>0</v>
      </c>
      <c r="G286" s="3">
        <v>-28391</v>
      </c>
      <c r="H286" s="16">
        <v>38</v>
      </c>
      <c r="I286" s="16">
        <v>210065</v>
      </c>
      <c r="K286" s="23" t="s">
        <v>125</v>
      </c>
    </row>
    <row r="287" spans="1:11" ht="13.5" thickBot="1" x14ac:dyDescent="0.25">
      <c r="A287" s="41" t="s">
        <v>113</v>
      </c>
      <c r="C287" s="42">
        <v>2480</v>
      </c>
      <c r="D287" s="42">
        <v>0</v>
      </c>
      <c r="E287" s="42">
        <v>6604</v>
      </c>
      <c r="F287" s="42">
        <v>0</v>
      </c>
      <c r="G287" s="42">
        <v>17482</v>
      </c>
      <c r="H287" s="42">
        <v>13359</v>
      </c>
      <c r="I287" s="42">
        <v>192583</v>
      </c>
      <c r="J287" s="2"/>
      <c r="K287" s="43" t="s">
        <v>113</v>
      </c>
    </row>
    <row r="288" spans="1:11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K288" s="37">
        <v>2012</v>
      </c>
    </row>
    <row r="289" spans="1:11" x14ac:dyDescent="0.2">
      <c r="A289" s="33" t="s">
        <v>153</v>
      </c>
      <c r="C289" s="3">
        <v>192</v>
      </c>
      <c r="D289" s="3">
        <v>5481</v>
      </c>
      <c r="E289" s="3">
        <v>5663</v>
      </c>
      <c r="F289" s="3">
        <v>0</v>
      </c>
      <c r="G289" s="3">
        <v>6944</v>
      </c>
      <c r="H289" s="16">
        <v>11549</v>
      </c>
      <c r="I289" s="16">
        <v>185639</v>
      </c>
      <c r="K289" s="23" t="s">
        <v>115</v>
      </c>
    </row>
    <row r="290" spans="1:11" x14ac:dyDescent="0.2">
      <c r="A290" s="33" t="s">
        <v>154</v>
      </c>
      <c r="C290" s="3">
        <v>15206</v>
      </c>
      <c r="D290" s="3">
        <v>49462</v>
      </c>
      <c r="E290" s="3">
        <v>11179</v>
      </c>
      <c r="F290" s="3">
        <v>0</v>
      </c>
      <c r="G290" s="3">
        <v>-56780</v>
      </c>
      <c r="H290" s="16">
        <v>2737</v>
      </c>
      <c r="I290" s="16">
        <v>242419</v>
      </c>
      <c r="K290" s="23" t="s">
        <v>116</v>
      </c>
    </row>
    <row r="291" spans="1:11" x14ac:dyDescent="0.2">
      <c r="A291" s="33" t="s">
        <v>155</v>
      </c>
      <c r="C291" s="3">
        <v>5072</v>
      </c>
      <c r="D291" s="3">
        <v>34746</v>
      </c>
      <c r="E291" s="3">
        <v>59905</v>
      </c>
      <c r="F291" s="3">
        <v>0</v>
      </c>
      <c r="G291" s="3">
        <v>32738</v>
      </c>
      <c r="H291" s="16">
        <v>12650</v>
      </c>
      <c r="I291" s="16">
        <v>209681</v>
      </c>
      <c r="K291" s="23" t="s">
        <v>117</v>
      </c>
    </row>
    <row r="292" spans="1:11" x14ac:dyDescent="0.2">
      <c r="A292" s="33" t="s">
        <v>118</v>
      </c>
      <c r="C292" s="3">
        <v>15016</v>
      </c>
      <c r="D292" s="3">
        <v>84072</v>
      </c>
      <c r="E292" s="3">
        <v>35660</v>
      </c>
      <c r="F292" s="3">
        <v>0</v>
      </c>
      <c r="G292" s="3">
        <v>-62621</v>
      </c>
      <c r="H292" s="16">
        <v>809</v>
      </c>
      <c r="I292" s="16">
        <v>272302</v>
      </c>
      <c r="K292" s="23" t="s">
        <v>118</v>
      </c>
    </row>
    <row r="293" spans="1:11" x14ac:dyDescent="0.2">
      <c r="A293" s="33" t="s">
        <v>137</v>
      </c>
      <c r="C293" s="3">
        <v>20433</v>
      </c>
      <c r="D293" s="3">
        <v>42765</v>
      </c>
      <c r="E293" s="3">
        <v>79389</v>
      </c>
      <c r="F293" s="3">
        <v>0</v>
      </c>
      <c r="G293" s="3">
        <v>33550</v>
      </c>
      <c r="H293" s="16">
        <v>75</v>
      </c>
      <c r="I293" s="16">
        <v>238752</v>
      </c>
      <c r="K293" s="23" t="s">
        <v>119</v>
      </c>
    </row>
    <row r="294" spans="1:11" x14ac:dyDescent="0.2">
      <c r="A294" s="33" t="s">
        <v>138</v>
      </c>
      <c r="C294" s="3">
        <v>13678</v>
      </c>
      <c r="D294" s="3">
        <v>72833</v>
      </c>
      <c r="E294" s="3">
        <v>60657</v>
      </c>
      <c r="F294" s="3">
        <v>0</v>
      </c>
      <c r="G294" s="3">
        <v>-24746</v>
      </c>
      <c r="H294" s="16">
        <v>2540</v>
      </c>
      <c r="I294" s="16">
        <v>263498</v>
      </c>
      <c r="K294" s="23" t="s">
        <v>120</v>
      </c>
    </row>
    <row r="295" spans="1:11" x14ac:dyDescent="0.2">
      <c r="A295" s="33" t="s">
        <v>129</v>
      </c>
      <c r="C295" s="3">
        <v>12246</v>
      </c>
      <c r="D295" s="3">
        <v>29853</v>
      </c>
      <c r="E295" s="3">
        <v>96897</v>
      </c>
      <c r="F295" s="3">
        <v>0</v>
      </c>
      <c r="G295" s="3">
        <v>56989</v>
      </c>
      <c r="H295" s="16">
        <v>2198</v>
      </c>
      <c r="I295" s="16">
        <v>206509</v>
      </c>
      <c r="K295" s="23" t="s">
        <v>121</v>
      </c>
    </row>
    <row r="296" spans="1:11" x14ac:dyDescent="0.2">
      <c r="A296" s="33" t="s">
        <v>122</v>
      </c>
      <c r="C296" s="3">
        <v>13443</v>
      </c>
      <c r="D296" s="3">
        <v>27486</v>
      </c>
      <c r="E296" s="3">
        <v>44823</v>
      </c>
      <c r="F296" s="3">
        <v>0</v>
      </c>
      <c r="G296" s="3">
        <v>9104</v>
      </c>
      <c r="H296" s="16">
        <v>5125</v>
      </c>
      <c r="I296" s="16">
        <v>197405</v>
      </c>
      <c r="K296" s="23" t="s">
        <v>122</v>
      </c>
    </row>
    <row r="297" spans="1:11" x14ac:dyDescent="0.2">
      <c r="A297" s="33" t="s">
        <v>123</v>
      </c>
      <c r="C297" s="3">
        <v>37022</v>
      </c>
      <c r="D297" s="3">
        <v>67645</v>
      </c>
      <c r="E297" s="3">
        <v>87504</v>
      </c>
      <c r="F297" s="3">
        <v>0</v>
      </c>
      <c r="G297" s="3">
        <v>-17163</v>
      </c>
      <c r="H297" s="16">
        <v>0</v>
      </c>
      <c r="I297" s="16">
        <v>214568</v>
      </c>
      <c r="K297" s="23" t="s">
        <v>123</v>
      </c>
    </row>
    <row r="298" spans="1:11" x14ac:dyDescent="0.2">
      <c r="A298" s="33" t="s">
        <v>131</v>
      </c>
      <c r="C298" s="3">
        <v>24037</v>
      </c>
      <c r="D298" s="3">
        <v>111898</v>
      </c>
      <c r="E298" s="3">
        <v>70789</v>
      </c>
      <c r="F298" s="3">
        <v>0</v>
      </c>
      <c r="G298" s="3">
        <v>-64695</v>
      </c>
      <c r="H298" s="16">
        <v>378</v>
      </c>
      <c r="I298" s="16">
        <v>279263</v>
      </c>
      <c r="K298" s="23" t="s">
        <v>124</v>
      </c>
    </row>
    <row r="299" spans="1:11" x14ac:dyDescent="0.2">
      <c r="A299" s="33" t="s">
        <v>125</v>
      </c>
      <c r="C299" s="3">
        <v>11562</v>
      </c>
      <c r="D299" s="3">
        <v>72925</v>
      </c>
      <c r="E299" s="3">
        <v>43191</v>
      </c>
      <c r="F299" s="3">
        <v>0</v>
      </c>
      <c r="G299" s="3">
        <v>-41454</v>
      </c>
      <c r="H299" s="16">
        <v>0</v>
      </c>
      <c r="I299" s="16">
        <v>320717</v>
      </c>
      <c r="K299" s="23" t="s">
        <v>125</v>
      </c>
    </row>
    <row r="300" spans="1:11" ht="13.5" thickBot="1" x14ac:dyDescent="0.25">
      <c r="A300" s="41" t="s">
        <v>113</v>
      </c>
      <c r="C300" s="42">
        <v>12081</v>
      </c>
      <c r="D300" s="42">
        <v>34556</v>
      </c>
      <c r="E300" s="42">
        <v>126835</v>
      </c>
      <c r="F300" s="42">
        <v>0</v>
      </c>
      <c r="G300" s="42">
        <v>89288</v>
      </c>
      <c r="H300" s="42">
        <v>9082</v>
      </c>
      <c r="I300" s="42">
        <v>231429</v>
      </c>
      <c r="J300" s="2"/>
      <c r="K300" s="43" t="s">
        <v>113</v>
      </c>
    </row>
    <row r="301" spans="1:11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K301" s="37">
        <v>2013</v>
      </c>
    </row>
    <row r="302" spans="1:11" x14ac:dyDescent="0.2">
      <c r="A302" s="33" t="s">
        <v>153</v>
      </c>
      <c r="C302" s="3">
        <v>30935</v>
      </c>
      <c r="D302" s="3">
        <v>27840</v>
      </c>
      <c r="E302" s="3">
        <v>94859</v>
      </c>
      <c r="F302" s="3">
        <v>0</v>
      </c>
      <c r="G302" s="3">
        <v>59123</v>
      </c>
      <c r="H302" s="16">
        <v>138</v>
      </c>
      <c r="I302" s="16">
        <v>172306</v>
      </c>
      <c r="K302" s="23" t="s">
        <v>115</v>
      </c>
    </row>
    <row r="303" spans="1:11" x14ac:dyDescent="0.2">
      <c r="A303" s="33" t="s">
        <v>154</v>
      </c>
      <c r="C303" s="3">
        <v>40948</v>
      </c>
      <c r="D303" s="3">
        <v>125132</v>
      </c>
      <c r="E303" s="3">
        <v>99202</v>
      </c>
      <c r="F303" s="3">
        <v>0</v>
      </c>
      <c r="G303" s="3">
        <v>-66643</v>
      </c>
      <c r="H303" s="16">
        <v>43</v>
      </c>
      <c r="I303" s="16">
        <v>238949</v>
      </c>
      <c r="K303" s="23" t="s">
        <v>116</v>
      </c>
    </row>
    <row r="304" spans="1:11" x14ac:dyDescent="0.2">
      <c r="A304" s="33" t="s">
        <v>155</v>
      </c>
      <c r="C304" s="3">
        <v>45496</v>
      </c>
      <c r="D304" s="3">
        <v>67513</v>
      </c>
      <c r="E304" s="3">
        <v>49371</v>
      </c>
      <c r="F304" s="3">
        <v>0</v>
      </c>
      <c r="G304" s="3">
        <v>-61507</v>
      </c>
      <c r="H304" s="16">
        <v>1948</v>
      </c>
      <c r="I304" s="16">
        <v>300456</v>
      </c>
      <c r="K304" s="23" t="s">
        <v>117</v>
      </c>
    </row>
    <row r="305" spans="1:11" x14ac:dyDescent="0.2">
      <c r="A305" s="33" t="s">
        <v>118</v>
      </c>
      <c r="C305" s="3">
        <v>16598</v>
      </c>
      <c r="D305" s="3">
        <v>69607</v>
      </c>
      <c r="E305" s="3">
        <v>84987</v>
      </c>
      <c r="F305" s="3">
        <v>0</v>
      </c>
      <c r="G305" s="3">
        <v>-51120</v>
      </c>
      <c r="H305" s="16">
        <v>11724</v>
      </c>
      <c r="I305" s="16">
        <v>290069</v>
      </c>
      <c r="K305" s="23" t="s">
        <v>118</v>
      </c>
    </row>
    <row r="306" spans="1:11" x14ac:dyDescent="0.2">
      <c r="A306" s="33" t="s">
        <v>137</v>
      </c>
      <c r="C306" s="3">
        <v>43303</v>
      </c>
      <c r="D306" s="3">
        <v>0</v>
      </c>
      <c r="E306" s="3">
        <v>121164</v>
      </c>
      <c r="F306" s="3">
        <v>0</v>
      </c>
      <c r="G306" s="3">
        <v>78027</v>
      </c>
      <c r="H306" s="16">
        <v>63</v>
      </c>
      <c r="I306" s="16">
        <v>212042</v>
      </c>
      <c r="K306" s="23" t="s">
        <v>119</v>
      </c>
    </row>
    <row r="307" spans="1:11" x14ac:dyDescent="0.2">
      <c r="A307" s="33" t="s">
        <v>138</v>
      </c>
      <c r="C307" s="3">
        <v>9057</v>
      </c>
      <c r="D307" s="3">
        <v>15146</v>
      </c>
      <c r="E307" s="3">
        <v>35430</v>
      </c>
      <c r="F307" s="3">
        <v>0</v>
      </c>
      <c r="G307" s="3">
        <v>24171</v>
      </c>
      <c r="H307" s="16">
        <v>13539</v>
      </c>
      <c r="I307" s="16">
        <v>187871</v>
      </c>
      <c r="K307" s="23" t="s">
        <v>120</v>
      </c>
    </row>
    <row r="308" spans="1:11" x14ac:dyDescent="0.2">
      <c r="A308" s="33" t="s">
        <v>129</v>
      </c>
      <c r="C308" s="3">
        <v>8973</v>
      </c>
      <c r="D308" s="3">
        <v>33009</v>
      </c>
      <c r="E308" s="3">
        <v>19090</v>
      </c>
      <c r="F308" s="3">
        <v>0</v>
      </c>
      <c r="G308" s="3">
        <v>-9296</v>
      </c>
      <c r="H308" s="16">
        <v>7120</v>
      </c>
      <c r="I308" s="16">
        <v>197167</v>
      </c>
      <c r="K308" s="23" t="s">
        <v>121</v>
      </c>
    </row>
    <row r="309" spans="1:11" x14ac:dyDescent="0.2">
      <c r="A309" s="33" t="s">
        <v>122</v>
      </c>
      <c r="C309" s="3">
        <v>45</v>
      </c>
      <c r="D309" s="3">
        <v>15132</v>
      </c>
      <c r="E309" s="3">
        <v>47674</v>
      </c>
      <c r="F309" s="3">
        <v>0</v>
      </c>
      <c r="G309" s="3">
        <v>42216</v>
      </c>
      <c r="H309" s="16">
        <v>9521</v>
      </c>
      <c r="I309" s="16">
        <v>154951</v>
      </c>
      <c r="K309" s="23" t="s">
        <v>122</v>
      </c>
    </row>
    <row r="310" spans="1:11" x14ac:dyDescent="0.2">
      <c r="A310" s="33" t="s">
        <v>123</v>
      </c>
      <c r="C310" s="3">
        <v>23526</v>
      </c>
      <c r="D310" s="3">
        <v>0</v>
      </c>
      <c r="E310" s="3">
        <v>875</v>
      </c>
      <c r="F310" s="3">
        <v>0</v>
      </c>
      <c r="G310" s="3">
        <v>-22041</v>
      </c>
      <c r="H310" s="16">
        <v>612</v>
      </c>
      <c r="I310" s="16">
        <v>176992</v>
      </c>
      <c r="K310" s="23" t="s">
        <v>123</v>
      </c>
    </row>
    <row r="311" spans="1:11" x14ac:dyDescent="0.2">
      <c r="A311" s="33" t="s">
        <v>131</v>
      </c>
      <c r="C311" s="3">
        <v>5948</v>
      </c>
      <c r="D311" s="3">
        <v>0</v>
      </c>
      <c r="E311" s="3">
        <v>5860</v>
      </c>
      <c r="F311" s="3">
        <v>0</v>
      </c>
      <c r="G311" s="3">
        <v>4986</v>
      </c>
      <c r="H311" s="16">
        <v>5115</v>
      </c>
      <c r="I311" s="16">
        <v>172006</v>
      </c>
      <c r="K311" s="23" t="s">
        <v>124</v>
      </c>
    </row>
    <row r="312" spans="1:11" x14ac:dyDescent="0.2">
      <c r="A312" s="33" t="s">
        <v>125</v>
      </c>
      <c r="C312" s="3">
        <v>8015</v>
      </c>
      <c r="D312" s="3">
        <v>0</v>
      </c>
      <c r="E312" s="3">
        <v>5934</v>
      </c>
      <c r="F312" s="3">
        <v>0</v>
      </c>
      <c r="G312" s="3">
        <v>9990</v>
      </c>
      <c r="H312" s="16">
        <v>12028</v>
      </c>
      <c r="I312" s="16">
        <v>162016</v>
      </c>
      <c r="K312" s="23" t="s">
        <v>125</v>
      </c>
    </row>
    <row r="313" spans="1:11" ht="13.5" thickBot="1" x14ac:dyDescent="0.25">
      <c r="A313" s="41" t="s">
        <v>113</v>
      </c>
      <c r="C313" s="42">
        <v>6089</v>
      </c>
      <c r="D313" s="42">
        <v>7531</v>
      </c>
      <c r="E313" s="42">
        <v>6531</v>
      </c>
      <c r="F313" s="42">
        <v>0</v>
      </c>
      <c r="G313" s="42">
        <v>3475</v>
      </c>
      <c r="H313" s="42">
        <v>2871</v>
      </c>
      <c r="I313" s="42">
        <v>158541</v>
      </c>
      <c r="J313" s="2"/>
      <c r="K313" s="43" t="s">
        <v>113</v>
      </c>
    </row>
    <row r="314" spans="1:11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K314" s="37">
        <f>'Olieforbrug, TJ'!M314</f>
        <v>2014</v>
      </c>
    </row>
    <row r="315" spans="1:11" x14ac:dyDescent="0.2">
      <c r="A315" s="33" t="s">
        <v>153</v>
      </c>
      <c r="C315" s="3">
        <v>43459</v>
      </c>
      <c r="D315" s="3">
        <v>42363</v>
      </c>
      <c r="E315" s="3">
        <v>65815</v>
      </c>
      <c r="F315" s="3">
        <v>4580</v>
      </c>
      <c r="G315" s="3">
        <v>-72083</v>
      </c>
      <c r="H315" s="16">
        <v>96</v>
      </c>
      <c r="I315" s="16">
        <v>230624</v>
      </c>
      <c r="K315" s="23" t="s">
        <v>115</v>
      </c>
    </row>
    <row r="316" spans="1:11" x14ac:dyDescent="0.2">
      <c r="A316" s="33" t="s">
        <v>154</v>
      </c>
      <c r="C316" s="3">
        <v>18410</v>
      </c>
      <c r="D316" s="3">
        <v>30043</v>
      </c>
      <c r="E316" s="3">
        <v>179556</v>
      </c>
      <c r="F316" s="3">
        <v>0</v>
      </c>
      <c r="G316" s="3">
        <v>56021</v>
      </c>
      <c r="H316" s="16">
        <v>16203</v>
      </c>
      <c r="I316" s="16">
        <v>174603</v>
      </c>
      <c r="K316" s="23" t="s">
        <v>116</v>
      </c>
    </row>
    <row r="317" spans="1:11" x14ac:dyDescent="0.2">
      <c r="A317" s="33" t="s">
        <v>155</v>
      </c>
      <c r="C317" s="3">
        <v>80867</v>
      </c>
      <c r="D317" s="3">
        <v>90660</v>
      </c>
      <c r="E317" s="3">
        <v>107795</v>
      </c>
      <c r="F317" s="3">
        <v>0</v>
      </c>
      <c r="G317" s="3">
        <v>-50570</v>
      </c>
      <c r="H317" s="16">
        <v>0</v>
      </c>
      <c r="I317" s="16">
        <v>225173</v>
      </c>
      <c r="K317" s="23" t="s">
        <v>117</v>
      </c>
    </row>
    <row r="318" spans="1:11" x14ac:dyDescent="0.2">
      <c r="A318" s="33" t="s">
        <v>118</v>
      </c>
      <c r="C318" s="3">
        <v>9209</v>
      </c>
      <c r="D318" s="3">
        <v>59772</v>
      </c>
      <c r="E318" s="3">
        <v>29948</v>
      </c>
      <c r="F318" s="3">
        <v>0</v>
      </c>
      <c r="G318" s="3">
        <v>-11310</v>
      </c>
      <c r="H318" s="16">
        <v>12121</v>
      </c>
      <c r="I318" s="16">
        <v>236483</v>
      </c>
      <c r="K318" s="23" t="s">
        <v>118</v>
      </c>
    </row>
    <row r="319" spans="1:11" x14ac:dyDescent="0.2">
      <c r="A319" s="33" t="s">
        <v>137</v>
      </c>
      <c r="C319" s="3">
        <v>8912</v>
      </c>
      <c r="D319" s="3">
        <v>90139</v>
      </c>
      <c r="E319" s="3">
        <v>79688</v>
      </c>
      <c r="F319" s="3">
        <v>0</v>
      </c>
      <c r="G319" s="3">
        <v>-8418</v>
      </c>
      <c r="H319" s="16">
        <v>28677</v>
      </c>
      <c r="I319" s="16">
        <v>244901</v>
      </c>
      <c r="K319" s="23" t="s">
        <v>119</v>
      </c>
    </row>
    <row r="320" spans="1:11" x14ac:dyDescent="0.2">
      <c r="A320" s="33" t="s">
        <v>138</v>
      </c>
      <c r="C320" s="3">
        <v>7308</v>
      </c>
      <c r="D320" s="3">
        <v>0</v>
      </c>
      <c r="E320" s="3">
        <v>53499</v>
      </c>
      <c r="F320" s="3">
        <v>0</v>
      </c>
      <c r="G320" s="3">
        <v>52884</v>
      </c>
      <c r="H320" s="16">
        <v>8422</v>
      </c>
      <c r="I320" s="16">
        <v>192017</v>
      </c>
      <c r="K320" s="23" t="s">
        <v>120</v>
      </c>
    </row>
    <row r="321" spans="1:12" x14ac:dyDescent="0.2">
      <c r="A321" s="33" t="s">
        <v>129</v>
      </c>
      <c r="C321" s="3">
        <v>9363</v>
      </c>
      <c r="D321" s="3">
        <v>28463</v>
      </c>
      <c r="E321" s="3">
        <v>0</v>
      </c>
      <c r="F321" s="3">
        <v>0</v>
      </c>
      <c r="G321" s="3">
        <v>-38877</v>
      </c>
      <c r="H321" s="16">
        <v>1150</v>
      </c>
      <c r="I321" s="16">
        <v>230894</v>
      </c>
      <c r="K321" s="23" t="s">
        <v>121</v>
      </c>
    </row>
    <row r="322" spans="1:12" x14ac:dyDescent="0.2">
      <c r="A322" s="33" t="s">
        <v>122</v>
      </c>
      <c r="C322" s="3">
        <v>14558</v>
      </c>
      <c r="D322" s="3">
        <v>30863</v>
      </c>
      <c r="E322" s="3">
        <v>11935</v>
      </c>
      <c r="F322" s="3">
        <v>0</v>
      </c>
      <c r="G322" s="3">
        <v>-25759</v>
      </c>
      <c r="H322" s="16">
        <v>1047</v>
      </c>
      <c r="I322" s="16">
        <v>256653</v>
      </c>
      <c r="K322" s="23" t="s">
        <v>122</v>
      </c>
    </row>
    <row r="323" spans="1:12" x14ac:dyDescent="0.2">
      <c r="A323" s="33" t="s">
        <v>123</v>
      </c>
      <c r="C323" s="3">
        <v>28442</v>
      </c>
      <c r="D323" s="3">
        <v>12213</v>
      </c>
      <c r="E323" s="3">
        <v>34781</v>
      </c>
      <c r="F323" s="3">
        <v>0</v>
      </c>
      <c r="G323" s="3">
        <v>-2158</v>
      </c>
      <c r="H323" s="16">
        <v>198</v>
      </c>
      <c r="I323" s="16">
        <v>258811</v>
      </c>
      <c r="K323" s="23" t="s">
        <v>123</v>
      </c>
    </row>
    <row r="324" spans="1:12" x14ac:dyDescent="0.2">
      <c r="A324" s="33" t="s">
        <v>131</v>
      </c>
      <c r="C324" s="3">
        <v>26574</v>
      </c>
      <c r="D324" s="3">
        <v>67360</v>
      </c>
      <c r="E324" s="3">
        <v>17094</v>
      </c>
      <c r="F324" s="3">
        <v>0</v>
      </c>
      <c r="G324" s="3">
        <v>-46507</v>
      </c>
      <c r="H324" s="16">
        <v>11345</v>
      </c>
      <c r="I324" s="16">
        <v>305318</v>
      </c>
      <c r="K324" s="23" t="s">
        <v>124</v>
      </c>
    </row>
    <row r="325" spans="1:12" x14ac:dyDescent="0.2">
      <c r="A325" s="33" t="s">
        <v>125</v>
      </c>
      <c r="C325" s="3">
        <v>81889</v>
      </c>
      <c r="D325" s="3">
        <v>64315</v>
      </c>
      <c r="E325" s="3">
        <v>138293</v>
      </c>
      <c r="F325" s="3">
        <v>0</v>
      </c>
      <c r="G325" s="3">
        <v>49387</v>
      </c>
      <c r="H325" s="16">
        <v>0</v>
      </c>
      <c r="I325" s="16">
        <v>255931</v>
      </c>
      <c r="K325" s="23" t="s">
        <v>125</v>
      </c>
    </row>
    <row r="326" spans="1:12" ht="13.5" thickBot="1" x14ac:dyDescent="0.25">
      <c r="A326" s="41" t="s">
        <v>113</v>
      </c>
      <c r="C326" s="42">
        <v>5433</v>
      </c>
      <c r="D326" s="42">
        <v>0</v>
      </c>
      <c r="E326" s="42">
        <v>93219</v>
      </c>
      <c r="F326" s="42">
        <v>0</v>
      </c>
      <c r="G326" s="42">
        <v>103756</v>
      </c>
      <c r="H326" s="42">
        <v>18026</v>
      </c>
      <c r="I326" s="42">
        <v>152175</v>
      </c>
      <c r="J326" s="2"/>
      <c r="K326" s="43" t="s">
        <v>113</v>
      </c>
    </row>
    <row r="327" spans="1:12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K327" s="37">
        <f>'Olieforbrug, TJ'!M327</f>
        <v>2015</v>
      </c>
    </row>
    <row r="328" spans="1:12" s="57" customFormat="1" x14ac:dyDescent="0.2">
      <c r="A328" s="68" t="str">
        <f>'Olieforbrug, TJ'!A328</f>
        <v>Januar</v>
      </c>
      <c r="C328" s="65">
        <v>15862</v>
      </c>
      <c r="D328" s="65">
        <v>65997</v>
      </c>
      <c r="E328" s="65">
        <v>50465</v>
      </c>
      <c r="F328" s="65">
        <v>0</v>
      </c>
      <c r="G328" s="65">
        <f>I326-I328</f>
        <v>-33067</v>
      </c>
      <c r="H328" s="65">
        <v>23</v>
      </c>
      <c r="I328" s="65">
        <v>185242</v>
      </c>
      <c r="J328" s="70"/>
      <c r="K328" s="32" t="str">
        <f>'Olieforbrug, TJ'!M328</f>
        <v>January</v>
      </c>
      <c r="L328"/>
    </row>
    <row r="329" spans="1:12" s="57" customFormat="1" x14ac:dyDescent="0.2">
      <c r="A329" s="68" t="str">
        <f>'Olieforbrug, TJ'!A329</f>
        <v>Februar</v>
      </c>
      <c r="C329" s="65">
        <v>11161</v>
      </c>
      <c r="D329" s="65">
        <v>46850</v>
      </c>
      <c r="E329" s="65">
        <v>5693</v>
      </c>
      <c r="F329" s="65">
        <v>0</v>
      </c>
      <c r="G329" s="65">
        <f t="shared" ref="G329:G339" si="66">I328-I329</f>
        <v>-52598</v>
      </c>
      <c r="H329" s="65">
        <v>1060</v>
      </c>
      <c r="I329" s="65">
        <v>237840</v>
      </c>
      <c r="J329" s="70"/>
      <c r="K329" s="32" t="str">
        <f>'Olieforbrug, TJ'!M329</f>
        <v>February</v>
      </c>
      <c r="L329"/>
    </row>
    <row r="330" spans="1:12" s="57" customFormat="1" x14ac:dyDescent="0.2">
      <c r="A330" s="68" t="str">
        <f>'Olieforbrug, TJ'!A330</f>
        <v>Marts</v>
      </c>
      <c r="C330" s="65">
        <v>17993</v>
      </c>
      <c r="D330" s="65">
        <v>0</v>
      </c>
      <c r="E330" s="65">
        <v>43890</v>
      </c>
      <c r="F330" s="65">
        <v>0</v>
      </c>
      <c r="G330" s="65">
        <f t="shared" si="66"/>
        <v>31113</v>
      </c>
      <c r="H330" s="65">
        <v>7682</v>
      </c>
      <c r="I330" s="65">
        <v>206727</v>
      </c>
      <c r="J330" s="70"/>
      <c r="K330" s="32" t="str">
        <f>'Olieforbrug, TJ'!M330</f>
        <v>March</v>
      </c>
      <c r="L330"/>
    </row>
    <row r="331" spans="1:12" s="57" customFormat="1" x14ac:dyDescent="0.2">
      <c r="A331" s="68" t="str">
        <f>'Olieforbrug, TJ'!A331</f>
        <v>April</v>
      </c>
      <c r="C331" s="65">
        <v>38972</v>
      </c>
      <c r="D331" s="65">
        <v>0</v>
      </c>
      <c r="E331" s="65">
        <v>22717</v>
      </c>
      <c r="F331" s="65">
        <v>0</v>
      </c>
      <c r="G331" s="65">
        <f t="shared" si="66"/>
        <v>-16053</v>
      </c>
      <c r="H331" s="65">
        <v>2008</v>
      </c>
      <c r="I331" s="65">
        <v>222780</v>
      </c>
      <c r="J331" s="70"/>
      <c r="K331" s="32" t="str">
        <f>'Olieforbrug, TJ'!M331</f>
        <v>April</v>
      </c>
      <c r="L331"/>
    </row>
    <row r="332" spans="1:12" s="57" customFormat="1" x14ac:dyDescent="0.2">
      <c r="A332" s="68" t="str">
        <f>'Olieforbrug, TJ'!A332</f>
        <v>Maj</v>
      </c>
      <c r="C332" s="65">
        <v>11017</v>
      </c>
      <c r="D332" s="65">
        <v>0</v>
      </c>
      <c r="E332" s="65">
        <v>13566</v>
      </c>
      <c r="F332" s="65">
        <v>0</v>
      </c>
      <c r="G332" s="65">
        <f t="shared" si="66"/>
        <v>10380</v>
      </c>
      <c r="H332" s="65">
        <v>9016</v>
      </c>
      <c r="I332" s="65">
        <v>212400</v>
      </c>
      <c r="J332" s="70"/>
      <c r="K332" s="32" t="str">
        <f>'Olieforbrug, TJ'!M332</f>
        <v>May</v>
      </c>
      <c r="L332"/>
    </row>
    <row r="333" spans="1:12" x14ac:dyDescent="0.2">
      <c r="A333" s="68" t="str">
        <f>'Olieforbrug, TJ'!A333</f>
        <v>Juni</v>
      </c>
      <c r="C333" s="65">
        <v>12197</v>
      </c>
      <c r="D333" s="65">
        <v>0</v>
      </c>
      <c r="E333" s="65">
        <v>69707</v>
      </c>
      <c r="F333" s="65">
        <v>0</v>
      </c>
      <c r="G333" s="65">
        <f t="shared" si="66"/>
        <v>90974</v>
      </c>
      <c r="H333" s="65">
        <v>4167</v>
      </c>
      <c r="I333" s="65">
        <v>121426</v>
      </c>
      <c r="K333" s="32" t="str">
        <f>'Olieforbrug, TJ'!M333</f>
        <v>June</v>
      </c>
    </row>
    <row r="334" spans="1:12" x14ac:dyDescent="0.2">
      <c r="A334" s="68" t="str">
        <f>'Olieforbrug, TJ'!A334</f>
        <v>Juli</v>
      </c>
      <c r="C334" s="65">
        <v>13440</v>
      </c>
      <c r="D334" s="65">
        <v>0</v>
      </c>
      <c r="E334" s="65">
        <v>20889</v>
      </c>
      <c r="F334" s="65">
        <v>0</v>
      </c>
      <c r="G334" s="65">
        <f t="shared" si="66"/>
        <v>12228</v>
      </c>
      <c r="H334" s="65">
        <v>285</v>
      </c>
      <c r="I334" s="65">
        <v>109198</v>
      </c>
      <c r="K334" s="32" t="str">
        <f>'Olieforbrug, TJ'!M334</f>
        <v>July</v>
      </c>
    </row>
    <row r="335" spans="1:12" x14ac:dyDescent="0.2">
      <c r="A335" s="68" t="str">
        <f>'Olieforbrug, TJ'!A335</f>
        <v>August</v>
      </c>
      <c r="C335" s="65">
        <v>16094</v>
      </c>
      <c r="D335" s="65">
        <v>0</v>
      </c>
      <c r="E335" s="65">
        <v>16278</v>
      </c>
      <c r="F335" s="65">
        <v>0</v>
      </c>
      <c r="G335" s="65">
        <f t="shared" si="66"/>
        <v>20988</v>
      </c>
      <c r="H335" s="65">
        <v>5763</v>
      </c>
      <c r="I335" s="65">
        <v>88210</v>
      </c>
      <c r="K335" s="32" t="str">
        <f>'Olieforbrug, TJ'!M335</f>
        <v>August</v>
      </c>
    </row>
    <row r="336" spans="1:12" x14ac:dyDescent="0.2">
      <c r="A336" s="68" t="str">
        <f>'Olieforbrug, TJ'!A336</f>
        <v>September</v>
      </c>
      <c r="C336" s="65">
        <v>47128</v>
      </c>
      <c r="D336" s="65">
        <v>0</v>
      </c>
      <c r="E336" s="65">
        <v>31504</v>
      </c>
      <c r="F336" s="65">
        <v>0</v>
      </c>
      <c r="G336" s="65">
        <f t="shared" si="66"/>
        <v>-12920</v>
      </c>
      <c r="H336" s="65">
        <v>4235</v>
      </c>
      <c r="I336" s="65">
        <v>101130</v>
      </c>
      <c r="K336" s="32" t="str">
        <f>'Olieforbrug, TJ'!M336</f>
        <v>September</v>
      </c>
    </row>
    <row r="337" spans="1:12" x14ac:dyDescent="0.2">
      <c r="A337" s="68" t="str">
        <f>'Olieforbrug, TJ'!A337</f>
        <v>Oktober</v>
      </c>
      <c r="C337" s="65">
        <v>25999</v>
      </c>
      <c r="D337" s="65">
        <v>0</v>
      </c>
      <c r="E337" s="65">
        <v>10752</v>
      </c>
      <c r="F337" s="65">
        <v>0</v>
      </c>
      <c r="G337" s="65">
        <f t="shared" si="66"/>
        <v>-12881</v>
      </c>
      <c r="H337" s="65">
        <v>3838</v>
      </c>
      <c r="I337" s="65">
        <v>114011</v>
      </c>
      <c r="K337" s="32" t="str">
        <f>'Olieforbrug, TJ'!M337</f>
        <v>October</v>
      </c>
    </row>
    <row r="338" spans="1:12" x14ac:dyDescent="0.2">
      <c r="A338" s="68" t="str">
        <f>'Olieforbrug, TJ'!A338</f>
        <v>November</v>
      </c>
      <c r="C338" s="65">
        <v>33851</v>
      </c>
      <c r="D338" s="65">
        <v>0</v>
      </c>
      <c r="E338" s="65">
        <v>26746</v>
      </c>
      <c r="F338" s="65">
        <v>0</v>
      </c>
      <c r="G338" s="65">
        <f t="shared" si="66"/>
        <v>1585</v>
      </c>
      <c r="H338" s="65">
        <v>8548</v>
      </c>
      <c r="I338" s="65">
        <v>112426</v>
      </c>
      <c r="K338" s="32" t="str">
        <f>'Olieforbrug, TJ'!M338</f>
        <v>November</v>
      </c>
    </row>
    <row r="339" spans="1:12" ht="13.5" thickBot="1" x14ac:dyDescent="0.25">
      <c r="A339" s="41" t="str">
        <f>'Olieforbrug, TJ'!A339</f>
        <v>December</v>
      </c>
      <c r="C339" s="42">
        <v>18742</v>
      </c>
      <c r="D339" s="42">
        <v>0</v>
      </c>
      <c r="E339" s="42">
        <v>16200</v>
      </c>
      <c r="F339" s="42">
        <v>0</v>
      </c>
      <c r="G339" s="42">
        <f t="shared" si="66"/>
        <v>53</v>
      </c>
      <c r="H339" s="42">
        <v>2570</v>
      </c>
      <c r="I339" s="42">
        <v>112373</v>
      </c>
      <c r="J339" s="2"/>
      <c r="K339" s="43" t="str">
        <f>'Olieforbrug, TJ'!M339</f>
        <v>December</v>
      </c>
    </row>
    <row r="340" spans="1:12" x14ac:dyDescent="0.2">
      <c r="A340" s="37">
        <f>'Olieforbrug, TJ'!A340</f>
        <v>2016</v>
      </c>
      <c r="B340" s="15"/>
      <c r="C340" s="16"/>
      <c r="D340" s="16"/>
      <c r="E340" s="16"/>
      <c r="F340" s="16"/>
      <c r="G340" s="16"/>
      <c r="H340" s="16"/>
      <c r="I340" s="16"/>
      <c r="K340" s="37">
        <f>'Olieforbrug, TJ'!M340</f>
        <v>2016</v>
      </c>
    </row>
    <row r="341" spans="1:12" s="57" customFormat="1" x14ac:dyDescent="0.2">
      <c r="A341" s="68" t="str">
        <f>'Olieforbrug, TJ'!A341</f>
        <v>Januar</v>
      </c>
      <c r="C341" s="65">
        <v>31287</v>
      </c>
      <c r="D341" s="65">
        <v>0</v>
      </c>
      <c r="E341" s="65">
        <v>28424</v>
      </c>
      <c r="F341" s="65">
        <v>0</v>
      </c>
      <c r="G341" s="65">
        <v>2987</v>
      </c>
      <c r="H341" s="65">
        <v>5548</v>
      </c>
      <c r="I341" s="65">
        <v>109386</v>
      </c>
      <c r="J341" s="70"/>
      <c r="K341" s="32" t="str">
        <f>'Olieforbrug, TJ'!M341</f>
        <v>January</v>
      </c>
      <c r="L341"/>
    </row>
    <row r="342" spans="1:12" s="57" customFormat="1" x14ac:dyDescent="0.2">
      <c r="A342" s="68" t="str">
        <f>'Olieforbrug, TJ'!A342</f>
        <v>Februar</v>
      </c>
      <c r="C342" s="65">
        <v>22908</v>
      </c>
      <c r="D342" s="65">
        <v>0</v>
      </c>
      <c r="E342" s="65">
        <v>21691</v>
      </c>
      <c r="F342" s="65">
        <v>0</v>
      </c>
      <c r="G342" s="65">
        <v>775</v>
      </c>
      <c r="H342" s="65">
        <v>1846</v>
      </c>
      <c r="I342" s="65">
        <v>108611</v>
      </c>
      <c r="J342" s="70"/>
      <c r="K342" s="32" t="str">
        <f>'Olieforbrug, TJ'!M342</f>
        <v>February</v>
      </c>
      <c r="L342"/>
    </row>
    <row r="343" spans="1:12" x14ac:dyDescent="0.2">
      <c r="A343" s="68" t="str">
        <f>'Olieforbrug, TJ'!A343</f>
        <v>Marts</v>
      </c>
      <c r="C343" s="65">
        <v>11317</v>
      </c>
      <c r="D343" s="65">
        <v>0</v>
      </c>
      <c r="E343" s="65">
        <v>14717</v>
      </c>
      <c r="F343" s="65">
        <v>0</v>
      </c>
      <c r="G343" s="65">
        <v>12931</v>
      </c>
      <c r="H343" s="65">
        <v>9452</v>
      </c>
      <c r="I343" s="65">
        <v>95680</v>
      </c>
      <c r="K343" s="32" t="str">
        <f>'Olieforbrug, TJ'!M343</f>
        <v>March</v>
      </c>
    </row>
    <row r="344" spans="1:12" x14ac:dyDescent="0.2">
      <c r="A344" s="68" t="str">
        <f>'Olieforbrug, TJ'!A344</f>
        <v>April</v>
      </c>
      <c r="C344" s="65">
        <v>44039</v>
      </c>
      <c r="D344" s="65">
        <v>0</v>
      </c>
      <c r="E344" s="65">
        <v>17998</v>
      </c>
      <c r="F344" s="65">
        <v>0</v>
      </c>
      <c r="G344" s="65">
        <v>-18370</v>
      </c>
      <c r="H344" s="65">
        <v>6393</v>
      </c>
      <c r="I344" s="65">
        <v>114050</v>
      </c>
      <c r="K344" s="32" t="str">
        <f>'Olieforbrug, TJ'!M344</f>
        <v>April</v>
      </c>
    </row>
    <row r="345" spans="1:12" x14ac:dyDescent="0.2">
      <c r="A345" s="68" t="str">
        <f>'Olieforbrug, TJ'!A345</f>
        <v>Maj</v>
      </c>
      <c r="C345" s="65">
        <v>33149</v>
      </c>
      <c r="D345" s="65">
        <v>0</v>
      </c>
      <c r="E345" s="65">
        <v>5818</v>
      </c>
      <c r="F345" s="65">
        <v>0</v>
      </c>
      <c r="G345" s="65">
        <v>-27332</v>
      </c>
      <c r="H345" s="65">
        <v>0</v>
      </c>
      <c r="I345" s="65">
        <v>141382</v>
      </c>
      <c r="K345" s="32" t="str">
        <f>'Olieforbrug, TJ'!M345</f>
        <v>May</v>
      </c>
    </row>
    <row r="346" spans="1:12" x14ac:dyDescent="0.2">
      <c r="A346" s="68" t="str">
        <f>'Olieforbrug, TJ'!A346</f>
        <v>Juni</v>
      </c>
      <c r="C346" s="65">
        <v>62591</v>
      </c>
      <c r="D346" s="65">
        <v>0</v>
      </c>
      <c r="E346" s="65">
        <v>38774</v>
      </c>
      <c r="F346" s="65">
        <v>0</v>
      </c>
      <c r="G346" s="65">
        <v>12949</v>
      </c>
      <c r="H346" s="65">
        <v>458</v>
      </c>
      <c r="I346" s="65">
        <v>128433</v>
      </c>
      <c r="K346" s="32" t="str">
        <f>'Olieforbrug, TJ'!M346</f>
        <v>June</v>
      </c>
    </row>
    <row r="347" spans="1:12" x14ac:dyDescent="0.2">
      <c r="A347" s="68" t="str">
        <f>'Olieforbrug, TJ'!A347</f>
        <v>Juli</v>
      </c>
      <c r="C347" s="65">
        <v>55782</v>
      </c>
      <c r="D347" s="65">
        <v>0</v>
      </c>
      <c r="E347" s="65">
        <v>52001</v>
      </c>
      <c r="F347" s="65">
        <v>0</v>
      </c>
      <c r="G347" s="65">
        <v>35779</v>
      </c>
      <c r="H347" s="65">
        <v>22542</v>
      </c>
      <c r="I347" s="65">
        <v>92654</v>
      </c>
      <c r="K347" s="32" t="str">
        <f>'Olieforbrug, TJ'!M347</f>
        <v>July</v>
      </c>
    </row>
    <row r="348" spans="1:12" x14ac:dyDescent="0.2">
      <c r="A348" s="68" t="str">
        <f>'Olieforbrug, TJ'!A348</f>
        <v>August</v>
      </c>
      <c r="C348" s="65">
        <v>51446</v>
      </c>
      <c r="D348" s="65">
        <v>0</v>
      </c>
      <c r="E348" s="65">
        <v>55737</v>
      </c>
      <c r="F348" s="65">
        <v>0</v>
      </c>
      <c r="G348" s="65">
        <v>38609</v>
      </c>
      <c r="H348" s="65">
        <v>20239</v>
      </c>
      <c r="I348" s="65">
        <v>54045</v>
      </c>
      <c r="K348" s="32" t="str">
        <f>'Olieforbrug, TJ'!M348</f>
        <v>August</v>
      </c>
    </row>
    <row r="349" spans="1:12" x14ac:dyDescent="0.2">
      <c r="A349" s="68" t="str">
        <f>'Olieforbrug, TJ'!A349</f>
        <v>September</v>
      </c>
      <c r="C349" s="65">
        <v>59576</v>
      </c>
      <c r="D349" s="65">
        <v>0</v>
      </c>
      <c r="E349" s="65">
        <v>56767</v>
      </c>
      <c r="F349" s="65">
        <v>0</v>
      </c>
      <c r="G349" s="65">
        <v>1553</v>
      </c>
      <c r="H349" s="65">
        <v>3129</v>
      </c>
      <c r="I349" s="65">
        <v>52492</v>
      </c>
      <c r="K349" s="32" t="str">
        <f>'Olieforbrug, TJ'!M349</f>
        <v>September</v>
      </c>
    </row>
    <row r="350" spans="1:12" x14ac:dyDescent="0.2">
      <c r="A350" s="68" t="str">
        <f>'Olieforbrug, TJ'!A350</f>
        <v>Oktober</v>
      </c>
      <c r="C350" s="65">
        <v>95781</v>
      </c>
      <c r="D350" s="65">
        <v>0</v>
      </c>
      <c r="E350" s="65">
        <v>74620</v>
      </c>
      <c r="F350" s="65">
        <v>0</v>
      </c>
      <c r="G350" s="65">
        <v>-807</v>
      </c>
      <c r="H350" s="65">
        <v>18742</v>
      </c>
      <c r="I350" s="65">
        <v>53299</v>
      </c>
      <c r="K350" s="32" t="str">
        <f>'Olieforbrug, TJ'!M350</f>
        <v>October</v>
      </c>
    </row>
    <row r="351" spans="1:12" x14ac:dyDescent="0.2">
      <c r="A351" s="68" t="str">
        <f>'Olieforbrug, TJ'!A351</f>
        <v>November</v>
      </c>
      <c r="C351" s="65">
        <v>36071</v>
      </c>
      <c r="D351" s="65">
        <v>0</v>
      </c>
      <c r="E351" s="65">
        <v>33279</v>
      </c>
      <c r="F351" s="65">
        <v>0</v>
      </c>
      <c r="G351" s="65">
        <v>-2040</v>
      </c>
      <c r="H351" s="65">
        <v>104</v>
      </c>
      <c r="I351" s="65">
        <v>55339</v>
      </c>
      <c r="K351" s="32" t="str">
        <f>'Olieforbrug, TJ'!M351</f>
        <v>November</v>
      </c>
    </row>
    <row r="352" spans="1:12" ht="13.5" thickBot="1" x14ac:dyDescent="0.25">
      <c r="A352" s="41" t="str">
        <f>'Olieforbrug, TJ'!A352</f>
        <v>December</v>
      </c>
      <c r="C352" s="42">
        <v>27092</v>
      </c>
      <c r="D352" s="42">
        <v>0</v>
      </c>
      <c r="E352" s="42">
        <v>7305</v>
      </c>
      <c r="F352" s="42">
        <v>0</v>
      </c>
      <c r="G352" s="42">
        <v>-3531</v>
      </c>
      <c r="H352" s="42">
        <v>1028</v>
      </c>
      <c r="I352" s="42">
        <v>58870</v>
      </c>
      <c r="J352" s="2"/>
      <c r="K352" s="43" t="str">
        <f>'Olieforbrug, TJ'!M352</f>
        <v>December</v>
      </c>
    </row>
    <row r="353" spans="1:11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K353" s="37">
        <v>2017</v>
      </c>
    </row>
    <row r="354" spans="1:11" x14ac:dyDescent="0.2">
      <c r="A354" s="23" t="str">
        <f>'Olieforbrug, TJ'!A354</f>
        <v>Januar</v>
      </c>
      <c r="C354" s="16">
        <f>IFERROR(HLOOKUP("Halvfabrikata",'[1]Månedlig Olie Rapport'!$B$2:$AG$39,MATCH("Egen produktion 2.i.",'[1]Månedlig Olie Rapport'!$B$2:$B$39,0),FALSE),0)</f>
        <v>28352</v>
      </c>
      <c r="D354" s="16">
        <f>IFERROR(HLOOKUP("Halvfabrikata",'[1]Månedlig Olie Rapport'!$A$2:$AG$39,MATCH("Import 2.a.",'[1]Månedlig Olie Rapport'!$B$2:$B$39,0),FALSE),0)</f>
        <v>0</v>
      </c>
      <c r="E354" s="16">
        <f>IFERROR(HLOOKUP("Halvfabrikata",'[1]Månedlig Olie Rapport'!$A$2:$AG$39,MATCH("Eksport 3.a.",'[1]Månedlig Olie Rapport'!$B$2:$B$39,0),FALSE),0)</f>
        <v>5835</v>
      </c>
      <c r="F354" s="16">
        <f>IFERROR(HLOOKUP("Halvfabrikata",'[1]Månedlig Olie Rapport'!$A$2:$AG$39,MATCH("Bunkring af udenrigsfart 3.d.",'[1]Månedlig Olie Rapport'!$B$2:$B$39,0),FALSE),0)</f>
        <v>0</v>
      </c>
      <c r="G354" s="16">
        <f>I352-I354</f>
        <v>6135</v>
      </c>
      <c r="H354" s="16">
        <f>IFERROR(HLOOKUP("Halvfabrikata",'[1]Månedlig Olie Rapport'!$A$2:$AG$39,MATCH("Anvendt til produktion 3.n",'[1]Månedlig Olie Rapport'!$B$2:$B$39,0),FALSE),0)</f>
        <v>0</v>
      </c>
      <c r="I354" s="16">
        <f>IFERROR(HLOOKUP("Halvfabrikata",'[1]Månedlig Olie Rapport'!$A$2:$AG$39,MATCH("EGEN BEHOLDNING ULTIMO",'[1]Månedlig Olie Rapport'!$A$2:$A$39,0),FALSE),0)</f>
        <v>52735</v>
      </c>
      <c r="K354" s="23" t="str">
        <f>'Olieforbrug, TJ'!M354</f>
        <v>January</v>
      </c>
    </row>
    <row r="355" spans="1:11" x14ac:dyDescent="0.2">
      <c r="A355" s="23" t="str">
        <f>'Olieforbrug, TJ'!A355</f>
        <v>Februar</v>
      </c>
      <c r="C355" s="16">
        <f>IFERROR(HLOOKUP("Halvfabrikata",'[2]Månedlig Olie Rapport'!$B$2:$AG$39,MATCH("Egen produktion 2.i.",'[2]Månedlig Olie Rapport'!$B$2:$B$39,0),FALSE),0)</f>
        <v>16097</v>
      </c>
      <c r="D355" s="16">
        <f>IFERROR(HLOOKUP("Halvfabrikata",'[2]Månedlig Olie Rapport'!$A$2:$AG$39,MATCH("Import 2.a.",'[2]Månedlig Olie Rapport'!$B$2:$B$39,0),FALSE),0)</f>
        <v>32570</v>
      </c>
      <c r="E355" s="16">
        <f>IFERROR(HLOOKUP("Halvfabrikata",'[2]Månedlig Olie Rapport'!$A$2:$AG$39,MATCH("Eksport 3.a.",'[2]Månedlig Olie Rapport'!$B$2:$B$39,0),FALSE),0)</f>
        <v>27545</v>
      </c>
      <c r="F355" s="16">
        <f>IFERROR(HLOOKUP("Halvfabrikata",'[2]Månedlig Olie Rapport'!$A$2:$AG$39,MATCH("Bunkring af udenrigsfart 3.d.",'[2]Månedlig Olie Rapport'!$B$2:$B$39,0),FALSE),0)</f>
        <v>0</v>
      </c>
      <c r="G355" s="16">
        <f t="shared" ref="G355:G360" si="67">I354-I355</f>
        <v>-17629</v>
      </c>
      <c r="H355" s="16">
        <f>IFERROR(HLOOKUP("Halvfabrikata",'[2]Månedlig Olie Rapport'!$A$2:$AG$39,MATCH("Anvendt til produktion 3.n",'[2]Månedlig Olie Rapport'!$B$2:$B$39,0),FALSE),0)</f>
        <v>3030</v>
      </c>
      <c r="I355" s="16">
        <f>IFERROR(HLOOKUP("Halvfabrikata",'[2]Månedlig Olie Rapport'!$A$2:$AG$39,MATCH("EGEN BEHOLDNING ULTIMO",'[2]Månedlig Olie Rapport'!$A$2:$A$39,0),FALSE),0)</f>
        <v>70364</v>
      </c>
      <c r="K355" s="23" t="str">
        <f>'Olieforbrug, TJ'!M355</f>
        <v>February</v>
      </c>
    </row>
    <row r="356" spans="1:11" x14ac:dyDescent="0.2">
      <c r="A356" s="23" t="str">
        <f>'Olieforbrug, TJ'!A356</f>
        <v>Marts</v>
      </c>
      <c r="C356" s="16">
        <f>IFERROR(HLOOKUP("Halvfabrikata",'[3]Månedlig Olie Rapport'!$B$2:$AG$39,MATCH("Egen produktion 2.i.",'[3]Månedlig Olie Rapport'!$B$2:$B$39,0),FALSE),0)</f>
        <v>21501</v>
      </c>
      <c r="D356" s="16">
        <f>IFERROR(HLOOKUP("Halvfabrikata",'[3]Månedlig Olie Rapport'!$A$2:$AG$39,MATCH("Import 2.a.",'[3]Månedlig Olie Rapport'!$B$2:$B$39,0),FALSE),0)</f>
        <v>0</v>
      </c>
      <c r="E356" s="16">
        <f>IFERROR(HLOOKUP("Halvfabrikata",'[3]Månedlig Olie Rapport'!$A$2:$AG$39,MATCH("Eksport 3.a.",'[3]Månedlig Olie Rapport'!$B$2:$B$39,0),FALSE),0)</f>
        <v>19426</v>
      </c>
      <c r="F356" s="16">
        <f>IFERROR(HLOOKUP("Halvfabrikata",'[3]Månedlig Olie Rapport'!$A$2:$AG$39,MATCH("Bunkring af udenrigsfart 3.d.",'[3]Månedlig Olie Rapport'!$B$2:$B$39,0),FALSE),0)</f>
        <v>0</v>
      </c>
      <c r="G356" s="16">
        <f t="shared" si="67"/>
        <v>-1671</v>
      </c>
      <c r="H356" s="16">
        <f>IFERROR(HLOOKUP("Halvfabrikata",'[3]Månedlig Olie Rapport'!$A$2:$AG$39,MATCH("Anvendt til produktion 3.n",'[3]Månedlig Olie Rapport'!$B$2:$B$39,0),FALSE),0)</f>
        <v>82</v>
      </c>
      <c r="I356" s="16">
        <f>IFERROR(HLOOKUP("Halvfabrikata",'[3]Månedlig Olie Rapport'!$A$2:$AG$39,MATCH("EGEN BEHOLDNING ULTIMO",'[3]Månedlig Olie Rapport'!$A$2:$A$39,0),FALSE),0)</f>
        <v>72035</v>
      </c>
      <c r="K356" s="23" t="str">
        <f>'Olieforbrug, TJ'!M356</f>
        <v>March</v>
      </c>
    </row>
    <row r="357" spans="1:11" x14ac:dyDescent="0.2">
      <c r="A357" s="23" t="str">
        <f>'Olieforbrug, TJ'!A357</f>
        <v>April</v>
      </c>
      <c r="C357" s="16">
        <f>IFERROR(HLOOKUP("Halvfabrikata",'[4]Månedlig Olie Rapport'!$B$2:$AG$39,MATCH("Egen produktion 2.i.",'[4]Månedlig Olie Rapport'!$B$2:$B$39,0),FALSE),0)</f>
        <v>9078</v>
      </c>
      <c r="D357" s="16">
        <f>IFERROR(HLOOKUP("Halvfabrikata",'[4]Månedlig Olie Rapport'!$A$2:$AG$39,MATCH("Import 2.a.",'[4]Månedlig Olie Rapport'!$B$2:$B$39,0),FALSE),0)</f>
        <v>28672</v>
      </c>
      <c r="E357" s="16">
        <f>IFERROR(HLOOKUP("Halvfabrikata",'[4]Månedlig Olie Rapport'!$A$2:$AG$39,MATCH("Eksport 3.a.",'[4]Månedlig Olie Rapport'!$B$2:$B$39,0),FALSE),0)</f>
        <v>38582</v>
      </c>
      <c r="F357" s="16">
        <f>IFERROR(HLOOKUP("Halvfabrikata",'[4]Månedlig Olie Rapport'!$A$2:$AG$39,MATCH("Bunkring af udenrigsfart 3.d.",'[4]Månedlig Olie Rapport'!$B$2:$B$39,0),FALSE),0)</f>
        <v>0</v>
      </c>
      <c r="G357" s="16">
        <f t="shared" si="67"/>
        <v>1208</v>
      </c>
      <c r="H357" s="16">
        <f>IFERROR(HLOOKUP("Halvfabrikata",'[4]Månedlig Olie Rapport'!$A$2:$AG$39,MATCH("Anvendt til produktion 3.n",'[4]Månedlig Olie Rapport'!$B$2:$B$39,0),FALSE),0)</f>
        <v>300</v>
      </c>
      <c r="I357" s="16">
        <f>IFERROR(HLOOKUP("Halvfabrikata",'[4]Månedlig Olie Rapport'!$A$2:$AG$39,MATCH("EGEN BEHOLDNING ULTIMO",'[4]Månedlig Olie Rapport'!$A$2:$A$39,0),FALSE),0)</f>
        <v>70827</v>
      </c>
      <c r="K357" s="23" t="str">
        <f>'Olieforbrug, TJ'!M357</f>
        <v>April</v>
      </c>
    </row>
    <row r="358" spans="1:11" x14ac:dyDescent="0.2">
      <c r="A358" s="23" t="str">
        <f>'Olieforbrug, TJ'!A358</f>
        <v>Maj</v>
      </c>
      <c r="C358" s="16">
        <f>IFERROR(HLOOKUP("Halvfabrikata",'[5]Månedlig Olie Rapport'!$B$2:$AG$39,MATCH("Egen produktion 2.i.",'[5]Månedlig Olie Rapport'!$B$2:$B$39,0),FALSE),0)</f>
        <v>4394</v>
      </c>
      <c r="D358" s="16">
        <f>IFERROR(HLOOKUP("Halvfabrikata",'[5]Månedlig Olie Rapport'!$A$2:$AG$39,MATCH("Import 2.a.",'[5]Månedlig Olie Rapport'!$B$2:$B$39,0),FALSE),0)</f>
        <v>22596</v>
      </c>
      <c r="E358" s="16">
        <f>IFERROR(HLOOKUP("Halvfabrikata",'[5]Månedlig Olie Rapport'!$A$2:$AG$39,MATCH("Eksport 3.a.",'[5]Månedlig Olie Rapport'!$B$2:$B$39,0),FALSE),0)</f>
        <v>56170</v>
      </c>
      <c r="F358" s="16">
        <f>IFERROR(HLOOKUP("Halvfabrikata",'[5]Månedlig Olie Rapport'!$A$2:$AG$39,MATCH("Bunkring af udenrigsfart 3.d.",'[5]Månedlig Olie Rapport'!$B$2:$B$39,0),FALSE),0)</f>
        <v>0</v>
      </c>
      <c r="G358" s="16">
        <f t="shared" si="67"/>
        <v>31039</v>
      </c>
      <c r="H358" s="16">
        <f>IFERROR(HLOOKUP("Halvfabrikata",'[5]Månedlig Olie Rapport'!$A$2:$AG$39,MATCH("Anvendt til produktion 3.n",'[5]Månedlig Olie Rapport'!$B$2:$B$39,0),FALSE),0)</f>
        <v>263</v>
      </c>
      <c r="I358" s="16">
        <f>IFERROR(HLOOKUP("Halvfabrikata",'[5]Månedlig Olie Rapport'!$A$2:$AG$39,MATCH("EGEN BEHOLDNING ULTIMO",'[5]Månedlig Olie Rapport'!$A$2:$A$39,0),FALSE),0)</f>
        <v>39788</v>
      </c>
      <c r="K358" s="23" t="str">
        <f>'Olieforbrug, TJ'!M358</f>
        <v>May</v>
      </c>
    </row>
    <row r="359" spans="1:11" x14ac:dyDescent="0.2">
      <c r="A359" s="23" t="str">
        <f>'Olieforbrug, TJ'!A359</f>
        <v>Juni</v>
      </c>
      <c r="C359" s="16">
        <f>IFERROR(HLOOKUP("Halvfabrikata",'[6]Månedlig Olie Rapport'!$B$2:$AG$39,MATCH("Egen produktion 2.i.",'[6]Månedlig Olie Rapport'!$B$2:$B$39,0),FALSE),0)</f>
        <v>35319</v>
      </c>
      <c r="D359" s="16">
        <f>IFERROR(HLOOKUP("Halvfabrikata",'[6]Månedlig Olie Rapport'!$A$2:$AG$39,MATCH("Import 2.a.",'[6]Månedlig Olie Rapport'!$B$2:$B$39,0),FALSE),0)</f>
        <v>0</v>
      </c>
      <c r="E359" s="16">
        <f>IFERROR(HLOOKUP("Halvfabrikata",'[6]Månedlig Olie Rapport'!$A$2:$AG$39,MATCH("Eksport 3.a.",'[6]Månedlig Olie Rapport'!$B$2:$B$39,0),FALSE),0)</f>
        <v>32941</v>
      </c>
      <c r="F359" s="16">
        <f>IFERROR(HLOOKUP("Halvfabrikata",'[6]Månedlig Olie Rapport'!$A$2:$AG$39,MATCH("Bunkring af udenrigsfart 3.d.",'[6]Månedlig Olie Rapport'!$B$2:$B$39,0),FALSE),0)</f>
        <v>0</v>
      </c>
      <c r="G359" s="16">
        <f t="shared" si="67"/>
        <v>-7376</v>
      </c>
      <c r="H359" s="16">
        <f>IFERROR(HLOOKUP("Halvfabrikata",'[6]Månedlig Olie Rapport'!$A$2:$AG$39,MATCH("Anvendt til produktion 3.n",'[6]Månedlig Olie Rapport'!$B$2:$B$39,0),FALSE),0)</f>
        <v>0</v>
      </c>
      <c r="I359" s="16">
        <f>IFERROR(HLOOKUP("Halvfabrikata",'[6]Månedlig Olie Rapport'!$A$2:$AG$39,MATCH("EGEN BEHOLDNING ULTIMO",'[6]Månedlig Olie Rapport'!$A$2:$A$39,0),FALSE),0)</f>
        <v>47164</v>
      </c>
      <c r="K359" s="23" t="str">
        <f>'Olieforbrug, TJ'!M359</f>
        <v>June</v>
      </c>
    </row>
    <row r="360" spans="1:11" x14ac:dyDescent="0.2">
      <c r="A360" s="23" t="str">
        <f>'Olieforbrug, TJ'!A360</f>
        <v>Juli</v>
      </c>
      <c r="C360" s="16">
        <f>IFERROR(HLOOKUP("Halvfabrikata",'[7]Månedlig Olie Rapport'!$B$2:$AG$39,MATCH("Egen produktion 2.i.",'[7]Månedlig Olie Rapport'!$B$2:$B$39,0),FALSE),0)</f>
        <v>83703</v>
      </c>
      <c r="D360" s="16">
        <f>IFERROR(HLOOKUP("Halvfabrikata",'[7]Månedlig Olie Rapport'!$A$2:$AG$39,MATCH("Import 2.a.",'[7]Månedlig Olie Rapport'!$B$2:$B$39,0),FALSE),0)</f>
        <v>0</v>
      </c>
      <c r="E360" s="16">
        <f>IFERROR(HLOOKUP("Halvfabrikata",'[7]Månedlig Olie Rapport'!$A$2:$AG$39,MATCH("Eksport 3.a.",'[7]Månedlig Olie Rapport'!$B$2:$B$39,0),FALSE),0)</f>
        <v>57979</v>
      </c>
      <c r="F360" s="16">
        <f>IFERROR(HLOOKUP("Halvfabrikata",'[7]Månedlig Olie Rapport'!$A$2:$AG$39,MATCH("Bunkring af udenrigsfart 3.d.",'[7]Månedlig Olie Rapport'!$B$2:$B$39,0),FALSE),0)</f>
        <v>0</v>
      </c>
      <c r="G360" s="16">
        <f t="shared" si="67"/>
        <v>-24158</v>
      </c>
      <c r="H360" s="16">
        <f>IFERROR(HLOOKUP("Halvfabrikata",'[7]Månedlig Olie Rapport'!$A$2:$AG$39,MATCH("Anvendt til produktion 3.n",'[7]Månedlig Olie Rapport'!$B$2:$B$39,0),FALSE),0)</f>
        <v>711</v>
      </c>
      <c r="I360" s="16">
        <f>IFERROR(HLOOKUP("Halvfabrikata",'[7]Månedlig Olie Rapport'!$A$2:$AG$39,MATCH("EGEN BEHOLDNING ULTIMO",'[7]Månedlig Olie Rapport'!$A$2:$A$39,0),FALSE),0)</f>
        <v>71322</v>
      </c>
      <c r="K360" s="23" t="str">
        <f>'Olieforbrug, TJ'!M360</f>
        <v>July</v>
      </c>
    </row>
    <row r="361" spans="1:11" x14ac:dyDescent="0.2">
      <c r="A361" s="23" t="str">
        <f>'Olieforbrug, TJ'!A361</f>
        <v>August</v>
      </c>
      <c r="C361" s="16">
        <f>IFERROR(HLOOKUP("Halvfabrikata",'[8]Månedlig Olie Rapport'!$B$2:$AG$39,MATCH("Egen produktion 2.i.",'[8]Månedlig Olie Rapport'!$B$2:$B$39,0),FALSE),0)</f>
        <v>72139</v>
      </c>
      <c r="D361" s="16">
        <f>IFERROR(HLOOKUP("Halvfabrikata",'[8]Månedlig Olie Rapport'!$A$2:$AG$39,MATCH("Import 2.a.",'[8]Månedlig Olie Rapport'!$B$2:$B$39,0),FALSE),0)</f>
        <v>0</v>
      </c>
      <c r="E361" s="16">
        <f>IFERROR(HLOOKUP("Halvfabrikata",'[8]Månedlig Olie Rapport'!$A$2:$AG$39,MATCH("Eksport 3.a.",'[8]Månedlig Olie Rapport'!$B$2:$B$39,0),FALSE),0)</f>
        <v>77121</v>
      </c>
      <c r="F361" s="16">
        <f>IFERROR(HLOOKUP("Halvfabrikata",'[8]Månedlig Olie Rapport'!$A$2:$AG$39,MATCH("Bunkring af udenrigsfart 3.d.",'[8]Månedlig Olie Rapport'!$B$2:$B$39,0),FALSE),0)</f>
        <v>0</v>
      </c>
      <c r="G361" s="16">
        <f>I360-I361</f>
        <v>6779</v>
      </c>
      <c r="H361" s="16">
        <f>IFERROR(HLOOKUP("Halvfabrikata",'[8]Månedlig Olie Rapport'!$A$2:$AG$39,MATCH("Anvendt til produktion 3.n",'[8]Månedlig Olie Rapport'!$B$2:$B$39,0),FALSE),0)</f>
        <v>0</v>
      </c>
      <c r="I361" s="16">
        <f>IFERROR(HLOOKUP("Halvfabrikata",'[8]Månedlig Olie Rapport'!$A$2:$AG$39,MATCH("EGEN BEHOLDNING ULTIMO",'[8]Månedlig Olie Rapport'!$A$2:$A$39,0),FALSE),0)</f>
        <v>64543</v>
      </c>
      <c r="K361" s="23" t="str">
        <f>'Olieforbrug, TJ'!M361</f>
        <v>August</v>
      </c>
    </row>
    <row r="362" spans="1:11" x14ac:dyDescent="0.2">
      <c r="A362" s="23" t="str">
        <f>'Olieforbrug, TJ'!A362</f>
        <v>September</v>
      </c>
      <c r="C362" s="16">
        <f>IFERROR(HLOOKUP("Halvfabrikata",'[9]Månedlig Olie Rapport'!$B$2:$AG$39,MATCH("Egen produktion 2.i.",'[9]Månedlig Olie Rapport'!$B$2:$B$39,0),FALSE),0)</f>
        <v>83012</v>
      </c>
      <c r="D362" s="16">
        <f>IFERROR(HLOOKUP("Halvfabrikata",'[9]Månedlig Olie Rapport'!$A$2:$AG$39,MATCH("Import 2.a.",'[9]Månedlig Olie Rapport'!$B$2:$B$39,0),FALSE),0)</f>
        <v>0</v>
      </c>
      <c r="E362" s="16">
        <f>IFERROR(HLOOKUP("Halvfabrikata",'[9]Månedlig Olie Rapport'!$A$2:$AG$39,MATCH("Eksport 3.a.",'[9]Månedlig Olie Rapport'!$B$2:$B$39,0),FALSE),0)</f>
        <v>39615</v>
      </c>
      <c r="F362" s="16">
        <f>IFERROR(HLOOKUP("Halvfabrikata",'[9]Månedlig Olie Rapport'!$A$2:$AG$39,MATCH("Bunkring af udenrigsfart 3.d.",'[9]Månedlig Olie Rapport'!$B$2:$B$39,0),FALSE),0)</f>
        <v>0</v>
      </c>
      <c r="G362" s="16">
        <f>I361-I362</f>
        <v>-41735</v>
      </c>
      <c r="H362" s="16">
        <f>IFERROR(HLOOKUP("Halvfabrikata",'[9]Månedlig Olie Rapport'!$A$2:$AG$39,MATCH("Anvendt til produktion 3.n",'[9]Månedlig Olie Rapport'!$B$2:$B$39,0),FALSE),0)</f>
        <v>941</v>
      </c>
      <c r="I362" s="16">
        <f>IFERROR(HLOOKUP("Halvfabrikata",'[9]Månedlig Olie Rapport'!$A$2:$AG$39,MATCH("EGEN BEHOLDNING ULTIMO",'[9]Månedlig Olie Rapport'!$A$2:$A$39,0),FALSE),0)</f>
        <v>106278</v>
      </c>
      <c r="K362" s="23" t="str">
        <f>'Olieforbrug, TJ'!M362</f>
        <v>September</v>
      </c>
    </row>
    <row r="363" spans="1:11" x14ac:dyDescent="0.2">
      <c r="A363" s="23" t="str">
        <f>'Olieforbrug, TJ'!A363</f>
        <v>Oktober</v>
      </c>
      <c r="C363" s="16">
        <f>IFERROR(HLOOKUP("Halvfabrikata",'[10]Månedlig Olie Rapport'!$B$2:$AG$39,MATCH("Egen produktion 2.i.",'[10]Månedlig Olie Rapport'!$B$2:$B$39,0),FALSE),0)</f>
        <v>37630</v>
      </c>
      <c r="D363" s="16">
        <f>IFERROR(HLOOKUP("Halvfabrikata",'[10]Månedlig Olie Rapport'!$A$2:$AG$39,MATCH("Import 2.a.",'[10]Månedlig Olie Rapport'!$B$2:$B$39,0),FALSE),0)</f>
        <v>0</v>
      </c>
      <c r="E363" s="16">
        <f>IFERROR(HLOOKUP("Halvfabrikata",'[10]Månedlig Olie Rapport'!$A$2:$AG$39,MATCH("Eksport 3.a.",'[10]Månedlig Olie Rapport'!$B$2:$B$39,0),FALSE),0)</f>
        <v>73937</v>
      </c>
      <c r="F363" s="16">
        <f>IFERROR(HLOOKUP("Halvfabrikata",'[10]Månedlig Olie Rapport'!$A$2:$AG$39,MATCH("Bunkring af udenrigsfart 3.d.",'[10]Månedlig Olie Rapport'!$B$2:$B$39,0),FALSE),0)</f>
        <v>0</v>
      </c>
      <c r="G363" s="16">
        <f>I362-I363</f>
        <v>38915</v>
      </c>
      <c r="H363" s="16">
        <f>IFERROR(HLOOKUP("Halvfabrikata",'[10]Månedlig Olie Rapport'!$A$2:$AG$39,MATCH("Anvendt til produktion 3.n",'[10]Månedlig Olie Rapport'!$B$2:$B$39,0),FALSE),0)</f>
        <v>70</v>
      </c>
      <c r="I363" s="16">
        <f>IFERROR(HLOOKUP("Halvfabrikata",'[10]Månedlig Olie Rapport'!$A$2:$AG$39,MATCH("EGEN BEHOLDNING ULTIMO",'[10]Månedlig Olie Rapport'!$A$2:$A$39,0),FALSE),0)</f>
        <v>67363</v>
      </c>
      <c r="K363" s="23" t="str">
        <f>'Olieforbrug, TJ'!M363</f>
        <v>October</v>
      </c>
    </row>
    <row r="364" spans="1:11" x14ac:dyDescent="0.2">
      <c r="A364" s="23" t="str">
        <f>'Olieforbrug, TJ'!A364</f>
        <v>November</v>
      </c>
      <c r="C364" s="16">
        <f>IFERROR(HLOOKUP("Halvfabrikata",'[11]Månedlig Olie Rapport'!$B$2:$AG$39,MATCH("Egen produktion 2.i.",'[11]Månedlig Olie Rapport'!$B$2:$B$39,0),FALSE),0)</f>
        <v>10026</v>
      </c>
      <c r="D364" s="16">
        <f>IFERROR(HLOOKUP("Halvfabrikata",'[11]Månedlig Olie Rapport'!$A$2:$AG$39,MATCH("Import 2.a.",'[11]Månedlig Olie Rapport'!$B$2:$B$39,0),FALSE),0)</f>
        <v>0</v>
      </c>
      <c r="E364" s="16">
        <f>IFERROR(HLOOKUP("Halvfabrikata",'[11]Månedlig Olie Rapport'!$A$2:$AG$39,MATCH("Eksport 3.a.",'[11]Månedlig Olie Rapport'!$B$2:$B$39,0),FALSE),0)</f>
        <v>5802</v>
      </c>
      <c r="F364" s="16">
        <f>IFERROR(HLOOKUP("Halvfabrikata",'[11]Månedlig Olie Rapport'!$A$2:$AG$39,MATCH("Bunkring af udenrigsfart 3.d.",'[11]Månedlig Olie Rapport'!$B$2:$B$39,0),FALSE),0)</f>
        <v>0</v>
      </c>
      <c r="G364" s="16">
        <f>I363-I364</f>
        <v>-4224</v>
      </c>
      <c r="H364" s="16">
        <f>IFERROR(HLOOKUP("Halvfabrikata",'[11]Månedlig Olie Rapport'!$A$2:$AG$39,MATCH("Anvendt til produktion 3.n",'[11]Månedlig Olie Rapport'!$B$2:$B$39,0),FALSE),0)</f>
        <v>0</v>
      </c>
      <c r="I364" s="16">
        <f>IFERROR(HLOOKUP("Halvfabrikata",'[11]Månedlig Olie Rapport'!$A$2:$AG$39,MATCH("EGEN BEHOLDNING ULTIMO",'[11]Månedlig Olie Rapport'!$A$2:$A$39,0),FALSE),0)</f>
        <v>71587</v>
      </c>
      <c r="K364" s="23" t="str">
        <f>'Olieforbrug, TJ'!M364</f>
        <v>November</v>
      </c>
    </row>
    <row r="365" spans="1:11" ht="13.5" thickBot="1" x14ac:dyDescent="0.25">
      <c r="A365" s="41" t="str">
        <f>'Olieforbrug, TJ'!A365</f>
        <v>December</v>
      </c>
      <c r="C365" s="42">
        <f>IFERROR(HLOOKUP("Halvfabrikata",'[12]Månedlig Olie Rapport'!$B$2:$AG$39,MATCH("Egen produktion 2.i.",'[12]Månedlig Olie Rapport'!$B$2:$B$39,0),FALSE),0)</f>
        <v>10482</v>
      </c>
      <c r="D365" s="42">
        <f>IFERROR(HLOOKUP("Halvfabrikata",'[12]Månedlig Olie Rapport'!$A$2:$AG$39,MATCH("Import 2.a.",'[12]Månedlig Olie Rapport'!$B$2:$B$39,0),FALSE),0)</f>
        <v>0</v>
      </c>
      <c r="E365" s="42">
        <f>IFERROR(HLOOKUP("Halvfabrikata",'[12]Månedlig Olie Rapport'!$A$2:$AG$39,MATCH("Eksport 3.a.",'[12]Månedlig Olie Rapport'!$B$2:$B$39,0),FALSE),0)</f>
        <v>20641</v>
      </c>
      <c r="F365" s="42">
        <f>IFERROR(HLOOKUP("Halvfabrikata",'[12]Månedlig Olie Rapport'!$A$2:$AG$39,MATCH("Bunkring af udenrigsfart 3.d.",'[12]Månedlig Olie Rapport'!$B$2:$B$39,0),FALSE),0)</f>
        <v>0</v>
      </c>
      <c r="G365" s="42">
        <f>I364-I365</f>
        <v>10452</v>
      </c>
      <c r="H365" s="42">
        <f>IFERROR(HLOOKUP("Halvfabrikata",'[12]Månedlig Olie Rapport'!$A$2:$AG$39,MATCH("Anvendt til produktion 3.n",'[12]Månedlig Olie Rapport'!$B$2:$B$39,0),FALSE),0)</f>
        <v>27</v>
      </c>
      <c r="I365" s="42">
        <f>IFERROR(HLOOKUP("Halvfabrikata",'[12]Månedlig Olie Rapport'!$A$2:$AG$39,MATCH("EGEN BEHOLDNING ULTIMO",'[12]Månedlig Olie Rapport'!$A$2:$A$39,0),FALSE),0)</f>
        <v>61135</v>
      </c>
      <c r="J365" s="2"/>
      <c r="K365" s="43" t="str">
        <f>'Olieforbrug, TJ'!M365</f>
        <v>December</v>
      </c>
    </row>
    <row r="366" spans="1:11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K366" s="37">
        <v>2018</v>
      </c>
    </row>
    <row r="367" spans="1:11" x14ac:dyDescent="0.2">
      <c r="A367" s="23" t="str">
        <f>'Olieforbrug, TJ'!A367</f>
        <v>Januar</v>
      </c>
      <c r="C367" s="16">
        <f>IFERROR(HLOOKUP("Halvfabrikata",'[13]Månedlig Olie Rapport'!$B$2:$AG$39,MATCH("Egen produktion 2.i.",'[13]Månedlig Olie Rapport'!$B$2:$B$39,0),FALSE),0)</f>
        <v>5062</v>
      </c>
      <c r="D367" s="16">
        <f>IFERROR(HLOOKUP("Halvfabrikata",'[13]Månedlig Olie Rapport'!$A$2:$AG$39,MATCH("Import 2.a.",'[13]Månedlig Olie Rapport'!$B$2:$B$39,0),FALSE),0)</f>
        <v>0</v>
      </c>
      <c r="E367" s="16">
        <f>IFERROR(HLOOKUP("Halvfabrikata",'[13]Månedlig Olie Rapport'!$A$2:$AG$39,MATCH("Eksport 3.a.",'[13]Månedlig Olie Rapport'!$B$2:$B$39,0),FALSE),0)</f>
        <v>11216</v>
      </c>
      <c r="F367" s="16">
        <f>IFERROR(HLOOKUP("Halvfabrikata",'[13]Månedlig Olie Rapport'!$A$2:$AG$39,MATCH("Bunkring af udenrigsfart 3.d.",'[13]Månedlig Olie Rapport'!$B$2:$B$39,0),FALSE),0)</f>
        <v>0</v>
      </c>
      <c r="G367" s="16">
        <f>I365-I367</f>
        <v>6408</v>
      </c>
      <c r="H367" s="16">
        <f>IFERROR(HLOOKUP("Halvfabrikata",'[13]Månedlig Olie Rapport'!$A$2:$AG$39,MATCH("Anvendt til produktion 3.n",'[13]Månedlig Olie Rapport'!$B$2:$B$39,0),FALSE),0)</f>
        <v>254</v>
      </c>
      <c r="I367" s="16">
        <f>IFERROR(HLOOKUP("Halvfabrikata",'[13]Månedlig Olie Rapport'!$A$2:$AG$39,MATCH("EGEN BEHOLDNING ULTIMO",'[13]Månedlig Olie Rapport'!$A$2:$A$39,0),FALSE),0)</f>
        <v>54727</v>
      </c>
      <c r="K367" s="23" t="str">
        <f>'Olieforbrug, TJ'!M367</f>
        <v>January</v>
      </c>
    </row>
    <row r="368" spans="1:11" x14ac:dyDescent="0.2">
      <c r="A368" s="23" t="str">
        <f>'Olieforbrug, TJ'!A368</f>
        <v>Februar</v>
      </c>
      <c r="C368" s="16">
        <f>IFERROR(HLOOKUP("Halvfabrikata",'[14]Månedlig Olie Rapport'!$B$2:$AG$39,MATCH("Egen produktion 2.i.",'[14]Månedlig Olie Rapport'!$B$2:$B$39,0),FALSE),0)</f>
        <v>41578</v>
      </c>
      <c r="D368" s="16">
        <f>IFERROR(HLOOKUP("Halvfabrikata",'[14]Månedlig Olie Rapport'!$A$2:$AG$39,MATCH("Import 2.a.",'[14]Månedlig Olie Rapport'!$B$2:$B$39,0),FALSE),0)</f>
        <v>0</v>
      </c>
      <c r="E368" s="16">
        <f>IFERROR(HLOOKUP("Halvfabrikata",'[14]Månedlig Olie Rapport'!$A$2:$AG$39,MATCH("Eksport 3.a.",'[14]Månedlig Olie Rapport'!$B$2:$B$39,0),FALSE),0)</f>
        <v>37877</v>
      </c>
      <c r="F368" s="16">
        <f>IFERROR(HLOOKUP("Halvfabrikata",'[14]Månedlig Olie Rapport'!$A$2:$AG$39,MATCH("Bunkring af udenrigsfart 3.d.",'[14]Månedlig Olie Rapport'!$B$2:$B$39,0),FALSE),0)</f>
        <v>0</v>
      </c>
      <c r="G368" s="16">
        <f t="shared" ref="G368:G373" si="68">I367-I368</f>
        <v>4294</v>
      </c>
      <c r="H368" s="16">
        <f>IFERROR(HLOOKUP("Halvfabrikata",'[14]Månedlig Olie Rapport'!$A$2:$AG$39,MATCH("Anvendt til produktion 3.n",'[14]Månedlig Olie Rapport'!$B$2:$B$39,0),FALSE),0)</f>
        <v>7470</v>
      </c>
      <c r="I368" s="16">
        <f>IFERROR(HLOOKUP("Halvfabrikata",'[14]Månedlig Olie Rapport'!$A$2:$AG$39,MATCH("EGEN BEHOLDNING ULTIMO",'[14]Månedlig Olie Rapport'!$A$2:$A$39,0),FALSE),0)</f>
        <v>50433</v>
      </c>
      <c r="K368" s="23" t="str">
        <f>'Olieforbrug, TJ'!M368</f>
        <v>February</v>
      </c>
    </row>
    <row r="369" spans="1:11" x14ac:dyDescent="0.2">
      <c r="A369" s="23" t="str">
        <f>'Olieforbrug, TJ'!A369</f>
        <v>Marts</v>
      </c>
      <c r="C369" s="16">
        <f>IFERROR(HLOOKUP("Halvfabrikata",'[15]Månedlig Olie Rapport'!$B$2:$AG$39,MATCH("Egen produktion 2.i.",'[15]Månedlig Olie Rapport'!$B$2:$B$39,0),FALSE),0)</f>
        <v>52521</v>
      </c>
      <c r="D369" s="16">
        <f>IFERROR(HLOOKUP("Halvfabrikata",'[15]Månedlig Olie Rapport'!$A$2:$AG$39,MATCH("Import 2.a.",'[15]Månedlig Olie Rapport'!$B$2:$B$39,0),FALSE),0)</f>
        <v>0</v>
      </c>
      <c r="E369" s="16">
        <f>IFERROR(HLOOKUP("Halvfabrikata",'[15]Månedlig Olie Rapport'!$A$2:$AG$39,MATCH("Eksport 3.a.",'[15]Månedlig Olie Rapport'!$B$2:$B$39,0),FALSE),0)</f>
        <v>19548</v>
      </c>
      <c r="F369" s="16">
        <f>IFERROR(HLOOKUP("Halvfabrikata",'[15]Månedlig Olie Rapport'!$A$2:$AG$39,MATCH("Bunkring af udenrigsfart 3.d.",'[15]Månedlig Olie Rapport'!$B$2:$B$39,0),FALSE),0)</f>
        <v>0</v>
      </c>
      <c r="G369" s="16">
        <f t="shared" si="68"/>
        <v>-32910</v>
      </c>
      <c r="H369" s="16">
        <f>IFERROR(HLOOKUP("Halvfabrikata",'[15]Månedlig Olie Rapport'!$A$2:$AG$39,MATCH("Anvendt til produktion 3.n",'[15]Månedlig Olie Rapport'!$B$2:$B$39,0),FALSE),0)</f>
        <v>111</v>
      </c>
      <c r="I369" s="16">
        <f>IFERROR(HLOOKUP("Halvfabrikata",'[15]Månedlig Olie Rapport'!$A$2:$AG$39,MATCH("EGEN BEHOLDNING ULTIMO",'[15]Månedlig Olie Rapport'!$A$2:$A$39,0),FALSE),0)</f>
        <v>83343</v>
      </c>
      <c r="K369" s="23" t="str">
        <f>'Olieforbrug, TJ'!M369</f>
        <v>March</v>
      </c>
    </row>
    <row r="370" spans="1:11" x14ac:dyDescent="0.2">
      <c r="A370" s="23" t="str">
        <f>'Olieforbrug, TJ'!A370</f>
        <v>April</v>
      </c>
      <c r="C370" s="16">
        <f>IFERROR(HLOOKUP("Halvfabrikata",'[16]Månedlig Olie Rapport'!$B$2:$AG$39,MATCH("Egen produktion 2.i.",'[16]Månedlig Olie Rapport'!$B$2:$B$39,0),FALSE),0)</f>
        <v>57786</v>
      </c>
      <c r="D370" s="16">
        <f>IFERROR(HLOOKUP("Halvfabrikata",'[16]Månedlig Olie Rapport'!$A$2:$AG$39,MATCH("Import 2.a.",'[16]Månedlig Olie Rapport'!$B$2:$B$39,0),FALSE),0)</f>
        <v>0</v>
      </c>
      <c r="E370" s="16">
        <f>IFERROR(HLOOKUP("Halvfabrikata",'[16]Månedlig Olie Rapport'!$A$2:$AG$39,MATCH("Eksport 3.a.",'[16]Månedlig Olie Rapport'!$B$2:$B$39,0),FALSE),0)</f>
        <v>72414</v>
      </c>
      <c r="F370" s="16">
        <f>IFERROR(HLOOKUP("Halvfabrikata",'[16]Månedlig Olie Rapport'!$A$2:$AG$39,MATCH("Bunkring af udenrigsfart 3.d.",'[16]Månedlig Olie Rapport'!$B$2:$B$39,0),FALSE),0)</f>
        <v>0</v>
      </c>
      <c r="G370" s="16">
        <f t="shared" si="68"/>
        <v>19519</v>
      </c>
      <c r="H370" s="16">
        <f>IFERROR(HLOOKUP("Halvfabrikata",'[16]Månedlig Olie Rapport'!$A$2:$AG$39,MATCH("Anvendt til produktion 3.n",'[16]Månedlig Olie Rapport'!$B$2:$B$39,0),FALSE),0)</f>
        <v>1245</v>
      </c>
      <c r="I370" s="16">
        <f>IFERROR(HLOOKUP("Halvfabrikata",'[16]Månedlig Olie Rapport'!$A$2:$AG$39,MATCH("EGEN BEHOLDNING ULTIMO",'[16]Månedlig Olie Rapport'!$A$2:$A$39,0),FALSE),0)</f>
        <v>63824</v>
      </c>
      <c r="K370" s="23" t="str">
        <f>'Olieforbrug, TJ'!M370</f>
        <v>April</v>
      </c>
    </row>
    <row r="371" spans="1:11" x14ac:dyDescent="0.2">
      <c r="A371" s="23" t="str">
        <f>'Olieforbrug, TJ'!A371</f>
        <v>Maj</v>
      </c>
      <c r="C371" s="16">
        <f>IFERROR(HLOOKUP("Halvfabrikata",'[17]Månedlig Olie Rapport'!$B$2:$AG$39,MATCH("Egen produktion 2.i.",'[17]Månedlig Olie Rapport'!$B$2:$B$39,0),FALSE),0)</f>
        <v>57786</v>
      </c>
      <c r="D371" s="16">
        <f>IFERROR(HLOOKUP("Halvfabrikata",'[17]Månedlig Olie Rapport'!$A$2:$AG$39,MATCH("Import 2.a.",'[17]Månedlig Olie Rapport'!$B$2:$B$39,0),FALSE),0)</f>
        <v>0</v>
      </c>
      <c r="E371" s="16">
        <f>IFERROR(HLOOKUP("Halvfabrikata",'[17]Månedlig Olie Rapport'!$A$2:$AG$39,MATCH("Eksport 3.a.",'[17]Månedlig Olie Rapport'!$B$2:$B$39,0),FALSE),0)</f>
        <v>72414</v>
      </c>
      <c r="F371" s="16">
        <f>IFERROR(HLOOKUP("Halvfabrikata",'[17]Månedlig Olie Rapport'!$A$2:$AG$39,MATCH("Bunkring af udenrigsfart 3.d.",'[17]Månedlig Olie Rapport'!$B$2:$B$39,0),FALSE),0)</f>
        <v>0</v>
      </c>
      <c r="G371" s="16">
        <f t="shared" si="68"/>
        <v>0</v>
      </c>
      <c r="H371" s="16">
        <f>IFERROR(HLOOKUP("Halvfabrikata",'[17]Månedlig Olie Rapport'!$A$2:$AG$39,MATCH("Anvendt til produktion 3.n",'[17]Månedlig Olie Rapport'!$B$2:$B$39,0),FALSE),0)</f>
        <v>1245</v>
      </c>
      <c r="I371" s="16">
        <f>IFERROR(HLOOKUP("Halvfabrikata",'[17]Månedlig Olie Rapport'!$A$2:$AG$39,MATCH("EGEN BEHOLDNING ULTIMO",'[17]Månedlig Olie Rapport'!$A$2:$A$39,0),FALSE),0)</f>
        <v>63824</v>
      </c>
      <c r="K371" s="23" t="str">
        <f>'Olieforbrug, TJ'!M371</f>
        <v>May</v>
      </c>
    </row>
    <row r="372" spans="1:11" x14ac:dyDescent="0.2">
      <c r="A372" s="23" t="str">
        <f>'Olieforbrug, TJ'!A372</f>
        <v>Juni</v>
      </c>
      <c r="C372" s="16">
        <f>IFERROR(HLOOKUP("Halvfabrikata",'[18]Månedlig Olie Rapport'!$B$2:$AG$39,MATCH("Egen produktion 2.i.",'[18]Månedlig Olie Rapport'!$B$2:$B$39,0),FALSE),0)</f>
        <v>68984</v>
      </c>
      <c r="D372" s="16">
        <f>IFERROR(HLOOKUP("Halvfabrikata",'[18]Månedlig Olie Rapport'!$A$2:$AG$39,MATCH("Import 2.a.",'[18]Månedlig Olie Rapport'!$B$2:$B$39,0),FALSE),0)</f>
        <v>0</v>
      </c>
      <c r="E372" s="16">
        <f>IFERROR(HLOOKUP("Halvfabrikata",'[18]Månedlig Olie Rapport'!$A$2:$AG$39,MATCH("Eksport 3.a.",'[18]Månedlig Olie Rapport'!$B$2:$B$39,0),FALSE),0)</f>
        <v>21150</v>
      </c>
      <c r="F372" s="16">
        <f>IFERROR(HLOOKUP("Halvfabrikata",'[18]Månedlig Olie Rapport'!$A$2:$AG$39,MATCH("Bunkring af udenrigsfart 3.d.",'[18]Månedlig Olie Rapport'!$B$2:$B$39,0),FALSE),0)</f>
        <v>0</v>
      </c>
      <c r="G372" s="16">
        <f t="shared" si="68"/>
        <v>-35463</v>
      </c>
      <c r="H372" s="16">
        <f>IFERROR(HLOOKUP("Halvfabrikata",'[18]Månedlig Olie Rapport'!$A$2:$AG$39,MATCH("Anvendt til produktion 3.n",'[18]Månedlig Olie Rapport'!$B$2:$B$39,0),FALSE),0)</f>
        <v>187</v>
      </c>
      <c r="I372" s="16">
        <f>IFERROR(HLOOKUP("Halvfabrikata",'[18]Månedlig Olie Rapport'!$A$2:$AG$39,MATCH("EGEN BEHOLDNING ULTIMO",'[18]Månedlig Olie Rapport'!$A$2:$A$39,0),FALSE),0)</f>
        <v>99287</v>
      </c>
      <c r="K372" s="23" t="str">
        <f>'Olieforbrug, TJ'!M372</f>
        <v>June</v>
      </c>
    </row>
    <row r="373" spans="1:11" x14ac:dyDescent="0.2">
      <c r="A373" s="23" t="str">
        <f>'Olieforbrug, TJ'!A373</f>
        <v>Juli</v>
      </c>
      <c r="C373" s="16">
        <f>IFERROR(HLOOKUP("Halvfabrikata",'[19]Månedlig Olie Rapport'!$B$2:$AG$39,MATCH("Egen produktion 2.i.",'[19]Månedlig Olie Rapport'!$B$2:$B$39,0),FALSE),0)</f>
        <v>70122</v>
      </c>
      <c r="D373" s="16">
        <f>IFERROR(HLOOKUP("Halvfabrikata",'[19]Månedlig Olie Rapport'!$A$2:$AG$39,MATCH("Import 2.a.",'[19]Månedlig Olie Rapport'!$B$2:$B$39,0),FALSE),0)</f>
        <v>0</v>
      </c>
      <c r="E373" s="16">
        <f>IFERROR(HLOOKUP("Halvfabrikata",'[19]Månedlig Olie Rapport'!$A$2:$AG$39,MATCH("Eksport 3.a.",'[19]Månedlig Olie Rapport'!$B$2:$B$39,0),FALSE),0)</f>
        <v>115805</v>
      </c>
      <c r="F373" s="16">
        <f>IFERROR(HLOOKUP("Halvfabrikata",'[19]Månedlig Olie Rapport'!$A$2:$AG$39,MATCH("Bunkring af udenrigsfart 3.d.",'[19]Månedlig Olie Rapport'!$B$2:$B$39,0),FALSE),0)</f>
        <v>0</v>
      </c>
      <c r="G373" s="16">
        <f t="shared" si="68"/>
        <v>47662</v>
      </c>
      <c r="H373" s="16">
        <f>IFERROR(HLOOKUP("Halvfabrikata",'[19]Månedlig Olie Rapport'!$A$2:$AG$39,MATCH("Anvendt til produktion 3.n",'[19]Månedlig Olie Rapport'!$B$2:$B$39,0),FALSE),0)</f>
        <v>110</v>
      </c>
      <c r="I373" s="16">
        <f>IFERROR(HLOOKUP("Halvfabrikata",'[19]Månedlig Olie Rapport'!$A$2:$AG$39,MATCH("EGEN BEHOLDNING ULTIMO",'[19]Månedlig Olie Rapport'!$A$2:$A$39,0),FALSE),0)</f>
        <v>51625</v>
      </c>
      <c r="K373" s="23" t="str">
        <f>'Olieforbrug, TJ'!M373</f>
        <v>July</v>
      </c>
    </row>
    <row r="374" spans="1:11" x14ac:dyDescent="0.2">
      <c r="A374" s="23" t="str">
        <f>'Olieforbrug, TJ'!A374</f>
        <v>August</v>
      </c>
      <c r="C374" s="16">
        <f>IFERROR(HLOOKUP("Halvfabrikata",'[20]Månedlig Olie Rapport'!$B$2:$AG$39,MATCH("Egen produktion 2.i.",'[20]Månedlig Olie Rapport'!$B$2:$B$39,0),FALSE),0)</f>
        <v>70647</v>
      </c>
      <c r="D374" s="16">
        <f>IFERROR(HLOOKUP("Halvfabrikata",'[20]Månedlig Olie Rapport'!$A$2:$AG$39,MATCH("Import 2.a.",'[20]Månedlig Olie Rapport'!$B$2:$B$39,0),FALSE),0)</f>
        <v>0</v>
      </c>
      <c r="E374" s="16">
        <f>IFERROR(HLOOKUP("Halvfabrikata",'[20]Månedlig Olie Rapport'!$A$2:$AG$39,MATCH("Eksport 3.a.",'[20]Månedlig Olie Rapport'!$B$2:$B$39,0),FALSE),0)</f>
        <v>46050</v>
      </c>
      <c r="F374" s="16">
        <f>IFERROR(HLOOKUP("Halvfabrikata",'[20]Månedlig Olie Rapport'!$A$2:$AG$39,MATCH("Bunkring af udenrigsfart 3.d.",'[20]Månedlig Olie Rapport'!$B$2:$B$39,0),FALSE),0)</f>
        <v>0</v>
      </c>
      <c r="G374" s="16">
        <f>I373-I374</f>
        <v>-23654</v>
      </c>
      <c r="H374" s="16">
        <f>IFERROR(HLOOKUP("Halvfabrikata",'[20]Månedlig Olie Rapport'!$A$2:$AG$39,MATCH("Anvendt til produktion 3.n",'[20]Månedlig Olie Rapport'!$B$2:$B$39,0),FALSE),0)</f>
        <v>0</v>
      </c>
      <c r="I374" s="16">
        <f>IFERROR(HLOOKUP("Halvfabrikata",'[20]Månedlig Olie Rapport'!$A$2:$AG$39,MATCH("EGEN BEHOLDNING ULTIMO",'[20]Månedlig Olie Rapport'!$A$2:$A$39,0),FALSE),0)</f>
        <v>75279</v>
      </c>
      <c r="K374" s="23" t="str">
        <f>'Olieforbrug, TJ'!M374</f>
        <v>August</v>
      </c>
    </row>
    <row r="375" spans="1:11" x14ac:dyDescent="0.2">
      <c r="A375" s="23" t="str">
        <f>'Olieforbrug, TJ'!A375</f>
        <v>September</v>
      </c>
      <c r="C375" s="16">
        <f>IFERROR(HLOOKUP("Halvfabrikata",'[21]Månedlig Olie Rapport'!$B$2:$AG$38,MATCH("Egen produktion 2.i.",'[21]Månedlig Olie Rapport'!$B$2:$B$38,0),FALSE),0)</f>
        <v>73518</v>
      </c>
      <c r="D375" s="16">
        <f>IFERROR(HLOOKUP("Halvfabrikata",'[21]Månedlig Olie Rapport'!$A$2:$AG$38,MATCH("Import 2.a.",'[21]Månedlig Olie Rapport'!$B$2:$B$38,0),FALSE),0)</f>
        <v>30327</v>
      </c>
      <c r="E375" s="16">
        <f>IFERROR(HLOOKUP("Halvfabrikata",'[21]Månedlig Olie Rapport'!$A$2:$AG$38,MATCH("Eksport 3.a.",'[21]Månedlig Olie Rapport'!$B$2:$B$38,0),FALSE),0)</f>
        <v>128693</v>
      </c>
      <c r="F375" s="16">
        <f>IFERROR(HLOOKUP("Halvfabrikata",'[21]Månedlig Olie Rapport'!$A$2:$AG$38,MATCH("Bunkring af udenrigsfart 3.d.",'[21]Månedlig Olie Rapport'!$B$2:$B$38,0),FALSE),0)</f>
        <v>0</v>
      </c>
      <c r="G375" s="16">
        <f>I374-I375</f>
        <v>26998</v>
      </c>
      <c r="H375" s="16">
        <f>IFERROR(HLOOKUP("Halvfabrikata",'[21]Månedlig Olie Rapport'!$A$2:$AG$38,MATCH("Anvendt til produktion 3.n",'[21]Månedlig Olie Rapport'!$B$2:$B$38,0),FALSE),0)</f>
        <v>485</v>
      </c>
      <c r="I375" s="16">
        <f>IFERROR(HLOOKUP("Halvfabrikata",'[21]Månedlig Olie Rapport'!$A$2:$AG$38,MATCH("EGEN BEHOLDNING ULTIMO",'[21]Månedlig Olie Rapport'!$A$2:$A$38,0),FALSE),0)</f>
        <v>48281</v>
      </c>
      <c r="K375" s="23" t="str">
        <f>'Olieforbrug, TJ'!M375</f>
        <v>September</v>
      </c>
    </row>
    <row r="376" spans="1:11" x14ac:dyDescent="0.2">
      <c r="A376" s="23" t="str">
        <f>'Olieforbrug, TJ'!A376</f>
        <v>Oktober</v>
      </c>
      <c r="C376" s="16">
        <f>IFERROR(HLOOKUP("Halvfabrikata",'[22]Månedlig Olie Rapport'!$B$2:$AG$38,MATCH("Egen produktion 2.i.",'[22]Månedlig Olie Rapport'!$B$2:$B$38,0),FALSE),0)</f>
        <v>70700</v>
      </c>
      <c r="D376" s="16">
        <f>IFERROR(HLOOKUP("Halvfabrikata",'[22]Månedlig Olie Rapport'!$A$2:$AG$38,MATCH("Import 2.a.",'[22]Månedlig Olie Rapport'!$B$2:$B$38,0),FALSE),0)</f>
        <v>30194</v>
      </c>
      <c r="E376" s="16">
        <f>IFERROR(HLOOKUP("Halvfabrikata",'[22]Månedlig Olie Rapport'!$A$2:$AG$38,MATCH("Eksport 3.a.",'[22]Månedlig Olie Rapport'!$B$2:$B$38,0),FALSE),0)</f>
        <v>35010</v>
      </c>
      <c r="F376" s="16">
        <f>IFERROR(HLOOKUP("Halvfabrikata",'[22]Månedlig Olie Rapport'!$A$2:$AG$38,MATCH("Bunkring af udenrigsfart 3.d.",'[22]Månedlig Olie Rapport'!$B$2:$B$38,0),FALSE),0)</f>
        <v>0</v>
      </c>
      <c r="G376" s="16">
        <f>I375-I376</f>
        <v>-65633</v>
      </c>
      <c r="H376" s="16">
        <f>IFERROR(HLOOKUP("Halvfabrikata",'[22]Månedlig Olie Rapport'!$A$2:$AG$38,MATCH("Anvendt til produktion 3.n",'[22]Månedlig Olie Rapport'!$B$2:$B$38,0),FALSE),0)</f>
        <v>0</v>
      </c>
      <c r="I376" s="16">
        <f>IFERROR(HLOOKUP("Halvfabrikata",'[22]Månedlig Olie Rapport'!$A$2:$AG$38,MATCH("EGEN BEHOLDNING ULTIMO",'[22]Månedlig Olie Rapport'!$A$2:$A$38,0),FALSE),0)</f>
        <v>113914</v>
      </c>
      <c r="K376" s="23" t="str">
        <f>'Olieforbrug, TJ'!M376</f>
        <v>October</v>
      </c>
    </row>
    <row r="377" spans="1:11" x14ac:dyDescent="0.2">
      <c r="A377" s="23" t="str">
        <f>'Olieforbrug, TJ'!A377</f>
        <v>November</v>
      </c>
      <c r="C377" s="16">
        <f>IFERROR(HLOOKUP("Halvfabrikata",'[23]Månedlig Olie Rapport'!$B$2:$AG$38,MATCH("Egen produktion 2.i.",'[23]Månedlig Olie Rapport'!$B$2:$B$38,0),FALSE),0)</f>
        <v>23281</v>
      </c>
      <c r="D377" s="16">
        <f>IFERROR(HLOOKUP("Halvfabrikata",'[23]Månedlig Olie Rapport'!$A$2:$AG$38,MATCH("Import 2.a.",'[23]Månedlig Olie Rapport'!$B$2:$B$38,0),FALSE),0)</f>
        <v>0</v>
      </c>
      <c r="E377" s="16">
        <f>IFERROR(HLOOKUP("Halvfabrikata",'[23]Månedlig Olie Rapport'!$A$2:$AG$38,MATCH("Eksport 3.a.",'[23]Månedlig Olie Rapport'!$B$2:$B$38,0),FALSE),0)</f>
        <v>87990</v>
      </c>
      <c r="F377" s="16">
        <f>IFERROR(HLOOKUP("Halvfabrikata",'[23]Månedlig Olie Rapport'!$A$2:$AG$38,MATCH("Bunkring af udenrigsfart 3.d.",'[23]Månedlig Olie Rapport'!$B$2:$B$38,0),FALSE),0)</f>
        <v>0</v>
      </c>
      <c r="G377" s="16">
        <f>I376-I377</f>
        <v>66069</v>
      </c>
      <c r="H377" s="16">
        <f>IFERROR(HLOOKUP("Halvfabrikata",'[23]Månedlig Olie Rapport'!$A$2:$AG$38,MATCH("Anvendt til produktion 3.n",'[23]Månedlig Olie Rapport'!$B$2:$B$38,0),FALSE),0)</f>
        <v>518</v>
      </c>
      <c r="I377" s="16">
        <f>IFERROR(HLOOKUP("Halvfabrikata",'[23]Månedlig Olie Rapport'!$A$2:$AG$38,MATCH("EGEN BEHOLDNING ULTIMO",'[23]Månedlig Olie Rapport'!$A$2:$A$38,0),FALSE),0)</f>
        <v>47845</v>
      </c>
      <c r="K377" s="23" t="str">
        <f>'Olieforbrug, TJ'!M377</f>
        <v>November</v>
      </c>
    </row>
    <row r="378" spans="1:11" ht="13.5" thickBot="1" x14ac:dyDescent="0.25">
      <c r="A378" s="41" t="str">
        <f>'Olieforbrug, TJ'!A378</f>
        <v>December</v>
      </c>
      <c r="C378" s="42">
        <f>IFERROR(HLOOKUP("Halvfabrikata",'[24]Månedlig Olie Rapport'!$B$2:$AG$38,MATCH("Egen produktion 2.i.",'[24]Månedlig Olie Rapport'!$B$2:$B$38,0),FALSE),0)</f>
        <v>8138</v>
      </c>
      <c r="D378" s="42">
        <f>IFERROR(HLOOKUP("Halvfabrikata",'[24]Månedlig Olie Rapport'!$A$2:$AG$38,MATCH("Import 2.a.",'[24]Månedlig Olie Rapport'!$B$2:$B$38,0),FALSE),0)</f>
        <v>0</v>
      </c>
      <c r="E378" s="42">
        <f>IFERROR(HLOOKUP("Halvfabrikata",'[24]Månedlig Olie Rapport'!$A$2:$AG$38,MATCH("Eksport 3.a.",'[24]Månedlig Olie Rapport'!$B$2:$B$38,0),FALSE),0)</f>
        <v>10866</v>
      </c>
      <c r="F378" s="42">
        <f>IFERROR(HLOOKUP("Halvfabrikata",'[24]Månedlig Olie Rapport'!$A$2:$AG$38,MATCH("Bunkring af udenrigsfart 3.d.",'[24]Månedlig Olie Rapport'!$B$2:$B$38,0),FALSE),0)</f>
        <v>0</v>
      </c>
      <c r="G378" s="42">
        <f>I377-I378</f>
        <v>-25748</v>
      </c>
      <c r="H378" s="42">
        <f>IFERROR(HLOOKUP("Halvfabrikata",'[24]Månedlig Olie Rapport'!$A$2:$AG$38,MATCH("Anvendt til produktion 3.n",'[24]Månedlig Olie Rapport'!$B$2:$B$38,0),FALSE),0)</f>
        <v>1657</v>
      </c>
      <c r="I378" s="42">
        <f>IFERROR(HLOOKUP("Halvfabrikata",'[24]Månedlig Olie Rapport'!$A$2:$AG$38,MATCH("EGEN BEHOLDNING ULTIMO",'[24]Månedlig Olie Rapport'!$A$2:$A$38,0),FALSE),0)</f>
        <v>73593</v>
      </c>
      <c r="J378" s="2"/>
      <c r="K378" s="43" t="str">
        <f>'Olieforbrug, TJ'!M378</f>
        <v>December</v>
      </c>
    </row>
    <row r="379" spans="1:11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K379" s="37">
        <v>2019</v>
      </c>
    </row>
    <row r="380" spans="1:11" x14ac:dyDescent="0.2">
      <c r="A380" s="23" t="str">
        <f>'Olieforbrug, TJ'!A380</f>
        <v>Januar</v>
      </c>
      <c r="C380" s="16">
        <f>IFERROR(HLOOKUP("Halvfabrikata",'[25]Månedlig Olie Rapport'!$B$2:$AG$39,MATCH("Egen produktion 2.i.",'[25]Månedlig Olie Rapport'!$B$2:$B$39,0),FALSE),0)</f>
        <v>18714</v>
      </c>
      <c r="D380" s="16">
        <f>IFERROR(HLOOKUP("Halvfabrikata",'[25]Månedlig Olie Rapport'!$A$2:$AG$39,MATCH("Import 2.a.",'[25]Månedlig Olie Rapport'!$B$2:$B$39,0),FALSE),0)</f>
        <v>0</v>
      </c>
      <c r="E380" s="16">
        <f>IFERROR(HLOOKUP("Halvfabrikata",'[25]Månedlig Olie Rapport'!$A$2:$AG$39,MATCH("Eksport 3.a.",'[25]Månedlig Olie Rapport'!$B$2:$B$39,0),FALSE),0)</f>
        <v>8979</v>
      </c>
      <c r="F380" s="16">
        <f>IFERROR(HLOOKUP("Halvfabrikata",'[25]Månedlig Olie Rapport'!$A$2:$AG$39,MATCH("Bunkring af udenrigsfart 3.d.",'[25]Månedlig Olie Rapport'!$B$2:$B$39,0),FALSE),0)</f>
        <v>0</v>
      </c>
      <c r="G380" s="16">
        <f>I378-I380</f>
        <v>-9778</v>
      </c>
      <c r="H380" s="16">
        <f>IFERROR(HLOOKUP("Halvfabrikata",'[25]Månedlig Olie Rapport'!$A$2:$AG$39,MATCH("Anvendt til produktion 3.n",'[25]Månedlig Olie Rapport'!$B$2:$B$39,0),FALSE),0)</f>
        <v>0</v>
      </c>
      <c r="I380" s="16">
        <f>IFERROR(HLOOKUP("Halvfabrikata",'[25]Månedlig Olie Rapport'!$A$2:$AG$39,MATCH("EGEN BEHOLDNING ULTIMO",'[25]Månedlig Olie Rapport'!$A$2:$A$39,0),FALSE),0)</f>
        <v>83371</v>
      </c>
      <c r="K380" s="23" t="str">
        <f>'Olieforbrug, TJ'!M380</f>
        <v>January</v>
      </c>
    </row>
    <row r="381" spans="1:11" x14ac:dyDescent="0.2">
      <c r="A381" s="23" t="str">
        <f>'Olieforbrug, TJ'!A381</f>
        <v>Februar</v>
      </c>
      <c r="C381" s="16">
        <f>IFERROR(HLOOKUP("Halvfabrikata",'[26]Månedlig Olie Rapport'!$B$2:$AG$39,MATCH("Egen produktion 2.i.",'[26]Månedlig Olie Rapport'!$B$2:$B$39,0),FALSE),0)</f>
        <v>6875</v>
      </c>
      <c r="D381" s="16">
        <f>IFERROR(HLOOKUP("Halvfabrikata",'[26]Månedlig Olie Rapport'!$A$2:$AG$39,MATCH("Import 2.a.",'[26]Månedlig Olie Rapport'!$B$2:$B$39,0),FALSE),0)</f>
        <v>0</v>
      </c>
      <c r="E381" s="16">
        <f>IFERROR(HLOOKUP("Halvfabrikata",'[26]Månedlig Olie Rapport'!$A$2:$AG$39,MATCH("Eksport 3.a.",'[26]Månedlig Olie Rapport'!$B$2:$B$39,0),FALSE),0)</f>
        <v>41071</v>
      </c>
      <c r="F381" s="16">
        <f>IFERROR(HLOOKUP("Halvfabrikata",'[26]Månedlig Olie Rapport'!$A$2:$AG$39,MATCH("Bunkring af udenrigsfart 3.d.",'[26]Månedlig Olie Rapport'!$B$2:$B$39,0),FALSE),0)</f>
        <v>0</v>
      </c>
      <c r="G381" s="16">
        <f t="shared" ref="G381:G386" si="69">I380-I381</f>
        <v>35501</v>
      </c>
      <c r="H381" s="16">
        <f>IFERROR(HLOOKUP("Halvfabrikata",'[26]Månedlig Olie Rapport'!$A$2:$AG$39,MATCH("Anvendt til produktion 3.n",'[26]Månedlig Olie Rapport'!$B$2:$B$39,0),FALSE),0)</f>
        <v>1482</v>
      </c>
      <c r="I381" s="16">
        <f>IFERROR(HLOOKUP("Halvfabrikata",'[26]Månedlig Olie Rapport'!$A$2:$AG$39,MATCH("EGEN BEHOLDNING ULTIMO",'[26]Månedlig Olie Rapport'!$A$2:$A$39,0),FALSE),0)</f>
        <v>47870</v>
      </c>
      <c r="K381" s="23" t="str">
        <f>'Olieforbrug, TJ'!M381</f>
        <v>February</v>
      </c>
    </row>
    <row r="382" spans="1:11" x14ac:dyDescent="0.2">
      <c r="A382" s="23" t="str">
        <f>'Olieforbrug, TJ'!A382</f>
        <v>Marts</v>
      </c>
      <c r="C382" s="16">
        <f>IFERROR(HLOOKUP("Halvfabrikata",'[27]Månedlig Olie Rapport'!$B$2:$AG$39,MATCH("Egen produktion 2.i.",'[27]Månedlig Olie Rapport'!$B$2:$B$39,0),FALSE),0)</f>
        <v>11586</v>
      </c>
      <c r="D382" s="16">
        <f>IFERROR(HLOOKUP("Halvfabrikata",'[27]Månedlig Olie Rapport'!$A$2:$AG$39,MATCH("Import 2.a.",'[27]Månedlig Olie Rapport'!$B$2:$B$39,0),FALSE),0)</f>
        <v>30233</v>
      </c>
      <c r="E382" s="16">
        <f>IFERROR(HLOOKUP("Halvfabrikata",'[27]Månedlig Olie Rapport'!$A$2:$AG$39,MATCH("Eksport 3.a.",'[27]Månedlig Olie Rapport'!$B$2:$B$39,0),FALSE),0)</f>
        <v>8314</v>
      </c>
      <c r="F382" s="16">
        <f>IFERROR(HLOOKUP("Halvfabrikata",'[27]Månedlig Olie Rapport'!$A$2:$AG$39,MATCH("Bunkring af udenrigsfart 3.d.",'[27]Månedlig Olie Rapport'!$B$2:$B$39,0),FALSE),0)</f>
        <v>0</v>
      </c>
      <c r="G382" s="16">
        <f t="shared" si="69"/>
        <v>-33058</v>
      </c>
      <c r="H382" s="16">
        <f>IFERROR(HLOOKUP("Halvfabrikata",'[27]Månedlig Olie Rapport'!$A$2:$AG$39,MATCH("Anvendt til produktion 3.n",'[27]Månedlig Olie Rapport'!$B$2:$B$39,0),FALSE),0)</f>
        <v>165</v>
      </c>
      <c r="I382" s="16">
        <f>IFERROR(HLOOKUP("Halvfabrikata",'[27]Månedlig Olie Rapport'!$A$2:$AG$39,MATCH("EGEN BEHOLDNING ULTIMO",'[27]Månedlig Olie Rapport'!$A$2:$A$39,0),FALSE),0)</f>
        <v>80928</v>
      </c>
      <c r="K382" s="23" t="str">
        <f>'Olieforbrug, TJ'!M382</f>
        <v>March</v>
      </c>
    </row>
    <row r="383" spans="1:11" x14ac:dyDescent="0.2">
      <c r="A383" s="23" t="str">
        <f>'Olieforbrug, TJ'!A383</f>
        <v>April</v>
      </c>
      <c r="C383" s="16">
        <f>IFERROR(HLOOKUP("Halvfabrikata",'[28]Månedlig Olie Rapport'!$B$2:$AG$39,MATCH("Egen produktion 2.i.",'[28]Månedlig Olie Rapport'!$B$2:$B$39,0),FALSE),0)</f>
        <v>6501</v>
      </c>
      <c r="D383" s="16">
        <f>IFERROR(HLOOKUP("Halvfabrikata",'[28]Månedlig Olie Rapport'!$A$2:$AG$39,MATCH("Import 2.a.",'[28]Månedlig Olie Rapport'!$B$2:$B$39,0),FALSE),0)</f>
        <v>0</v>
      </c>
      <c r="E383" s="16">
        <f>IFERROR(HLOOKUP("Halvfabrikata",'[28]Månedlig Olie Rapport'!$A$2:$AG$39,MATCH("Eksport 3.a.",'[28]Månedlig Olie Rapport'!$B$2:$B$39,0),FALSE),0)</f>
        <v>56918</v>
      </c>
      <c r="F383" s="16">
        <f>IFERROR(HLOOKUP("Halvfabrikata",'[28]Månedlig Olie Rapport'!$A$2:$AG$39,MATCH("Bunkring af udenrigsfart 3.d.",'[28]Månedlig Olie Rapport'!$B$2:$B$39,0),FALSE),0)</f>
        <v>0</v>
      </c>
      <c r="G383" s="16">
        <f t="shared" si="69"/>
        <v>52307</v>
      </c>
      <c r="H383" s="16">
        <f>IFERROR(HLOOKUP("Halvfabrikata",'[28]Månedlig Olie Rapport'!$A$2:$AG$39,MATCH("Anvendt til produktion 3.n",'[28]Månedlig Olie Rapport'!$B$2:$B$39,0),FALSE),0)</f>
        <v>1985</v>
      </c>
      <c r="I383" s="16">
        <f>IFERROR(HLOOKUP("Halvfabrikata",'[28]Månedlig Olie Rapport'!$A$2:$AG$39,MATCH("EGEN BEHOLDNING ULTIMO",'[28]Månedlig Olie Rapport'!$A$2:$A$39,0),FALSE),0)</f>
        <v>28621</v>
      </c>
      <c r="K383" s="23" t="str">
        <f>'Olieforbrug, TJ'!M383</f>
        <v>April</v>
      </c>
    </row>
    <row r="384" spans="1:11" x14ac:dyDescent="0.2">
      <c r="A384" s="23" t="str">
        <f>'Olieforbrug, TJ'!A384</f>
        <v>Maj</v>
      </c>
      <c r="C384" s="16">
        <f>IFERROR(HLOOKUP("Halvfabrikata",'[29]Månedlig Olie Rapport'!$B$2:$AG$39,MATCH("Egen produktion 2.i.",'[29]Månedlig Olie Rapport'!$B$2:$B$39,0),FALSE),0)</f>
        <v>18575</v>
      </c>
      <c r="D384" s="16">
        <f>IFERROR(HLOOKUP("Halvfabrikata",'[29]Månedlig Olie Rapport'!$A$2:$AG$39,MATCH("Import 2.a.",'[29]Månedlig Olie Rapport'!$B$2:$B$39,0),FALSE),0)</f>
        <v>0</v>
      </c>
      <c r="E384" s="16">
        <f>IFERROR(HLOOKUP("Halvfabrikata",'[29]Månedlig Olie Rapport'!$A$2:$AG$39,MATCH("Eksport 3.a.",'[29]Månedlig Olie Rapport'!$B$2:$B$39,0),FALSE),0)</f>
        <v>5996</v>
      </c>
      <c r="F384" s="16">
        <f>IFERROR(HLOOKUP("Halvfabrikata",'[29]Månedlig Olie Rapport'!$A$2:$AG$39,MATCH("Bunkring af udenrigsfart 3.d.",'[29]Månedlig Olie Rapport'!$B$2:$B$39,0),FALSE),0)</f>
        <v>0</v>
      </c>
      <c r="G384" s="16">
        <f t="shared" si="69"/>
        <v>-11893</v>
      </c>
      <c r="H384" s="16">
        <f>IFERROR(HLOOKUP("Halvfabrikata",'[29]Månedlig Olie Rapport'!$A$2:$AG$39,MATCH("Anvendt til produktion 3.n",'[29]Månedlig Olie Rapport'!$B$2:$B$39,0),FALSE),0)</f>
        <v>685</v>
      </c>
      <c r="I384" s="16">
        <f>IFERROR(HLOOKUP("Halvfabrikata",'[29]Månedlig Olie Rapport'!$A$2:$AG$39,MATCH("EGEN BEHOLDNING ULTIMO",'[29]Månedlig Olie Rapport'!$A$2:$A$39,0),FALSE),0)</f>
        <v>40514</v>
      </c>
      <c r="K384" s="23" t="str">
        <f>'Olieforbrug, TJ'!M384</f>
        <v>May</v>
      </c>
    </row>
    <row r="385" spans="1:11" x14ac:dyDescent="0.2">
      <c r="A385" s="23" t="str">
        <f>'Olieforbrug, TJ'!A385</f>
        <v>Juni</v>
      </c>
      <c r="C385" s="16">
        <f>IFERROR(HLOOKUP("Halvfabrikata",'[30]Månedlig Olie Rapport'!$B$2:$AG$39,MATCH("Egen produktion 2.i.",'[30]Månedlig Olie Rapport'!$B$2:$B$39,0),FALSE),0)</f>
        <v>28271</v>
      </c>
      <c r="D385" s="16">
        <f>IFERROR(HLOOKUP("Halvfabrikata",'[30]Månedlig Olie Rapport'!$A$2:$AG$39,MATCH("Import 2.a.",'[30]Månedlig Olie Rapport'!$B$2:$B$39,0),FALSE),0)</f>
        <v>0</v>
      </c>
      <c r="E385" s="16">
        <f>IFERROR(HLOOKUP("Halvfabrikata",'[30]Månedlig Olie Rapport'!$A$2:$AG$39,MATCH("Eksport 3.a.",'[30]Månedlig Olie Rapport'!$B$2:$B$39,0),FALSE),0)</f>
        <v>17690</v>
      </c>
      <c r="F385" s="16">
        <f>IFERROR(HLOOKUP("Halvfabrikata",'[30]Månedlig Olie Rapport'!$A$2:$AG$39,MATCH("Bunkring af udenrigsfart 3.d.",'[30]Månedlig Olie Rapport'!$B$2:$B$39,0),FALSE),0)</f>
        <v>0</v>
      </c>
      <c r="G385" s="16">
        <f t="shared" si="69"/>
        <v>-10370</v>
      </c>
      <c r="H385" s="16">
        <f>IFERROR(HLOOKUP("Halvfabrikata",'[30]Månedlig Olie Rapport'!$A$2:$AG$39,MATCH("Anvendt til produktion 3.n",'[30]Månedlig Olie Rapport'!$B$2:$B$39,0),FALSE),0)</f>
        <v>0</v>
      </c>
      <c r="I385" s="16">
        <f>IFERROR(HLOOKUP("Halvfabrikata",'[30]Månedlig Olie Rapport'!$A$2:$AG$39,MATCH("EGEN BEHOLDNING ULTIMO",'[30]Månedlig Olie Rapport'!$A$2:$A$39,0),FALSE),0)</f>
        <v>50884</v>
      </c>
      <c r="K385" s="23" t="str">
        <f>'Olieforbrug, TJ'!M385</f>
        <v>June</v>
      </c>
    </row>
    <row r="386" spans="1:11" x14ac:dyDescent="0.2">
      <c r="A386" s="23" t="str">
        <f>'Olieforbrug, TJ'!A386</f>
        <v>Juli</v>
      </c>
      <c r="C386" s="16">
        <f>IFERROR(HLOOKUP("Halvfabrikata",'[31]Månedlig Olie Rapport'!$B$2:$AG$39,MATCH("Egen produktion 2.i.",'[31]Månedlig Olie Rapport'!$B$2:$B$39,0),FALSE),0)</f>
        <v>5606</v>
      </c>
      <c r="D386" s="16">
        <f>IFERROR(HLOOKUP("Halvfabrikata",'[31]Månedlig Olie Rapport'!$A$2:$AG$39,MATCH("Import 2.a.",'[31]Månedlig Olie Rapport'!$B$2:$B$39,0),FALSE),0)</f>
        <v>0</v>
      </c>
      <c r="E386" s="16">
        <f>IFERROR(HLOOKUP("Halvfabrikata",'[31]Månedlig Olie Rapport'!$A$2:$AG$39,MATCH("Eksport 3.a.",'[31]Månedlig Olie Rapport'!$B$2:$B$39,0),FALSE),0)</f>
        <v>5978</v>
      </c>
      <c r="F386" s="16">
        <f>IFERROR(HLOOKUP("Halvfabrikata",'[31]Månedlig Olie Rapport'!$A$2:$AG$39,MATCH("Bunkring af udenrigsfart 3.d.",'[31]Månedlig Olie Rapport'!$B$2:$B$39,0),FALSE),0)</f>
        <v>0</v>
      </c>
      <c r="G386" s="16">
        <f t="shared" si="69"/>
        <v>825</v>
      </c>
      <c r="H386" s="16">
        <f>IFERROR(HLOOKUP("Halvfabrikata",'[31]Månedlig Olie Rapport'!$A$2:$AG$39,MATCH("Anvendt til produktion 3.n",'[31]Månedlig Olie Rapport'!$B$2:$B$39,0),FALSE),0)</f>
        <v>399</v>
      </c>
      <c r="I386" s="16">
        <f>IFERROR(HLOOKUP("Halvfabrikata",'[31]Månedlig Olie Rapport'!$A$2:$AG$39,MATCH("EGEN BEHOLDNING ULTIMO",'[31]Månedlig Olie Rapport'!$A$2:$A$39,0),FALSE),0)</f>
        <v>50059</v>
      </c>
      <c r="K386" s="23" t="str">
        <f>'Olieforbrug, TJ'!M386</f>
        <v>July</v>
      </c>
    </row>
    <row r="387" spans="1:11" x14ac:dyDescent="0.2">
      <c r="A387" s="23" t="str">
        <f>'Olieforbrug, TJ'!A387</f>
        <v>August</v>
      </c>
      <c r="C387" s="16">
        <f>IFERROR(HLOOKUP("Halvfabrikata",'[32]Månedlig Olie Rapport'!$B$2:$AG$39,MATCH("Egen produktion 2.i.",'[32]Månedlig Olie Rapport'!$B$2:$B$39,0),FALSE),0)</f>
        <v>1653</v>
      </c>
      <c r="D387" s="16">
        <f>IFERROR(HLOOKUP("Halvfabrikata",'[32]Månedlig Olie Rapport'!$A$2:$AG$39,MATCH("Import 2.a.",'[32]Månedlig Olie Rapport'!$B$2:$B$39,0),FALSE),0)</f>
        <v>0</v>
      </c>
      <c r="E387" s="16">
        <f>IFERROR(HLOOKUP("Halvfabrikata",'[32]Månedlig Olie Rapport'!$A$2:$AG$39,MATCH("Eksport 3.a.",'[32]Månedlig Olie Rapport'!$B$2:$B$39,0),FALSE),0)</f>
        <v>19350</v>
      </c>
      <c r="F387" s="16">
        <f>IFERROR(HLOOKUP("Halvfabrikata",'[32]Månedlig Olie Rapport'!$A$2:$AG$39,MATCH("Bunkring af udenrigsfart 3.d.",'[32]Månedlig Olie Rapport'!$B$2:$B$39,0),FALSE),0)</f>
        <v>0</v>
      </c>
      <c r="G387" s="16">
        <f>I386-I387</f>
        <v>19523</v>
      </c>
      <c r="H387" s="16">
        <f>IFERROR(HLOOKUP("Halvfabrikata",'[32]Månedlig Olie Rapport'!$A$2:$AG$39,MATCH("Anvendt til produktion 3.n",'[32]Månedlig Olie Rapport'!$B$2:$B$39,0),FALSE),0)</f>
        <v>1826</v>
      </c>
      <c r="I387" s="16">
        <f>IFERROR(HLOOKUP("Halvfabrikata",'[32]Månedlig Olie Rapport'!$A$2:$AG$39,MATCH("EGEN BEHOLDNING ULTIMO",'[32]Månedlig Olie Rapport'!$A$2:$A$39,0),FALSE),0)</f>
        <v>30536</v>
      </c>
      <c r="K387" s="23" t="str">
        <f>'Olieforbrug, TJ'!M387</f>
        <v>August</v>
      </c>
    </row>
    <row r="388" spans="1:11" x14ac:dyDescent="0.2">
      <c r="A388" s="23" t="str">
        <f>'Olieforbrug, TJ'!A388</f>
        <v>September</v>
      </c>
      <c r="C388" s="16">
        <f>IFERROR(HLOOKUP("Halvfabrikata",'[33]Månedlig Olie Rapport'!$B$2:$AG$39,MATCH("Egen produktion 2.i.",'[33]Månedlig Olie Rapport'!$B$2:$B$39,0),FALSE),0)</f>
        <v>66605</v>
      </c>
      <c r="D388" s="16">
        <f>IFERROR(HLOOKUP("Halvfabrikata",'[33]Månedlig Olie Rapport'!$A$2:$AG$39,MATCH("Import 2.a.",'[33]Månedlig Olie Rapport'!$B$2:$B$39,0),FALSE),0)</f>
        <v>0</v>
      </c>
      <c r="E388" s="16">
        <f>IFERROR(HLOOKUP("Halvfabrikata",'[33]Månedlig Olie Rapport'!$A$2:$AG$39,MATCH("Eksport 3.a.",'[33]Månedlig Olie Rapport'!$B$2:$B$39,0),FALSE),0)</f>
        <v>0</v>
      </c>
      <c r="F388" s="16">
        <f>IFERROR(HLOOKUP("Halvfabrikata",'[33]Månedlig Olie Rapport'!$A$2:$AG$39,MATCH("Bunkring af udenrigsfart 3.d.",'[33]Månedlig Olie Rapport'!$B$2:$B$39,0),FALSE),0)</f>
        <v>0</v>
      </c>
      <c r="G388" s="16">
        <f>I387-I388</f>
        <v>-66124</v>
      </c>
      <c r="H388" s="16">
        <f>IFERROR(HLOOKUP("Halvfabrikata",'[33]Månedlig Olie Rapport'!$A$2:$AG$39,MATCH("Anvendt til produktion 3.n",'[33]Månedlig Olie Rapport'!$B$2:$B$39,0),FALSE),0)</f>
        <v>692</v>
      </c>
      <c r="I388" s="16">
        <f>IFERROR(HLOOKUP("Halvfabrikata",'[33]Månedlig Olie Rapport'!$A$2:$AG$39,MATCH("EGEN BEHOLDNING ULTIMO",'[33]Månedlig Olie Rapport'!$A$2:$A$39,0),FALSE),0)</f>
        <v>96660</v>
      </c>
      <c r="K388" s="23" t="str">
        <f>'Olieforbrug, TJ'!M388</f>
        <v>September</v>
      </c>
    </row>
    <row r="389" spans="1:11" x14ac:dyDescent="0.2">
      <c r="A389" s="23" t="str">
        <f>'Olieforbrug, TJ'!A389</f>
        <v>Oktober</v>
      </c>
      <c r="C389" s="16">
        <f>IFERROR(HLOOKUP("Halvfabrikata",'[34]Månedlig Olie Rapport'!$B$2:$AG$39,MATCH("Egen produktion 2.i.",'[34]Månedlig Olie Rapport'!$B$2:$B$39,0),FALSE),0)</f>
        <v>19414</v>
      </c>
      <c r="D389" s="16">
        <f>IFERROR(HLOOKUP("Halvfabrikata",'[34]Månedlig Olie Rapport'!$A$2:$AG$39,MATCH("Import 2.a.",'[34]Månedlig Olie Rapport'!$B$2:$B$39,0),FALSE),0)</f>
        <v>11307</v>
      </c>
      <c r="E389" s="16">
        <f>IFERROR(HLOOKUP("Halvfabrikata",'[34]Månedlig Olie Rapport'!$A$2:$AG$39,MATCH("Eksport 3.a.",'[34]Månedlig Olie Rapport'!$B$2:$B$39,0),FALSE),0)</f>
        <v>14830</v>
      </c>
      <c r="F389" s="16">
        <f>IFERROR(HLOOKUP("Halvfabrikata",'[34]Månedlig Olie Rapport'!$A$2:$AG$39,MATCH("Bunkring af udenrigsfart 3.d.",'[34]Månedlig Olie Rapport'!$B$2:$B$39,0),FALSE),0)</f>
        <v>0</v>
      </c>
      <c r="G389" s="16">
        <f>I388-I389</f>
        <v>-16160</v>
      </c>
      <c r="H389" s="16">
        <f>IFERROR(HLOOKUP("Halvfabrikata",'[34]Månedlig Olie Rapport'!$A$2:$AG$39,MATCH("Anvendt til produktion 3.n",'[34]Månedlig Olie Rapport'!$B$2:$B$39,0),FALSE),0)</f>
        <v>0</v>
      </c>
      <c r="I389" s="16">
        <f>IFERROR(HLOOKUP("Halvfabrikata",'[34]Månedlig Olie Rapport'!$A$2:$AG$39,MATCH("EGEN BEHOLDNING ULTIMO",'[34]Månedlig Olie Rapport'!$A$2:$A$39,0),FALSE),0)</f>
        <v>112820</v>
      </c>
      <c r="K389" s="23" t="str">
        <f>'Olieforbrug, TJ'!M389</f>
        <v>October</v>
      </c>
    </row>
    <row r="390" spans="1:11" x14ac:dyDescent="0.2">
      <c r="A390" s="23" t="str">
        <f>'Olieforbrug, TJ'!A390</f>
        <v>November</v>
      </c>
      <c r="C390" s="16">
        <f>IFERROR(HLOOKUP("Halvfabrikata",'[35]Månedlig Olie Rapport'!$B$2:$AG$39,MATCH("Egen produktion 2.i.",'[35]Månedlig Olie Rapport'!$B$2:$B$39,0),FALSE),0)</f>
        <v>3374</v>
      </c>
      <c r="D390" s="16">
        <f>IFERROR(HLOOKUP("Halvfabrikata",'[35]Månedlig Olie Rapport'!$A$2:$AG$39,MATCH("Import 2.a.",'[35]Månedlig Olie Rapport'!$B$2:$B$39,0),FALSE),0)</f>
        <v>0</v>
      </c>
      <c r="E390" s="16">
        <f>IFERROR(HLOOKUP("Halvfabrikata",'[35]Månedlig Olie Rapport'!$A$2:$AG$39,MATCH("Eksport 3.a.",'[35]Månedlig Olie Rapport'!$B$2:$B$39,0),FALSE),0)</f>
        <v>52290</v>
      </c>
      <c r="F390" s="16">
        <f>IFERROR(HLOOKUP("Halvfabrikata",'[35]Månedlig Olie Rapport'!$A$2:$AG$39,MATCH("Bunkring af udenrigsfart 3.d.",'[35]Månedlig Olie Rapport'!$B$2:$B$39,0),FALSE),0)</f>
        <v>0</v>
      </c>
      <c r="G390" s="16">
        <f>I389-I390</f>
        <v>54980</v>
      </c>
      <c r="H390" s="16">
        <f>IFERROR(HLOOKUP("Halvfabrikata",'[35]Månedlig Olie Rapport'!$A$2:$AG$39,MATCH("Anvendt til produktion 3.n",'[35]Månedlig Olie Rapport'!$B$2:$B$39,0),FALSE),0)</f>
        <v>5691</v>
      </c>
      <c r="I390" s="16">
        <f>IFERROR(HLOOKUP("Halvfabrikata",'[35]Månedlig Olie Rapport'!$A$2:$AG$39,MATCH("EGEN BEHOLDNING ULTIMO",'[35]Månedlig Olie Rapport'!$A$2:$A$39,0),FALSE),0)</f>
        <v>57840</v>
      </c>
      <c r="K390" s="23" t="str">
        <f>'Olieforbrug, TJ'!M390</f>
        <v>November</v>
      </c>
    </row>
    <row r="391" spans="1:11" ht="13.5" thickBot="1" x14ac:dyDescent="0.25">
      <c r="A391" s="41" t="str">
        <f>'Olieforbrug, TJ'!A391</f>
        <v>December</v>
      </c>
      <c r="C391" s="42">
        <f>IFERROR(HLOOKUP("Halvfabrikata",'[36]Månedlig Olie Rapport'!$B$2:$AG$39,MATCH("Egen produktion 2.i.",'[36]Månedlig Olie Rapport'!$B$2:$B$39,0),FALSE),0)</f>
        <v>0</v>
      </c>
      <c r="D391" s="42">
        <f>IFERROR(HLOOKUP("Halvfabrikata",'[36]Månedlig Olie Rapport'!$A$2:$AG$39,MATCH("Import 2.a.",'[36]Månedlig Olie Rapport'!$B$2:$B$39,0),FALSE),0)</f>
        <v>48447</v>
      </c>
      <c r="E391" s="42">
        <f>IFERROR(HLOOKUP("Halvfabrikata",'[36]Månedlig Olie Rapport'!$A$2:$AG$39,MATCH("Eksport 3.a.",'[36]Månedlig Olie Rapport'!$B$2:$B$39,0),FALSE),0)</f>
        <v>5973</v>
      </c>
      <c r="F391" s="42">
        <f>IFERROR(HLOOKUP("Halvfabrikata",'[36]Månedlig Olie Rapport'!$A$2:$AG$39,MATCH("Bunkring af udenrigsfart 3.d.",'[36]Månedlig Olie Rapport'!$B$2:$B$39,0),FALSE),0)</f>
        <v>0</v>
      </c>
      <c r="G391" s="42">
        <f>I390-I391</f>
        <v>-31219</v>
      </c>
      <c r="H391" s="42">
        <f>IFERROR(HLOOKUP("Halvfabrikata",'[36]Månedlig Olie Rapport'!$A$2:$AG$39,MATCH("Anvendt til produktion 3.n",'[36]Månedlig Olie Rapport'!$B$2:$B$39,0),FALSE),0)</f>
        <v>10777</v>
      </c>
      <c r="I391" s="42">
        <f>IFERROR(HLOOKUP("Halvfabrikata",'[36]Månedlig Olie Rapport'!$A$2:$AG$39,MATCH("EGEN BEHOLDNING ULTIMO",'[36]Månedlig Olie Rapport'!$A$2:$A$39,0),FALSE),0)</f>
        <v>89059</v>
      </c>
      <c r="J391" s="2"/>
      <c r="K391" s="43" t="str">
        <f>'Olieforbrug, TJ'!M391</f>
        <v>December</v>
      </c>
    </row>
    <row r="392" spans="1:11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K392" s="37">
        <v>2020</v>
      </c>
    </row>
    <row r="393" spans="1:11" x14ac:dyDescent="0.2">
      <c r="A393" s="23" t="str">
        <f>'Olieforbrug, TJ'!A393</f>
        <v>Januar</v>
      </c>
      <c r="C393" s="16">
        <f>IFERROR(HLOOKUP("Halvfabrikata",'[37]Månedlig Olie Rapport'!$B$2:$AG$39,MATCH("Egen produktion 2.i.",'[37]Månedlig Olie Rapport'!$B$2:$B$39,0),FALSE),0)</f>
        <v>9720</v>
      </c>
      <c r="D393" s="16">
        <f>IFERROR(HLOOKUP("Halvfabrikata",'[37]Månedlig Olie Rapport'!$A$2:$AG$39,MATCH("Import 2.a.",'[37]Månedlig Olie Rapport'!$B$2:$B$39,0),FALSE),0)</f>
        <v>0</v>
      </c>
      <c r="E393" s="16">
        <f>IFERROR(HLOOKUP("Halvfabrikata",'[37]Månedlig Olie Rapport'!$A$2:$AG$39,MATCH("Eksport 3.a.",'[37]Månedlig Olie Rapport'!$B$2:$B$39,0),FALSE),0)</f>
        <v>7669</v>
      </c>
      <c r="F393" s="16">
        <f>IFERROR(HLOOKUP("Halvfabrikata",'[37]Månedlig Olie Rapport'!$A$2:$AG$39,MATCH("Bunkring af udenrigsfart 3.d.",'[37]Månedlig Olie Rapport'!$B$2:$B$39,0),FALSE),0)</f>
        <v>0</v>
      </c>
      <c r="G393" s="16">
        <f>I391-I393</f>
        <v>15890</v>
      </c>
      <c r="H393" s="16">
        <f>IFERROR(HLOOKUP("Halvfabrikata",'[37]Månedlig Olie Rapport'!$A$2:$AG$39,MATCH("Anvendt til produktion 3.n",'[37]Månedlig Olie Rapport'!$B$2:$B$39,0),FALSE),0)</f>
        <v>367</v>
      </c>
      <c r="I393" s="16">
        <f>IFERROR(HLOOKUP("Halvfabrikata",'[37]Månedlig Olie Rapport'!$A$2:$AG$39,MATCH("EGEN BEHOLDNING ULTIMO",'[37]Månedlig Olie Rapport'!$A$2:$A$39,0),FALSE),0)</f>
        <v>73169</v>
      </c>
      <c r="K393" s="23" t="str">
        <f>'Olieforbrug, TJ'!M393</f>
        <v>January</v>
      </c>
    </row>
    <row r="394" spans="1:11" x14ac:dyDescent="0.2">
      <c r="A394" s="23" t="str">
        <f>'Olieforbrug, TJ'!A394</f>
        <v>Februar</v>
      </c>
      <c r="C394" s="16">
        <f>IFERROR(HLOOKUP("Halvfabrikata",'[38]Månedlig Olie Rapport'!$B$2:$AG$39,MATCH("Egen produktion 2.i.",'[38]Månedlig Olie Rapport'!$B$2:$B$39,0),FALSE),0)</f>
        <v>6302</v>
      </c>
      <c r="D394" s="16">
        <f>IFERROR(HLOOKUP("Halvfabrikata",'[38]Månedlig Olie Rapport'!$A$2:$AG$39,MATCH("Import 2.a.",'[38]Månedlig Olie Rapport'!$B$2:$B$39,0),FALSE),0)</f>
        <v>0</v>
      </c>
      <c r="E394" s="16">
        <f>IFERROR(HLOOKUP("Halvfabrikata",'[38]Månedlig Olie Rapport'!$A$2:$AG$39,MATCH("Eksport 3.a.",'[38]Månedlig Olie Rapport'!$B$2:$B$39,0),FALSE),0)</f>
        <v>3148</v>
      </c>
      <c r="F394" s="16">
        <f>IFERROR(HLOOKUP("Halvfabrikata",'[38]Månedlig Olie Rapport'!$A$2:$AG$39,MATCH("Bunkring af udenrigsfart 3.d.",'[38]Månedlig Olie Rapport'!$B$2:$B$39,0),FALSE),0)</f>
        <v>0</v>
      </c>
      <c r="G394" s="65">
        <f t="shared" ref="G394:G399" si="70">I393-I394</f>
        <v>33544</v>
      </c>
      <c r="H394" s="16">
        <f>IFERROR(HLOOKUP("Halvfabrikata",'[38]Månedlig Olie Rapport'!$A$2:$AG$39,MATCH("Anvendt til produktion 3.n",'[38]Månedlig Olie Rapport'!$B$2:$B$39,0),FALSE),0)</f>
        <v>0</v>
      </c>
      <c r="I394" s="16">
        <f>IFERROR(HLOOKUP("Halvfabrikata",'[38]Månedlig Olie Rapport'!$A$2:$AG$39,MATCH("EGEN BEHOLDNING ULTIMO",'[38]Månedlig Olie Rapport'!$A$2:$A$39,0),FALSE),0)</f>
        <v>39625</v>
      </c>
      <c r="K394" s="23" t="str">
        <f>'Olieforbrug, TJ'!M394</f>
        <v>February</v>
      </c>
    </row>
    <row r="395" spans="1:11" x14ac:dyDescent="0.2">
      <c r="A395" s="23" t="str">
        <f>'Olieforbrug, TJ'!A395</f>
        <v>Marts</v>
      </c>
      <c r="C395" s="16">
        <f>IFERROR(HLOOKUP("Halvfabrikata",'[39]Månedlig Olie Rapport'!$B$2:$AG$39,MATCH("Egen produktion 2.i.",'[39]Månedlig Olie Rapport'!$B$2:$B$39,0),FALSE),0)</f>
        <v>14262</v>
      </c>
      <c r="D395" s="16">
        <f>IFERROR(HLOOKUP("Halvfabrikata",'[39]Månedlig Olie Rapport'!$A$2:$AG$39,MATCH("Import 2.a.",'[39]Månedlig Olie Rapport'!$B$2:$B$39,0),FALSE),0)</f>
        <v>0</v>
      </c>
      <c r="E395" s="16">
        <f>IFERROR(HLOOKUP("Halvfabrikata",'[39]Månedlig Olie Rapport'!$A$2:$AG$39,MATCH("Eksport 3.a.",'[39]Månedlig Olie Rapport'!$B$2:$B$39,0),FALSE),0)</f>
        <v>6792</v>
      </c>
      <c r="F395" s="16">
        <f>IFERROR(HLOOKUP("Halvfabrikata",'[39]Månedlig Olie Rapport'!$A$2:$AG$39,MATCH("Bunkring af udenrigsfart 3.d.",'[39]Månedlig Olie Rapport'!$B$2:$B$39,0),FALSE),0)</f>
        <v>0</v>
      </c>
      <c r="G395" s="65">
        <f t="shared" si="70"/>
        <v>-3133</v>
      </c>
      <c r="H395" s="16">
        <f>IFERROR(HLOOKUP("Halvfabrikata",'[39]Månedlig Olie Rapport'!$A$2:$AG$39,MATCH("Anvendt til produktion 3.n",'[39]Månedlig Olie Rapport'!$B$2:$B$39,0),FALSE),0)</f>
        <v>4314</v>
      </c>
      <c r="I395" s="16">
        <f>IFERROR(HLOOKUP("Halvfabrikata",'[39]Månedlig Olie Rapport'!$A$2:$AG$39,MATCH("EGEN BEHOLDNING ULTIMO",'[39]Månedlig Olie Rapport'!$A$2:$A$39,0),FALSE),0)</f>
        <v>42758</v>
      </c>
      <c r="K395" s="23" t="str">
        <f>'Olieforbrug, TJ'!M395</f>
        <v>March</v>
      </c>
    </row>
    <row r="396" spans="1:11" ht="15" customHeight="1" x14ac:dyDescent="0.2">
      <c r="A396" s="23" t="str">
        <f>'Olieforbrug, TJ'!A396</f>
        <v>April</v>
      </c>
      <c r="C396" s="16">
        <f>IFERROR(HLOOKUP("Halvfabrikata",'[40]Månedlig Olie Rapport'!$B$2:$AG$39,MATCH("Egen produktion 2.i.",'[40]Månedlig Olie Rapport'!$B$2:$B$39,0),FALSE),0)</f>
        <v>0</v>
      </c>
      <c r="D396" s="16">
        <f>IFERROR(HLOOKUP("Halvfabrikata",'[40]Månedlig Olie Rapport'!$A$2:$AG$39,MATCH("Import 2.a.",'[40]Månedlig Olie Rapport'!$B$2:$B$39,0),FALSE),0)</f>
        <v>0</v>
      </c>
      <c r="E396" s="16">
        <f>IFERROR(HLOOKUP("Halvfabrikata",'[40]Månedlig Olie Rapport'!$A$2:$AG$39,MATCH("Eksport 3.a.",'[40]Månedlig Olie Rapport'!$B$2:$B$39,0),FALSE),0)</f>
        <v>5684</v>
      </c>
      <c r="F396" s="16">
        <f>IFERROR(HLOOKUP("Halvfabrikata",'[40]Månedlig Olie Rapport'!$A$2:$AG$39,MATCH("Bunkring af udenrigsfart 3.d.",'[40]Månedlig Olie Rapport'!$B$2:$B$39,0),FALSE),0)</f>
        <v>0</v>
      </c>
      <c r="G396" s="65">
        <f t="shared" si="70"/>
        <v>12671</v>
      </c>
      <c r="H396" s="16">
        <f>IFERROR(HLOOKUP("Halvfabrikata",'[40]Månedlig Olie Rapport'!$A$2:$AG$39,MATCH("Anvendt til produktion 3.n",'[40]Månedlig Olie Rapport'!$B$2:$B$39,0),FALSE),0)</f>
        <v>6990</v>
      </c>
      <c r="I396" s="16">
        <f>IFERROR(HLOOKUP("Halvfabrikata",'[40]Månedlig Olie Rapport'!$A$2:$AG$39,MATCH("EGEN BEHOLDNING ULTIMO",'[40]Månedlig Olie Rapport'!$A$2:$A$39,0),FALSE),0)</f>
        <v>30087</v>
      </c>
      <c r="K396" s="23" t="str">
        <f>'Olieforbrug, TJ'!M396</f>
        <v>April</v>
      </c>
    </row>
    <row r="397" spans="1:11" ht="15" customHeight="1" x14ac:dyDescent="0.2">
      <c r="A397" s="23" t="str">
        <f>'Olieforbrug, TJ'!A397</f>
        <v>Maj</v>
      </c>
      <c r="C397" s="16">
        <f>IFERROR(HLOOKUP("Halvfabrikata",'[41]Månedlig Olie Rapport'!$B$2:$AG$39,MATCH("Egen produktion 2.i.",'[41]Månedlig Olie Rapport'!$B$2:$B$39,0),FALSE),0)</f>
        <v>12518</v>
      </c>
      <c r="D397" s="16">
        <f>IFERROR(HLOOKUP("Halvfabrikata",'[41]Månedlig Olie Rapport'!$A$2:$AG$39,MATCH("Import 2.a.",'[41]Månedlig Olie Rapport'!$B$2:$B$39,0),FALSE),0)</f>
        <v>0</v>
      </c>
      <c r="E397" s="16">
        <f>IFERROR(HLOOKUP("Halvfabrikata",'[41]Månedlig Olie Rapport'!$A$2:$AG$39,MATCH("Eksport 3.a.",'[41]Månedlig Olie Rapport'!$B$2:$B$39,0),FALSE),0)</f>
        <v>0</v>
      </c>
      <c r="F397" s="16">
        <f>IFERROR(HLOOKUP("Halvfabrikata",'[41]Månedlig Olie Rapport'!$A$2:$AG$39,MATCH("Bunkring af udenrigsfart 3.d.",'[41]Månedlig Olie Rapport'!$B$2:$B$39,0),FALSE),0)</f>
        <v>0</v>
      </c>
      <c r="G397" s="65">
        <f t="shared" si="70"/>
        <v>-9486</v>
      </c>
      <c r="H397" s="16">
        <f>IFERROR(HLOOKUP("Halvfabrikata",'[41]Månedlig Olie Rapport'!$A$2:$AG$39,MATCH("Anvendt til produktion 3.n",'[41]Månedlig Olie Rapport'!$B$2:$B$39,0),FALSE),0)</f>
        <v>1568</v>
      </c>
      <c r="I397" s="16">
        <f>IFERROR(HLOOKUP("Halvfabrikata",'[41]Månedlig Olie Rapport'!$A$2:$AG$39,MATCH("EGEN BEHOLDNING ULTIMO",'[41]Månedlig Olie Rapport'!$A$2:$A$39,0),FALSE),0)</f>
        <v>39573</v>
      </c>
      <c r="K397" s="23" t="str">
        <f>'Olieforbrug, TJ'!M397</f>
        <v>May</v>
      </c>
    </row>
    <row r="398" spans="1:11" ht="15" customHeight="1" x14ac:dyDescent="0.2">
      <c r="A398" s="23" t="str">
        <f>'Olieforbrug, TJ'!A398</f>
        <v>Juni</v>
      </c>
      <c r="C398" s="16">
        <f>IFERROR(HLOOKUP("Halvfabrikata",'[42]Månedlig Olie Rapport'!$B$2:$AG$39,MATCH("Egen produktion 2.i.",'[42]Månedlig Olie Rapport'!$B$2:$B$39,0),FALSE),0)</f>
        <v>5940</v>
      </c>
      <c r="D398" s="16">
        <f>IFERROR(HLOOKUP("Halvfabrikata",'[42]Månedlig Olie Rapport'!$A$2:$AG$39,MATCH("Import 2.a.",'[42]Månedlig Olie Rapport'!$B$2:$B$39,0),FALSE),0)</f>
        <v>0</v>
      </c>
      <c r="E398" s="16">
        <f>IFERROR(HLOOKUP("Halvfabrikata",'[42]Månedlig Olie Rapport'!$A$2:$AG$39,MATCH("Eksport 3.a.",'[42]Månedlig Olie Rapport'!$B$2:$B$39,0),FALSE),0)</f>
        <v>8412</v>
      </c>
      <c r="F398" s="16">
        <f>IFERROR(HLOOKUP("Halvfabrikata",'[42]Månedlig Olie Rapport'!$A$2:$AG$39,MATCH("Bunkring af udenrigsfart 3.d.",'[42]Månedlig Olie Rapport'!$B$2:$B$39,0),FALSE),0)</f>
        <v>0</v>
      </c>
      <c r="G398" s="65">
        <f t="shared" si="70"/>
        <v>4092</v>
      </c>
      <c r="H398" s="16">
        <f>IFERROR(HLOOKUP("Halvfabrikata",'[42]Månedlig Olie Rapport'!$A$2:$AG$39,MATCH("Anvendt til produktion 3.n",'[42]Månedlig Olie Rapport'!$B$2:$B$39,0),FALSE),0)</f>
        <v>1619</v>
      </c>
      <c r="I398" s="16">
        <f>IFERROR(HLOOKUP("Halvfabrikata",'[42]Månedlig Olie Rapport'!$A$2:$AG$39,MATCH("EGEN BEHOLDNING ULTIMO",'[42]Månedlig Olie Rapport'!$A$2:$A$39,0),FALSE),0)</f>
        <v>35481</v>
      </c>
      <c r="K398" s="23" t="str">
        <f>'Olieforbrug, TJ'!M398</f>
        <v>June</v>
      </c>
    </row>
    <row r="399" spans="1:11" x14ac:dyDescent="0.2">
      <c r="A399" s="23" t="str">
        <f>'Olieforbrug, TJ'!A399</f>
        <v>Juli</v>
      </c>
      <c r="C399" s="16">
        <f>IFERROR(HLOOKUP("Halvfabrikata",'[43]Månedlig Olie Rapport'!$B$2:$AG$39,MATCH("Egen produktion 2.i.",'[43]Månedlig Olie Rapport'!$B$2:$B$39,0),FALSE),0)</f>
        <v>1152</v>
      </c>
      <c r="D399" s="16">
        <f>IFERROR(HLOOKUP("Halvfabrikata",'[43]Månedlig Olie Rapport'!$A$2:$AG$39,MATCH("Import 2.a.",'[43]Månedlig Olie Rapport'!$B$2:$B$39,0),FALSE),0)</f>
        <v>0</v>
      </c>
      <c r="E399" s="16">
        <f>IFERROR(HLOOKUP("Halvfabrikata",'[43]Månedlig Olie Rapport'!$A$2:$AG$39,MATCH("Eksport 3.a.",'[43]Månedlig Olie Rapport'!$B$2:$B$39,0),FALSE),0)</f>
        <v>3287</v>
      </c>
      <c r="F399" s="16">
        <f>IFERROR(HLOOKUP("Halvfabrikata",'[43]Månedlig Olie Rapport'!$A$2:$AG$39,MATCH("Bunkring af udenrigsfart 3.d.",'[43]Månedlig Olie Rapport'!$B$2:$B$39,0),FALSE),0)</f>
        <v>0</v>
      </c>
      <c r="G399" s="65">
        <f t="shared" si="70"/>
        <v>9955</v>
      </c>
      <c r="H399" s="16">
        <f>IFERROR(HLOOKUP("Halvfabrikata",'[43]Månedlig Olie Rapport'!$A$2:$AG$39,MATCH("Anvendt til produktion 3.n",'[43]Månedlig Olie Rapport'!$B$2:$B$39,0),FALSE),0)</f>
        <v>7819</v>
      </c>
      <c r="I399" s="16">
        <f>IFERROR(HLOOKUP("Halvfabrikata",'[43]Månedlig Olie Rapport'!$A$2:$AG$39,MATCH("EGEN BEHOLDNING ULTIMO",'[43]Månedlig Olie Rapport'!$A$2:$A$39,0),FALSE),0)</f>
        <v>25526</v>
      </c>
      <c r="K399" s="23" t="str">
        <f>'Olieforbrug, TJ'!M399</f>
        <v>July</v>
      </c>
    </row>
    <row r="400" spans="1:11" x14ac:dyDescent="0.2">
      <c r="A400" s="23" t="str">
        <f>'Olieforbrug, TJ'!A400</f>
        <v>August</v>
      </c>
      <c r="C400" s="16">
        <f>IFERROR(HLOOKUP("Halvfabrikata",'[44]Månedlig Olie Rapport'!$B$2:$AG$39,MATCH("Egen produktion 2.i.",'[44]Månedlig Olie Rapport'!$B$2:$B$39,0),FALSE),0)</f>
        <v>5628</v>
      </c>
      <c r="D400" s="16">
        <f>IFERROR(HLOOKUP("Halvfabrikata",'[44]Månedlig Olie Rapport'!$A$2:$AG$39,MATCH("Import 2.a.",'[44]Månedlig Olie Rapport'!$B$2:$B$39,0),FALSE),0)</f>
        <v>0</v>
      </c>
      <c r="E400" s="16">
        <f>IFERROR(HLOOKUP("Halvfabrikata",'[44]Månedlig Olie Rapport'!$A$2:$AG$39,MATCH("Eksport 3.a.",'[44]Månedlig Olie Rapport'!$B$2:$B$39,0),FALSE),0)</f>
        <v>2752</v>
      </c>
      <c r="F400" s="16">
        <f>IFERROR(HLOOKUP("Halvfabrikata",'[44]Månedlig Olie Rapport'!$A$2:$AG$39,MATCH("Bunkring af udenrigsfart 3.d.",'[44]Månedlig Olie Rapport'!$B$2:$B$39,0),FALSE),0)</f>
        <v>0</v>
      </c>
      <c r="G400" s="65">
        <f>I399-I400</f>
        <v>2321</v>
      </c>
      <c r="H400" s="16">
        <f>IFERROR(HLOOKUP("Halvfabrikata",'[44]Månedlig Olie Rapport'!$A$2:$AG$39,MATCH("Anvendt til produktion 3.n",'[44]Månedlig Olie Rapport'!$B$2:$B$39,0),FALSE),0)</f>
        <v>5197</v>
      </c>
      <c r="I400" s="16">
        <f>IFERROR(HLOOKUP("Halvfabrikata",'[44]Månedlig Olie Rapport'!$A$2:$AG$39,MATCH("EGEN BEHOLDNING ULTIMO",'[44]Månedlig Olie Rapport'!$A$2:$A$39,0),FALSE),0)</f>
        <v>23205</v>
      </c>
      <c r="K400" s="23" t="str">
        <f>'Olieforbrug, TJ'!M400</f>
        <v>August</v>
      </c>
    </row>
    <row r="401" spans="1:13" x14ac:dyDescent="0.2">
      <c r="A401" s="23" t="str">
        <f>'Olieforbrug, TJ'!A401</f>
        <v>September</v>
      </c>
      <c r="C401" s="16">
        <f>IFERROR(HLOOKUP("Halvfabrikata",'[45]Månedlig Olie Rapport'!$B$2:$AG$39,MATCH("Egen produktion 2.i.",'[45]Månedlig Olie Rapport'!$B$2:$B$39,0),FALSE),0)</f>
        <v>17737</v>
      </c>
      <c r="D401" s="16">
        <f>IFERROR(HLOOKUP("Halvfabrikata",'[45]Månedlig Olie Rapport'!$A$2:$AG$39,MATCH("Import 2.a.",'[45]Månedlig Olie Rapport'!$B$2:$B$39,0),FALSE),0)</f>
        <v>0</v>
      </c>
      <c r="E401" s="16">
        <f>IFERROR(HLOOKUP("Halvfabrikata",'[45]Månedlig Olie Rapport'!$A$2:$AG$39,MATCH("Eksport 3.a.",'[45]Månedlig Olie Rapport'!$B$2:$B$39,0),FALSE),0)</f>
        <v>4619</v>
      </c>
      <c r="F401" s="16">
        <f>IFERROR(HLOOKUP("Halvfabrikata",'[45]Månedlig Olie Rapport'!$A$2:$AG$39,MATCH("Bunkring af udenrigsfart 3.d.",'[45]Månedlig Olie Rapport'!$B$2:$B$39,0),FALSE),0)</f>
        <v>0</v>
      </c>
      <c r="G401" s="65">
        <f>I400-I401</f>
        <v>-12922</v>
      </c>
      <c r="H401" s="16">
        <f>IFERROR(HLOOKUP("Halvfabrikata",'[45]Månedlig Olie Rapport'!$A$2:$AG$39,MATCH("Anvendt til produktion 3.n",'[45]Månedlig Olie Rapport'!$B$2:$B$39,0),FALSE),0)</f>
        <v>194</v>
      </c>
      <c r="I401" s="16">
        <f>IFERROR(HLOOKUP("Halvfabrikata",'[45]Månedlig Olie Rapport'!$A$2:$AG$39,MATCH("EGEN BEHOLDNING ULTIMO",'[45]Månedlig Olie Rapport'!$A$2:$A$39,0),FALSE),0)</f>
        <v>36127</v>
      </c>
      <c r="K401" s="23" t="str">
        <f>'Olieforbrug, TJ'!M401</f>
        <v>September</v>
      </c>
    </row>
    <row r="402" spans="1:13" x14ac:dyDescent="0.2">
      <c r="A402" s="23" t="str">
        <f>'Olieforbrug, TJ'!A402</f>
        <v>Oktober</v>
      </c>
      <c r="C402" s="16">
        <f>IFERROR(HLOOKUP("Halvfabrikata",'[46]Månedlig Olie Rapport'!$B$2:$AG$39,MATCH("Egen produktion 2.i.",'[46]Månedlig Olie Rapport'!$B$2:$B$39,0),FALSE),0)</f>
        <v>14256</v>
      </c>
      <c r="D402" s="16">
        <f>IFERROR(HLOOKUP("Halvfabrikata",'[46]Månedlig Olie Rapport'!$A$2:$AG$39,MATCH("Import 2.a.",'[46]Månedlig Olie Rapport'!$B$2:$B$39,0),FALSE),0)</f>
        <v>0</v>
      </c>
      <c r="E402" s="16">
        <f>IFERROR(HLOOKUP("Halvfabrikata",'[46]Månedlig Olie Rapport'!$A$2:$AG$39,MATCH("Eksport 3.a.",'[46]Månedlig Olie Rapport'!$B$2:$B$39,0),FALSE),0)</f>
        <v>3997</v>
      </c>
      <c r="F402" s="16">
        <f>IFERROR(HLOOKUP("Halvfabrikata",'[46]Månedlig Olie Rapport'!$A$2:$AG$39,MATCH("Bunkring af udenrigsfart 3.d.",'[46]Månedlig Olie Rapport'!$B$2:$B$39,0),FALSE),0)</f>
        <v>0</v>
      </c>
      <c r="G402" s="65">
        <f>I401-I402</f>
        <v>2303</v>
      </c>
      <c r="H402" s="16">
        <f>IFERROR(HLOOKUP("Halvfabrikata",'[46]Månedlig Olie Rapport'!$A$2:$AG$39,MATCH("Anvendt til produktion 3.n",'[46]Månedlig Olie Rapport'!$B$2:$B$39,0),FALSE),0)</f>
        <v>12562</v>
      </c>
      <c r="I402" s="16">
        <f>IFERROR(HLOOKUP("Halvfabrikata",'[46]Månedlig Olie Rapport'!$A$2:$AG$39,MATCH("EGEN BEHOLDNING ULTIMO",'[46]Månedlig Olie Rapport'!$A$2:$A$39,0),FALSE),0)</f>
        <v>33824</v>
      </c>
      <c r="K402" s="23" t="str">
        <f>'Olieforbrug, TJ'!M402</f>
        <v>October</v>
      </c>
    </row>
    <row r="403" spans="1:13" x14ac:dyDescent="0.2">
      <c r="A403" s="23" t="str">
        <f>'Olieforbrug, TJ'!A403</f>
        <v>November</v>
      </c>
      <c r="C403" s="16">
        <f>IFERROR(HLOOKUP("Halvfabrikata",'[47]Månedlig Olie Rapport'!$B$2:$AG$39,MATCH("Egen produktion 2.i.",'[47]Månedlig Olie Rapport'!$B$2:$B$39,0),FALSE),0)</f>
        <v>19348</v>
      </c>
      <c r="D403" s="16">
        <f>IFERROR(HLOOKUP("Halvfabrikata",'[47]Månedlig Olie Rapport'!$A$2:$AG$39,MATCH("Import 2.a.",'[47]Månedlig Olie Rapport'!$B$2:$B$39,0),FALSE),0)</f>
        <v>0</v>
      </c>
      <c r="E403" s="16">
        <f>IFERROR(HLOOKUP("Halvfabrikata",'[47]Månedlig Olie Rapport'!$A$2:$AG$39,MATCH("Eksport 3.a.",'[47]Månedlig Olie Rapport'!$B$2:$B$39,0),FALSE),0)</f>
        <v>3992</v>
      </c>
      <c r="F403" s="16">
        <f>IFERROR(HLOOKUP("Halvfabrikata",'[47]Månedlig Olie Rapport'!$A$2:$AG$39,MATCH("Bunkring af udenrigsfart 3.d.",'[47]Månedlig Olie Rapport'!$B$2:$B$39,0),FALSE),0)</f>
        <v>0</v>
      </c>
      <c r="G403" s="65">
        <f>I402-I403</f>
        <v>-2290</v>
      </c>
      <c r="H403" s="16">
        <f>IFERROR(HLOOKUP("Halvfabrikata",'[47]Månedlig Olie Rapport'!$A$2:$AG$39,MATCH("Anvendt til produktion 3.n",'[47]Månedlig Olie Rapport'!$B$2:$B$39,0),FALSE),0)</f>
        <v>178</v>
      </c>
      <c r="I403" s="16">
        <f>IFERROR(HLOOKUP("Halvfabrikata",'[47]Månedlig Olie Rapport'!$A$2:$AG$39,MATCH("EGEN BEHOLDNING ULTIMO",'[47]Månedlig Olie Rapport'!$A$2:$A$39,0),FALSE),0)</f>
        <v>36114</v>
      </c>
      <c r="K403" s="23" t="str">
        <f>'Olieforbrug, TJ'!M403</f>
        <v>November</v>
      </c>
    </row>
    <row r="404" spans="1:13" ht="13.5" thickBot="1" x14ac:dyDescent="0.25">
      <c r="A404" s="41" t="str">
        <f>'Olieforbrug, TJ'!A404</f>
        <v>December</v>
      </c>
      <c r="C404" s="42">
        <f>IFERROR(HLOOKUP("Halvfabrikata",'[48]Månedlig Olie Rapport'!$B$2:$AG$39,MATCH("Egen produktion 2.i.",'[48]Månedlig Olie Rapport'!$B$2:$B$39,0),FALSE),0)</f>
        <v>4036</v>
      </c>
      <c r="D404" s="42">
        <f>IFERROR(HLOOKUP("Halvfabrikata",'[48]Månedlig Olie Rapport'!$A$2:$AG$39,MATCH("Import 2.a.",'[48]Månedlig Olie Rapport'!$B$2:$B$39,0),FALSE),0)</f>
        <v>0</v>
      </c>
      <c r="E404" s="42">
        <f>IFERROR(HLOOKUP("Halvfabrikata",'[48]Månedlig Olie Rapport'!$A$2:$AG$39,MATCH("Eksport 3.a.",'[48]Månedlig Olie Rapport'!$B$2:$B$39,0),FALSE),0)</f>
        <v>4560</v>
      </c>
      <c r="F404" s="42">
        <f>IFERROR(HLOOKUP("Halvfabrikata",'[48]Månedlig Olie Rapport'!$A$2:$AG$39,MATCH("Bunkring af udenrigsfart 3.d.",'[48]Månedlig Olie Rapport'!$B$2:$B$39,0),FALSE),0)</f>
        <v>0</v>
      </c>
      <c r="G404" s="42">
        <f>I403-I404</f>
        <v>9969</v>
      </c>
      <c r="H404" s="42">
        <f>IFERROR(HLOOKUP("Halvfabrikata",'[48]Månedlig Olie Rapport'!$A$2:$AG$39,MATCH("Anvendt til produktion 3.n",'[48]Månedlig Olie Rapport'!$B$2:$B$39,0),FALSE),0)</f>
        <v>3351</v>
      </c>
      <c r="I404" s="42">
        <f>IFERROR(HLOOKUP("Halvfabrikata",'[48]Månedlig Olie Rapport'!$A$2:$AG$39,MATCH("EGEN BEHOLDNING ULTIMO",'[48]Månedlig Olie Rapport'!$A$2:$A$39,0),FALSE),0)</f>
        <v>26145</v>
      </c>
      <c r="J404" s="2"/>
      <c r="K404" s="43" t="str">
        <f>'Olieforbrug, TJ'!M404</f>
        <v>December</v>
      </c>
    </row>
    <row r="405" spans="1:13" s="57" customFormat="1" x14ac:dyDescent="0.2">
      <c r="A405" s="37">
        <f>'Olieforbrug, TJ'!A405</f>
        <v>2021</v>
      </c>
      <c r="B405" s="70"/>
      <c r="C405" s="69"/>
      <c r="D405" s="69"/>
      <c r="E405" s="69"/>
      <c r="F405" s="69"/>
      <c r="G405" s="69"/>
      <c r="H405" s="69"/>
      <c r="I405" s="69"/>
      <c r="K405" s="37">
        <f>'Olieforbrug, TJ'!M405</f>
        <v>2021</v>
      </c>
      <c r="M405" s="65"/>
    </row>
    <row r="406" spans="1:13" x14ac:dyDescent="0.2">
      <c r="A406" s="23" t="str">
        <f>'Olieforbrug, TJ'!A406</f>
        <v>Januar</v>
      </c>
      <c r="C406" s="16">
        <f>IFERROR(HLOOKUP("Halvfabrikata",'[49]Månedlig Olie Rapport'!$B$2:$AG$39,MATCH("Egen produktion 2.i.",'[49]Månedlig Olie Rapport'!$B$2:$B$39,0),FALSE),0)</f>
        <v>11533</v>
      </c>
      <c r="D406" s="16">
        <f>IFERROR(HLOOKUP("Halvfabrikata",'[49]Månedlig Olie Rapport'!$A$2:$AG$39,MATCH("Import 2.a.",'[49]Månedlig Olie Rapport'!$B$2:$B$39,0),FALSE),0)</f>
        <v>0</v>
      </c>
      <c r="E406" s="16">
        <f>IFERROR(HLOOKUP("Halvfabrikata",'[49]Månedlig Olie Rapport'!$A$2:$AG$39,MATCH("Eksport 3.a.",'[49]Månedlig Olie Rapport'!$B$2:$B$39,0),FALSE),0)</f>
        <v>4565</v>
      </c>
      <c r="F406" s="16">
        <f>IFERROR(HLOOKUP("Halvfabrikata",'[49]Månedlig Olie Rapport'!$A$2:$AG$39,MATCH("Bunkring af udenrigsfart 3.d.",'[49]Månedlig Olie Rapport'!$B$2:$B$39,0),FALSE),0)</f>
        <v>0</v>
      </c>
      <c r="G406" s="16">
        <f>I404-I406</f>
        <v>-6968</v>
      </c>
      <c r="H406" s="16">
        <f>IFERROR(HLOOKUP("Halvfabrikata",'[49]Månedlig Olie Rapport'!$A$2:$AG$39,MATCH("Anvendt til produktion 3.n",'[49]Månedlig Olie Rapport'!$B$2:$B$39,0),FALSE),0)</f>
        <v>0</v>
      </c>
      <c r="I406" s="16">
        <f>IFERROR(HLOOKUP("Halvfabrikata",'[49]Månedlig Olie Rapport'!$A$2:$AG$39,MATCH("EGEN BEHOLDNING ULTIMO",'[49]Månedlig Olie Rapport'!$A$2:$A$39,0),FALSE),0)</f>
        <v>33113</v>
      </c>
      <c r="K406" s="23" t="str">
        <f>'Olieforbrug, TJ'!M406</f>
        <v>January</v>
      </c>
    </row>
    <row r="407" spans="1:13" x14ac:dyDescent="0.2">
      <c r="A407" s="23" t="str">
        <f>'Olieforbrug, TJ'!A407</f>
        <v>Februar</v>
      </c>
      <c r="C407" s="16">
        <f>IFERROR(HLOOKUP("Halvfabrikata",'[50]Månedlig Olie Rapport'!$B$2:$AG$39,MATCH("Egen produktion 2.i.",'[50]Månedlig Olie Rapport'!$B$2:$B$39,0),FALSE),0)</f>
        <v>1891</v>
      </c>
      <c r="D407" s="16">
        <f>IFERROR(HLOOKUP("Halvfabrikata",'[50]Månedlig Olie Rapport'!$A$2:$AG$39,MATCH("Import 2.a.",'[50]Månedlig Olie Rapport'!$B$2:$B$39,0),FALSE),0)</f>
        <v>0</v>
      </c>
      <c r="E407" s="16">
        <f>IFERROR(HLOOKUP("Halvfabrikata",'[50]Månedlig Olie Rapport'!$A$2:$AG$39,MATCH("Eksport 3.a.",'[50]Månedlig Olie Rapport'!$B$2:$B$39,0),FALSE),0)</f>
        <v>3413</v>
      </c>
      <c r="F407" s="16">
        <f>IFERROR(HLOOKUP("Halvfabrikata",'[50]Månedlig Olie Rapport'!$A$2:$AG$39,MATCH("Bunkring af udenrigsfart 3.d.",'[50]Månedlig Olie Rapport'!$B$2:$B$39,0),FALSE),0)</f>
        <v>0</v>
      </c>
      <c r="G407" s="16">
        <f t="shared" ref="G407:G412" si="71">I406-I407</f>
        <v>2360</v>
      </c>
      <c r="H407" s="16">
        <f>IFERROR(HLOOKUP("Halvfabrikata",'[50]Månedlig Olie Rapport'!$A$2:$AG$39,MATCH("Anvendt til produktion 3.n",'[50]Månedlig Olie Rapport'!$B$2:$B$39,0),FALSE),0)</f>
        <v>839</v>
      </c>
      <c r="I407" s="16">
        <f>IFERROR(HLOOKUP("Halvfabrikata",'[50]Månedlig Olie Rapport'!$A$2:$AG$39,MATCH("EGEN BEHOLDNING ULTIMO",'[50]Månedlig Olie Rapport'!$A$2:$A$39,0),FALSE),0)</f>
        <v>30753</v>
      </c>
      <c r="K407" s="23" t="str">
        <f>'Olieforbrug, TJ'!M407</f>
        <v>February</v>
      </c>
    </row>
    <row r="408" spans="1:13" x14ac:dyDescent="0.2">
      <c r="A408" s="23" t="str">
        <f>'Olieforbrug, TJ'!A408</f>
        <v>Marts</v>
      </c>
      <c r="C408" s="16">
        <f>IFERROR(HLOOKUP("Halvfabrikata",'[51]Månedlig Olie Rapport'!$B$2:$AG$39,MATCH("Egen produktion 2.i.",'[51]Månedlig Olie Rapport'!$B$2:$B$39,0),FALSE),0)</f>
        <v>5612</v>
      </c>
      <c r="D408" s="16">
        <f>IFERROR(HLOOKUP("Halvfabrikata",'[51]Månedlig Olie Rapport'!$A$2:$AG$39,MATCH("Import 2.a.",'[51]Månedlig Olie Rapport'!$B$2:$B$39,0),FALSE),0)</f>
        <v>0</v>
      </c>
      <c r="E408" s="16">
        <f>IFERROR(HLOOKUP("Halvfabrikata",'[51]Månedlig Olie Rapport'!$A$2:$AG$39,MATCH("Eksport 3.a.",'[51]Månedlig Olie Rapport'!$B$2:$B$39,0),FALSE),0)</f>
        <v>8094</v>
      </c>
      <c r="F408" s="16">
        <f>IFERROR(HLOOKUP("Halvfabrikata",'[51]Månedlig Olie Rapport'!$A$2:$AG$39,MATCH("Bunkring af udenrigsfart 3.d.",'[51]Månedlig Olie Rapport'!$B$2:$B$39,0),FALSE),0)</f>
        <v>0</v>
      </c>
      <c r="G408" s="16">
        <f t="shared" si="71"/>
        <v>2482</v>
      </c>
      <c r="H408" s="16">
        <f>IFERROR(HLOOKUP("Halvfabrikata",'[51]Månedlig Olie Rapport'!$A$2:$AG$39,MATCH("Anvendt til produktion 3.n",'[51]Månedlig Olie Rapport'!$B$2:$B$39,0),FALSE),0)</f>
        <v>0</v>
      </c>
      <c r="I408" s="16">
        <f>IFERROR(HLOOKUP("Halvfabrikata",'[51]Månedlig Olie Rapport'!$A$2:$AG$39,MATCH("EGEN BEHOLDNING ULTIMO",'[51]Månedlig Olie Rapport'!$A$2:$A$39,0),FALSE),0)</f>
        <v>28271</v>
      </c>
      <c r="K408" s="23" t="str">
        <f>'Olieforbrug, TJ'!M408</f>
        <v>March</v>
      </c>
    </row>
    <row r="409" spans="1:13" x14ac:dyDescent="0.2">
      <c r="A409" s="23" t="str">
        <f>'Olieforbrug, TJ'!A409</f>
        <v>April</v>
      </c>
      <c r="C409" s="16">
        <f>IFERROR(HLOOKUP("Halvfabrikata",'[52]Månedlig Olie Rapport'!$B$2:$AG$39,MATCH("Egen produktion 2.i.",'[52]Månedlig Olie Rapport'!$B$2:$B$39,0),FALSE),0)</f>
        <v>13116</v>
      </c>
      <c r="D409" s="16">
        <f>IFERROR(HLOOKUP("Halvfabrikata",'[52]Månedlig Olie Rapport'!$A$2:$AG$39,MATCH("Import 2.a.",'[52]Månedlig Olie Rapport'!$B$2:$B$39,0),FALSE),0)</f>
        <v>0</v>
      </c>
      <c r="E409" s="16">
        <f>IFERROR(HLOOKUP("Halvfabrikata",'[52]Månedlig Olie Rapport'!$A$2:$AG$39,MATCH("Eksport 3.a.",'[52]Månedlig Olie Rapport'!$B$2:$B$39,0),FALSE),0)</f>
        <v>3527</v>
      </c>
      <c r="F409" s="16">
        <f>IFERROR(HLOOKUP("Halvfabrikata",'[52]Månedlig Olie Rapport'!$A$2:$AG$39,MATCH("Bunkring af udenrigsfart 3.d.",'[52]Månedlig Olie Rapport'!$B$2:$B$39,0),FALSE),0)</f>
        <v>0</v>
      </c>
      <c r="G409" s="16">
        <f t="shared" si="71"/>
        <v>-7998</v>
      </c>
      <c r="H409" s="16">
        <f>IFERROR(HLOOKUP("Halvfabrikata",'[52]Månedlig Olie Rapport'!$A$2:$AG$39,MATCH("Anvendt til produktion 3.n",'[52]Månedlig Olie Rapport'!$B$2:$B$39,0),FALSE),0)</f>
        <v>1590</v>
      </c>
      <c r="I409" s="16">
        <f>IFERROR(HLOOKUP("Halvfabrikata",'[52]Månedlig Olie Rapport'!$A$2:$AG$39,MATCH("EGEN BEHOLDNING ULTIMO",'[52]Månedlig Olie Rapport'!$A$2:$A$39,0),FALSE),0)</f>
        <v>36269</v>
      </c>
      <c r="K409" s="23" t="str">
        <f>'Olieforbrug, TJ'!M409</f>
        <v>April</v>
      </c>
    </row>
    <row r="410" spans="1:13" x14ac:dyDescent="0.2">
      <c r="A410" s="23" t="str">
        <f>'Olieforbrug, TJ'!A410</f>
        <v>Maj</v>
      </c>
      <c r="C410" s="16">
        <f>IFERROR(HLOOKUP("Halvfabrikata",'[53]Månedlig Olie Rapport'!$B$2:$AG$39,MATCH("Egen produktion 2.i.",'[53]Månedlig Olie Rapport'!$B$2:$B$39,0),FALSE),0)</f>
        <v>829</v>
      </c>
      <c r="D410" s="16">
        <f>IFERROR(HLOOKUP("Halvfabrikata",'[53]Månedlig Olie Rapport'!$A$2:$AG$39,MATCH("Import 2.a.",'[53]Månedlig Olie Rapport'!$B$2:$B$39,0),FALSE),0)</f>
        <v>0</v>
      </c>
      <c r="E410" s="16">
        <f>IFERROR(HLOOKUP("Halvfabrikata",'[53]Månedlig Olie Rapport'!$A$2:$AG$39,MATCH("Eksport 3.a.",'[53]Månedlig Olie Rapport'!$B$2:$B$39,0),FALSE),0)</f>
        <v>4726</v>
      </c>
      <c r="F410" s="16">
        <f>IFERROR(HLOOKUP("Halvfabrikata",'[53]Månedlig Olie Rapport'!$A$2:$AG$39,MATCH("Bunkring af udenrigsfart 3.d.",'[53]Månedlig Olie Rapport'!$B$2:$B$39,0),FALSE),0)</f>
        <v>0</v>
      </c>
      <c r="G410" s="16">
        <f t="shared" si="71"/>
        <v>5275</v>
      </c>
      <c r="H410" s="16">
        <f>IFERROR(HLOOKUP("Halvfabrikata",'[53]Månedlig Olie Rapport'!$A$2:$AG$39,MATCH("Anvendt til produktion 3.n",'[53]Månedlig Olie Rapport'!$B$2:$B$39,0),FALSE),0)</f>
        <v>1380</v>
      </c>
      <c r="I410" s="16">
        <f>IFERROR(HLOOKUP("Halvfabrikata",'[53]Månedlig Olie Rapport'!$A$2:$AG$39,MATCH("EGEN BEHOLDNING ULTIMO",'[53]Månedlig Olie Rapport'!$A$2:$A$39,0),FALSE),0)</f>
        <v>30994</v>
      </c>
      <c r="K410" s="23" t="str">
        <f>'Olieforbrug, TJ'!M410</f>
        <v>May</v>
      </c>
    </row>
    <row r="411" spans="1:13" x14ac:dyDescent="0.2">
      <c r="A411" s="23" t="str">
        <f>'Olieforbrug, TJ'!A411</f>
        <v>Juni</v>
      </c>
      <c r="C411" s="16">
        <f>IFERROR(HLOOKUP("Halvfabrikata",'[54]Månedlig Olie Rapport'!$B$2:$AG$39,MATCH("Egen produktion 2.i.",'[54]Månedlig Olie Rapport'!$B$2:$B$39,0),FALSE),0)</f>
        <v>8054</v>
      </c>
      <c r="D411" s="16">
        <f>IFERROR(HLOOKUP("Halvfabrikata",'[54]Månedlig Olie Rapport'!$A$2:$AG$39,MATCH("Import 2.a.",'[54]Månedlig Olie Rapport'!$B$2:$B$39,0),FALSE),0)</f>
        <v>0</v>
      </c>
      <c r="E411" s="16">
        <f>IFERROR(HLOOKUP("Halvfabrikata",'[54]Månedlig Olie Rapport'!$A$2:$AG$39,MATCH("Eksport 3.a.",'[54]Månedlig Olie Rapport'!$B$2:$B$39,0),FALSE),0)</f>
        <v>18422</v>
      </c>
      <c r="F411" s="16">
        <f>IFERROR(HLOOKUP("Halvfabrikata",'[54]Månedlig Olie Rapport'!$A$2:$AG$39,MATCH("Bunkring af udenrigsfart 3.d.",'[54]Månedlig Olie Rapport'!$B$2:$B$39,0),FALSE),0)</f>
        <v>0</v>
      </c>
      <c r="G411" s="16">
        <f t="shared" si="71"/>
        <v>11222</v>
      </c>
      <c r="H411" s="16">
        <f>IFERROR(HLOOKUP("Halvfabrikata",'[54]Månedlig Olie Rapport'!$A$2:$AG$39,MATCH("Anvendt til produktion 3.n",'[54]Månedlig Olie Rapport'!$B$2:$B$39,0),FALSE),0)</f>
        <v>0</v>
      </c>
      <c r="I411" s="16">
        <f>IFERROR(HLOOKUP("Halvfabrikata",'[54]Månedlig Olie Rapport'!$A$2:$AG$39,MATCH("EGEN BEHOLDNING ULTIMO",'[54]Månedlig Olie Rapport'!$A$2:$A$39,0),FALSE),0)</f>
        <v>19772</v>
      </c>
      <c r="K411" s="23" t="str">
        <f>'Olieforbrug, TJ'!M411</f>
        <v>June</v>
      </c>
    </row>
    <row r="412" spans="1:13" x14ac:dyDescent="0.2">
      <c r="A412" s="23" t="str">
        <f>'Olieforbrug, TJ'!A412</f>
        <v>Juli</v>
      </c>
      <c r="C412" s="16">
        <f>IFERROR(HLOOKUP("Halvfabrikata",'[55]Månedlig Olie Rapport'!$B$2:$AG$39,MATCH("Egen produktion 2.i.",'[55]Månedlig Olie Rapport'!$B$2:$B$39,0),FALSE),0)</f>
        <v>12595</v>
      </c>
      <c r="D412" s="16">
        <f>IFERROR(HLOOKUP("Halvfabrikata",'[55]Månedlig Olie Rapport'!$A$2:$AG$39,MATCH("Import 2.a.",'[55]Månedlig Olie Rapport'!$B$2:$B$39,0),FALSE),0)</f>
        <v>0</v>
      </c>
      <c r="E412" s="16">
        <f>IFERROR(HLOOKUP("Halvfabrikata",'[55]Månedlig Olie Rapport'!$A$2:$AG$39,MATCH("Eksport 3.a.",'[55]Månedlig Olie Rapport'!$B$2:$B$39,0),FALSE),0)</f>
        <v>7420</v>
      </c>
      <c r="F412" s="16">
        <f>IFERROR(HLOOKUP("Halvfabrikata",'[55]Månedlig Olie Rapport'!$A$2:$AG$39,MATCH("Bunkring af udenrigsfart 3.d.",'[55]Månedlig Olie Rapport'!$B$2:$B$39,0),FALSE),0)</f>
        <v>0</v>
      </c>
      <c r="G412" s="16">
        <f t="shared" si="71"/>
        <v>-5176</v>
      </c>
      <c r="H412" s="16">
        <f>IFERROR(HLOOKUP("Halvfabrikata",'[55]Månedlig Olie Rapport'!$A$2:$AG$39,MATCH("Anvendt til produktion 3.n",'[55]Månedlig Olie Rapport'!$B$2:$B$39,0),FALSE),0)</f>
        <v>0</v>
      </c>
      <c r="I412" s="16">
        <f>IFERROR(HLOOKUP("Halvfabrikata",'[55]Månedlig Olie Rapport'!$A$2:$AG$39,MATCH("EGEN BEHOLDNING ULTIMO",'[55]Månedlig Olie Rapport'!$A$2:$A$39,0),FALSE),0)</f>
        <v>24948</v>
      </c>
      <c r="K412" s="23" t="str">
        <f>'Olieforbrug, TJ'!M412</f>
        <v>July</v>
      </c>
    </row>
    <row r="413" spans="1:13" x14ac:dyDescent="0.2">
      <c r="A413" s="23" t="str">
        <f>'Olieforbrug, TJ'!A413</f>
        <v>August</v>
      </c>
      <c r="C413" s="16">
        <f>IFERROR(HLOOKUP("Halvfabrikata",'[56]Månedlig Olie Rapport'!$B$2:$AG$39,MATCH("Egen produktion 2.i.",'[56]Månedlig Olie Rapport'!$B$2:$B$39,0),FALSE),0)</f>
        <v>9440</v>
      </c>
      <c r="D413" s="16">
        <f>IFERROR(HLOOKUP("Halvfabrikata",'[56]Månedlig Olie Rapport'!$A$2:$AG$39,MATCH("Import 2.a.",'[56]Månedlig Olie Rapport'!$B$2:$B$39,0),FALSE),0)</f>
        <v>0</v>
      </c>
      <c r="E413" s="16">
        <f>IFERROR(HLOOKUP("Halvfabrikata",'[56]Månedlig Olie Rapport'!$A$2:$AG$39,MATCH("Eksport 3.a.",'[56]Månedlig Olie Rapport'!$B$2:$B$39,0),FALSE),0)</f>
        <v>7648</v>
      </c>
      <c r="F413" s="16">
        <f>IFERROR(HLOOKUP("Halvfabrikata",'[56]Månedlig Olie Rapport'!$A$2:$AG$39,MATCH("Bunkring af udenrigsfart 3.d.",'[56]Månedlig Olie Rapport'!$B$2:$B$39,0),FALSE),0)</f>
        <v>0</v>
      </c>
      <c r="G413" s="16">
        <f>I412-I413</f>
        <v>1191</v>
      </c>
      <c r="H413" s="16">
        <f>IFERROR(HLOOKUP("Halvfabrikata",'[56]Månedlig Olie Rapport'!$A$2:$AG$39,MATCH("Anvendt til produktion 3.n",'[56]Månedlig Olie Rapport'!$B$2:$B$39,0),FALSE),0)</f>
        <v>4045</v>
      </c>
      <c r="I413" s="16">
        <f>IFERROR(HLOOKUP("Halvfabrikata",'[56]Månedlig Olie Rapport'!$A$2:$AG$39,MATCH("EGEN BEHOLDNING ULTIMO",'[56]Månedlig Olie Rapport'!$A$2:$A$39,0),FALSE),0)</f>
        <v>23757</v>
      </c>
      <c r="K413" s="23" t="str">
        <f>'Olieforbrug, TJ'!M413</f>
        <v>August</v>
      </c>
    </row>
    <row r="414" spans="1:13" x14ac:dyDescent="0.2">
      <c r="A414" s="23" t="str">
        <f>'Olieforbrug, TJ'!A414</f>
        <v>September</v>
      </c>
      <c r="C414" s="16">
        <f>IFERROR(HLOOKUP("Halvfabrikata",'[57]Månedlig Olie Rapport'!$B$2:$AG$39,MATCH("Egen produktion 2.i.",'[57]Månedlig Olie Rapport'!$B$2:$B$39,0),FALSE),0)</f>
        <v>14192</v>
      </c>
      <c r="D414" s="16">
        <f>IFERROR(HLOOKUP("Halvfabrikata",'[57]Månedlig Olie Rapport'!$A$2:$AG$39,MATCH("Import 2.a.",'[57]Månedlig Olie Rapport'!$B$2:$B$39,0),FALSE),0)</f>
        <v>0</v>
      </c>
      <c r="E414" s="16">
        <f>IFERROR(HLOOKUP("Halvfabrikata",'[57]Månedlig Olie Rapport'!$A$2:$AG$39,MATCH("Eksport 3.a.",'[57]Månedlig Olie Rapport'!$B$2:$B$39,0),FALSE),0)</f>
        <v>5838</v>
      </c>
      <c r="F414" s="16">
        <f>IFERROR(HLOOKUP("Halvfabrikata",'[57]Månedlig Olie Rapport'!$A$2:$AG$39,MATCH("Bunkring af udenrigsfart 3.d.",'[57]Månedlig Olie Rapport'!$B$2:$B$39,0),FALSE),0)</f>
        <v>0</v>
      </c>
      <c r="G414" s="16">
        <f>I413-I414</f>
        <v>-8354</v>
      </c>
      <c r="H414" s="16">
        <f>IFERROR(HLOOKUP("Halvfabrikata",'[57]Månedlig Olie Rapport'!$A$2:$AG$39,MATCH("Anvendt til produktion 3.n",'[57]Månedlig Olie Rapport'!$B$2:$B$39,0),FALSE),0)</f>
        <v>0</v>
      </c>
      <c r="I414" s="16">
        <f>IFERROR(HLOOKUP("Halvfabrikata",'[57]Månedlig Olie Rapport'!$A$2:$AG$39,MATCH("EGEN BEHOLDNING ULTIMO",'[57]Månedlig Olie Rapport'!$A$2:$A$39,0),FALSE),0)</f>
        <v>32111</v>
      </c>
      <c r="K414" s="23" t="str">
        <f>'Olieforbrug, TJ'!M414</f>
        <v>September</v>
      </c>
    </row>
    <row r="415" spans="1:13" x14ac:dyDescent="0.2">
      <c r="A415" s="23" t="str">
        <f>'Olieforbrug, TJ'!A415</f>
        <v>Oktober</v>
      </c>
      <c r="C415" s="16">
        <f>IFERROR(HLOOKUP("Halvfabrikata",'[58]Månedlig Olie Rapport'!$B$2:$AG$39,MATCH("Egen produktion 2.i.",'[58]Månedlig Olie Rapport'!$B$2:$B$39,0),FALSE),0)</f>
        <v>14088</v>
      </c>
      <c r="D415" s="16">
        <f>IFERROR(HLOOKUP("Halvfabrikata",'[58]Månedlig Olie Rapport'!$A$2:$AG$39,MATCH("Import 2.a.",'[58]Månedlig Olie Rapport'!$B$2:$B$39,0),FALSE),0)</f>
        <v>0</v>
      </c>
      <c r="E415" s="16">
        <f>IFERROR(HLOOKUP("Halvfabrikata",'[58]Månedlig Olie Rapport'!$A$2:$AG$39,MATCH("Eksport 3.a.",'[58]Månedlig Olie Rapport'!$B$2:$B$39,0),FALSE),0)</f>
        <v>3834</v>
      </c>
      <c r="F415" s="16">
        <f>IFERROR(HLOOKUP("Halvfabrikata",'[58]Månedlig Olie Rapport'!$A$2:$AG$39,MATCH("Bunkring af udenrigsfart 3.d.",'[58]Månedlig Olie Rapport'!$B$2:$B$39,0),FALSE),0)</f>
        <v>0</v>
      </c>
      <c r="G415" s="16">
        <f>I414-I415</f>
        <v>-9769</v>
      </c>
      <c r="H415" s="16">
        <f>IFERROR(HLOOKUP("Halvfabrikata",'[58]Månedlig Olie Rapport'!$A$2:$AG$39,MATCH("Anvendt til produktion 3.n",'[58]Månedlig Olie Rapport'!$B$2:$B$39,0),FALSE),0)</f>
        <v>485</v>
      </c>
      <c r="I415" s="16">
        <f>IFERROR(HLOOKUP("Halvfabrikata",'[58]Månedlig Olie Rapport'!$A$2:$AG$39,MATCH("EGEN BEHOLDNING ULTIMO",'[58]Månedlig Olie Rapport'!$A$2:$A$39,0),FALSE),0)</f>
        <v>41880</v>
      </c>
      <c r="K415" s="23" t="str">
        <f>'Olieforbrug, TJ'!M415</f>
        <v>October</v>
      </c>
    </row>
    <row r="416" spans="1:13" x14ac:dyDescent="0.2">
      <c r="A416" s="23" t="str">
        <f>'Olieforbrug, TJ'!A416</f>
        <v>November</v>
      </c>
      <c r="C416" s="16">
        <f>IFERROR(HLOOKUP("Halvfabrikata",'[59]Månedlig Olie Rapport'!$B$2:$AG$39,MATCH("Egen produktion 2.i.",'[59]Månedlig Olie Rapport'!$B$2:$B$39,0),FALSE),0)</f>
        <v>2105</v>
      </c>
      <c r="D416" s="16">
        <f>IFERROR(HLOOKUP("Halvfabrikata",'[59]Månedlig Olie Rapport'!$A$2:$AG$39,MATCH("Import 2.a.",'[59]Månedlig Olie Rapport'!$B$2:$B$39,0),FALSE),0)</f>
        <v>0</v>
      </c>
      <c r="E416" s="16">
        <f>IFERROR(HLOOKUP("Halvfabrikata",'[59]Månedlig Olie Rapport'!$A$2:$AG$39,MATCH("Eksport 3.a.",'[59]Månedlig Olie Rapport'!$B$2:$B$39,0),FALSE),0)</f>
        <v>3450</v>
      </c>
      <c r="F416" s="16">
        <f>IFERROR(HLOOKUP("Halvfabrikata",'[59]Månedlig Olie Rapport'!$A$2:$AG$39,MATCH("Bunkring af udenrigsfart 3.d.",'[59]Månedlig Olie Rapport'!$B$2:$B$39,0),FALSE),0)</f>
        <v>0</v>
      </c>
      <c r="G416" s="16">
        <f>I415-I416</f>
        <v>1465</v>
      </c>
      <c r="H416" s="16">
        <f>IFERROR(HLOOKUP("Halvfabrikata",'[59]Månedlig Olie Rapport'!$A$2:$AG$39,MATCH("Anvendt til produktion 3.n",'[59]Månedlig Olie Rapport'!$B$2:$B$39,0),FALSE),0)</f>
        <v>118</v>
      </c>
      <c r="I416" s="16">
        <f>IFERROR(HLOOKUP("Halvfabrikata",'[59]Månedlig Olie Rapport'!$A$2:$AG$39,MATCH("EGEN BEHOLDNING ULTIMO",'[59]Månedlig Olie Rapport'!$A$2:$A$39,0),FALSE),0)</f>
        <v>40415</v>
      </c>
      <c r="K416" s="23" t="s">
        <v>125</v>
      </c>
    </row>
    <row r="417" spans="1:11" ht="13.5" thickBot="1" x14ac:dyDescent="0.25">
      <c r="A417" s="43" t="str">
        <f>'Olieforbrug, TJ'!A417</f>
        <v>December</v>
      </c>
      <c r="B417" s="2"/>
      <c r="C417" s="42">
        <f>IFERROR(HLOOKUP("Halvfabrikata",'[60]Månedlig Olie Rapport'!$B$2:$AG$39,MATCH("Egen produktion 2.i.",'[60]Månedlig Olie Rapport'!$B$2:$B$39,0),FALSE),0)</f>
        <v>5453</v>
      </c>
      <c r="D417" s="42">
        <f>IFERROR(HLOOKUP("Halvfabrikata",'[60]Månedlig Olie Rapport'!$A$2:$AG$39,MATCH("Import 2.a.",'[60]Månedlig Olie Rapport'!$B$2:$B$39,0),FALSE),0)</f>
        <v>0</v>
      </c>
      <c r="E417" s="42">
        <f>IFERROR(HLOOKUP("Halvfabrikata",'[60]Månedlig Olie Rapport'!$A$2:$AG$39,MATCH("Eksport 3.a.",'[60]Månedlig Olie Rapport'!$B$2:$B$39,0),FALSE),0)</f>
        <v>9689</v>
      </c>
      <c r="F417" s="42">
        <f>IFERROR(HLOOKUP("Halvfabrikata",'[60]Månedlig Olie Rapport'!$A$2:$AG$39,MATCH("Bunkring af udenrigsfart 3.d.",'[60]Månedlig Olie Rapport'!$B$2:$B$39,0),FALSE),0)</f>
        <v>0</v>
      </c>
      <c r="G417" s="42">
        <f>I416-I417</f>
        <v>8038</v>
      </c>
      <c r="H417" s="42">
        <f>IFERROR(HLOOKUP("Halvfabrikata",'[60]Månedlig Olie Rapport'!$A$2:$AG$39,MATCH("Anvendt til produktion 3.n",'[60]Månedlig Olie Rapport'!$B$2:$B$39,0),FALSE),0)</f>
        <v>400</v>
      </c>
      <c r="I417" s="42">
        <f>IFERROR(HLOOKUP("Halvfabrikata",'[60]Månedlig Olie Rapport'!$A$2:$AG$39,MATCH("EGEN BEHOLDNING ULTIMO",'[60]Månedlig Olie Rapport'!$A$2:$A$39,0),FALSE),0)</f>
        <v>32377</v>
      </c>
      <c r="J417" s="2"/>
      <c r="K417" s="43" t="s">
        <v>113</v>
      </c>
    </row>
    <row r="418" spans="1:11" x14ac:dyDescent="0.2">
      <c r="A418" s="37">
        <f>'Olieforbrug, TJ'!A418</f>
        <v>2022</v>
      </c>
      <c r="B418" s="70"/>
      <c r="C418" s="69"/>
      <c r="D418" s="69"/>
      <c r="E418" s="69"/>
      <c r="F418" s="69"/>
      <c r="G418" s="69"/>
      <c r="H418" s="69"/>
      <c r="I418" s="69"/>
      <c r="J418" s="57"/>
      <c r="K418" s="37">
        <f>'Olieforbrug, TJ'!M418</f>
        <v>2022</v>
      </c>
    </row>
    <row r="419" spans="1:11" x14ac:dyDescent="0.2">
      <c r="A419" s="23" t="str">
        <f>'Olieforbrug, TJ'!A419</f>
        <v>Januar</v>
      </c>
      <c r="C419" s="16">
        <f>IFERROR(HLOOKUP("Halvfabrikata",'[61]Månedlig Olie Rapport'!$B$2:$AG$39,MATCH("Egen produktion 2.i.",'[61]Månedlig Olie Rapport'!$B$2:$B$39,0),FALSE),0)</f>
        <v>8291</v>
      </c>
      <c r="D419" s="16">
        <f>IFERROR(HLOOKUP("Halvfabrikata",'[61]Månedlig Olie Rapport'!$A$2:$AG$39,MATCH("Import 2.a.",'[61]Månedlig Olie Rapport'!$B$2:$B$39,0),FALSE),0)</f>
        <v>0</v>
      </c>
      <c r="E419" s="16">
        <f>IFERROR(HLOOKUP("Halvfabrikata",'[61]Månedlig Olie Rapport'!$A$2:$AG$39,MATCH("Eksport 3.a.",'[61]Månedlig Olie Rapport'!$B$2:$B$39,0),FALSE),0)</f>
        <v>6425</v>
      </c>
      <c r="F419" s="16">
        <f>IFERROR(HLOOKUP("Halvfabrikata",'[61]Månedlig Olie Rapport'!$A$2:$AG$39,MATCH("Bunkring af udenrigsfart 3.d.",'[61]Månedlig Olie Rapport'!$B$2:$B$39,0),FALSE),0)</f>
        <v>0</v>
      </c>
      <c r="G419" s="16">
        <f>I417-I419</f>
        <v>-1865</v>
      </c>
      <c r="H419" s="16">
        <f>IFERROR(HLOOKUP("Halvfabrikata",'[61]Månedlig Olie Rapport'!$A$2:$AG$39,MATCH("Anvendt til produktion 3.n",'[61]Månedlig Olie Rapport'!$B$2:$B$39,0),FALSE),0)</f>
        <v>0</v>
      </c>
      <c r="I419" s="16">
        <f>IFERROR(HLOOKUP("Halvfabrikata",'[61]Månedlig Olie Rapport'!$A$2:$AG$39,MATCH("EGEN BEHOLDNING ULTIMO",'[61]Månedlig Olie Rapport'!$A$2:$A$39,0),FALSE),0)</f>
        <v>34242</v>
      </c>
      <c r="K419" s="23" t="str">
        <f>'Olieforbrug, TJ'!M419</f>
        <v>January</v>
      </c>
    </row>
    <row r="420" spans="1:11" x14ac:dyDescent="0.2">
      <c r="A420" s="23" t="str">
        <f>'Olieforbrug, TJ'!A420</f>
        <v>Februar</v>
      </c>
      <c r="C420" s="16">
        <f>IFERROR(HLOOKUP("Halvfabrikata",'[62]Månedlig Olie Rapport'!$B$2:$AG$39,MATCH("Egen produktion 2.i.",'[62]Månedlig Olie Rapport'!$B$2:$B$39,0),FALSE),0)</f>
        <v>8002</v>
      </c>
      <c r="D420" s="16">
        <f>IFERROR(HLOOKUP("Halvfabrikata",'[62]Månedlig Olie Rapport'!$A$2:$AG$39,MATCH("Import 2.a.",'[62]Månedlig Olie Rapport'!$B$2:$B$39,0),FALSE),0)</f>
        <v>0</v>
      </c>
      <c r="E420" s="16">
        <f>IFERROR(HLOOKUP("Halvfabrikata",'[62]Månedlig Olie Rapport'!$A$2:$AG$39,MATCH("Eksport 3.a.",'[62]Månedlig Olie Rapport'!$B$2:$B$39,0),FALSE),0)</f>
        <v>3085</v>
      </c>
      <c r="F420" s="16">
        <f>IFERROR(HLOOKUP("Halvfabrikata",'[62]Månedlig Olie Rapport'!$A$2:$AG$39,MATCH("Bunkring af udenrigsfart 3.d.",'[62]Månedlig Olie Rapport'!$B$2:$B$39,0),FALSE),0)</f>
        <v>0</v>
      </c>
      <c r="G420" s="16">
        <f t="shared" ref="G420:G425" si="72">I419-I420</f>
        <v>-4556</v>
      </c>
      <c r="H420" s="16">
        <f>IFERROR(HLOOKUP("Halvfabrikata",'[62]Månedlig Olie Rapport'!$A$2:$AG$39,MATCH("Anvendt til produktion 3.n",'[62]Månedlig Olie Rapport'!$B$2:$B$39,0),FALSE),0)</f>
        <v>363</v>
      </c>
      <c r="I420" s="16">
        <f>IFERROR(HLOOKUP("Halvfabrikata",'[62]Månedlig Olie Rapport'!$A$2:$AG$39,MATCH("EGEN BEHOLDNING ULTIMO",'[62]Månedlig Olie Rapport'!$A$2:$A$39,0),FALSE),0)</f>
        <v>38798</v>
      </c>
      <c r="K420" s="23" t="str">
        <f>'Olieforbrug, TJ'!M420</f>
        <v>February</v>
      </c>
    </row>
    <row r="421" spans="1:11" x14ac:dyDescent="0.2">
      <c r="A421" s="23" t="str">
        <f>'Olieforbrug, TJ'!A421</f>
        <v>Marts</v>
      </c>
      <c r="C421" s="16">
        <f>IFERROR(HLOOKUP("Halvfabrikata",'[63]Månedlig Olie Rapport'!$B$2:$AG$39,MATCH("Egen produktion 2.i.",'[63]Månedlig Olie Rapport'!$B$2:$B$39,0),FALSE),0)</f>
        <v>22564</v>
      </c>
      <c r="D421" s="16">
        <f>IFERROR(HLOOKUP("Halvfabrikata",'[63]Månedlig Olie Rapport'!$A$2:$AG$39,MATCH("Import 2.a.",'[63]Månedlig Olie Rapport'!$B$2:$B$39,0),FALSE),0)</f>
        <v>0</v>
      </c>
      <c r="E421" s="16">
        <f>IFERROR(HLOOKUP("Halvfabrikata",'[63]Månedlig Olie Rapport'!$A$2:$AG$39,MATCH("Eksport 3.a.",'[63]Månedlig Olie Rapport'!$B$2:$B$39,0),FALSE),0)</f>
        <v>2424</v>
      </c>
      <c r="F421" s="16">
        <f>IFERROR(HLOOKUP("Halvfabrikata",'[63]Månedlig Olie Rapport'!$A$2:$AG$39,MATCH("Bunkring af udenrigsfart 3.d.",'[63]Månedlig Olie Rapport'!$B$2:$B$39,0),FALSE),0)</f>
        <v>0</v>
      </c>
      <c r="G421" s="16">
        <f t="shared" si="72"/>
        <v>-4918</v>
      </c>
      <c r="H421" s="16">
        <f>IFERROR(HLOOKUP("Halvfabrikata",'[63]Månedlig Olie Rapport'!$A$2:$AG$39,MATCH("Anvendt til produktion 3.n",'[63]Månedlig Olie Rapport'!$B$2:$B$39,0),FALSE),0)</f>
        <v>0</v>
      </c>
      <c r="I421" s="16">
        <f>IFERROR(HLOOKUP("Halvfabrikata",'[63]Månedlig Olie Rapport'!$A$2:$AG$39,MATCH("EGEN BEHOLDNING ULTIMO",'[63]Månedlig Olie Rapport'!$A$2:$A$39,0),FALSE),0)</f>
        <v>43716</v>
      </c>
      <c r="K421" s="23" t="str">
        <f>'Olieforbrug, TJ'!M421</f>
        <v>March</v>
      </c>
    </row>
    <row r="422" spans="1:11" x14ac:dyDescent="0.2">
      <c r="A422" s="23" t="str">
        <f>'Olieforbrug, TJ'!A422</f>
        <v>April</v>
      </c>
      <c r="C422" s="16">
        <f>IFERROR(HLOOKUP("Halvfabrikata",'[64]Månedlig Olie Rapport'!$B$2:$AG$39,MATCH("Egen produktion 2.i.",'[64]Månedlig Olie Rapport'!$B$2:$B$39,0),FALSE),0)</f>
        <v>2830</v>
      </c>
      <c r="D422" s="16">
        <f>IFERROR(HLOOKUP("Halvfabrikata",'[64]Månedlig Olie Rapport'!$A$2:$AG$39,MATCH("Import 2.a.",'[64]Månedlig Olie Rapport'!$B$2:$B$39,0),FALSE),0)</f>
        <v>0</v>
      </c>
      <c r="E422" s="16">
        <f>IFERROR(HLOOKUP("Halvfabrikata",'[64]Månedlig Olie Rapport'!$A$2:$AG$39,MATCH("Eksport 3.a.",'[64]Månedlig Olie Rapport'!$B$2:$B$39,0),FALSE),0)</f>
        <v>0</v>
      </c>
      <c r="F422" s="16">
        <f>IFERROR(HLOOKUP("Halvfabrikata",'[64]Månedlig Olie Rapport'!$A$2:$AG$39,MATCH("Bunkring af udenrigsfart 3.d.",'[64]Månedlig Olie Rapport'!$B$2:$B$39,0),FALSE),0)</f>
        <v>0</v>
      </c>
      <c r="G422" s="16">
        <f t="shared" si="72"/>
        <v>-1166</v>
      </c>
      <c r="H422" s="16">
        <f>IFERROR(HLOOKUP("Halvfabrikata",'[64]Månedlig Olie Rapport'!$A$2:$AG$39,MATCH("Anvendt til produktion 3.n",'[64]Månedlig Olie Rapport'!$B$2:$B$39,0),FALSE),0)</f>
        <v>1665</v>
      </c>
      <c r="I422" s="16">
        <f>IFERROR(HLOOKUP("Halvfabrikata",'[64]Månedlig Olie Rapport'!$A$2:$AG$39,MATCH("EGEN BEHOLDNING ULTIMO",'[64]Månedlig Olie Rapport'!$A$2:$A$39,0),FALSE),0)</f>
        <v>44882</v>
      </c>
      <c r="K422" s="23" t="str">
        <f>'Olieforbrug, TJ'!M422</f>
        <v>April</v>
      </c>
    </row>
    <row r="423" spans="1:11" x14ac:dyDescent="0.2">
      <c r="A423" s="23" t="str">
        <f>'Olieforbrug, TJ'!A423</f>
        <v>Maj</v>
      </c>
      <c r="C423" s="16">
        <f>IFERROR(HLOOKUP("Halvfabrikata",'[65]Månedlig Olie Rapport'!$B$2:$AG$39,MATCH("Egen produktion 2.i.",'[65]Månedlig Olie Rapport'!$B$2:$B$39,0),FALSE),0)</f>
        <v>1431</v>
      </c>
      <c r="D423" s="16">
        <f>IFERROR(HLOOKUP("Halvfabrikata",'[65]Månedlig Olie Rapport'!$A$2:$AG$39,MATCH("Import 2.a.",'[65]Månedlig Olie Rapport'!$B$2:$B$39,0),FALSE),0)</f>
        <v>0</v>
      </c>
      <c r="E423" s="16">
        <f>IFERROR(HLOOKUP("Halvfabrikata",'[65]Månedlig Olie Rapport'!$A$2:$AG$39,MATCH("Eksport 3.a.",'[65]Månedlig Olie Rapport'!$B$2:$B$39,0),FALSE),0)</f>
        <v>5987</v>
      </c>
      <c r="F423" s="16">
        <f>IFERROR(HLOOKUP("Halvfabrikata",'[65]Månedlig Olie Rapport'!$A$2:$AG$39,MATCH("Bunkring af udenrigsfart 3.d.",'[65]Månedlig Olie Rapport'!$B$2:$B$39,0),FALSE),0)</f>
        <v>0</v>
      </c>
      <c r="G423" s="16">
        <f t="shared" si="72"/>
        <v>10058</v>
      </c>
      <c r="H423" s="16">
        <f>IFERROR(HLOOKUP("Halvfabrikata",'[65]Månedlig Olie Rapport'!$A$2:$AG$39,MATCH("Anvendt til produktion 3.n",'[65]Månedlig Olie Rapport'!$B$2:$B$39,0),FALSE),0)</f>
        <v>5501</v>
      </c>
      <c r="I423" s="16">
        <f>IFERROR(HLOOKUP("Halvfabrikata",'[65]Månedlig Olie Rapport'!$A$2:$AG$39,MATCH("EGEN BEHOLDNING ULTIMO",'[65]Månedlig Olie Rapport'!$A$2:$A$39,0),FALSE),0)</f>
        <v>34824</v>
      </c>
      <c r="K423" s="23" t="str">
        <f>'Olieforbrug, TJ'!M423</f>
        <v>May</v>
      </c>
    </row>
    <row r="424" spans="1:11" x14ac:dyDescent="0.2">
      <c r="A424" s="23" t="str">
        <f>'Olieforbrug, TJ'!A424</f>
        <v>Juni</v>
      </c>
      <c r="C424" s="16">
        <f>IFERROR(HLOOKUP("Halvfabrikata",'[66]Månedlig Olie Rapport'!$B$2:$AG$39,MATCH("Egen produktion 2.i.",'[66]Månedlig Olie Rapport'!$B$2:$B$39,0),FALSE),0)</f>
        <v>5466</v>
      </c>
      <c r="D424" s="16">
        <f>IFERROR(HLOOKUP("Halvfabrikata",'[66]Månedlig Olie Rapport'!$A$2:$AG$39,MATCH("Import 2.a.",'[66]Månedlig Olie Rapport'!$B$2:$B$39,0),FALSE),0)</f>
        <v>15530</v>
      </c>
      <c r="E424" s="16">
        <f>IFERROR(HLOOKUP("Halvfabrikata",'[66]Månedlig Olie Rapport'!$A$2:$AG$39,MATCH("Eksport 3.a.",'[66]Månedlig Olie Rapport'!$B$2:$B$39,0),FALSE),0)</f>
        <v>6097</v>
      </c>
      <c r="F424" s="16">
        <f>IFERROR(HLOOKUP("Halvfabrikata",'[66]Månedlig Olie Rapport'!$A$2:$AG$39,MATCH("Bunkring af udenrigsfart 3.d.",'[66]Månedlig Olie Rapport'!$B$2:$B$39,0),FALSE),0)</f>
        <v>0</v>
      </c>
      <c r="G424" s="16">
        <f t="shared" si="72"/>
        <v>-11744</v>
      </c>
      <c r="H424" s="16">
        <f>IFERROR(HLOOKUP("Halvfabrikata",'[66]Månedlig Olie Rapport'!$A$2:$AG$39,MATCH("Anvendt til produktion 3.n",'[66]Månedlig Olie Rapport'!$B$2:$B$39,0),FALSE),0)</f>
        <v>3184</v>
      </c>
      <c r="I424" s="16">
        <f>IFERROR(HLOOKUP("Halvfabrikata",'[66]Månedlig Olie Rapport'!$A$2:$AG$39,MATCH("EGEN BEHOLDNING ULTIMO",'[66]Månedlig Olie Rapport'!$A$2:$A$39,0),FALSE),0)</f>
        <v>46568</v>
      </c>
      <c r="K424" s="23" t="str">
        <f>'Olieforbrug, TJ'!M424</f>
        <v>June</v>
      </c>
    </row>
    <row r="425" spans="1:11" x14ac:dyDescent="0.2">
      <c r="A425" s="23" t="str">
        <f>'Olieforbrug, TJ'!A425</f>
        <v>Juli</v>
      </c>
      <c r="C425" s="16">
        <f>IFERROR(HLOOKUP("Halvfabrikata",'[67]Månedlig Olie Rapport'!$B$2:$AG$39,MATCH("Egen produktion 2.i.",'[67]Månedlig Olie Rapport'!$B$2:$B$39,0),FALSE),0)</f>
        <v>8599</v>
      </c>
      <c r="D425" s="16">
        <f>IFERROR(HLOOKUP("Halvfabrikata",'[67]Månedlig Olie Rapport'!$A$2:$AG$39,MATCH("Import 2.a.",'[67]Månedlig Olie Rapport'!$B$2:$B$39,0),FALSE),0)</f>
        <v>0</v>
      </c>
      <c r="E425" s="16">
        <f>IFERROR(HLOOKUP("Halvfabrikata",'[67]Månedlig Olie Rapport'!$A$2:$AG$39,MATCH("Eksport 3.a.",'[67]Månedlig Olie Rapport'!$B$2:$B$39,0),FALSE),0)</f>
        <v>5725</v>
      </c>
      <c r="F425" s="16">
        <f>IFERROR(HLOOKUP("Halvfabrikata",'[67]Månedlig Olie Rapport'!$A$2:$AG$39,MATCH("Bunkring af udenrigsfart 3.d.",'[67]Månedlig Olie Rapport'!$B$2:$B$39,0),FALSE),0)</f>
        <v>0</v>
      </c>
      <c r="G425" s="16">
        <f t="shared" si="72"/>
        <v>11869</v>
      </c>
      <c r="H425" s="16">
        <f>IFERROR(HLOOKUP("Halvfabrikata",'[67]Månedlig Olie Rapport'!$A$2:$AG$39,MATCH("Anvendt til produktion 3.n",'[67]Månedlig Olie Rapport'!$B$2:$B$39,0),FALSE),0)</f>
        <v>2451</v>
      </c>
      <c r="I425" s="16">
        <f>IFERROR(HLOOKUP("Halvfabrikata",'[67]Månedlig Olie Rapport'!$A$2:$AG$39,MATCH("EGEN BEHOLDNING ULTIMO",'[67]Månedlig Olie Rapport'!$A$2:$A$39,0),FALSE),0)</f>
        <v>34699</v>
      </c>
      <c r="K425" s="23" t="str">
        <f>'Olieforbrug, TJ'!M425</f>
        <v>July</v>
      </c>
    </row>
    <row r="426" spans="1:11" x14ac:dyDescent="0.2">
      <c r="A426" s="23" t="str">
        <f>'Olieforbrug, TJ'!A426</f>
        <v>August</v>
      </c>
      <c r="C426" s="16">
        <f>IFERROR(HLOOKUP("Halvfabrikata",'[68]Månedlig Olie Rapport'!$B$2:$AG$39,MATCH("Egen produktion 2.i.",'[68]Månedlig Olie Rapport'!$B$2:$B$39,0),FALSE),0)</f>
        <v>7193</v>
      </c>
      <c r="D426" s="16">
        <f>IFERROR(HLOOKUP("Halvfabrikata",'[68]Månedlig Olie Rapport'!$A$2:$AG$39,MATCH("Import 2.a.",'[68]Månedlig Olie Rapport'!$B$2:$B$39,0),FALSE),0)</f>
        <v>0</v>
      </c>
      <c r="E426" s="16">
        <f>IFERROR(HLOOKUP("Halvfabrikata",'[68]Månedlig Olie Rapport'!$A$2:$AG$39,MATCH("Eksport 3.a.",'[68]Månedlig Olie Rapport'!$B$2:$B$39,0),FALSE),0)</f>
        <v>6041</v>
      </c>
      <c r="F426" s="16">
        <f>IFERROR(HLOOKUP("Halvfabrikata",'[68]Månedlig Olie Rapport'!$A$2:$AG$39,MATCH("Bunkring af udenrigsfart 3.d.",'[68]Månedlig Olie Rapport'!$B$2:$B$39,0),FALSE),0)</f>
        <v>0</v>
      </c>
      <c r="G426" s="16">
        <f t="shared" ref="G426" si="73">I425-I426</f>
        <v>2114</v>
      </c>
      <c r="H426" s="16">
        <f>IFERROR(HLOOKUP("Halvfabrikata",'[68]Månedlig Olie Rapport'!$A$2:$AG$39,MATCH("Anvendt til produktion 3.n",'[68]Månedlig Olie Rapport'!$B$2:$B$39,0),FALSE),0)</f>
        <v>0</v>
      </c>
      <c r="I426" s="16">
        <f>IFERROR(HLOOKUP("Halvfabrikata",'[68]Månedlig Olie Rapport'!$A$2:$AG$39,MATCH("EGEN BEHOLDNING ULTIMO",'[68]Månedlig Olie Rapport'!$A$2:$A$39,0),FALSE),0)</f>
        <v>32585</v>
      </c>
      <c r="K426" s="23" t="str">
        <f>'Olieforbrug, TJ'!M426</f>
        <v>August</v>
      </c>
    </row>
    <row r="427" spans="1:11" x14ac:dyDescent="0.2">
      <c r="A427" s="23" t="str">
        <f>'Olieforbrug, TJ'!A427</f>
        <v>September</v>
      </c>
      <c r="C427" s="16">
        <f>IFERROR(HLOOKUP("Halvfabrikata",'[69]Månedlig Olie Rapport'!$B$2:$AG$39,MATCH("Egen produktion 2.i.",'[69]Månedlig Olie Rapport'!$B$2:$B$39,0),FALSE),0)</f>
        <v>2078</v>
      </c>
      <c r="D427" s="16">
        <f>IFERROR(HLOOKUP("Halvfabrikata",'[69]Månedlig Olie Rapport'!$A$2:$AG$39,MATCH("Import 2.a.",'[69]Månedlig Olie Rapport'!$B$2:$B$39,0),FALSE),0)</f>
        <v>0</v>
      </c>
      <c r="E427" s="16">
        <f>IFERROR(HLOOKUP("Halvfabrikata",'[69]Månedlig Olie Rapport'!$A$2:$AG$39,MATCH("Eksport 3.a.",'[69]Månedlig Olie Rapport'!$B$2:$B$39,0),FALSE),0)</f>
        <v>7449</v>
      </c>
      <c r="F427" s="16">
        <f>IFERROR(HLOOKUP("Halvfabrikata",'[69]Månedlig Olie Rapport'!$A$2:$AG$39,MATCH("Bunkring af udenrigsfart 3.d.",'[69]Månedlig Olie Rapport'!$B$2:$B$39,0),FALSE),0)</f>
        <v>0</v>
      </c>
      <c r="G427" s="16">
        <f t="shared" ref="G427" si="74">I426-I427</f>
        <v>6073</v>
      </c>
      <c r="H427" s="16">
        <f>IFERROR(HLOOKUP("Halvfabrikata",'[69]Månedlig Olie Rapport'!$A$2:$AG$39,MATCH("Anvendt til produktion 3.n",'[69]Månedlig Olie Rapport'!$B$2:$B$39,0),FALSE),0)</f>
        <v>703</v>
      </c>
      <c r="I427" s="16">
        <f>IFERROR(HLOOKUP("Halvfabrikata",'[69]Månedlig Olie Rapport'!$A$2:$AG$39,MATCH("EGEN BEHOLDNING ULTIMO",'[69]Månedlig Olie Rapport'!$A$2:$A$39,0),FALSE),0)</f>
        <v>26512</v>
      </c>
      <c r="K427" s="23" t="str">
        <f>'Olieforbrug, TJ'!M427</f>
        <v>September</v>
      </c>
    </row>
    <row r="428" spans="1:11" x14ac:dyDescent="0.2">
      <c r="A428" s="23" t="str">
        <f>'Olieforbrug, TJ'!A428</f>
        <v>Oktober</v>
      </c>
      <c r="C428" s="16">
        <f>IFERROR(HLOOKUP("Halvfabrikata",'[70]Månedlig Olie Rapport'!$B$2:$AG$39,MATCH("Egen produktion 2.i.",'[70]Månedlig Olie Rapport'!$B$2:$B$39,0),FALSE),0)</f>
        <v>10654</v>
      </c>
      <c r="D428" s="16">
        <f>IFERROR(HLOOKUP("Halvfabrikata",'[70]Månedlig Olie Rapport'!$A$2:$AG$39,MATCH("Import 2.a.",'[70]Månedlig Olie Rapport'!$B$2:$B$39,0),FALSE),0)</f>
        <v>0</v>
      </c>
      <c r="E428" s="16">
        <f>IFERROR(HLOOKUP("Halvfabrikata",'[70]Månedlig Olie Rapport'!$A$2:$AG$39,MATCH("Eksport 3.a.",'[70]Månedlig Olie Rapport'!$B$2:$B$39,0),FALSE),0)</f>
        <v>6262</v>
      </c>
      <c r="F428" s="16">
        <f>IFERROR(HLOOKUP("Halvfabrikata",'[70]Månedlig Olie Rapport'!$A$2:$AG$39,MATCH("Bunkring af udenrigsfart 3.d.",'[70]Månedlig Olie Rapport'!$B$2:$B$39,0),FALSE),0)</f>
        <v>0</v>
      </c>
      <c r="G428" s="16">
        <f t="shared" ref="G428" si="75">I427-I428</f>
        <v>-4390</v>
      </c>
      <c r="H428" s="16">
        <f>IFERROR(HLOOKUP("Halvfabrikata",'[70]Månedlig Olie Rapport'!$A$2:$AG$39,MATCH("Anvendt til produktion 3.n",'[70]Månedlig Olie Rapport'!$B$2:$B$39,0),FALSE),0)</f>
        <v>2</v>
      </c>
      <c r="I428" s="16">
        <f>IFERROR(HLOOKUP("Halvfabrikata",'[70]Månedlig Olie Rapport'!$A$2:$AG$39,MATCH("EGEN BEHOLDNING ULTIMO",'[70]Månedlig Olie Rapport'!$A$2:$A$39,0),FALSE),0)</f>
        <v>30902</v>
      </c>
      <c r="K428" s="23" t="str">
        <f>'Olieforbrug, TJ'!M428</f>
        <v>October</v>
      </c>
    </row>
    <row r="429" spans="1:11" x14ac:dyDescent="0.2">
      <c r="A429" s="23" t="str">
        <f>'Olieforbrug, TJ'!A429</f>
        <v>November</v>
      </c>
      <c r="C429" s="16">
        <f>IFERROR(HLOOKUP("Halvfabrikata",'[71]Månedlig Olie Rapport'!$B$2:$AG$39,MATCH("Egen produktion 2.i.",'[71]Månedlig Olie Rapport'!$B$2:$B$39,0),FALSE),0)</f>
        <v>4536</v>
      </c>
      <c r="D429" s="16">
        <f>IFERROR(HLOOKUP("Halvfabrikata",'[71]Månedlig Olie Rapport'!$A$2:$AG$39,MATCH("Import 2.a.",'[71]Månedlig Olie Rapport'!$B$2:$B$39,0),FALSE),0)</f>
        <v>0</v>
      </c>
      <c r="E429" s="16">
        <f>IFERROR(HLOOKUP("Halvfabrikata",'[71]Månedlig Olie Rapport'!$A$2:$AG$39,MATCH("Eksport 3.a.",'[71]Månedlig Olie Rapport'!$B$2:$B$39,0),FALSE),0)</f>
        <v>5849</v>
      </c>
      <c r="F429" s="16">
        <f>IFERROR(HLOOKUP("Halvfabrikata",'[71]Månedlig Olie Rapport'!$A$2:$AG$39,MATCH("Bunkring af udenrigsfart 3.d.",'[71]Månedlig Olie Rapport'!$B$2:$B$39,0),FALSE),0)</f>
        <v>0</v>
      </c>
      <c r="G429" s="16">
        <f t="shared" ref="G429" si="76">I428-I429</f>
        <v>3409</v>
      </c>
      <c r="H429" s="16">
        <f>IFERROR(HLOOKUP("Halvfabrikata",'[71]Månedlig Olie Rapport'!$A$2:$AG$39,MATCH("Anvendt til produktion 3.n",'[71]Månedlig Olie Rapport'!$B$2:$B$39,0),FALSE),0)</f>
        <v>119</v>
      </c>
      <c r="I429" s="16">
        <f>IFERROR(HLOOKUP("Halvfabrikata",'[71]Månedlig Olie Rapport'!$A$2:$AG$39,MATCH("EGEN BEHOLDNING ULTIMO",'[71]Månedlig Olie Rapport'!$A$2:$A$39,0),FALSE),0)</f>
        <v>27493</v>
      </c>
      <c r="K429" s="23" t="str">
        <f>'Olieforbrug, TJ'!M429</f>
        <v>November</v>
      </c>
    </row>
    <row r="430" spans="1:11" ht="13.5" thickBot="1" x14ac:dyDescent="0.25">
      <c r="A430" s="43" t="str">
        <f>'Olieforbrug, TJ'!A430</f>
        <v>December</v>
      </c>
      <c r="B430" s="15"/>
      <c r="C430" s="42">
        <f>IFERROR(HLOOKUP("Halvfabrikata",'[72]Månedlig Olie Rapport'!$B$2:$AG$39,MATCH("Egen produktion 2.i.",'[72]Månedlig Olie Rapport'!$B$2:$B$39,0),FALSE),0)</f>
        <v>15097</v>
      </c>
      <c r="D430" s="42">
        <f>IFERROR(HLOOKUP("Halvfabrikata",'[72]Månedlig Olie Rapport'!$A$2:$AG$39,MATCH("Import 2.a.",'[72]Månedlig Olie Rapport'!$B$2:$B$39,0),FALSE),0)</f>
        <v>0</v>
      </c>
      <c r="E430" s="42">
        <f>IFERROR(HLOOKUP("Halvfabrikata",'[72]Månedlig Olie Rapport'!$A$2:$AG$39,MATCH("Eksport 3.a.",'[72]Månedlig Olie Rapport'!$B$2:$B$39,0),FALSE),0)</f>
        <v>6262</v>
      </c>
      <c r="F430" s="42">
        <f>IFERROR(HLOOKUP("Halvfabrikata",'[72]Månedlig Olie Rapport'!$A$2:$AG$39,MATCH("Bunkring af udenrigsfart 3.d.",'[72]Månedlig Olie Rapport'!$B$2:$B$39,0),FALSE),0)</f>
        <v>0</v>
      </c>
      <c r="G430" s="42">
        <f t="shared" ref="G430" si="77">I429-I430</f>
        <v>-8836</v>
      </c>
      <c r="H430" s="42">
        <f>IFERROR(HLOOKUP("Halvfabrikata",'[72]Månedlig Olie Rapport'!$A$2:$AG$39,MATCH("Anvendt til produktion 3.n",'[72]Månedlig Olie Rapport'!$B$2:$B$39,0),FALSE),0)</f>
        <v>0</v>
      </c>
      <c r="I430" s="42">
        <f>IFERROR(HLOOKUP("Halvfabrikata",'[72]Månedlig Olie Rapport'!$A$2:$AG$39,MATCH("EGEN BEHOLDNING ULTIMO",'[72]Månedlig Olie Rapport'!$A$2:$A$39,0),FALSE),0)</f>
        <v>36329</v>
      </c>
      <c r="J430" s="2"/>
      <c r="K430" s="43" t="str">
        <f>'Olieforbrug, TJ'!M430</f>
        <v>December</v>
      </c>
    </row>
    <row r="431" spans="1:11" x14ac:dyDescent="0.2">
      <c r="A431" s="22">
        <f>'Olieforbrug, TJ'!A431</f>
        <v>2023</v>
      </c>
      <c r="C431" s="16"/>
      <c r="D431" s="16"/>
      <c r="E431" s="16"/>
      <c r="F431" s="16"/>
      <c r="G431" s="16"/>
      <c r="H431" s="16"/>
      <c r="I431" s="16"/>
      <c r="K431" s="22">
        <f>'Olieforbrug, TJ'!M431</f>
        <v>2023</v>
      </c>
    </row>
    <row r="432" spans="1:11" x14ac:dyDescent="0.2">
      <c r="A432" s="23" t="str">
        <f>'Olieforbrug, TJ'!A432</f>
        <v>Januar</v>
      </c>
      <c r="C432" s="16">
        <f>IFERROR(HLOOKUP("Halvfabrikata",'[73]Månedlig Olie Rapport'!$B$2:$AG$39,MATCH("Egen produktion 2.i.",'[73]Månedlig Olie Rapport'!$B$2:$B$39,0),FALSE),0)</f>
        <v>833</v>
      </c>
      <c r="D432" s="16">
        <f>IFERROR(HLOOKUP("Halvfabrikata",'[73]Månedlig Olie Rapport'!$A$2:$AG$39,MATCH("Import 2.a.",'[73]Månedlig Olie Rapport'!$B$2:$B$39,0),FALSE),0)</f>
        <v>13858</v>
      </c>
      <c r="E432" s="16">
        <f>IFERROR(HLOOKUP("Halvfabrikata",'[73]Månedlig Olie Rapport'!$A$2:$AG$39,MATCH("Eksport 3.a.",'[73]Månedlig Olie Rapport'!$B$2:$B$39,0),FALSE),0)</f>
        <v>0</v>
      </c>
      <c r="F432" s="16">
        <f>IFERROR(HLOOKUP("Halvfabrikata",'[73]Månedlig Olie Rapport'!$A$2:$AG$39,MATCH("Bunkring af udenrigsfart 3.d.",'[73]Månedlig Olie Rapport'!$B$2:$B$39,0),FALSE),0)</f>
        <v>0</v>
      </c>
      <c r="G432" s="69">
        <f>I430-I432</f>
        <v>-9964</v>
      </c>
      <c r="H432" s="16">
        <f>IFERROR(HLOOKUP("Halvfabrikata",'[73]Månedlig Olie Rapport'!$A$2:$AG$39,MATCH("Anvendt til produktion 3.n",'[73]Månedlig Olie Rapport'!$B$2:$B$39,0),FALSE),0)</f>
        <v>4751</v>
      </c>
      <c r="I432" s="16">
        <f>IFERROR(HLOOKUP("Halvfabrikata",'[73]Månedlig Olie Rapport'!$A$2:$AG$39,MATCH("EGEN BEHOLDNING ULTIMO",'[73]Månedlig Olie Rapport'!$A$2:$A$39,0),FALSE),0)</f>
        <v>46293</v>
      </c>
      <c r="K432" s="23" t="str">
        <f>'Olieforbrug, TJ'!M432</f>
        <v>January</v>
      </c>
    </row>
    <row r="433" spans="1:11" x14ac:dyDescent="0.2">
      <c r="A433" s="23" t="str">
        <f>'Olieforbrug, TJ'!A433</f>
        <v>Februar</v>
      </c>
      <c r="C433" s="16">
        <f>IFERROR(HLOOKUP("Halvfabrikata",'[74]Månedlig Olie Rapport'!$B$2:$AG$39,MATCH("Egen produktion 2.i.",'[74]Månedlig Olie Rapport'!$B$2:$B$39,0),FALSE),0)</f>
        <v>3727</v>
      </c>
      <c r="D433" s="16">
        <f>IFERROR(HLOOKUP("Halvfabrikata",'[74]Månedlig Olie Rapport'!$A$2:$AG$39,MATCH("Import 2.a.",'[74]Månedlig Olie Rapport'!$B$2:$B$39,0),FALSE),0)</f>
        <v>0</v>
      </c>
      <c r="E433" s="16">
        <f>IFERROR(HLOOKUP("Halvfabrikata",'[74]Månedlig Olie Rapport'!$A$2:$AG$39,MATCH("Eksport 3.a.",'[74]Månedlig Olie Rapport'!$B$2:$B$39,0),FALSE),0)</f>
        <v>0</v>
      </c>
      <c r="F433" s="16">
        <f>IFERROR(HLOOKUP("Halvfabrikata",'[74]Månedlig Olie Rapport'!$A$2:$AG$39,MATCH("Bunkring af udenrigsfart 3.d.",'[74]Månedlig Olie Rapport'!$B$2:$B$39,0),FALSE),0)</f>
        <v>0</v>
      </c>
      <c r="G433" s="69">
        <f t="shared" ref="G433:G438" si="78">I432-I433</f>
        <v>10620</v>
      </c>
      <c r="H433" s="16">
        <f>IFERROR(HLOOKUP("Halvfabrikata",'[74]Månedlig Olie Rapport'!$A$2:$AG$39,MATCH("Anvendt til produktion 3.n",'[74]Månedlig Olie Rapport'!$B$2:$B$39,0),FALSE),0)</f>
        <v>748</v>
      </c>
      <c r="I433" s="16">
        <f>IFERROR(HLOOKUP("Halvfabrikata",'[74]Månedlig Olie Rapport'!$A$2:$AG$39,MATCH("EGEN BEHOLDNING ULTIMO",'[74]Månedlig Olie Rapport'!$A$2:$A$39,0),FALSE),0)</f>
        <v>35673</v>
      </c>
      <c r="K433" s="23" t="str">
        <f>'Olieforbrug, TJ'!M433</f>
        <v>February</v>
      </c>
    </row>
    <row r="434" spans="1:11" x14ac:dyDescent="0.2">
      <c r="A434" s="23" t="str">
        <f>'Olieforbrug, TJ'!A434</f>
        <v>Marts</v>
      </c>
      <c r="C434" s="16">
        <f>IFERROR(HLOOKUP("Halvfabrikata",'[75]Månedlig Olie Rapport'!$B$2:$AG$39,MATCH("Egen produktion 2.i.",'[75]Månedlig Olie Rapport'!$B$2:$B$39,0),FALSE),0)</f>
        <v>5939</v>
      </c>
      <c r="D434" s="16">
        <f>IFERROR(HLOOKUP("Halvfabrikata",'[75]Månedlig Olie Rapport'!$A$2:$AG$39,MATCH("Import 2.a.",'[75]Månedlig Olie Rapport'!$B$2:$B$39,0),FALSE),0)</f>
        <v>12525</v>
      </c>
      <c r="E434" s="16">
        <f>IFERROR(HLOOKUP("Halvfabrikata",'[75]Månedlig Olie Rapport'!$A$2:$AG$39,MATCH("Eksport 3.a.",'[75]Månedlig Olie Rapport'!$B$2:$B$39,0),FALSE),0)</f>
        <v>6017</v>
      </c>
      <c r="F434" s="16">
        <f>IFERROR(HLOOKUP("Halvfabrikata",'[75]Månedlig Olie Rapport'!$A$2:$AG$39,MATCH("Bunkring af udenrigsfart 3.d.",'[75]Månedlig Olie Rapport'!$B$2:$B$39,0),FALSE),0)</f>
        <v>0</v>
      </c>
      <c r="G434" s="69">
        <f t="shared" si="78"/>
        <v>-8868</v>
      </c>
      <c r="H434" s="16">
        <f>IFERROR(HLOOKUP("Halvfabrikata",'[75]Månedlig Olie Rapport'!$A$2:$AG$39,MATCH("Anvendt til produktion 3.n",'[75]Månedlig Olie Rapport'!$B$2:$B$39,0),FALSE),0)</f>
        <v>3516</v>
      </c>
      <c r="I434" s="16">
        <f>IFERROR(HLOOKUP("Halvfabrikata",'[75]Månedlig Olie Rapport'!$A$2:$AG$39,MATCH("EGEN BEHOLDNING ULTIMO",'[75]Månedlig Olie Rapport'!$A$2:$A$39,0),FALSE),0)</f>
        <v>44541</v>
      </c>
      <c r="K434" s="23" t="str">
        <f>'Olieforbrug, TJ'!M434</f>
        <v>March</v>
      </c>
    </row>
    <row r="435" spans="1:11" x14ac:dyDescent="0.2">
      <c r="A435" s="23" t="str">
        <f>'Olieforbrug, TJ'!A435</f>
        <v>April</v>
      </c>
      <c r="C435" s="16">
        <f>IFERROR(HLOOKUP("Halvfabrikata",'[76]Månedlig Olie Rapport'!$B$2:$AG$39,MATCH("Egen produktion 2.i.",'[76]Månedlig Olie Rapport'!$B$2:$B$39,0),FALSE),0)</f>
        <v>17058</v>
      </c>
      <c r="D435" s="16">
        <f>IFERROR(HLOOKUP("Halvfabrikata",'[76]Månedlig Olie Rapport'!$A$2:$AG$39,MATCH("Import 2.a.",'[76]Månedlig Olie Rapport'!$B$2:$B$39,0),FALSE),0)</f>
        <v>0</v>
      </c>
      <c r="E435" s="16">
        <f>IFERROR(HLOOKUP("Halvfabrikata",'[76]Månedlig Olie Rapport'!$A$2:$AG$39,MATCH("Eksport 3.a.",'[76]Månedlig Olie Rapport'!$B$2:$B$39,0),FALSE),0)</f>
        <v>13176</v>
      </c>
      <c r="F435" s="16">
        <f>IFERROR(HLOOKUP("Halvfabrikata",'[76]Månedlig Olie Rapport'!$A$2:$AG$39,MATCH("Bunkring af udenrigsfart 3.d.",'[76]Månedlig Olie Rapport'!$B$2:$B$39,0),FALSE),0)</f>
        <v>0</v>
      </c>
      <c r="G435" s="69">
        <f t="shared" si="78"/>
        <v>2606</v>
      </c>
      <c r="H435" s="16">
        <f>IFERROR(HLOOKUP("Halvfabrikata",'[76]Månedlig Olie Rapport'!$A$2:$AG$39,MATCH("Anvendt til produktion 3.n",'[76]Månedlig Olie Rapport'!$B$2:$B$39,0),FALSE),0)</f>
        <v>0</v>
      </c>
      <c r="I435" s="16">
        <f>IFERROR(HLOOKUP("Halvfabrikata",'[76]Månedlig Olie Rapport'!$A$2:$AG$39,MATCH("EGEN BEHOLDNING ULTIMO",'[76]Månedlig Olie Rapport'!$A$2:$A$39,0),FALSE),0)</f>
        <v>41935</v>
      </c>
      <c r="K435" s="23" t="str">
        <f>'Olieforbrug, TJ'!M435</f>
        <v>April</v>
      </c>
    </row>
    <row r="436" spans="1:11" x14ac:dyDescent="0.2">
      <c r="A436" s="23" t="str">
        <f>'Olieforbrug, TJ'!A436</f>
        <v>Maj</v>
      </c>
      <c r="C436" s="16">
        <f>IFERROR(HLOOKUP("Halvfabrikata",'[77]Månedlig Olie Rapport'!$B$2:$AG$39,MATCH("Egen produktion 2.i.",'[77]Månedlig Olie Rapport'!$B$2:$B$39,0),FALSE),0)</f>
        <v>985</v>
      </c>
      <c r="D436" s="16">
        <f>IFERROR(HLOOKUP("Halvfabrikata",'[77]Månedlig Olie Rapport'!$A$2:$AG$39,MATCH("Import 2.a.",'[77]Månedlig Olie Rapport'!$B$2:$B$39,0),FALSE),0)</f>
        <v>15494</v>
      </c>
      <c r="E436" s="16">
        <f>IFERROR(HLOOKUP("Halvfabrikata",'[77]Månedlig Olie Rapport'!$A$2:$AG$39,MATCH("Eksport 3.a.",'[77]Månedlig Olie Rapport'!$B$2:$B$39,0),FALSE),0)</f>
        <v>5830</v>
      </c>
      <c r="F436" s="16">
        <f>IFERROR(HLOOKUP("Halvfabrikata",'[77]Månedlig Olie Rapport'!$A$2:$AG$39,MATCH("Bunkring af udenrigsfart 3.d.",'[77]Månedlig Olie Rapport'!$B$2:$B$39,0),FALSE),0)</f>
        <v>0</v>
      </c>
      <c r="G436" s="69">
        <f t="shared" si="78"/>
        <v>2710</v>
      </c>
      <c r="H436" s="16">
        <f>IFERROR(HLOOKUP("Halvfabrikata",'[77]Månedlig Olie Rapport'!$A$2:$AG$39,MATCH("Anvendt til produktion 3.n",'[77]Månedlig Olie Rapport'!$B$2:$B$39,0),FALSE),0)</f>
        <v>5867</v>
      </c>
      <c r="I436" s="16">
        <f>IFERROR(HLOOKUP("Halvfabrikata",'[77]Månedlig Olie Rapport'!$A$2:$AG$39,MATCH("EGEN BEHOLDNING ULTIMO",'[77]Månedlig Olie Rapport'!$A$2:$A$39,0),FALSE),0)</f>
        <v>39225</v>
      </c>
      <c r="K436" s="23" t="str">
        <f>'Olieforbrug, TJ'!M436</f>
        <v>May</v>
      </c>
    </row>
    <row r="437" spans="1:11" x14ac:dyDescent="0.2">
      <c r="A437" s="23" t="str">
        <f>'Olieforbrug, TJ'!A437</f>
        <v>Juni</v>
      </c>
      <c r="C437" s="16">
        <f>IFERROR(HLOOKUP("Halvfabrikata",'[78]Månedlig Olie Rapport'!$B$2:$AG$39,MATCH("Egen produktion 2.i.",'[78]Månedlig Olie Rapport'!$B$2:$B$39,0),FALSE),0)</f>
        <v>19717</v>
      </c>
      <c r="D437" s="16">
        <f>IFERROR(HLOOKUP("Halvfabrikata",'[78]Månedlig Olie Rapport'!$A$2:$AG$39,MATCH("Import 2.a.",'[78]Månedlig Olie Rapport'!$B$2:$B$39,0),FALSE),0)</f>
        <v>0</v>
      </c>
      <c r="E437" s="16">
        <f>IFERROR(HLOOKUP("Halvfabrikata",'[78]Månedlig Olie Rapport'!$A$2:$AG$39,MATCH("Eksport 3.a.",'[78]Månedlig Olie Rapport'!$B$2:$B$39,0),FALSE),0)</f>
        <v>5549</v>
      </c>
      <c r="F437" s="16">
        <f>IFERROR(HLOOKUP("Halvfabrikata",'[78]Månedlig Olie Rapport'!$A$2:$AG$39,MATCH("Bunkring af udenrigsfart 3.d.",'[78]Månedlig Olie Rapport'!$B$2:$B$39,0),FALSE),0)</f>
        <v>0</v>
      </c>
      <c r="G437" s="69">
        <f t="shared" si="78"/>
        <v>-7482</v>
      </c>
      <c r="H437" s="16">
        <f>IFERROR(HLOOKUP("Halvfabrikata",'[78]Månedlig Olie Rapport'!$A$2:$AG$39,MATCH("Anvendt til produktion 3.n",'[78]Månedlig Olie Rapport'!$B$2:$B$39,0),FALSE),0)</f>
        <v>3064</v>
      </c>
      <c r="I437" s="16">
        <f>IFERROR(HLOOKUP("Halvfabrikata",'[78]Månedlig Olie Rapport'!$A$2:$AG$39,MATCH("EGEN BEHOLDNING ULTIMO",'[78]Månedlig Olie Rapport'!$A$2:$A$39,0),FALSE),0)</f>
        <v>46707</v>
      </c>
      <c r="K437" s="23" t="str">
        <f>'Olieforbrug, TJ'!M437</f>
        <v>June</v>
      </c>
    </row>
    <row r="438" spans="1:11" x14ac:dyDescent="0.2">
      <c r="A438" s="23" t="str">
        <f>'Olieforbrug, TJ'!A438</f>
        <v>Juli</v>
      </c>
      <c r="C438" s="16">
        <f>IFERROR(HLOOKUP("Halvfabrikata",'[79]Månedlig Olie Rapport'!$B$2:$AG$39,MATCH("Egen produktion 2.i.",'[79]Månedlig Olie Rapport'!$B$2:$B$39,0),FALSE),0)</f>
        <v>333</v>
      </c>
      <c r="D438" s="16">
        <f>IFERROR(HLOOKUP("Halvfabrikata",'[79]Månedlig Olie Rapport'!$A$2:$AG$39,MATCH("Import 2.a.",'[79]Månedlig Olie Rapport'!$B$2:$B$39,0),FALSE),0)</f>
        <v>0</v>
      </c>
      <c r="E438" s="16">
        <f>IFERROR(HLOOKUP("Halvfabrikata",'[79]Månedlig Olie Rapport'!$A$2:$AG$39,MATCH("Eksport 3.a.",'[79]Månedlig Olie Rapport'!$B$2:$B$39,0),FALSE),0)</f>
        <v>5972</v>
      </c>
      <c r="F438" s="16">
        <f>IFERROR(HLOOKUP("Halvfabrikata",'[79]Månedlig Olie Rapport'!$A$2:$AG$39,MATCH("Bunkring af udenrigsfart 3.d.",'[79]Månedlig Olie Rapport'!$B$2:$B$39,0),FALSE),0)</f>
        <v>0</v>
      </c>
      <c r="G438" s="69">
        <f t="shared" si="78"/>
        <v>14139</v>
      </c>
      <c r="H438" s="16">
        <f>IFERROR(HLOOKUP("Halvfabrikata",'[79]Månedlig Olie Rapport'!$A$2:$AG$39,MATCH("Anvendt til produktion 3.n",'[79]Månedlig Olie Rapport'!$B$2:$B$39,0),FALSE),0)</f>
        <v>8501</v>
      </c>
      <c r="I438" s="16">
        <f>IFERROR(HLOOKUP("Halvfabrikata",'[79]Månedlig Olie Rapport'!$A$2:$AG$39,MATCH("EGEN BEHOLDNING ULTIMO",'[79]Månedlig Olie Rapport'!$A$2:$A$39,0),FALSE),0)</f>
        <v>32568</v>
      </c>
      <c r="K438" s="23" t="str">
        <f>'Olieforbrug, TJ'!M438</f>
        <v>July</v>
      </c>
    </row>
  </sheetData>
  <phoneticPr fontId="2" type="noConversion"/>
  <pageMargins left="0.75" right="0.75" top="1" bottom="1" header="0.5" footer="0.5"/>
  <pageSetup orientation="portrait" r:id="rId1"/>
  <headerFooter alignWithMargins="0"/>
  <ignoredErrors>
    <ignoredError sqref="C48:H48 C94:I10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indexed="42"/>
    <pageSetUpPr fitToPage="1"/>
  </sheetPr>
  <dimension ref="A1:R438"/>
  <sheetViews>
    <sheetView zoomScale="80" zoomScaleNormal="80" workbookViewId="0">
      <pane xSplit="2" ySplit="5" topLeftCell="C402" activePane="bottomRight" state="frozen"/>
      <selection pane="topRight" activeCell="C1" sqref="C1"/>
      <selection pane="bottomLeft" activeCell="A6" sqref="A6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5" customWidth="1"/>
    <col min="11" max="11" width="3.42578125" customWidth="1"/>
    <col min="12" max="12" width="17.85546875" bestFit="1" customWidth="1"/>
    <col min="14" max="14" width="20.7109375" customWidth="1"/>
    <col min="15" max="15" width="9.7109375" customWidth="1"/>
  </cols>
  <sheetData>
    <row r="1" spans="1:16" x14ac:dyDescent="0.2">
      <c r="A1" s="1" t="s">
        <v>0</v>
      </c>
      <c r="B1" s="1"/>
      <c r="C1" t="s">
        <v>147</v>
      </c>
      <c r="D1"/>
      <c r="E1"/>
      <c r="F1"/>
      <c r="G1"/>
      <c r="H1"/>
      <c r="I1"/>
      <c r="M1" s="4"/>
      <c r="N1" s="27" t="s">
        <v>130</v>
      </c>
      <c r="O1" s="27"/>
    </row>
    <row r="2" spans="1:16" x14ac:dyDescent="0.2">
      <c r="A2" s="1" t="s">
        <v>1</v>
      </c>
      <c r="B2" s="1"/>
      <c r="C2" t="s">
        <v>148</v>
      </c>
      <c r="D2"/>
      <c r="E2"/>
      <c r="F2"/>
      <c r="G2"/>
      <c r="H2"/>
      <c r="I2"/>
      <c r="N2" s="27" t="s">
        <v>70</v>
      </c>
      <c r="O2" s="27"/>
    </row>
    <row r="4" spans="1:16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J4" s="23"/>
      <c r="K4" s="23"/>
      <c r="L4" s="31" t="s">
        <v>30</v>
      </c>
      <c r="N4" s="5"/>
    </row>
    <row r="5" spans="1:16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J5" s="23"/>
      <c r="K5" s="23"/>
      <c r="L5" s="31" t="s">
        <v>68</v>
      </c>
      <c r="N5" s="18"/>
    </row>
    <row r="6" spans="1:16" x14ac:dyDescent="0.2">
      <c r="A6" s="21"/>
      <c r="C6" s="10"/>
      <c r="D6" s="10"/>
      <c r="E6" s="10"/>
      <c r="F6" s="10"/>
      <c r="G6" s="10"/>
      <c r="H6" s="10"/>
      <c r="I6" s="10"/>
    </row>
    <row r="7" spans="1:16" x14ac:dyDescent="0.2">
      <c r="A7" s="22">
        <v>2005</v>
      </c>
      <c r="C7" s="3">
        <v>2558248</v>
      </c>
      <c r="D7" s="3">
        <v>1382952</v>
      </c>
      <c r="E7" s="3">
        <v>1414365</v>
      </c>
      <c r="F7" s="3">
        <v>2</v>
      </c>
      <c r="G7" s="3">
        <v>-42622</v>
      </c>
      <c r="H7" s="3">
        <v>2491289</v>
      </c>
      <c r="I7" s="3">
        <v>540820</v>
      </c>
      <c r="J7" s="3"/>
      <c r="K7" s="3"/>
      <c r="L7" s="3">
        <v>81812.89215</v>
      </c>
      <c r="N7" s="22">
        <v>2005</v>
      </c>
    </row>
    <row r="8" spans="1:16" x14ac:dyDescent="0.2">
      <c r="A8" s="22">
        <v>2006</v>
      </c>
      <c r="C8" s="3">
        <v>2648694</v>
      </c>
      <c r="D8" s="3">
        <v>1220885.7</v>
      </c>
      <c r="E8" s="3">
        <v>1446940</v>
      </c>
      <c r="F8" s="3">
        <v>1</v>
      </c>
      <c r="G8" s="3">
        <v>-21</v>
      </c>
      <c r="H8" s="3">
        <v>2451733</v>
      </c>
      <c r="I8" s="3">
        <v>540841</v>
      </c>
      <c r="J8" s="3"/>
      <c r="K8" s="3"/>
      <c r="L8" s="3">
        <v>80539.429049999992</v>
      </c>
      <c r="N8" s="22">
        <v>2006</v>
      </c>
    </row>
    <row r="9" spans="1:16" x14ac:dyDescent="0.2">
      <c r="A9" s="22">
        <v>2007</v>
      </c>
      <c r="C9" s="3">
        <v>2615771</v>
      </c>
      <c r="D9" s="3">
        <v>1302360</v>
      </c>
      <c r="E9" s="3">
        <v>1495036</v>
      </c>
      <c r="F9" s="3">
        <v>0</v>
      </c>
      <c r="G9" s="3">
        <v>27136</v>
      </c>
      <c r="H9" s="3">
        <v>2434944</v>
      </c>
      <c r="I9" s="3">
        <v>513705</v>
      </c>
      <c r="J9" s="3"/>
      <c r="K9" s="3"/>
      <c r="L9" s="3">
        <v>79987.910399999993</v>
      </c>
      <c r="N9" s="22">
        <v>2007</v>
      </c>
    </row>
    <row r="10" spans="1:16" x14ac:dyDescent="0.2">
      <c r="A10" s="22">
        <v>2008</v>
      </c>
      <c r="C10" s="3">
        <v>2564835</v>
      </c>
      <c r="D10" s="3">
        <v>1103156</v>
      </c>
      <c r="E10" s="3">
        <v>1416890</v>
      </c>
      <c r="F10" s="3">
        <v>0</v>
      </c>
      <c r="G10" s="3">
        <v>53514</v>
      </c>
      <c r="H10" s="3">
        <v>2316027</v>
      </c>
      <c r="I10" s="3">
        <v>460191</v>
      </c>
      <c r="J10" s="3"/>
      <c r="K10" s="3"/>
      <c r="L10" s="3">
        <v>76081.486949999991</v>
      </c>
      <c r="N10" s="22">
        <v>2008</v>
      </c>
    </row>
    <row r="11" spans="1:16" x14ac:dyDescent="0.2">
      <c r="A11" s="22">
        <v>2009</v>
      </c>
      <c r="C11" s="3">
        <v>2788779</v>
      </c>
      <c r="D11" s="3">
        <v>979500</v>
      </c>
      <c r="E11" s="3">
        <v>1525185</v>
      </c>
      <c r="F11" s="3">
        <v>0</v>
      </c>
      <c r="G11" s="3">
        <v>-36152</v>
      </c>
      <c r="H11" s="3">
        <v>2205096</v>
      </c>
      <c r="I11" s="3">
        <v>496343</v>
      </c>
      <c r="J11" s="3"/>
      <c r="K11" s="3"/>
      <c r="L11" s="3">
        <v>72437.403599999991</v>
      </c>
      <c r="N11" s="22">
        <v>2009</v>
      </c>
    </row>
    <row r="12" spans="1:16" x14ac:dyDescent="0.2">
      <c r="A12" s="22">
        <v>2010</v>
      </c>
      <c r="C12" s="3">
        <v>2422861</v>
      </c>
      <c r="D12" s="3">
        <v>943862</v>
      </c>
      <c r="E12" s="3">
        <v>1272931</v>
      </c>
      <c r="F12" s="3">
        <v>0</v>
      </c>
      <c r="G12" s="3">
        <v>-10008</v>
      </c>
      <c r="H12" s="3">
        <v>2089818</v>
      </c>
      <c r="I12" s="3">
        <v>506351</v>
      </c>
      <c r="J12" s="3"/>
      <c r="K12" s="3"/>
      <c r="L12" s="3">
        <v>68650.521299999993</v>
      </c>
      <c r="N12" s="22">
        <v>2010</v>
      </c>
    </row>
    <row r="13" spans="1:16" x14ac:dyDescent="0.2">
      <c r="A13" s="22">
        <v>2011</v>
      </c>
      <c r="C13" s="3">
        <v>2477592</v>
      </c>
      <c r="D13" s="3">
        <v>957293</v>
      </c>
      <c r="E13" s="3">
        <v>1417971</v>
      </c>
      <c r="F13" s="3">
        <v>0</v>
      </c>
      <c r="G13" s="3">
        <v>-50803</v>
      </c>
      <c r="H13" s="3">
        <v>1994026</v>
      </c>
      <c r="I13" s="3">
        <v>557154</v>
      </c>
      <c r="J13" s="3"/>
      <c r="K13" s="3"/>
      <c r="L13" s="3">
        <v>65503.754099999991</v>
      </c>
      <c r="N13" s="22">
        <v>2011</v>
      </c>
    </row>
    <row r="14" spans="1:16" x14ac:dyDescent="0.2">
      <c r="A14" s="22">
        <v>2012</v>
      </c>
      <c r="C14" s="3">
        <v>2681259</v>
      </c>
      <c r="D14" s="3">
        <v>1010195</v>
      </c>
      <c r="E14" s="3">
        <v>1818533</v>
      </c>
      <c r="F14" s="3">
        <v>0</v>
      </c>
      <c r="G14" s="3">
        <v>16565</v>
      </c>
      <c r="H14" s="3">
        <v>1883307</v>
      </c>
      <c r="I14" s="3">
        <v>540589</v>
      </c>
      <c r="J14" s="3"/>
      <c r="K14" s="3"/>
      <c r="L14" s="3">
        <v>61866.63495</v>
      </c>
      <c r="N14" s="22">
        <v>2012</v>
      </c>
      <c r="P14" s="3"/>
    </row>
    <row r="15" spans="1:16" x14ac:dyDescent="0.2">
      <c r="A15" s="22">
        <v>2013</v>
      </c>
      <c r="C15" s="3">
        <v>2710738</v>
      </c>
      <c r="D15" s="3">
        <v>926830</v>
      </c>
      <c r="E15" s="3">
        <v>1799261</v>
      </c>
      <c r="F15" s="3">
        <v>0</v>
      </c>
      <c r="G15" s="3">
        <v>31828</v>
      </c>
      <c r="H15" s="3">
        <v>1825332.5</v>
      </c>
      <c r="I15" s="3">
        <v>542102</v>
      </c>
      <c r="J15" s="3"/>
      <c r="K15" s="22"/>
      <c r="L15" s="3">
        <v>59962.172624999992</v>
      </c>
      <c r="M15" s="3"/>
      <c r="N15" s="22">
        <v>2013</v>
      </c>
      <c r="P15" s="3"/>
    </row>
    <row r="16" spans="1:16" x14ac:dyDescent="0.2">
      <c r="A16" s="22">
        <v>2014</v>
      </c>
      <c r="C16" s="3">
        <f t="shared" ref="C16:H16" si="0">SUM(C94:C97)</f>
        <v>2472050</v>
      </c>
      <c r="D16" s="3">
        <f t="shared" si="0"/>
        <v>952808</v>
      </c>
      <c r="E16" s="3">
        <f t="shared" si="0"/>
        <v>1620009</v>
      </c>
      <c r="F16" s="3">
        <f t="shared" si="0"/>
        <v>0</v>
      </c>
      <c r="G16" s="3">
        <f t="shared" si="0"/>
        <v>7487</v>
      </c>
      <c r="H16" s="3">
        <f t="shared" si="0"/>
        <v>1804182.15</v>
      </c>
      <c r="I16" s="3">
        <f>I97</f>
        <v>534615</v>
      </c>
      <c r="J16" s="3"/>
      <c r="K16" s="22"/>
      <c r="L16" s="3">
        <f>SUM(L94:L97)</f>
        <v>59267.383627500007</v>
      </c>
      <c r="M16" s="3"/>
      <c r="N16" s="22">
        <v>2014</v>
      </c>
      <c r="P16" s="3"/>
    </row>
    <row r="17" spans="1:17" x14ac:dyDescent="0.2">
      <c r="A17" s="22">
        <v>2015</v>
      </c>
      <c r="C17" s="3">
        <f t="shared" ref="C17:H17" si="1">SUM(C99:C102)</f>
        <v>2645576</v>
      </c>
      <c r="D17" s="3">
        <f t="shared" si="1"/>
        <v>976240</v>
      </c>
      <c r="E17" s="3">
        <f t="shared" si="1"/>
        <v>1780740</v>
      </c>
      <c r="F17" s="3">
        <f t="shared" si="1"/>
        <v>0</v>
      </c>
      <c r="G17" s="3">
        <f t="shared" si="1"/>
        <v>-33152</v>
      </c>
      <c r="H17" s="3">
        <f t="shared" si="1"/>
        <v>1795276</v>
      </c>
      <c r="I17" s="3">
        <f>I102</f>
        <v>567318</v>
      </c>
      <c r="J17" s="3"/>
      <c r="K17" s="22"/>
      <c r="L17" s="3">
        <f>SUM(L99:L102)</f>
        <v>58974.816599999998</v>
      </c>
      <c r="M17" s="3"/>
      <c r="N17" s="22">
        <v>2015</v>
      </c>
      <c r="P17" s="3"/>
    </row>
    <row r="18" spans="1:17" x14ac:dyDescent="0.2">
      <c r="A18" s="22">
        <v>2016</v>
      </c>
      <c r="C18" s="3">
        <f>SUM(C104:C107)</f>
        <v>2495964</v>
      </c>
      <c r="D18" s="3">
        <f t="shared" ref="D18:L18" si="2">SUM(D104:D107)</f>
        <v>734729</v>
      </c>
      <c r="E18" s="3">
        <f t="shared" si="2"/>
        <v>1449464</v>
      </c>
      <c r="F18" s="3">
        <f t="shared" si="2"/>
        <v>0</v>
      </c>
      <c r="G18" s="3">
        <f t="shared" si="2"/>
        <v>27651</v>
      </c>
      <c r="H18" s="3">
        <f t="shared" si="2"/>
        <v>1800163</v>
      </c>
      <c r="I18" s="3">
        <f>I107</f>
        <v>540052</v>
      </c>
      <c r="J18" s="3"/>
      <c r="K18" s="3"/>
      <c r="L18" s="3">
        <f t="shared" si="2"/>
        <v>59135.354549999989</v>
      </c>
      <c r="M18" s="3"/>
      <c r="N18" s="22">
        <v>2016</v>
      </c>
      <c r="P18" s="3"/>
    </row>
    <row r="19" spans="1:17" x14ac:dyDescent="0.2">
      <c r="A19" s="22">
        <v>2017</v>
      </c>
      <c r="C19" s="3">
        <f t="shared" ref="C19:H19" si="3">SUM(C109:C112)</f>
        <v>2778284</v>
      </c>
      <c r="D19" s="3">
        <f t="shared" si="3"/>
        <v>612224</v>
      </c>
      <c r="E19" s="3">
        <f t="shared" si="3"/>
        <v>1629908</v>
      </c>
      <c r="F19" s="3">
        <f t="shared" si="3"/>
        <v>0</v>
      </c>
      <c r="G19" s="3">
        <f t="shared" si="3"/>
        <v>34685</v>
      </c>
      <c r="H19" s="3">
        <f t="shared" si="3"/>
        <v>1789046</v>
      </c>
      <c r="I19" s="3">
        <f>I112</f>
        <v>504896</v>
      </c>
      <c r="J19" s="3"/>
      <c r="K19" s="65"/>
      <c r="L19" s="3">
        <f>SUM(L109:L112)</f>
        <v>58770.16109999999</v>
      </c>
      <c r="M19" s="57"/>
      <c r="N19" s="22">
        <v>2017</v>
      </c>
    </row>
    <row r="20" spans="1:17" x14ac:dyDescent="0.2">
      <c r="A20" s="22">
        <v>2018</v>
      </c>
      <c r="C20" s="3">
        <f t="shared" ref="C20:H20" si="4">SUM(C114:C117)</f>
        <v>2677377</v>
      </c>
      <c r="D20" s="3">
        <f t="shared" si="4"/>
        <v>687975</v>
      </c>
      <c r="E20" s="3">
        <f t="shared" si="4"/>
        <v>1596225</v>
      </c>
      <c r="F20" s="3">
        <f t="shared" si="4"/>
        <v>0</v>
      </c>
      <c r="G20" s="3">
        <f t="shared" si="4"/>
        <v>42751</v>
      </c>
      <c r="H20" s="3">
        <f t="shared" si="4"/>
        <v>1767811</v>
      </c>
      <c r="I20" s="3">
        <f>I117</f>
        <v>463366</v>
      </c>
      <c r="J20" s="3"/>
      <c r="L20" s="3">
        <f>SUM(L114:L117)</f>
        <v>58072.591349999995</v>
      </c>
      <c r="M20" s="57"/>
      <c r="N20" s="22">
        <v>2018</v>
      </c>
    </row>
    <row r="21" spans="1:17" x14ac:dyDescent="0.2">
      <c r="A21" s="22">
        <v>2019</v>
      </c>
      <c r="C21" s="3">
        <f t="shared" ref="C21:H21" si="5">SUM(C119:C122)</f>
        <v>2785810</v>
      </c>
      <c r="D21" s="3">
        <f t="shared" si="5"/>
        <v>708157</v>
      </c>
      <c r="E21" s="3">
        <f t="shared" si="5"/>
        <v>1707008</v>
      </c>
      <c r="F21" s="3">
        <f t="shared" si="5"/>
        <v>0</v>
      </c>
      <c r="G21" s="3">
        <f t="shared" si="5"/>
        <v>10018</v>
      </c>
      <c r="H21" s="3">
        <f t="shared" si="5"/>
        <v>1793959</v>
      </c>
      <c r="I21" s="3">
        <f>SUM(I122)</f>
        <v>452610</v>
      </c>
      <c r="J21" s="3"/>
      <c r="L21" s="3">
        <f>SUM(L119:L122)</f>
        <v>58931.55315</v>
      </c>
      <c r="M21" s="57"/>
      <c r="N21" s="22">
        <v>2019</v>
      </c>
    </row>
    <row r="22" spans="1:17" x14ac:dyDescent="0.2">
      <c r="A22" s="22">
        <v>2020</v>
      </c>
      <c r="C22" s="3">
        <f t="shared" ref="C22:H22" si="6">SUM(C124:C127)</f>
        <v>2527441</v>
      </c>
      <c r="D22" s="3">
        <f t="shared" si="6"/>
        <v>753044</v>
      </c>
      <c r="E22" s="3">
        <f t="shared" si="6"/>
        <v>1515265</v>
      </c>
      <c r="F22" s="3">
        <f t="shared" si="6"/>
        <v>0</v>
      </c>
      <c r="G22" s="3">
        <f t="shared" si="6"/>
        <v>-85970</v>
      </c>
      <c r="H22" s="3">
        <f t="shared" si="6"/>
        <v>1680649</v>
      </c>
      <c r="I22" s="3">
        <f>SUM(I127)</f>
        <v>538591</v>
      </c>
      <c r="J22" s="3"/>
      <c r="L22" s="3">
        <f>SUM(L124:L127)</f>
        <v>55209.319650000005</v>
      </c>
      <c r="M22" s="57"/>
      <c r="N22" s="22">
        <v>2020</v>
      </c>
    </row>
    <row r="23" spans="1:17" x14ac:dyDescent="0.2">
      <c r="A23" s="22">
        <v>2021</v>
      </c>
      <c r="C23" s="3">
        <f>SUM(C129:C132)</f>
        <v>2703235</v>
      </c>
      <c r="D23" s="3">
        <f t="shared" ref="D23:L23" si="7">SUM(D129:D132)</f>
        <v>617957</v>
      </c>
      <c r="E23" s="3">
        <f t="shared" si="7"/>
        <v>1610927</v>
      </c>
      <c r="F23" s="3">
        <f t="shared" si="7"/>
        <v>0</v>
      </c>
      <c r="G23" s="3">
        <f t="shared" si="7"/>
        <v>32196</v>
      </c>
      <c r="H23" s="3">
        <f t="shared" si="7"/>
        <v>1724317</v>
      </c>
      <c r="I23" s="3">
        <f>SUM(I132)</f>
        <v>505901</v>
      </c>
      <c r="J23" s="3"/>
      <c r="L23" s="3">
        <f t="shared" si="7"/>
        <v>56643.813449999994</v>
      </c>
      <c r="M23" s="57"/>
      <c r="N23" s="22">
        <v>2021</v>
      </c>
    </row>
    <row r="24" spans="1:17" x14ac:dyDescent="0.2">
      <c r="A24" s="22">
        <v>2022</v>
      </c>
      <c r="C24" s="3">
        <f>SUM(C134:C137)</f>
        <v>2571998</v>
      </c>
      <c r="D24" s="3">
        <f t="shared" ref="D24:L24" si="8">SUM(D134:D137)</f>
        <v>654452</v>
      </c>
      <c r="E24" s="3">
        <f t="shared" si="8"/>
        <v>1464345</v>
      </c>
      <c r="F24" s="3">
        <f t="shared" si="8"/>
        <v>0</v>
      </c>
      <c r="G24" s="3">
        <f t="shared" si="8"/>
        <v>-18747</v>
      </c>
      <c r="H24" s="3">
        <f t="shared" si="8"/>
        <v>1707912</v>
      </c>
      <c r="I24" s="3">
        <f>SUM(I137)</f>
        <v>524648</v>
      </c>
      <c r="J24" s="3"/>
      <c r="K24" s="3"/>
      <c r="L24" s="3">
        <f t="shared" si="8"/>
        <v>56104.909199999995</v>
      </c>
      <c r="M24" s="57"/>
      <c r="N24" s="22">
        <v>2022</v>
      </c>
    </row>
    <row r="25" spans="1:17" x14ac:dyDescent="0.2">
      <c r="A25" s="22">
        <v>2023</v>
      </c>
      <c r="J25" s="3"/>
      <c r="K25" s="3"/>
      <c r="L25" s="3"/>
      <c r="M25" s="57"/>
      <c r="N25" s="22">
        <v>2023</v>
      </c>
    </row>
    <row r="26" spans="1:17" x14ac:dyDescent="0.2">
      <c r="A26" s="22"/>
      <c r="J26" s="3"/>
      <c r="L26" s="3"/>
      <c r="M26" s="57"/>
      <c r="N26" s="22"/>
    </row>
    <row r="27" spans="1:17" x14ac:dyDescent="0.2">
      <c r="A27" s="22" t="str">
        <f>'Olieforbrug, TJ'!A27</f>
        <v>Januar - July</v>
      </c>
      <c r="J27" s="3"/>
      <c r="L27" s="3"/>
      <c r="M27" s="3"/>
      <c r="N27" s="22" t="str">
        <f>'Olieforbrug, TJ'!M27</f>
        <v>January - July</v>
      </c>
    </row>
    <row r="28" spans="1:17" x14ac:dyDescent="0.2">
      <c r="A28" s="22">
        <f>'Olieforbrug, TJ'!A28</f>
        <v>2005</v>
      </c>
      <c r="C28" s="3">
        <f>SUM(C198:C204)</f>
        <v>1495977</v>
      </c>
      <c r="D28" s="3">
        <f t="shared" ref="D28:L28" si="9">SUM(D198:D204)</f>
        <v>806327</v>
      </c>
      <c r="E28" s="3">
        <f t="shared" si="9"/>
        <v>800112</v>
      </c>
      <c r="F28" s="3">
        <f t="shared" si="9"/>
        <v>2</v>
      </c>
      <c r="G28" s="3">
        <f t="shared" si="9"/>
        <v>-72057</v>
      </c>
      <c r="H28" s="3">
        <f t="shared" si="9"/>
        <v>1440087</v>
      </c>
      <c r="I28" s="3">
        <f>SUM(I204)</f>
        <v>570255</v>
      </c>
      <c r="J28" s="3"/>
      <c r="K28" s="3"/>
      <c r="L28" s="3">
        <f t="shared" si="9"/>
        <v>47306.857950000005</v>
      </c>
      <c r="M28" s="3"/>
      <c r="N28" s="22">
        <f>'Olieforbrug, TJ'!M28</f>
        <v>2005</v>
      </c>
      <c r="Q28" s="3"/>
    </row>
    <row r="29" spans="1:17" x14ac:dyDescent="0.2">
      <c r="A29" s="22">
        <f>'Olieforbrug, TJ'!A29</f>
        <v>2006</v>
      </c>
      <c r="C29" s="3">
        <f>SUM(C211:C217)</f>
        <v>1523926</v>
      </c>
      <c r="D29" s="3">
        <f t="shared" ref="D29:L29" si="10">SUM(D211:D217)</f>
        <v>750425</v>
      </c>
      <c r="E29" s="3">
        <f t="shared" si="10"/>
        <v>844207</v>
      </c>
      <c r="F29" s="3">
        <f t="shared" si="10"/>
        <v>1</v>
      </c>
      <c r="G29" s="3">
        <f t="shared" si="10"/>
        <v>-30952</v>
      </c>
      <c r="H29" s="3">
        <f t="shared" si="10"/>
        <v>1400928</v>
      </c>
      <c r="I29" s="3">
        <f>SUM(I217)</f>
        <v>571772</v>
      </c>
      <c r="J29" s="3"/>
      <c r="K29" s="3"/>
      <c r="L29" s="3">
        <f t="shared" si="10"/>
        <v>46020.484799999998</v>
      </c>
      <c r="M29" s="3"/>
      <c r="N29" s="22">
        <f>'Olieforbrug, TJ'!M29</f>
        <v>2006</v>
      </c>
      <c r="Q29" s="3"/>
    </row>
    <row r="30" spans="1:17" x14ac:dyDescent="0.2">
      <c r="A30" s="22">
        <f>'Olieforbrug, TJ'!A30</f>
        <v>2007</v>
      </c>
      <c r="C30" s="3">
        <f>SUM(C224:C230)</f>
        <v>1411459</v>
      </c>
      <c r="D30" s="3">
        <f t="shared" ref="D30:L30" si="11">SUM(D224:D230)</f>
        <v>816299</v>
      </c>
      <c r="E30" s="3">
        <f t="shared" si="11"/>
        <v>851167</v>
      </c>
      <c r="F30" s="3">
        <f t="shared" si="11"/>
        <v>0</v>
      </c>
      <c r="G30" s="3">
        <f t="shared" si="11"/>
        <v>36825</v>
      </c>
      <c r="H30" s="3">
        <f t="shared" si="11"/>
        <v>1401937</v>
      </c>
      <c r="I30" s="3">
        <f>SUM(I230)</f>
        <v>504016</v>
      </c>
      <c r="J30" s="3"/>
      <c r="K30" s="3"/>
      <c r="L30" s="3">
        <f t="shared" si="11"/>
        <v>46053.630449999997</v>
      </c>
      <c r="M30" s="3"/>
      <c r="N30" s="22">
        <f>'Olieforbrug, TJ'!M30</f>
        <v>2007</v>
      </c>
      <c r="Q30" s="3"/>
    </row>
    <row r="31" spans="1:17" x14ac:dyDescent="0.2">
      <c r="A31" s="22">
        <f>'Olieforbrug, TJ'!A31</f>
        <v>2008</v>
      </c>
      <c r="C31" s="3">
        <f>SUM(C237:C243)</f>
        <v>1457614</v>
      </c>
      <c r="D31" s="3">
        <f t="shared" ref="D31:L31" si="12">SUM(D237:D243)</f>
        <v>658389</v>
      </c>
      <c r="E31" s="3">
        <f t="shared" si="12"/>
        <v>787832</v>
      </c>
      <c r="F31" s="3">
        <f t="shared" si="12"/>
        <v>0</v>
      </c>
      <c r="G31" s="3">
        <f t="shared" si="12"/>
        <v>-6623</v>
      </c>
      <c r="H31" s="3">
        <f t="shared" si="12"/>
        <v>1331281</v>
      </c>
      <c r="I31" s="3">
        <f>SUM(I243)</f>
        <v>520328</v>
      </c>
      <c r="J31" s="3"/>
      <c r="K31" s="3"/>
      <c r="L31" s="3">
        <f t="shared" si="12"/>
        <v>43732.580849999998</v>
      </c>
      <c r="M31" s="3"/>
      <c r="N31" s="22">
        <f>'Olieforbrug, TJ'!M31</f>
        <v>2008</v>
      </c>
      <c r="Q31" s="3"/>
    </row>
    <row r="32" spans="1:17" x14ac:dyDescent="0.2">
      <c r="A32" s="22">
        <f>'Olieforbrug, TJ'!A32</f>
        <v>2009</v>
      </c>
      <c r="C32" s="3">
        <f>SUM(C250:C256)</f>
        <v>1670927</v>
      </c>
      <c r="D32" s="3">
        <f t="shared" ref="D32:L32" si="13">SUM(D250:D256)</f>
        <v>591239</v>
      </c>
      <c r="E32" s="3">
        <f t="shared" si="13"/>
        <v>942127</v>
      </c>
      <c r="F32" s="3">
        <f t="shared" si="13"/>
        <v>0</v>
      </c>
      <c r="G32" s="3">
        <f t="shared" si="13"/>
        <v>-29171</v>
      </c>
      <c r="H32" s="3">
        <f t="shared" si="13"/>
        <v>1296009</v>
      </c>
      <c r="I32" s="3">
        <f>SUM(I256)</f>
        <v>489362</v>
      </c>
      <c r="J32" s="3"/>
      <c r="K32" s="3"/>
      <c r="L32" s="3">
        <f t="shared" si="13"/>
        <v>42573.895649999991</v>
      </c>
      <c r="M32" s="3"/>
      <c r="N32" s="22">
        <f>'Olieforbrug, TJ'!M32</f>
        <v>2009</v>
      </c>
      <c r="Q32" s="3"/>
    </row>
    <row r="33" spans="1:17" x14ac:dyDescent="0.2">
      <c r="A33" s="22">
        <f>'Olieforbrug, TJ'!A33</f>
        <v>2010</v>
      </c>
      <c r="C33" s="3">
        <f>SUM(C263:C269)</f>
        <v>1546495</v>
      </c>
      <c r="D33" s="3">
        <f t="shared" ref="D33:L33" si="14">SUM(D263:D269)</f>
        <v>509067</v>
      </c>
      <c r="E33" s="3">
        <f t="shared" si="14"/>
        <v>823097</v>
      </c>
      <c r="F33" s="3">
        <f t="shared" si="14"/>
        <v>0</v>
      </c>
      <c r="G33" s="3">
        <f t="shared" si="14"/>
        <v>-69289</v>
      </c>
      <c r="H33" s="3">
        <f t="shared" si="14"/>
        <v>1221479</v>
      </c>
      <c r="I33" s="3">
        <f>SUM(I269)</f>
        <v>565632</v>
      </c>
      <c r="J33" s="3"/>
      <c r="K33" s="3"/>
      <c r="L33" s="3">
        <f t="shared" si="14"/>
        <v>40125.585149999992</v>
      </c>
      <c r="M33" s="3"/>
      <c r="N33" s="22">
        <f>'Olieforbrug, TJ'!M33</f>
        <v>2010</v>
      </c>
      <c r="Q33" s="3"/>
    </row>
    <row r="34" spans="1:17" x14ac:dyDescent="0.2">
      <c r="A34" s="22">
        <f>'Olieforbrug, TJ'!A34</f>
        <v>2011</v>
      </c>
      <c r="C34" s="3">
        <f>SUM(C276:C282)</f>
        <v>1447643</v>
      </c>
      <c r="D34" s="3">
        <f t="shared" ref="D34:L34" si="15">SUM(D276:D282)</f>
        <v>547365</v>
      </c>
      <c r="E34" s="3">
        <f t="shared" si="15"/>
        <v>819968</v>
      </c>
      <c r="F34" s="3">
        <f t="shared" si="15"/>
        <v>0</v>
      </c>
      <c r="G34" s="3">
        <f t="shared" si="15"/>
        <v>-47476</v>
      </c>
      <c r="H34" s="3">
        <f t="shared" si="15"/>
        <v>1155623</v>
      </c>
      <c r="I34" s="3">
        <f>SUM(I282)</f>
        <v>553827</v>
      </c>
      <c r="J34" s="3"/>
      <c r="K34" s="3"/>
      <c r="L34" s="3">
        <f t="shared" si="15"/>
        <v>37962.215549999994</v>
      </c>
      <c r="M34" s="3"/>
      <c r="N34" s="22">
        <f>'Olieforbrug, TJ'!M34</f>
        <v>2011</v>
      </c>
      <c r="Q34" s="3"/>
    </row>
    <row r="35" spans="1:17" x14ac:dyDescent="0.2">
      <c r="A35" s="22">
        <f>'Olieforbrug, TJ'!A35</f>
        <v>2012</v>
      </c>
      <c r="C35" s="3">
        <f>SUM(C289:C295)</f>
        <v>1523103</v>
      </c>
      <c r="D35" s="3">
        <f t="shared" ref="D35:L35" si="16">SUM(D289:D295)</f>
        <v>594486</v>
      </c>
      <c r="E35" s="3">
        <f t="shared" si="16"/>
        <v>1032431</v>
      </c>
      <c r="F35" s="3">
        <f t="shared" si="16"/>
        <v>0</v>
      </c>
      <c r="G35" s="3">
        <f t="shared" si="16"/>
        <v>26147</v>
      </c>
      <c r="H35" s="3">
        <f t="shared" si="16"/>
        <v>1106109</v>
      </c>
      <c r="I35" s="3">
        <f>SUM(I295)</f>
        <v>531007</v>
      </c>
      <c r="J35" s="3"/>
      <c r="K35" s="3"/>
      <c r="L35" s="3">
        <f t="shared" si="16"/>
        <v>36335.680650000002</v>
      </c>
      <c r="M35" s="3"/>
      <c r="N35" s="22">
        <f>'Olieforbrug, TJ'!M35</f>
        <v>2012</v>
      </c>
      <c r="Q35" s="3"/>
    </row>
    <row r="36" spans="1:17" x14ac:dyDescent="0.2">
      <c r="A36" s="22">
        <f>'Olieforbrug, TJ'!A36</f>
        <v>2013</v>
      </c>
      <c r="C36" s="3">
        <f>SUM(C302:C308)</f>
        <v>1565878</v>
      </c>
      <c r="D36" s="3">
        <f t="shared" ref="D36:L36" si="17">SUM(D302:D308)</f>
        <v>520725</v>
      </c>
      <c r="E36" s="3">
        <f t="shared" si="17"/>
        <v>1022007</v>
      </c>
      <c r="F36" s="3">
        <f t="shared" si="17"/>
        <v>0</v>
      </c>
      <c r="G36" s="3">
        <f t="shared" si="17"/>
        <v>40213</v>
      </c>
      <c r="H36" s="3">
        <f t="shared" si="17"/>
        <v>1064371.5</v>
      </c>
      <c r="I36" s="3">
        <f>SUM(I308)</f>
        <v>533717</v>
      </c>
      <c r="J36" s="3"/>
      <c r="K36" s="3"/>
      <c r="L36" s="3">
        <f t="shared" si="17"/>
        <v>34964.603774999996</v>
      </c>
      <c r="M36" s="3"/>
      <c r="N36" s="22">
        <f>'Olieforbrug, TJ'!M36</f>
        <v>2013</v>
      </c>
      <c r="Q36" s="3"/>
    </row>
    <row r="37" spans="1:17" x14ac:dyDescent="0.2">
      <c r="A37" s="22">
        <f>'Olieforbrug, TJ'!A37</f>
        <v>2014</v>
      </c>
      <c r="C37" s="3">
        <f>SUM(C315:C321)</f>
        <v>1480302</v>
      </c>
      <c r="D37" s="3">
        <f t="shared" ref="D37:L37" si="18">SUM(D315:D321)</f>
        <v>544247</v>
      </c>
      <c r="E37" s="3">
        <f t="shared" si="18"/>
        <v>1025784</v>
      </c>
      <c r="F37" s="3">
        <f t="shared" si="18"/>
        <v>0</v>
      </c>
      <c r="G37" s="3">
        <f t="shared" si="18"/>
        <v>55881</v>
      </c>
      <c r="H37" s="3">
        <f t="shared" si="18"/>
        <v>1047864.25</v>
      </c>
      <c r="I37" s="3">
        <f>SUM(I321)</f>
        <v>486221</v>
      </c>
      <c r="J37" s="3"/>
      <c r="K37" s="3"/>
      <c r="L37" s="3">
        <f t="shared" si="18"/>
        <v>34422.340612499996</v>
      </c>
      <c r="M37" s="3"/>
      <c r="N37" s="22">
        <f>'Olieforbrug, TJ'!M37</f>
        <v>2014</v>
      </c>
      <c r="Q37" s="3"/>
    </row>
    <row r="38" spans="1:17" x14ac:dyDescent="0.2">
      <c r="A38" s="22">
        <f>'Olieforbrug, TJ'!A38</f>
        <v>2015</v>
      </c>
      <c r="C38" s="3">
        <f>SUM(C328:C334)</f>
        <v>1503416</v>
      </c>
      <c r="D38" s="3">
        <f t="shared" ref="D38:L38" si="19">SUM(D328:D334)</f>
        <v>605271</v>
      </c>
      <c r="E38" s="3">
        <f t="shared" si="19"/>
        <v>1090786</v>
      </c>
      <c r="F38" s="3">
        <f t="shared" si="19"/>
        <v>0</v>
      </c>
      <c r="G38" s="3">
        <f t="shared" si="19"/>
        <v>33937</v>
      </c>
      <c r="H38" s="3">
        <f t="shared" si="19"/>
        <v>1043527</v>
      </c>
      <c r="I38" s="3">
        <f>SUM(I334)</f>
        <v>500998</v>
      </c>
      <c r="J38" s="3"/>
      <c r="K38" s="3"/>
      <c r="L38" s="3">
        <f t="shared" si="19"/>
        <v>34279.861949999999</v>
      </c>
      <c r="M38" s="3"/>
      <c r="N38" s="22">
        <f>'Olieforbrug, TJ'!M38</f>
        <v>2015</v>
      </c>
      <c r="Q38" s="3"/>
    </row>
    <row r="39" spans="1:17" x14ac:dyDescent="0.2">
      <c r="A39" s="22">
        <f>'Olieforbrug, TJ'!A39</f>
        <v>2016</v>
      </c>
      <c r="C39" s="3">
        <f>SUM(C341:C347)</f>
        <v>1307599</v>
      </c>
      <c r="D39" s="3">
        <f t="shared" ref="D39:L39" si="20">SUM(D341:D347)</f>
        <v>459765</v>
      </c>
      <c r="E39" s="3">
        <f t="shared" si="20"/>
        <v>825649</v>
      </c>
      <c r="F39" s="3">
        <f t="shared" si="20"/>
        <v>0</v>
      </c>
      <c r="G39" s="3">
        <f t="shared" si="20"/>
        <v>104175</v>
      </c>
      <c r="H39" s="3">
        <f t="shared" si="20"/>
        <v>1041386</v>
      </c>
      <c r="I39" s="3">
        <f>SUM(I347)</f>
        <v>463519</v>
      </c>
      <c r="J39" s="3"/>
      <c r="K39" s="3"/>
      <c r="L39" s="3">
        <f t="shared" si="20"/>
        <v>34209.530099999996</v>
      </c>
      <c r="M39" s="3"/>
      <c r="N39" s="22">
        <f>'Olieforbrug, TJ'!M39</f>
        <v>2016</v>
      </c>
      <c r="Q39" s="3"/>
    </row>
    <row r="40" spans="1:17" x14ac:dyDescent="0.2">
      <c r="A40" s="22">
        <f>'Olieforbrug, TJ'!A40</f>
        <v>2017</v>
      </c>
      <c r="C40" s="3">
        <f>SUM(C354:C360)</f>
        <v>1646046</v>
      </c>
      <c r="D40" s="3">
        <f t="shared" ref="D40:L40" si="21">SUM(D354:D360)</f>
        <v>361890</v>
      </c>
      <c r="E40" s="3">
        <f t="shared" si="21"/>
        <v>1013649</v>
      </c>
      <c r="F40" s="3">
        <f t="shared" si="21"/>
        <v>0</v>
      </c>
      <c r="G40" s="3">
        <f t="shared" si="21"/>
        <v>52099</v>
      </c>
      <c r="H40" s="3">
        <f t="shared" si="21"/>
        <v>1042779</v>
      </c>
      <c r="I40" s="3">
        <f>SUM(I360)</f>
        <v>487545</v>
      </c>
      <c r="J40" s="3"/>
      <c r="K40" s="3"/>
      <c r="L40" s="3">
        <f t="shared" si="21"/>
        <v>34255.290150000001</v>
      </c>
      <c r="M40" s="3"/>
      <c r="N40" s="22">
        <f>'Olieforbrug, TJ'!M40</f>
        <v>2017</v>
      </c>
      <c r="Q40" s="3"/>
    </row>
    <row r="41" spans="1:17" x14ac:dyDescent="0.2">
      <c r="A41" s="22">
        <f>'Olieforbrug, TJ'!A41</f>
        <v>2018</v>
      </c>
      <c r="C41" s="3">
        <f>SUM(C367:C373)</f>
        <v>1588298</v>
      </c>
      <c r="D41" s="3">
        <f t="shared" ref="D41:L41" si="22">SUM(D367:D373)</f>
        <v>401224</v>
      </c>
      <c r="E41" s="3">
        <f t="shared" si="22"/>
        <v>953211</v>
      </c>
      <c r="F41" s="3">
        <f t="shared" si="22"/>
        <v>0</v>
      </c>
      <c r="G41" s="3">
        <f t="shared" si="22"/>
        <v>13315</v>
      </c>
      <c r="H41" s="3">
        <f t="shared" si="22"/>
        <v>1009041</v>
      </c>
      <c r="I41" s="3">
        <f>SUM(I373)</f>
        <v>492376</v>
      </c>
      <c r="J41" s="3"/>
      <c r="K41" s="3"/>
      <c r="L41" s="3">
        <f t="shared" si="22"/>
        <v>33146.996849999996</v>
      </c>
      <c r="M41" s="3"/>
      <c r="N41" s="22">
        <f>'Olieforbrug, TJ'!M41</f>
        <v>2018</v>
      </c>
      <c r="Q41" s="3"/>
    </row>
    <row r="42" spans="1:17" x14ac:dyDescent="0.2">
      <c r="A42" s="22">
        <f>'Olieforbrug, TJ'!A42</f>
        <v>2019</v>
      </c>
      <c r="C42" s="3">
        <f>SUM(C380:C386)</f>
        <v>1635624</v>
      </c>
      <c r="D42" s="3">
        <f t="shared" ref="D42:L42" si="23">SUM(D380:D386)</f>
        <v>386094</v>
      </c>
      <c r="E42" s="3">
        <f t="shared" si="23"/>
        <v>1010027</v>
      </c>
      <c r="F42" s="3">
        <f t="shared" si="23"/>
        <v>0</v>
      </c>
      <c r="G42" s="3">
        <f t="shared" si="23"/>
        <v>29284</v>
      </c>
      <c r="H42" s="3">
        <f t="shared" si="23"/>
        <v>1041109</v>
      </c>
      <c r="I42" s="3">
        <f>SUM(I386)</f>
        <v>434010</v>
      </c>
      <c r="J42" s="3"/>
      <c r="K42" s="3"/>
      <c r="L42" s="3">
        <f t="shared" si="23"/>
        <v>34200.430649999995</v>
      </c>
      <c r="M42" s="3"/>
      <c r="N42" s="22">
        <f>'Olieforbrug, TJ'!M42</f>
        <v>2019</v>
      </c>
      <c r="Q42" s="3"/>
    </row>
    <row r="43" spans="1:17" x14ac:dyDescent="0.2">
      <c r="A43" s="22">
        <f>'Olieforbrug, TJ'!A43</f>
        <v>2020</v>
      </c>
      <c r="C43" s="3">
        <f>SUM(C393:C399)</f>
        <v>1506496</v>
      </c>
      <c r="D43" s="3">
        <f t="shared" ref="D43:L43" si="24">SUM(D393:D399)</f>
        <v>464643</v>
      </c>
      <c r="E43" s="3">
        <f t="shared" si="24"/>
        <v>945030</v>
      </c>
      <c r="F43" s="3">
        <f t="shared" si="24"/>
        <v>0</v>
      </c>
      <c r="G43" s="3">
        <f t="shared" si="24"/>
        <v>-69434</v>
      </c>
      <c r="H43" s="3">
        <f t="shared" si="24"/>
        <v>951992</v>
      </c>
      <c r="I43" s="3">
        <f>SUM(I399)</f>
        <v>522233</v>
      </c>
      <c r="J43" s="3"/>
      <c r="K43" s="3"/>
      <c r="L43" s="3">
        <f t="shared" si="24"/>
        <v>31272.9372</v>
      </c>
      <c r="M43" s="3"/>
      <c r="N43" s="22">
        <f>'Olieforbrug, TJ'!M43</f>
        <v>2020</v>
      </c>
      <c r="Q43" s="3"/>
    </row>
    <row r="44" spans="1:17" x14ac:dyDescent="0.2">
      <c r="A44" s="22">
        <f>'Olieforbrug, TJ'!A44</f>
        <v>2021</v>
      </c>
      <c r="C44" s="3">
        <f>SUM(C406:C412)</f>
        <v>1520695</v>
      </c>
      <c r="D44" s="3">
        <f t="shared" ref="D44:L44" si="25">SUM(D406:D412)</f>
        <v>355953</v>
      </c>
      <c r="E44" s="3">
        <f t="shared" si="25"/>
        <v>1025547</v>
      </c>
      <c r="F44" s="3">
        <f t="shared" si="25"/>
        <v>0</v>
      </c>
      <c r="G44" s="3">
        <f t="shared" si="25"/>
        <v>117398</v>
      </c>
      <c r="H44" s="3">
        <f t="shared" si="25"/>
        <v>964243</v>
      </c>
      <c r="I44" s="3">
        <f>SUM(I412)</f>
        <v>420699</v>
      </c>
      <c r="J44" s="3"/>
      <c r="K44" s="3"/>
      <c r="L44" s="3">
        <f t="shared" si="25"/>
        <v>31675.382549999998</v>
      </c>
      <c r="M44" s="3"/>
      <c r="N44" s="22">
        <f>'Olieforbrug, TJ'!M44</f>
        <v>2021</v>
      </c>
      <c r="Q44" s="3"/>
    </row>
    <row r="45" spans="1:17" x14ac:dyDescent="0.2">
      <c r="A45" s="22">
        <f>'Olieforbrug, TJ'!A45</f>
        <v>2022</v>
      </c>
      <c r="C45" s="3">
        <f>SUM(C419:C425)</f>
        <v>1548220</v>
      </c>
      <c r="D45" s="3">
        <f t="shared" ref="D45:L45" si="26">SUM(D419:D425)</f>
        <v>373818</v>
      </c>
      <c r="E45" s="3">
        <f t="shared" si="26"/>
        <v>923033</v>
      </c>
      <c r="F45" s="3">
        <f t="shared" si="26"/>
        <v>0</v>
      </c>
      <c r="G45" s="3">
        <f t="shared" si="26"/>
        <v>15600</v>
      </c>
      <c r="H45" s="3">
        <f t="shared" si="26"/>
        <v>987217</v>
      </c>
      <c r="I45" s="3">
        <f>SUM(I425)</f>
        <v>490301</v>
      </c>
      <c r="J45" s="3"/>
      <c r="K45" s="3"/>
      <c r="L45" s="3">
        <f t="shared" si="26"/>
        <v>32430.078449999997</v>
      </c>
      <c r="M45" s="3"/>
      <c r="N45" s="22">
        <f>'Olieforbrug, TJ'!M45</f>
        <v>2022</v>
      </c>
      <c r="Q45" s="3"/>
    </row>
    <row r="46" spans="1:17" x14ac:dyDescent="0.2">
      <c r="A46" s="22">
        <f>'Olieforbrug, TJ'!A46</f>
        <v>2023</v>
      </c>
      <c r="C46" s="3">
        <f>SUM(C432:C438)</f>
        <v>1498819</v>
      </c>
      <c r="D46" s="3">
        <f t="shared" ref="D46:L46" si="27">SUM(D432:D438)</f>
        <v>436479</v>
      </c>
      <c r="E46" s="3">
        <f t="shared" si="27"/>
        <v>926174</v>
      </c>
      <c r="F46" s="3">
        <f t="shared" si="27"/>
        <v>0</v>
      </c>
      <c r="G46" s="3">
        <f t="shared" si="27"/>
        <v>10060</v>
      </c>
      <c r="H46" s="3">
        <f t="shared" si="27"/>
        <v>1000823</v>
      </c>
      <c r="I46" s="3">
        <f>SUM(I438)</f>
        <v>514588</v>
      </c>
      <c r="J46" s="3"/>
      <c r="K46" s="3"/>
      <c r="L46" s="3">
        <f t="shared" si="27"/>
        <v>32877.035550000001</v>
      </c>
      <c r="M46" s="3"/>
      <c r="N46" s="22">
        <f>'Olieforbrug, TJ'!M46</f>
        <v>2023</v>
      </c>
      <c r="Q46" s="3"/>
    </row>
    <row r="47" spans="1:17" x14ac:dyDescent="0.2">
      <c r="A47" s="22"/>
      <c r="J47" s="3"/>
      <c r="K47" s="3"/>
      <c r="L47" s="83"/>
      <c r="M47" s="3"/>
      <c r="N47" s="22"/>
    </row>
    <row r="48" spans="1:17" ht="13.5" thickBot="1" x14ac:dyDescent="0.25">
      <c r="A48" s="2"/>
      <c r="C48" s="25"/>
      <c r="D48" s="25"/>
      <c r="E48" s="25"/>
      <c r="F48" s="25"/>
      <c r="G48" s="25"/>
      <c r="H48" s="25"/>
      <c r="I48" s="25"/>
      <c r="L48" s="25"/>
      <c r="N48" s="2"/>
    </row>
    <row r="49" spans="1:14" x14ac:dyDescent="0.2">
      <c r="A49" s="23" t="s">
        <v>40</v>
      </c>
      <c r="C49" s="3">
        <v>708034</v>
      </c>
      <c r="D49" s="3">
        <v>307660</v>
      </c>
      <c r="E49" s="3">
        <v>344605</v>
      </c>
      <c r="F49" s="3">
        <v>1</v>
      </c>
      <c r="G49" s="3">
        <v>-91218</v>
      </c>
      <c r="H49" s="3">
        <v>575244</v>
      </c>
      <c r="I49" s="3">
        <v>589416</v>
      </c>
      <c r="L49" s="3">
        <v>18896.7654</v>
      </c>
      <c r="N49" s="26" t="s">
        <v>61</v>
      </c>
    </row>
    <row r="50" spans="1:14" x14ac:dyDescent="0.2">
      <c r="A50" s="23" t="s">
        <v>41</v>
      </c>
      <c r="C50" s="3">
        <v>554055</v>
      </c>
      <c r="D50" s="3">
        <v>382036</v>
      </c>
      <c r="E50" s="3">
        <v>348912</v>
      </c>
      <c r="F50" s="3">
        <v>1</v>
      </c>
      <c r="G50" s="3">
        <v>58372</v>
      </c>
      <c r="H50" s="3">
        <v>657823</v>
      </c>
      <c r="I50" s="3">
        <v>531044</v>
      </c>
      <c r="L50" s="3">
        <v>21609.485549999998</v>
      </c>
      <c r="N50" s="26" t="s">
        <v>62</v>
      </c>
    </row>
    <row r="51" spans="1:14" x14ac:dyDescent="0.2">
      <c r="A51" s="23" t="s">
        <v>42</v>
      </c>
      <c r="C51" s="3">
        <v>641863</v>
      </c>
      <c r="D51" s="3">
        <v>357771</v>
      </c>
      <c r="E51" s="3">
        <v>347858</v>
      </c>
      <c r="F51" s="3">
        <v>0</v>
      </c>
      <c r="G51" s="3">
        <v>-12864</v>
      </c>
      <c r="H51" s="3">
        <v>646445</v>
      </c>
      <c r="I51" s="3">
        <v>543908</v>
      </c>
      <c r="L51" s="3">
        <v>21209.766749999999</v>
      </c>
      <c r="N51" s="26" t="s">
        <v>63</v>
      </c>
    </row>
    <row r="52" spans="1:14" x14ac:dyDescent="0.2">
      <c r="A52" s="23" t="s">
        <v>43</v>
      </c>
      <c r="C52" s="3">
        <v>654296</v>
      </c>
      <c r="D52" s="3">
        <v>335485</v>
      </c>
      <c r="E52" s="3">
        <v>372990</v>
      </c>
      <c r="F52" s="3">
        <v>0</v>
      </c>
      <c r="G52" s="3">
        <v>3088</v>
      </c>
      <c r="H52" s="3">
        <v>611777</v>
      </c>
      <c r="I52" s="3">
        <v>540820</v>
      </c>
      <c r="L52" s="3">
        <v>20096.874449999999</v>
      </c>
      <c r="N52" s="26" t="s">
        <v>64</v>
      </c>
    </row>
    <row r="53" spans="1:14" x14ac:dyDescent="0.2">
      <c r="A53" s="23"/>
      <c r="L53" s="3"/>
    </row>
    <row r="54" spans="1:14" x14ac:dyDescent="0.2">
      <c r="A54" s="23" t="s">
        <v>44</v>
      </c>
      <c r="C54" s="3">
        <v>653757</v>
      </c>
      <c r="D54" s="3">
        <v>298973</v>
      </c>
      <c r="E54" s="3">
        <v>394906</v>
      </c>
      <c r="F54" s="3">
        <v>1</v>
      </c>
      <c r="G54" s="3">
        <v>2781</v>
      </c>
      <c r="H54" s="3">
        <v>562103</v>
      </c>
      <c r="I54" s="3">
        <v>538039</v>
      </c>
      <c r="L54" s="3">
        <v>18465.083549999999</v>
      </c>
      <c r="N54" s="26" t="s">
        <v>81</v>
      </c>
    </row>
    <row r="55" spans="1:14" x14ac:dyDescent="0.2">
      <c r="A55" s="23" t="s">
        <v>45</v>
      </c>
      <c r="C55" s="3">
        <v>651034</v>
      </c>
      <c r="D55" s="3">
        <v>311673</v>
      </c>
      <c r="E55" s="3">
        <v>353356</v>
      </c>
      <c r="F55" s="3">
        <v>0</v>
      </c>
      <c r="G55" s="3">
        <v>28336</v>
      </c>
      <c r="H55" s="3">
        <v>635522</v>
      </c>
      <c r="I55" s="3">
        <v>509703</v>
      </c>
      <c r="L55" s="3">
        <v>20876.897699999998</v>
      </c>
      <c r="N55" s="26" t="s">
        <v>82</v>
      </c>
    </row>
    <row r="56" spans="1:14" x14ac:dyDescent="0.2">
      <c r="A56" s="23" t="s">
        <v>46</v>
      </c>
      <c r="C56" s="3">
        <v>625592</v>
      </c>
      <c r="D56" s="3">
        <v>350105</v>
      </c>
      <c r="E56" s="3">
        <v>357600</v>
      </c>
      <c r="F56" s="3">
        <v>0</v>
      </c>
      <c r="G56" s="3">
        <v>12369</v>
      </c>
      <c r="H56" s="3">
        <v>637648</v>
      </c>
      <c r="I56" s="3">
        <v>497334</v>
      </c>
      <c r="L56" s="3">
        <v>20946.736799999999</v>
      </c>
      <c r="N56" s="26" t="s">
        <v>83</v>
      </c>
    </row>
    <row r="57" spans="1:14" x14ac:dyDescent="0.2">
      <c r="A57" s="23" t="s">
        <v>47</v>
      </c>
      <c r="C57" s="3">
        <v>718311</v>
      </c>
      <c r="D57" s="3">
        <v>260134.7</v>
      </c>
      <c r="E57" s="3">
        <v>341078</v>
      </c>
      <c r="F57" s="3">
        <v>0</v>
      </c>
      <c r="G57" s="3">
        <v>-43507</v>
      </c>
      <c r="H57" s="3">
        <v>616460</v>
      </c>
      <c r="I57" s="3">
        <v>540841</v>
      </c>
      <c r="L57" s="3">
        <v>20250.710999999999</v>
      </c>
      <c r="N57" s="26" t="s">
        <v>84</v>
      </c>
    </row>
    <row r="58" spans="1:14" x14ac:dyDescent="0.2">
      <c r="A58" s="23"/>
      <c r="L58" s="3"/>
    </row>
    <row r="59" spans="1:14" x14ac:dyDescent="0.2">
      <c r="A59" s="23" t="s">
        <v>48</v>
      </c>
      <c r="C59" s="3">
        <v>664286</v>
      </c>
      <c r="D59" s="3">
        <v>288489</v>
      </c>
      <c r="E59" s="3">
        <v>385647</v>
      </c>
      <c r="F59" s="3">
        <v>0</v>
      </c>
      <c r="G59" s="3">
        <v>-6942</v>
      </c>
      <c r="H59" s="3">
        <v>556882</v>
      </c>
      <c r="I59" s="3">
        <v>547783</v>
      </c>
      <c r="L59" s="3">
        <v>18293.573700000001</v>
      </c>
      <c r="N59" s="26" t="s">
        <v>85</v>
      </c>
    </row>
    <row r="60" spans="1:14" x14ac:dyDescent="0.2">
      <c r="A60" s="23" t="s">
        <v>49</v>
      </c>
      <c r="C60" s="3">
        <v>539600</v>
      </c>
      <c r="D60" s="3">
        <v>396116</v>
      </c>
      <c r="E60" s="3">
        <v>341025</v>
      </c>
      <c r="F60" s="3">
        <v>0</v>
      </c>
      <c r="G60" s="3">
        <v>43101</v>
      </c>
      <c r="H60" s="3">
        <v>633274</v>
      </c>
      <c r="I60" s="3">
        <v>504682</v>
      </c>
      <c r="L60" s="3">
        <v>20803.050899999998</v>
      </c>
      <c r="N60" s="26" t="s">
        <v>86</v>
      </c>
    </row>
    <row r="61" spans="1:14" x14ac:dyDescent="0.2">
      <c r="A61" s="23" t="s">
        <v>50</v>
      </c>
      <c r="C61" s="3">
        <v>665623</v>
      </c>
      <c r="D61" s="3">
        <v>332805</v>
      </c>
      <c r="E61" s="3">
        <v>372912</v>
      </c>
      <c r="F61" s="3">
        <v>0</v>
      </c>
      <c r="G61" s="3">
        <v>15126</v>
      </c>
      <c r="H61" s="3">
        <v>637622</v>
      </c>
      <c r="I61" s="3">
        <v>489556</v>
      </c>
      <c r="L61" s="3">
        <v>20945.882699999998</v>
      </c>
      <c r="N61" s="26" t="s">
        <v>87</v>
      </c>
    </row>
    <row r="62" spans="1:14" x14ac:dyDescent="0.2">
      <c r="A62" s="23" t="s">
        <v>51</v>
      </c>
      <c r="C62" s="3">
        <v>746262</v>
      </c>
      <c r="D62" s="3">
        <v>284950</v>
      </c>
      <c r="E62" s="3">
        <v>395452</v>
      </c>
      <c r="F62" s="3">
        <v>0</v>
      </c>
      <c r="G62" s="3">
        <v>-24149</v>
      </c>
      <c r="H62" s="3">
        <v>607166</v>
      </c>
      <c r="I62" s="3">
        <v>513705</v>
      </c>
      <c r="L62" s="3">
        <v>19945.4031</v>
      </c>
      <c r="N62" s="26" t="s">
        <v>88</v>
      </c>
    </row>
    <row r="63" spans="1:14" x14ac:dyDescent="0.2">
      <c r="A63" s="23"/>
      <c r="L63" s="3"/>
    </row>
    <row r="64" spans="1:14" x14ac:dyDescent="0.2">
      <c r="A64" s="23" t="s">
        <v>52</v>
      </c>
      <c r="C64" s="3">
        <v>634472</v>
      </c>
      <c r="D64" s="3">
        <v>253241</v>
      </c>
      <c r="E64" s="3">
        <v>329366</v>
      </c>
      <c r="F64" s="3">
        <v>0</v>
      </c>
      <c r="G64" s="3">
        <v>-10079</v>
      </c>
      <c r="H64" s="3">
        <v>544365</v>
      </c>
      <c r="I64" s="3">
        <v>523784</v>
      </c>
      <c r="L64" s="3">
        <v>17882.390249999997</v>
      </c>
      <c r="N64" s="26" t="s">
        <v>89</v>
      </c>
    </row>
    <row r="65" spans="1:14" x14ac:dyDescent="0.2">
      <c r="A65" s="23" t="s">
        <v>53</v>
      </c>
      <c r="C65" s="3">
        <v>607784</v>
      </c>
      <c r="D65" s="3">
        <v>307007</v>
      </c>
      <c r="E65" s="3">
        <v>339559</v>
      </c>
      <c r="F65" s="3">
        <v>0</v>
      </c>
      <c r="G65" s="3">
        <v>22689</v>
      </c>
      <c r="H65" s="3">
        <v>595015</v>
      </c>
      <c r="I65" s="3">
        <v>501095</v>
      </c>
      <c r="L65" s="3">
        <v>19546.242750000001</v>
      </c>
      <c r="N65" s="26" t="s">
        <v>90</v>
      </c>
    </row>
    <row r="66" spans="1:14" x14ac:dyDescent="0.2">
      <c r="A66" s="23" t="s">
        <v>54</v>
      </c>
      <c r="C66" s="3">
        <v>693754</v>
      </c>
      <c r="D66" s="3">
        <v>267608</v>
      </c>
      <c r="E66" s="3">
        <v>390303</v>
      </c>
      <c r="F66" s="3">
        <v>0</v>
      </c>
      <c r="G66" s="3">
        <v>-11773</v>
      </c>
      <c r="H66" s="3">
        <v>585169</v>
      </c>
      <c r="I66" s="3">
        <v>512868</v>
      </c>
      <c r="L66" s="3">
        <v>19222.801649999998</v>
      </c>
      <c r="N66" s="26" t="s">
        <v>91</v>
      </c>
    </row>
    <row r="67" spans="1:14" x14ac:dyDescent="0.2">
      <c r="A67" s="23" t="s">
        <v>55</v>
      </c>
      <c r="C67" s="3">
        <v>628825</v>
      </c>
      <c r="D67" s="3">
        <v>275300</v>
      </c>
      <c r="E67" s="3">
        <v>357662</v>
      </c>
      <c r="F67" s="3">
        <v>0</v>
      </c>
      <c r="G67" s="3">
        <v>52677</v>
      </c>
      <c r="H67" s="3">
        <v>591478</v>
      </c>
      <c r="I67" s="3">
        <v>460191</v>
      </c>
      <c r="L67" s="3">
        <v>19430.052299999996</v>
      </c>
      <c r="N67" s="26" t="s">
        <v>92</v>
      </c>
    </row>
    <row r="68" spans="1:14" x14ac:dyDescent="0.2">
      <c r="A68" s="23"/>
      <c r="L68" s="3"/>
    </row>
    <row r="69" spans="1:14" x14ac:dyDescent="0.2">
      <c r="A69" s="23" t="s">
        <v>56</v>
      </c>
      <c r="C69" s="3">
        <v>762486</v>
      </c>
      <c r="D69" s="3">
        <v>202465</v>
      </c>
      <c r="E69" s="3">
        <v>383627</v>
      </c>
      <c r="F69" s="3">
        <v>0</v>
      </c>
      <c r="G69" s="3">
        <v>-76571</v>
      </c>
      <c r="H69" s="3">
        <v>511497</v>
      </c>
      <c r="I69" s="3">
        <v>536762</v>
      </c>
      <c r="L69" s="3">
        <v>16802.676449999999</v>
      </c>
      <c r="N69" s="26" t="s">
        <v>93</v>
      </c>
    </row>
    <row r="70" spans="1:14" x14ac:dyDescent="0.2">
      <c r="A70" s="23" t="s">
        <v>57</v>
      </c>
      <c r="C70" s="3">
        <v>671634</v>
      </c>
      <c r="D70" s="3">
        <v>281190</v>
      </c>
      <c r="E70" s="3">
        <v>408197</v>
      </c>
      <c r="F70" s="3">
        <v>0</v>
      </c>
      <c r="G70" s="3">
        <v>45475</v>
      </c>
      <c r="H70" s="3">
        <v>588933</v>
      </c>
      <c r="I70" s="3">
        <v>491287</v>
      </c>
      <c r="L70" s="3">
        <v>19346.449049999999</v>
      </c>
      <c r="N70" s="26" t="s">
        <v>94</v>
      </c>
    </row>
    <row r="71" spans="1:14" x14ac:dyDescent="0.2">
      <c r="A71" s="23" t="s">
        <v>58</v>
      </c>
      <c r="C71" s="3">
        <v>640814</v>
      </c>
      <c r="D71" s="3">
        <v>271541</v>
      </c>
      <c r="E71" s="3">
        <v>367552</v>
      </c>
      <c r="F71" s="3">
        <v>0</v>
      </c>
      <c r="G71" s="3">
        <v>29920</v>
      </c>
      <c r="H71" s="3">
        <v>580324</v>
      </c>
      <c r="I71" s="3">
        <v>461367</v>
      </c>
      <c r="L71" s="3">
        <v>19063.643399999997</v>
      </c>
      <c r="N71" s="26" t="s">
        <v>95</v>
      </c>
    </row>
    <row r="72" spans="1:14" x14ac:dyDescent="0.2">
      <c r="A72" s="23" t="s">
        <v>96</v>
      </c>
      <c r="C72" s="3">
        <v>713845</v>
      </c>
      <c r="D72" s="3">
        <v>224304</v>
      </c>
      <c r="E72" s="3">
        <v>365809</v>
      </c>
      <c r="F72" s="3">
        <v>0</v>
      </c>
      <c r="G72" s="3">
        <v>-34976</v>
      </c>
      <c r="H72" s="3">
        <v>524342</v>
      </c>
      <c r="I72" s="3">
        <v>496343</v>
      </c>
      <c r="L72" s="3">
        <v>17224.634699999995</v>
      </c>
      <c r="N72" s="26" t="s">
        <v>97</v>
      </c>
    </row>
    <row r="73" spans="1:14" x14ac:dyDescent="0.2">
      <c r="A73" s="23"/>
      <c r="L73" s="3"/>
      <c r="N73" s="26"/>
    </row>
    <row r="74" spans="1:14" x14ac:dyDescent="0.2">
      <c r="A74" s="32" t="s">
        <v>98</v>
      </c>
      <c r="C74" s="3">
        <v>692389</v>
      </c>
      <c r="D74" s="3">
        <v>154887</v>
      </c>
      <c r="E74" s="3">
        <v>360188</v>
      </c>
      <c r="F74" s="3">
        <v>0</v>
      </c>
      <c r="G74" s="3">
        <v>-15488</v>
      </c>
      <c r="H74" s="3">
        <v>480368</v>
      </c>
      <c r="I74" s="3">
        <v>511831</v>
      </c>
      <c r="L74" s="3">
        <v>15780.088799999998</v>
      </c>
      <c r="N74" s="26" t="s">
        <v>99</v>
      </c>
    </row>
    <row r="75" spans="1:14" x14ac:dyDescent="0.2">
      <c r="A75" s="32" t="s">
        <v>114</v>
      </c>
      <c r="C75" s="3">
        <v>620936</v>
      </c>
      <c r="D75" s="3">
        <v>280708</v>
      </c>
      <c r="E75" s="3">
        <v>335206</v>
      </c>
      <c r="F75" s="3">
        <v>0</v>
      </c>
      <c r="G75" s="3">
        <v>-22328</v>
      </c>
      <c r="H75" s="3">
        <v>554509</v>
      </c>
      <c r="I75" s="3">
        <v>534159</v>
      </c>
      <c r="J75" s="3"/>
      <c r="K75" s="3"/>
      <c r="L75" s="3">
        <v>18215.620650000001</v>
      </c>
      <c r="N75" s="26" t="s">
        <v>126</v>
      </c>
    </row>
    <row r="76" spans="1:14" x14ac:dyDescent="0.2">
      <c r="A76" s="32" t="s">
        <v>127</v>
      </c>
      <c r="C76" s="3">
        <v>627757</v>
      </c>
      <c r="D76" s="3">
        <v>260302</v>
      </c>
      <c r="E76" s="3">
        <v>325636</v>
      </c>
      <c r="F76" s="3">
        <v>0</v>
      </c>
      <c r="G76" s="3">
        <v>11019</v>
      </c>
      <c r="H76" s="3">
        <v>557306</v>
      </c>
      <c r="I76" s="3">
        <v>523140</v>
      </c>
      <c r="J76" s="3"/>
      <c r="K76" s="3"/>
      <c r="L76" s="3">
        <v>18307.502099999998</v>
      </c>
      <c r="N76" s="26" t="s">
        <v>128</v>
      </c>
    </row>
    <row r="77" spans="1:14" x14ac:dyDescent="0.2">
      <c r="A77" s="32" t="s">
        <v>132</v>
      </c>
      <c r="C77" s="3">
        <v>481779</v>
      </c>
      <c r="D77" s="3">
        <v>247965</v>
      </c>
      <c r="E77" s="3">
        <v>251901</v>
      </c>
      <c r="F77" s="3">
        <v>0</v>
      </c>
      <c r="G77" s="3">
        <v>16789</v>
      </c>
      <c r="H77" s="3">
        <v>497635</v>
      </c>
      <c r="I77" s="3">
        <v>506351</v>
      </c>
      <c r="J77" s="3"/>
      <c r="K77" s="3"/>
      <c r="L77" s="3">
        <v>16347.30975</v>
      </c>
      <c r="N77" s="26" t="s">
        <v>133</v>
      </c>
    </row>
    <row r="78" spans="1:14" x14ac:dyDescent="0.2">
      <c r="A78" s="32"/>
      <c r="J78" s="3"/>
      <c r="K78" s="3"/>
      <c r="L78" s="3"/>
      <c r="N78" s="26"/>
    </row>
    <row r="79" spans="1:14" x14ac:dyDescent="0.2">
      <c r="A79" s="32" t="s">
        <v>136</v>
      </c>
      <c r="C79" s="3">
        <v>601474</v>
      </c>
      <c r="D79" s="3">
        <v>205868</v>
      </c>
      <c r="E79" s="3">
        <v>270962</v>
      </c>
      <c r="F79" s="3">
        <v>0</v>
      </c>
      <c r="G79" s="3">
        <v>-80695</v>
      </c>
      <c r="H79" s="3">
        <v>467150</v>
      </c>
      <c r="I79" s="3">
        <v>587046</v>
      </c>
      <c r="J79" s="3"/>
      <c r="K79" s="3"/>
      <c r="L79" s="3">
        <v>15345.877499999999</v>
      </c>
      <c r="N79" s="26" t="s">
        <v>135</v>
      </c>
    </row>
    <row r="80" spans="1:14" x14ac:dyDescent="0.2">
      <c r="A80" s="32" t="s">
        <v>139</v>
      </c>
      <c r="C80" s="3">
        <v>645945</v>
      </c>
      <c r="D80" s="3">
        <v>248021</v>
      </c>
      <c r="E80" s="3">
        <v>435307</v>
      </c>
      <c r="F80" s="3">
        <v>0</v>
      </c>
      <c r="G80" s="3">
        <v>67026</v>
      </c>
      <c r="H80" s="3">
        <v>526201</v>
      </c>
      <c r="I80" s="3">
        <v>520020</v>
      </c>
      <c r="J80" s="3"/>
      <c r="K80" s="3"/>
      <c r="L80" s="3">
        <v>17285.702849999998</v>
      </c>
      <c r="N80" s="26" t="s">
        <v>140</v>
      </c>
    </row>
    <row r="81" spans="1:14" x14ac:dyDescent="0.2">
      <c r="A81" s="32" t="s">
        <v>141</v>
      </c>
      <c r="C81" s="3">
        <v>637471</v>
      </c>
      <c r="D81" s="3">
        <v>261425</v>
      </c>
      <c r="E81" s="3">
        <v>396781</v>
      </c>
      <c r="F81" s="3">
        <v>0</v>
      </c>
      <c r="G81" s="3">
        <v>-9089</v>
      </c>
      <c r="H81" s="3">
        <v>515071</v>
      </c>
      <c r="I81" s="3">
        <v>529109</v>
      </c>
      <c r="J81" s="3"/>
      <c r="K81" s="3"/>
      <c r="L81" s="3">
        <v>16920.082349999997</v>
      </c>
      <c r="N81" s="26" t="s">
        <v>142</v>
      </c>
    </row>
    <row r="82" spans="1:14" x14ac:dyDescent="0.2">
      <c r="A82" s="32" t="s">
        <v>151</v>
      </c>
      <c r="C82" s="3">
        <v>592702</v>
      </c>
      <c r="D82" s="3">
        <v>241979</v>
      </c>
      <c r="E82" s="3">
        <v>314921</v>
      </c>
      <c r="F82" s="3">
        <v>0</v>
      </c>
      <c r="G82" s="3">
        <v>-28045</v>
      </c>
      <c r="H82" s="3">
        <v>485604</v>
      </c>
      <c r="I82" s="3">
        <v>557154</v>
      </c>
      <c r="J82" s="3"/>
      <c r="K82" s="3"/>
      <c r="L82" s="3">
        <v>15952.091399999999</v>
      </c>
      <c r="N82" s="26" t="s">
        <v>152</v>
      </c>
    </row>
    <row r="83" spans="1:14" x14ac:dyDescent="0.2">
      <c r="A83" s="32"/>
      <c r="J83" s="3"/>
      <c r="K83" s="3"/>
      <c r="L83" s="3"/>
      <c r="N83" s="26"/>
    </row>
    <row r="84" spans="1:14" x14ac:dyDescent="0.2">
      <c r="A84" s="32" t="s">
        <v>156</v>
      </c>
      <c r="C84" s="3">
        <v>672657</v>
      </c>
      <c r="D84" s="3">
        <v>189787</v>
      </c>
      <c r="E84" s="3">
        <v>414944</v>
      </c>
      <c r="F84" s="3">
        <v>0</v>
      </c>
      <c r="G84" s="3">
        <v>7368</v>
      </c>
      <c r="H84" s="3">
        <v>450520</v>
      </c>
      <c r="I84" s="3">
        <v>549786</v>
      </c>
      <c r="J84" s="3"/>
      <c r="K84" s="3"/>
      <c r="L84" s="3">
        <v>14799.581999999999</v>
      </c>
      <c r="N84" s="26" t="s">
        <v>157</v>
      </c>
    </row>
    <row r="85" spans="1:14" x14ac:dyDescent="0.2">
      <c r="A85" s="32" t="s">
        <v>159</v>
      </c>
      <c r="C85" s="3">
        <v>607699</v>
      </c>
      <c r="D85" s="3">
        <v>293138</v>
      </c>
      <c r="E85" s="3">
        <v>459519</v>
      </c>
      <c r="F85" s="3">
        <v>0</v>
      </c>
      <c r="G85" s="3">
        <v>57506</v>
      </c>
      <c r="H85" s="3">
        <v>497209</v>
      </c>
      <c r="I85" s="3">
        <v>492280</v>
      </c>
      <c r="J85" s="3"/>
      <c r="K85" s="3"/>
      <c r="L85" s="3">
        <v>16333.31565</v>
      </c>
      <c r="N85" s="26" t="s">
        <v>160</v>
      </c>
    </row>
    <row r="86" spans="1:14" x14ac:dyDescent="0.2">
      <c r="A86" s="32" t="s">
        <v>161</v>
      </c>
      <c r="C86" s="3">
        <v>654617</v>
      </c>
      <c r="D86" s="3">
        <v>278472</v>
      </c>
      <c r="E86" s="3">
        <v>403970</v>
      </c>
      <c r="F86" s="3">
        <v>0</v>
      </c>
      <c r="G86" s="3">
        <v>-46364</v>
      </c>
      <c r="H86" s="3">
        <v>485405</v>
      </c>
      <c r="I86" s="3">
        <v>538644</v>
      </c>
      <c r="J86" s="3"/>
      <c r="K86" s="3"/>
      <c r="L86" s="3">
        <v>15945.554250000001</v>
      </c>
      <c r="N86" s="26" t="s">
        <v>162</v>
      </c>
    </row>
    <row r="87" spans="1:14" x14ac:dyDescent="0.2">
      <c r="A87" s="32" t="s">
        <v>163</v>
      </c>
      <c r="C87" s="3">
        <v>746286</v>
      </c>
      <c r="D87" s="3">
        <v>248798</v>
      </c>
      <c r="E87" s="3">
        <v>540100</v>
      </c>
      <c r="F87" s="3">
        <v>0</v>
      </c>
      <c r="G87" s="3">
        <v>-1945</v>
      </c>
      <c r="H87" s="3">
        <v>450173</v>
      </c>
      <c r="I87" s="3">
        <v>540589</v>
      </c>
      <c r="J87" s="3"/>
      <c r="K87" s="3"/>
      <c r="L87" s="3">
        <v>14788.18305</v>
      </c>
      <c r="N87" s="26" t="s">
        <v>164</v>
      </c>
    </row>
    <row r="88" spans="1:14" x14ac:dyDescent="0.2">
      <c r="A88" s="32"/>
      <c r="J88" s="3"/>
      <c r="K88" s="3"/>
      <c r="L88" s="3"/>
      <c r="N88" s="26"/>
    </row>
    <row r="89" spans="1:14" x14ac:dyDescent="0.2">
      <c r="A89" s="32" t="s">
        <v>165</v>
      </c>
      <c r="C89" s="3">
        <v>640550</v>
      </c>
      <c r="D89" s="3">
        <v>147004</v>
      </c>
      <c r="E89" s="3">
        <v>406730</v>
      </c>
      <c r="F89" s="3">
        <v>0</v>
      </c>
      <c r="G89" s="3">
        <v>40350</v>
      </c>
      <c r="H89" s="3">
        <v>415504.5</v>
      </c>
      <c r="I89" s="3">
        <v>500239</v>
      </c>
      <c r="J89" s="3"/>
      <c r="K89" s="3"/>
      <c r="L89" s="3">
        <v>13649.322824999997</v>
      </c>
      <c r="M89" s="3"/>
      <c r="N89" s="26" t="s">
        <v>166</v>
      </c>
    </row>
    <row r="90" spans="1:14" x14ac:dyDescent="0.2">
      <c r="A90" s="32" t="s">
        <v>167</v>
      </c>
      <c r="C90" s="3">
        <v>693110</v>
      </c>
      <c r="D90" s="3">
        <v>288381</v>
      </c>
      <c r="E90" s="3">
        <v>470880</v>
      </c>
      <c r="F90" s="3">
        <v>0</v>
      </c>
      <c r="G90" s="3">
        <v>10072</v>
      </c>
      <c r="H90" s="3">
        <v>485034</v>
      </c>
      <c r="I90" s="3">
        <v>523508</v>
      </c>
      <c r="J90" s="3"/>
      <c r="K90" s="3"/>
      <c r="L90" s="3">
        <v>15933.366899999997</v>
      </c>
      <c r="M90" s="3"/>
      <c r="N90" s="26" t="s">
        <v>168</v>
      </c>
    </row>
    <row r="91" spans="1:14" x14ac:dyDescent="0.2">
      <c r="A91" s="32" t="s">
        <v>169</v>
      </c>
      <c r="C91" s="3">
        <v>672152</v>
      </c>
      <c r="D91" s="3">
        <v>259061</v>
      </c>
      <c r="E91" s="3">
        <v>482087</v>
      </c>
      <c r="F91" s="3">
        <v>0</v>
      </c>
      <c r="G91" s="3">
        <v>26836</v>
      </c>
      <c r="H91" s="3">
        <v>476416</v>
      </c>
      <c r="I91" s="3">
        <v>496672</v>
      </c>
      <c r="J91" s="3"/>
      <c r="K91" s="3"/>
      <c r="L91" s="3">
        <v>15650.265599999999</v>
      </c>
      <c r="M91" s="3"/>
      <c r="N91" s="26" t="s">
        <v>170</v>
      </c>
    </row>
    <row r="92" spans="1:14" x14ac:dyDescent="0.2">
      <c r="A92" s="32" t="s">
        <v>171</v>
      </c>
      <c r="C92" s="3">
        <v>704926</v>
      </c>
      <c r="D92" s="3">
        <v>232384</v>
      </c>
      <c r="E92" s="3">
        <v>439564</v>
      </c>
      <c r="F92" s="3">
        <v>0</v>
      </c>
      <c r="G92" s="3">
        <v>-45430</v>
      </c>
      <c r="H92" s="3">
        <v>448378</v>
      </c>
      <c r="I92" s="3">
        <v>542102</v>
      </c>
      <c r="J92" s="3"/>
      <c r="L92" s="3">
        <v>14729.217299999997</v>
      </c>
      <c r="M92" s="3"/>
      <c r="N92" s="26" t="s">
        <v>172</v>
      </c>
    </row>
    <row r="93" spans="1:14" x14ac:dyDescent="0.2">
      <c r="A93" s="32"/>
      <c r="J93" s="3"/>
      <c r="K93" s="3"/>
      <c r="L93" s="3"/>
      <c r="M93" s="26"/>
    </row>
    <row r="94" spans="1:14" x14ac:dyDescent="0.2">
      <c r="A94" s="32" t="s">
        <v>173</v>
      </c>
      <c r="C94" s="3">
        <f t="shared" ref="C94:H94" si="28">SUM(C315:C317)</f>
        <v>618931</v>
      </c>
      <c r="D94" s="3">
        <f t="shared" si="28"/>
        <v>227855</v>
      </c>
      <c r="E94" s="3">
        <f t="shared" si="28"/>
        <v>422752</v>
      </c>
      <c r="F94" s="3">
        <f t="shared" si="28"/>
        <v>0</v>
      </c>
      <c r="G94" s="3">
        <f t="shared" si="28"/>
        <v>-5003</v>
      </c>
      <c r="H94" s="3">
        <f t="shared" si="28"/>
        <v>413731</v>
      </c>
      <c r="I94" s="3">
        <f>I317</f>
        <v>547105</v>
      </c>
      <c r="J94" s="3"/>
      <c r="K94" s="3"/>
      <c r="L94" s="3">
        <f>SUM(L315:L317)</f>
        <v>13591.06335</v>
      </c>
      <c r="N94" s="26" t="s">
        <v>174</v>
      </c>
    </row>
    <row r="95" spans="1:14" x14ac:dyDescent="0.2">
      <c r="A95" s="32" t="s">
        <v>175</v>
      </c>
      <c r="C95" s="3">
        <f t="shared" ref="C95:H95" si="29">SUM(C318:C320)</f>
        <v>656118</v>
      </c>
      <c r="D95" s="3">
        <f t="shared" si="29"/>
        <v>224446</v>
      </c>
      <c r="E95" s="3">
        <f t="shared" si="29"/>
        <v>436061</v>
      </c>
      <c r="F95" s="3">
        <f t="shared" si="29"/>
        <v>0</v>
      </c>
      <c r="G95" s="3">
        <f t="shared" si="29"/>
        <v>30714</v>
      </c>
      <c r="H95" s="3">
        <f t="shared" si="29"/>
        <v>473754.25</v>
      </c>
      <c r="I95" s="3">
        <f>I320</f>
        <v>516391</v>
      </c>
      <c r="J95" s="3"/>
      <c r="L95" s="3">
        <f>SUM(L318:L320)</f>
        <v>15562.827112499999</v>
      </c>
      <c r="M95" s="3"/>
      <c r="N95" s="26" t="s">
        <v>176</v>
      </c>
    </row>
    <row r="96" spans="1:14" x14ac:dyDescent="0.2">
      <c r="A96" s="32" t="s">
        <v>177</v>
      </c>
      <c r="C96" s="3">
        <f t="shared" ref="C96:H96" si="30">SUM(C321:C323)</f>
        <v>635275</v>
      </c>
      <c r="D96" s="3">
        <f t="shared" si="30"/>
        <v>245464</v>
      </c>
      <c r="E96" s="3">
        <f t="shared" si="30"/>
        <v>425876</v>
      </c>
      <c r="F96" s="3">
        <f t="shared" si="30"/>
        <v>0</v>
      </c>
      <c r="G96" s="3">
        <f t="shared" si="30"/>
        <v>17826</v>
      </c>
      <c r="H96" s="3">
        <f t="shared" si="30"/>
        <v>470347.65</v>
      </c>
      <c r="I96" s="3">
        <f>I323</f>
        <v>498565</v>
      </c>
      <c r="J96" s="3"/>
      <c r="L96" s="3">
        <f>SUM(L321:L323)</f>
        <v>15450.920302499999</v>
      </c>
      <c r="M96" s="3"/>
      <c r="N96" s="26" t="s">
        <v>178</v>
      </c>
    </row>
    <row r="97" spans="1:14" x14ac:dyDescent="0.2">
      <c r="A97" s="32" t="s">
        <v>179</v>
      </c>
      <c r="C97" s="3">
        <f t="shared" ref="C97:H97" si="31">SUM(C324:C326)</f>
        <v>561726</v>
      </c>
      <c r="D97" s="3">
        <f t="shared" si="31"/>
        <v>255043</v>
      </c>
      <c r="E97" s="3">
        <f t="shared" si="31"/>
        <v>335320</v>
      </c>
      <c r="F97" s="3">
        <f t="shared" si="31"/>
        <v>0</v>
      </c>
      <c r="G97" s="3">
        <f t="shared" si="31"/>
        <v>-36050</v>
      </c>
      <c r="H97" s="3">
        <f t="shared" si="31"/>
        <v>446349.25</v>
      </c>
      <c r="I97" s="3">
        <f>I326</f>
        <v>534615</v>
      </c>
      <c r="J97" s="3"/>
      <c r="L97" s="3">
        <f>SUM(L324:L326)</f>
        <v>14662.572862500001</v>
      </c>
      <c r="M97" s="3"/>
      <c r="N97" s="26" t="s">
        <v>180</v>
      </c>
    </row>
    <row r="98" spans="1:14" x14ac:dyDescent="0.2">
      <c r="A98" s="32"/>
      <c r="J98" s="3"/>
      <c r="L98" s="3"/>
      <c r="M98" s="3"/>
      <c r="N98" s="26"/>
    </row>
    <row r="99" spans="1:14" s="57" customFormat="1" x14ac:dyDescent="0.2">
      <c r="A99" s="32" t="s">
        <v>181</v>
      </c>
      <c r="C99" s="3">
        <f t="shared" ref="C99:H99" si="32">SUM(C328:C330)</f>
        <v>664512</v>
      </c>
      <c r="D99" s="3">
        <f t="shared" si="32"/>
        <v>245373</v>
      </c>
      <c r="E99" s="3">
        <f t="shared" si="32"/>
        <v>455446</v>
      </c>
      <c r="F99" s="3">
        <f t="shared" si="32"/>
        <v>0</v>
      </c>
      <c r="G99" s="3">
        <f t="shared" si="32"/>
        <v>-32916</v>
      </c>
      <c r="H99" s="3">
        <f t="shared" si="32"/>
        <v>416224</v>
      </c>
      <c r="I99" s="3">
        <f>I330</f>
        <v>567060</v>
      </c>
      <c r="J99" s="65"/>
      <c r="L99" s="3">
        <f>SUM(L328:L330)</f>
        <v>13672.9584</v>
      </c>
      <c r="M99" s="65"/>
      <c r="N99" s="26" t="s">
        <v>185</v>
      </c>
    </row>
    <row r="100" spans="1:14" s="57" customFormat="1" x14ac:dyDescent="0.2">
      <c r="A100" s="32" t="s">
        <v>182</v>
      </c>
      <c r="C100" s="3">
        <f t="shared" ref="C100:H100" si="33">SUM(C331:C333)</f>
        <v>618803</v>
      </c>
      <c r="D100" s="3">
        <f t="shared" si="33"/>
        <v>262110</v>
      </c>
      <c r="E100" s="3">
        <f t="shared" si="33"/>
        <v>462738</v>
      </c>
      <c r="F100" s="3">
        <f t="shared" si="33"/>
        <v>0</v>
      </c>
      <c r="G100" s="3">
        <f t="shared" si="33"/>
        <v>50603</v>
      </c>
      <c r="H100" s="3">
        <f t="shared" si="33"/>
        <v>467007</v>
      </c>
      <c r="I100" s="3">
        <f>I333</f>
        <v>516498</v>
      </c>
      <c r="J100" s="65"/>
      <c r="L100" s="3">
        <f>SUM(L331:L333)</f>
        <v>15341.179949999998</v>
      </c>
      <c r="M100" s="65"/>
      <c r="N100" s="26" t="s">
        <v>186</v>
      </c>
    </row>
    <row r="101" spans="1:14" s="57" customFormat="1" x14ac:dyDescent="0.2">
      <c r="A101" s="32" t="s">
        <v>183</v>
      </c>
      <c r="C101" s="3">
        <f t="shared" ref="C101:H101" si="34">SUM(C334:C336)</f>
        <v>622695</v>
      </c>
      <c r="D101" s="3">
        <f t="shared" si="34"/>
        <v>245033</v>
      </c>
      <c r="E101" s="3">
        <f t="shared" si="34"/>
        <v>409980</v>
      </c>
      <c r="F101" s="3">
        <f t="shared" si="34"/>
        <v>0</v>
      </c>
      <c r="G101" s="3">
        <f t="shared" si="34"/>
        <v>13725</v>
      </c>
      <c r="H101" s="3">
        <f t="shared" si="34"/>
        <v>470689</v>
      </c>
      <c r="I101" s="3">
        <f>I336</f>
        <v>503358</v>
      </c>
      <c r="J101" s="65"/>
      <c r="L101" s="3">
        <f>SUM(L334:L336)</f>
        <v>15462.13365</v>
      </c>
      <c r="M101" s="65"/>
      <c r="N101" s="26" t="s">
        <v>187</v>
      </c>
    </row>
    <row r="102" spans="1:14" s="57" customFormat="1" x14ac:dyDescent="0.2">
      <c r="A102" s="32" t="s">
        <v>184</v>
      </c>
      <c r="C102" s="3">
        <f t="shared" ref="C102:H102" si="35">SUM(C337:C339)</f>
        <v>739566</v>
      </c>
      <c r="D102" s="3">
        <f t="shared" si="35"/>
        <v>223724</v>
      </c>
      <c r="E102" s="3">
        <f t="shared" si="35"/>
        <v>452576</v>
      </c>
      <c r="F102" s="3">
        <f t="shared" si="35"/>
        <v>0</v>
      </c>
      <c r="G102" s="3">
        <f t="shared" si="35"/>
        <v>-64564</v>
      </c>
      <c r="H102" s="3">
        <f t="shared" si="35"/>
        <v>441356</v>
      </c>
      <c r="I102" s="3">
        <f>I339</f>
        <v>567318</v>
      </c>
      <c r="J102" s="65"/>
      <c r="L102" s="3">
        <f>SUM(L337:L339)</f>
        <v>14498.544599999999</v>
      </c>
      <c r="M102" s="65"/>
      <c r="N102" s="26" t="s">
        <v>188</v>
      </c>
    </row>
    <row r="103" spans="1:14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</row>
    <row r="104" spans="1:14" s="57" customFormat="1" x14ac:dyDescent="0.2">
      <c r="A104" s="32" t="s">
        <v>193</v>
      </c>
      <c r="C104" s="3">
        <f t="shared" ref="C104:H104" si="36">SUM(C341:C343)</f>
        <v>707941</v>
      </c>
      <c r="D104" s="3">
        <f t="shared" si="36"/>
        <v>164267</v>
      </c>
      <c r="E104" s="3">
        <f t="shared" si="36"/>
        <v>461161</v>
      </c>
      <c r="F104" s="3">
        <f t="shared" si="36"/>
        <v>0</v>
      </c>
      <c r="G104" s="3">
        <f t="shared" si="36"/>
        <v>5553</v>
      </c>
      <c r="H104" s="3">
        <f t="shared" si="36"/>
        <v>413296</v>
      </c>
      <c r="I104" s="3">
        <f>I343</f>
        <v>562514</v>
      </c>
      <c r="J104" s="65"/>
      <c r="L104" s="3">
        <f>SUM(L341:L343)</f>
        <v>13576.773599999999</v>
      </c>
      <c r="M104" s="65"/>
      <c r="N104" s="26" t="s">
        <v>189</v>
      </c>
    </row>
    <row r="105" spans="1:14" s="57" customFormat="1" x14ac:dyDescent="0.2">
      <c r="A105" s="32" t="s">
        <v>194</v>
      </c>
      <c r="C105" s="3">
        <f t="shared" ref="C105:H105" si="37">SUM(C344:C346)</f>
        <v>368338</v>
      </c>
      <c r="D105" s="3">
        <f t="shared" si="37"/>
        <v>209415</v>
      </c>
      <c r="E105" s="3">
        <f t="shared" si="37"/>
        <v>212998</v>
      </c>
      <c r="F105" s="3">
        <f t="shared" si="37"/>
        <v>0</v>
      </c>
      <c r="G105" s="3">
        <f t="shared" si="37"/>
        <v>115490</v>
      </c>
      <c r="H105" s="3">
        <f t="shared" si="37"/>
        <v>478818</v>
      </c>
      <c r="I105" s="3">
        <f>I346</f>
        <v>446964</v>
      </c>
      <c r="J105" s="65"/>
      <c r="L105" s="3">
        <f>SUM(L344:L346)</f>
        <v>15729.171299999998</v>
      </c>
      <c r="M105" s="65"/>
      <c r="N105" s="26" t="s">
        <v>190</v>
      </c>
    </row>
    <row r="106" spans="1:14" s="57" customFormat="1" x14ac:dyDescent="0.2">
      <c r="A106" s="32" t="s">
        <v>195</v>
      </c>
      <c r="C106" s="3">
        <f>SUM(C347:C349)</f>
        <v>694334</v>
      </c>
      <c r="D106" s="3">
        <f t="shared" ref="D106:L106" si="38">SUM(D347:D349)</f>
        <v>232500</v>
      </c>
      <c r="E106" s="3">
        <f t="shared" si="38"/>
        <v>370167</v>
      </c>
      <c r="F106" s="3">
        <f t="shared" si="38"/>
        <v>0</v>
      </c>
      <c r="G106" s="3">
        <f t="shared" si="38"/>
        <v>-91536</v>
      </c>
      <c r="H106" s="3">
        <f t="shared" si="38"/>
        <v>466101</v>
      </c>
      <c r="I106" s="3">
        <f>I349</f>
        <v>538767</v>
      </c>
      <c r="J106" s="3"/>
      <c r="K106" s="3"/>
      <c r="L106" s="3">
        <f t="shared" si="38"/>
        <v>15311.417849999998</v>
      </c>
      <c r="M106" s="65"/>
      <c r="N106" s="26" t="s">
        <v>191</v>
      </c>
    </row>
    <row r="107" spans="1:14" s="57" customFormat="1" x14ac:dyDescent="0.2">
      <c r="A107" s="32" t="s">
        <v>196</v>
      </c>
      <c r="C107" s="3">
        <f>SUM(C350:C352)</f>
        <v>725351</v>
      </c>
      <c r="D107" s="3">
        <f t="shared" ref="D107:L107" si="39">SUM(D350:D352)</f>
        <v>128547</v>
      </c>
      <c r="E107" s="3">
        <f t="shared" si="39"/>
        <v>405138</v>
      </c>
      <c r="F107" s="3">
        <f t="shared" si="39"/>
        <v>0</v>
      </c>
      <c r="G107" s="3">
        <f t="shared" si="39"/>
        <v>-1856</v>
      </c>
      <c r="H107" s="3">
        <f t="shared" si="39"/>
        <v>441948</v>
      </c>
      <c r="I107" s="3">
        <f>I352</f>
        <v>540052</v>
      </c>
      <c r="J107" s="3"/>
      <c r="K107" s="3"/>
      <c r="L107" s="3">
        <f t="shared" si="39"/>
        <v>14517.9918</v>
      </c>
      <c r="M107" s="65"/>
      <c r="N107" s="26" t="s">
        <v>192</v>
      </c>
    </row>
    <row r="108" spans="1:14" s="57" customFormat="1" x14ac:dyDescent="0.2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</row>
    <row r="109" spans="1:14" s="57" customFormat="1" x14ac:dyDescent="0.2">
      <c r="A109" s="32" t="s">
        <v>197</v>
      </c>
      <c r="C109" s="3">
        <f t="shared" ref="C109:H109" si="40">SUM(C354:C356)</f>
        <v>719052</v>
      </c>
      <c r="D109" s="3">
        <f t="shared" si="40"/>
        <v>121304</v>
      </c>
      <c r="E109" s="3">
        <f t="shared" si="40"/>
        <v>452245</v>
      </c>
      <c r="F109" s="3">
        <f t="shared" si="40"/>
        <v>0</v>
      </c>
      <c r="G109" s="3">
        <f t="shared" si="40"/>
        <v>26530</v>
      </c>
      <c r="H109" s="3">
        <f t="shared" si="40"/>
        <v>411894</v>
      </c>
      <c r="I109" s="3">
        <f>I356</f>
        <v>513305</v>
      </c>
      <c r="J109" s="3"/>
      <c r="K109" s="3"/>
      <c r="L109" s="3">
        <f>SUM(L354:L356)</f>
        <v>13530.7179</v>
      </c>
      <c r="M109" s="65"/>
      <c r="N109" s="26" t="s">
        <v>201</v>
      </c>
    </row>
    <row r="110" spans="1:14" s="57" customFormat="1" x14ac:dyDescent="0.2">
      <c r="A110" s="32" t="s">
        <v>198</v>
      </c>
      <c r="C110" s="3">
        <f t="shared" ref="C110:H110" si="41">SUM(C357:C359)</f>
        <v>690572</v>
      </c>
      <c r="D110" s="3">
        <f t="shared" si="41"/>
        <v>189641</v>
      </c>
      <c r="E110" s="3">
        <f t="shared" si="41"/>
        <v>416844</v>
      </c>
      <c r="F110" s="3">
        <f t="shared" si="41"/>
        <v>0</v>
      </c>
      <c r="G110" s="3">
        <f t="shared" si="41"/>
        <v>12754</v>
      </c>
      <c r="H110" s="3">
        <f t="shared" si="41"/>
        <v>475176</v>
      </c>
      <c r="I110" s="3">
        <f>I359</f>
        <v>500375</v>
      </c>
      <c r="J110" s="3"/>
      <c r="K110" s="3"/>
      <c r="L110" s="3">
        <f>SUM(L357:L359)</f>
        <v>15609.531599999998</v>
      </c>
      <c r="M110" s="65"/>
      <c r="N110" s="26" t="s">
        <v>202</v>
      </c>
    </row>
    <row r="111" spans="1:14" s="57" customFormat="1" x14ac:dyDescent="0.2">
      <c r="A111" s="32" t="s">
        <v>199</v>
      </c>
      <c r="C111" s="3">
        <f>SUM(C360:C362)</f>
        <v>655264</v>
      </c>
      <c r="D111" s="3">
        <f t="shared" ref="D111:L111" si="42">SUM(D360:D362)</f>
        <v>151112</v>
      </c>
      <c r="E111" s="3">
        <f t="shared" si="42"/>
        <v>379494</v>
      </c>
      <c r="F111" s="3">
        <f t="shared" si="42"/>
        <v>0</v>
      </c>
      <c r="G111" s="3">
        <f t="shared" si="42"/>
        <v>28059</v>
      </c>
      <c r="H111" s="3">
        <f t="shared" si="42"/>
        <v>454853</v>
      </c>
      <c r="I111" s="3">
        <f>I362</f>
        <v>472300</v>
      </c>
      <c r="J111" s="3"/>
      <c r="K111" s="3"/>
      <c r="L111" s="3">
        <f t="shared" si="42"/>
        <v>14941.921049999997</v>
      </c>
      <c r="M111" s="65"/>
      <c r="N111" s="26" t="s">
        <v>203</v>
      </c>
    </row>
    <row r="112" spans="1:14" s="57" customFormat="1" x14ac:dyDescent="0.2">
      <c r="A112" s="32" t="s">
        <v>200</v>
      </c>
      <c r="C112" s="3">
        <f t="shared" ref="C112:H112" si="43">SUM(C363:C365)</f>
        <v>713396</v>
      </c>
      <c r="D112" s="3">
        <f t="shared" si="43"/>
        <v>150167</v>
      </c>
      <c r="E112" s="3">
        <f t="shared" si="43"/>
        <v>381325</v>
      </c>
      <c r="F112" s="3">
        <f t="shared" si="43"/>
        <v>0</v>
      </c>
      <c r="G112" s="3">
        <f t="shared" si="43"/>
        <v>-32658</v>
      </c>
      <c r="H112" s="3">
        <f t="shared" si="43"/>
        <v>447123</v>
      </c>
      <c r="I112" s="3">
        <f>I365</f>
        <v>504896</v>
      </c>
      <c r="J112" s="3"/>
      <c r="K112" s="3"/>
      <c r="L112" s="3">
        <f>SUM(L363:L365)</f>
        <v>14687.990549999997</v>
      </c>
      <c r="M112" s="65"/>
      <c r="N112" s="26" t="s">
        <v>204</v>
      </c>
    </row>
    <row r="113" spans="1:14" s="57" customFormat="1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</row>
    <row r="114" spans="1:14" s="57" customFormat="1" x14ac:dyDescent="0.2">
      <c r="A114" s="32" t="s">
        <v>205</v>
      </c>
      <c r="C114" s="3">
        <f t="shared" ref="C114:H114" si="44">SUM(C367:C369)</f>
        <v>710175</v>
      </c>
      <c r="D114" s="3">
        <f t="shared" si="44"/>
        <v>143243</v>
      </c>
      <c r="E114" s="3">
        <f t="shared" si="44"/>
        <v>407055</v>
      </c>
      <c r="F114" s="3">
        <f t="shared" si="44"/>
        <v>0</v>
      </c>
      <c r="G114" s="3">
        <f t="shared" si="44"/>
        <v>-33140</v>
      </c>
      <c r="H114" s="3">
        <f t="shared" si="44"/>
        <v>407566</v>
      </c>
      <c r="I114" s="3">
        <f>I369</f>
        <v>539411</v>
      </c>
      <c r="J114" s="3"/>
      <c r="L114" s="3">
        <f>SUM(L367:L369)</f>
        <v>13388.543099999999</v>
      </c>
      <c r="M114" s="65"/>
      <c r="N114" s="26" t="s">
        <v>209</v>
      </c>
    </row>
    <row r="115" spans="1:14" s="57" customFormat="1" x14ac:dyDescent="0.2">
      <c r="A115" s="32" t="s">
        <v>206</v>
      </c>
      <c r="C115" s="3">
        <f t="shared" ref="C115:H115" si="45">SUM(C370:C372)</f>
        <v>655958</v>
      </c>
      <c r="D115" s="3">
        <f t="shared" si="45"/>
        <v>191084</v>
      </c>
      <c r="E115" s="3">
        <f t="shared" si="45"/>
        <v>416447</v>
      </c>
      <c r="F115" s="3">
        <f t="shared" si="45"/>
        <v>0</v>
      </c>
      <c r="G115" s="3">
        <f t="shared" si="45"/>
        <v>54037</v>
      </c>
      <c r="H115" s="3">
        <f t="shared" si="45"/>
        <v>448928</v>
      </c>
      <c r="I115" s="3">
        <f>I372</f>
        <v>484949</v>
      </c>
      <c r="J115" s="3"/>
      <c r="K115" s="3"/>
      <c r="L115" s="3">
        <f>SUM(L370:L372)</f>
        <v>14747.284799999998</v>
      </c>
      <c r="M115" s="65"/>
      <c r="N115" s="26" t="s">
        <v>210</v>
      </c>
    </row>
    <row r="116" spans="1:14" s="57" customFormat="1" x14ac:dyDescent="0.2">
      <c r="A116" s="32" t="s">
        <v>207</v>
      </c>
      <c r="C116" s="3">
        <f t="shared" ref="C116:H116" si="46">SUM(C373:C375)</f>
        <v>621436</v>
      </c>
      <c r="D116" s="3">
        <f t="shared" si="46"/>
        <v>199080</v>
      </c>
      <c r="E116" s="3">
        <f t="shared" si="46"/>
        <v>353932</v>
      </c>
      <c r="F116" s="3">
        <f t="shared" si="46"/>
        <v>0</v>
      </c>
      <c r="G116" s="3">
        <f t="shared" si="46"/>
        <v>-5523</v>
      </c>
      <c r="H116" s="3">
        <f t="shared" si="46"/>
        <v>461104</v>
      </c>
      <c r="I116" s="3">
        <f>I375</f>
        <v>490936</v>
      </c>
      <c r="J116" s="3"/>
      <c r="L116" s="3">
        <f>SUM(L373:L375)</f>
        <v>15147.266399999999</v>
      </c>
      <c r="M116" s="65"/>
      <c r="N116" s="26" t="s">
        <v>211</v>
      </c>
    </row>
    <row r="117" spans="1:14" s="57" customFormat="1" x14ac:dyDescent="0.2">
      <c r="A117" s="32" t="s">
        <v>208</v>
      </c>
      <c r="C117" s="3">
        <f t="shared" ref="C117:H117" si="47">SUM(C376:C378)</f>
        <v>689808</v>
      </c>
      <c r="D117" s="3">
        <f t="shared" si="47"/>
        <v>154568</v>
      </c>
      <c r="E117" s="3">
        <f t="shared" si="47"/>
        <v>418791</v>
      </c>
      <c r="F117" s="3">
        <f t="shared" si="47"/>
        <v>0</v>
      </c>
      <c r="G117" s="3">
        <f t="shared" si="47"/>
        <v>27377</v>
      </c>
      <c r="H117" s="3">
        <f t="shared" si="47"/>
        <v>450213</v>
      </c>
      <c r="I117" s="3">
        <f>I378</f>
        <v>463366</v>
      </c>
      <c r="J117" s="3"/>
      <c r="L117" s="3">
        <f>SUM(L376:L378)</f>
        <v>14789.497049999998</v>
      </c>
      <c r="M117" s="65"/>
      <c r="N117" s="26" t="s">
        <v>212</v>
      </c>
    </row>
    <row r="118" spans="1:14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L118" s="3"/>
      <c r="M118" s="65"/>
      <c r="N118" s="26"/>
    </row>
    <row r="119" spans="1:14" s="57" customFormat="1" x14ac:dyDescent="0.2">
      <c r="A119" s="32" t="str">
        <f>'Olieforbrug, TJ'!A119</f>
        <v>1. kvartal 2019</v>
      </c>
      <c r="C119" s="3">
        <f t="shared" ref="C119:H119" si="48">SUM(C380:C382)</f>
        <v>712124</v>
      </c>
      <c r="D119" s="3">
        <f t="shared" si="48"/>
        <v>173621</v>
      </c>
      <c r="E119" s="3">
        <f t="shared" si="48"/>
        <v>393522</v>
      </c>
      <c r="F119" s="3">
        <f t="shared" si="48"/>
        <v>0</v>
      </c>
      <c r="G119" s="3">
        <f t="shared" si="48"/>
        <v>-84625</v>
      </c>
      <c r="H119" s="3">
        <f t="shared" si="48"/>
        <v>410408</v>
      </c>
      <c r="I119" s="3">
        <f>SUM(I382)</f>
        <v>547888</v>
      </c>
      <c r="J119" s="3"/>
      <c r="L119" s="3">
        <f>SUM(L380:L382)</f>
        <v>13481.9028</v>
      </c>
      <c r="M119" s="65"/>
      <c r="N119" s="26" t="str">
        <f>'Olieforbrug, TJ'!M119</f>
        <v>1. Quarter 2019</v>
      </c>
    </row>
    <row r="120" spans="1:14" s="57" customFormat="1" x14ac:dyDescent="0.2">
      <c r="A120" s="32" t="str">
        <f>'Olieforbrug, TJ'!A120</f>
        <v>2. kvartal 2019</v>
      </c>
      <c r="C120" s="3">
        <f t="shared" ref="C120:H120" si="49">SUM(C383:C385)</f>
        <v>680327</v>
      </c>
      <c r="D120" s="3">
        <f t="shared" si="49"/>
        <v>161877</v>
      </c>
      <c r="E120" s="3">
        <f t="shared" si="49"/>
        <v>462797</v>
      </c>
      <c r="F120" s="3">
        <f t="shared" si="49"/>
        <v>0</v>
      </c>
      <c r="G120" s="3">
        <f t="shared" si="49"/>
        <v>96538</v>
      </c>
      <c r="H120" s="3">
        <f t="shared" si="49"/>
        <v>474018</v>
      </c>
      <c r="I120" s="3">
        <f>SUM(I385)</f>
        <v>451601</v>
      </c>
      <c r="J120" s="3"/>
      <c r="L120" s="3">
        <f>SUM(L383:L385)</f>
        <v>15571.491299999998</v>
      </c>
      <c r="M120" s="65"/>
      <c r="N120" s="26" t="str">
        <f>'Olieforbrug, TJ'!M120</f>
        <v>2. Quarter 2019</v>
      </c>
    </row>
    <row r="121" spans="1:14" s="57" customFormat="1" x14ac:dyDescent="0.2">
      <c r="A121" s="32" t="str">
        <f>'Olieforbrug, TJ'!A121</f>
        <v>3. kvartal 2019</v>
      </c>
      <c r="C121" s="3">
        <f t="shared" ref="C121:H121" si="50">SUM(C386:C388)</f>
        <v>644888</v>
      </c>
      <c r="D121" s="3">
        <f t="shared" si="50"/>
        <v>184950</v>
      </c>
      <c r="E121" s="3">
        <f t="shared" si="50"/>
        <v>384322</v>
      </c>
      <c r="F121" s="3">
        <f t="shared" si="50"/>
        <v>0</v>
      </c>
      <c r="G121" s="3">
        <f t="shared" si="50"/>
        <v>21966</v>
      </c>
      <c r="H121" s="3">
        <f t="shared" si="50"/>
        <v>467114</v>
      </c>
      <c r="I121" s="3">
        <f>SUM(I388)</f>
        <v>429050</v>
      </c>
      <c r="J121" s="3"/>
      <c r="L121" s="3">
        <f>SUM(L386:L388)</f>
        <v>15344.6949</v>
      </c>
      <c r="M121" s="65"/>
      <c r="N121" s="26" t="str">
        <f>'Olieforbrug, TJ'!M121</f>
        <v>3. Quarter 2019</v>
      </c>
    </row>
    <row r="122" spans="1:14" s="57" customFormat="1" x14ac:dyDescent="0.2">
      <c r="A122" s="32" t="str">
        <f>'Olieforbrug, TJ'!A122</f>
        <v>4. kvartal 2019</v>
      </c>
      <c r="C122" s="3">
        <f t="shared" ref="C122:H122" si="51">SUM(C389:C391)</f>
        <v>748471</v>
      </c>
      <c r="D122" s="3">
        <f t="shared" si="51"/>
        <v>187709</v>
      </c>
      <c r="E122" s="3">
        <f t="shared" si="51"/>
        <v>466367</v>
      </c>
      <c r="F122" s="3">
        <f t="shared" si="51"/>
        <v>0</v>
      </c>
      <c r="G122" s="3">
        <f t="shared" si="51"/>
        <v>-23861</v>
      </c>
      <c r="H122" s="3">
        <f t="shared" si="51"/>
        <v>442419</v>
      </c>
      <c r="I122" s="3">
        <f>SUM(I391)</f>
        <v>452610</v>
      </c>
      <c r="J122" s="3"/>
      <c r="L122" s="3">
        <f>SUM(L389:L391)</f>
        <v>14533.464149999998</v>
      </c>
      <c r="M122" s="65"/>
      <c r="N122" s="26" t="str">
        <f>'Olieforbrug, TJ'!M122</f>
        <v>4. Quarter 2019</v>
      </c>
    </row>
    <row r="123" spans="1:14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L123" s="3"/>
      <c r="M123" s="65"/>
      <c r="N123" s="26"/>
    </row>
    <row r="124" spans="1:14" s="57" customFormat="1" x14ac:dyDescent="0.2">
      <c r="A124" s="32" t="str">
        <f>'Olieforbrug, TJ'!A124</f>
        <v>1. kvartal 2020</v>
      </c>
      <c r="C124" s="3">
        <f t="shared" ref="C124:H124" si="52">SUM(C393:C395)</f>
        <v>657588</v>
      </c>
      <c r="D124" s="3">
        <f t="shared" si="52"/>
        <v>225936</v>
      </c>
      <c r="E124" s="3">
        <f t="shared" si="52"/>
        <v>386788</v>
      </c>
      <c r="F124" s="3">
        <f t="shared" si="52"/>
        <v>0</v>
      </c>
      <c r="G124" s="3">
        <f t="shared" si="52"/>
        <v>-100922</v>
      </c>
      <c r="H124" s="3">
        <f t="shared" si="52"/>
        <v>391731</v>
      </c>
      <c r="I124" s="3">
        <f>SUM(I395)</f>
        <v>554481</v>
      </c>
      <c r="J124" s="3"/>
      <c r="K124" s="3"/>
      <c r="L124" s="3">
        <f>SUM(L393:L395)</f>
        <v>12868.36335</v>
      </c>
      <c r="M124" s="65"/>
      <c r="N124" s="26" t="str">
        <f>'Olieforbrug, TJ'!M124</f>
        <v>1. Quarter 2020</v>
      </c>
    </row>
    <row r="125" spans="1:14" s="57" customFormat="1" x14ac:dyDescent="0.2">
      <c r="A125" s="32" t="str">
        <f>'Olieforbrug, TJ'!A125</f>
        <v>2. kvartal 2020</v>
      </c>
      <c r="C125" s="3">
        <f t="shared" ref="C125:H125" si="53">SUM(C396:C398)</f>
        <v>619142</v>
      </c>
      <c r="D125" s="3">
        <f t="shared" si="53"/>
        <v>186540</v>
      </c>
      <c r="E125" s="3">
        <f t="shared" si="53"/>
        <v>428630</v>
      </c>
      <c r="F125" s="3">
        <f t="shared" si="53"/>
        <v>0</v>
      </c>
      <c r="G125" s="3">
        <f t="shared" si="53"/>
        <v>20325</v>
      </c>
      <c r="H125" s="3">
        <f t="shared" si="53"/>
        <v>395941</v>
      </c>
      <c r="I125" s="3">
        <f>SUM(I398)</f>
        <v>533624</v>
      </c>
      <c r="J125" s="3"/>
      <c r="L125" s="3">
        <f>SUM(L396:L398)</f>
        <v>13006.66185</v>
      </c>
      <c r="M125" s="65"/>
      <c r="N125" s="26" t="str">
        <f>'Olieforbrug, TJ'!M125</f>
        <v>2. Quarter 2020</v>
      </c>
    </row>
    <row r="126" spans="1:14" s="57" customFormat="1" x14ac:dyDescent="0.2">
      <c r="A126" s="32" t="str">
        <f>'Olieforbrug, TJ'!A126</f>
        <v>3. kvartal 2020</v>
      </c>
      <c r="C126" s="3">
        <f t="shared" ref="C126:H126" si="54">SUM(C399:C401)</f>
        <v>527534</v>
      </c>
      <c r="D126" s="3">
        <f t="shared" si="54"/>
        <v>187714</v>
      </c>
      <c r="E126" s="3">
        <f t="shared" si="54"/>
        <v>308436</v>
      </c>
      <c r="F126" s="3">
        <f t="shared" si="54"/>
        <v>0</v>
      </c>
      <c r="G126" s="3">
        <f t="shared" si="54"/>
        <v>63276</v>
      </c>
      <c r="H126" s="3">
        <f t="shared" si="54"/>
        <v>478322</v>
      </c>
      <c r="I126" s="3">
        <f>SUM(I401)</f>
        <v>470197</v>
      </c>
      <c r="J126" s="3"/>
      <c r="K126" s="3"/>
      <c r="L126" s="3">
        <f>SUM(L399:L401)</f>
        <v>15712.877699999997</v>
      </c>
      <c r="M126" s="65"/>
      <c r="N126" s="26" t="str">
        <f>'Olieforbrug, TJ'!M126</f>
        <v>3. Quarter 2020</v>
      </c>
    </row>
    <row r="127" spans="1:14" s="57" customFormat="1" x14ac:dyDescent="0.2">
      <c r="A127" s="32" t="str">
        <f>'Olieforbrug, TJ'!A127</f>
        <v>4. kvartal 2020</v>
      </c>
      <c r="C127" s="3">
        <f t="shared" ref="C127:H127" si="55">SUM(C402:C404)</f>
        <v>723177</v>
      </c>
      <c r="D127" s="3">
        <f t="shared" si="55"/>
        <v>152854</v>
      </c>
      <c r="E127" s="3">
        <f t="shared" si="55"/>
        <v>391411</v>
      </c>
      <c r="F127" s="3">
        <f t="shared" si="55"/>
        <v>0</v>
      </c>
      <c r="G127" s="3">
        <f t="shared" si="55"/>
        <v>-68649</v>
      </c>
      <c r="H127" s="3">
        <f t="shared" si="55"/>
        <v>414655</v>
      </c>
      <c r="I127" s="3">
        <f>SUM(I404)</f>
        <v>538591</v>
      </c>
      <c r="J127" s="3"/>
      <c r="L127" s="3">
        <f>SUM(L402:L404)</f>
        <v>13621.41675</v>
      </c>
      <c r="M127" s="65"/>
      <c r="N127" s="26" t="str">
        <f>'Olieforbrug, TJ'!M127</f>
        <v>4. Quarter 2020</v>
      </c>
    </row>
    <row r="128" spans="1:14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L128" s="3"/>
      <c r="M128" s="65"/>
      <c r="N128" s="26"/>
    </row>
    <row r="129" spans="1:14" s="57" customFormat="1" x14ac:dyDescent="0.2">
      <c r="A129" s="32" t="str">
        <f>'Olieforbrug, TJ'!A129</f>
        <v>1. kvartal 2021</v>
      </c>
      <c r="C129" s="3">
        <f t="shared" ref="C129:H129" si="56">SUM(C406:C408)</f>
        <v>653998</v>
      </c>
      <c r="D129" s="3">
        <f t="shared" si="56"/>
        <v>135429</v>
      </c>
      <c r="E129" s="3">
        <f t="shared" si="56"/>
        <v>446664</v>
      </c>
      <c r="F129" s="3">
        <f t="shared" si="56"/>
        <v>0</v>
      </c>
      <c r="G129" s="3">
        <f t="shared" si="56"/>
        <v>6133</v>
      </c>
      <c r="H129" s="3">
        <f t="shared" si="56"/>
        <v>347330</v>
      </c>
      <c r="I129" s="3">
        <f>SUM(I408)</f>
        <v>531964</v>
      </c>
      <c r="J129" s="3"/>
      <c r="L129" s="3">
        <f>SUM(L406:L408)</f>
        <v>11409.790499999999</v>
      </c>
      <c r="M129" s="65"/>
      <c r="N129" s="26" t="str">
        <f>'Olieforbrug, TJ'!M129</f>
        <v>1. Quarter 2021</v>
      </c>
    </row>
    <row r="130" spans="1:14" s="57" customFormat="1" x14ac:dyDescent="0.2">
      <c r="A130" s="32" t="str">
        <f>'Olieforbrug, TJ'!A130</f>
        <v>2. kvartal 2021</v>
      </c>
      <c r="C130" s="3">
        <f t="shared" ref="C130:H130" si="57">SUM(C409:C411)</f>
        <v>644313</v>
      </c>
      <c r="D130" s="3">
        <f t="shared" si="57"/>
        <v>159447</v>
      </c>
      <c r="E130" s="3">
        <f t="shared" si="57"/>
        <v>458632</v>
      </c>
      <c r="F130" s="3">
        <f t="shared" si="57"/>
        <v>0</v>
      </c>
      <c r="G130" s="3">
        <f t="shared" si="57"/>
        <v>110095</v>
      </c>
      <c r="H130" s="3">
        <f t="shared" si="57"/>
        <v>455039</v>
      </c>
      <c r="I130" s="3">
        <f>SUM(I411)</f>
        <v>421869</v>
      </c>
      <c r="J130" s="3"/>
      <c r="L130" s="3">
        <f>SUM(L409:L411)</f>
        <v>14948.031149999999</v>
      </c>
      <c r="M130" s="65"/>
      <c r="N130" s="26" t="str">
        <f>'Olieforbrug, TJ'!M130</f>
        <v>2. Quarter 2021</v>
      </c>
    </row>
    <row r="131" spans="1:14" s="57" customFormat="1" x14ac:dyDescent="0.2">
      <c r="A131" s="32" t="str">
        <f>'Olieforbrug, TJ'!A131</f>
        <v>3. kvartal 2021</v>
      </c>
      <c r="C131" s="3">
        <f t="shared" ref="C131:H131" si="58">SUM(C412:C414)</f>
        <v>679166</v>
      </c>
      <c r="D131" s="3">
        <f t="shared" si="58"/>
        <v>161172</v>
      </c>
      <c r="E131" s="3">
        <f t="shared" si="58"/>
        <v>307381</v>
      </c>
      <c r="F131" s="3">
        <f t="shared" si="58"/>
        <v>0</v>
      </c>
      <c r="G131" s="3">
        <f t="shared" si="58"/>
        <v>-47225</v>
      </c>
      <c r="H131" s="3">
        <f t="shared" si="58"/>
        <v>479147</v>
      </c>
      <c r="I131" s="3">
        <f>SUM(I414)</f>
        <v>469094</v>
      </c>
      <c r="J131" s="3"/>
      <c r="L131" s="3">
        <f>SUM(L412:L414)</f>
        <v>15739.978949999999</v>
      </c>
      <c r="M131" s="65"/>
      <c r="N131" s="26" t="str">
        <f>'Olieforbrug, TJ'!M131</f>
        <v>3. Quarter 2021</v>
      </c>
    </row>
    <row r="132" spans="1:14" s="57" customFormat="1" x14ac:dyDescent="0.2">
      <c r="A132" s="32" t="str">
        <f>'Olieforbrug, TJ'!A132</f>
        <v>4. kvartal 2021</v>
      </c>
      <c r="C132" s="3">
        <f t="shared" ref="C132:H132" si="59">SUM(C415:C417)</f>
        <v>725758</v>
      </c>
      <c r="D132" s="3">
        <f t="shared" si="59"/>
        <v>161909</v>
      </c>
      <c r="E132" s="3">
        <f t="shared" si="59"/>
        <v>398250</v>
      </c>
      <c r="F132" s="3">
        <f t="shared" si="59"/>
        <v>0</v>
      </c>
      <c r="G132" s="3">
        <f t="shared" si="59"/>
        <v>-36807</v>
      </c>
      <c r="H132" s="3">
        <f t="shared" si="59"/>
        <v>442801</v>
      </c>
      <c r="I132" s="3">
        <f>SUM(I417)</f>
        <v>505901</v>
      </c>
      <c r="J132" s="3"/>
      <c r="K132" s="3"/>
      <c r="L132" s="3">
        <f>SUM(L415:L417)</f>
        <v>14546.012849999999</v>
      </c>
      <c r="M132" s="65"/>
      <c r="N132" s="26" t="str">
        <f>'Olieforbrug, TJ'!M132</f>
        <v>4. Quarter 2021</v>
      </c>
    </row>
    <row r="133" spans="1:14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L133" s="3"/>
      <c r="M133" s="65"/>
      <c r="N133" s="26"/>
    </row>
    <row r="134" spans="1:14" s="57" customFormat="1" x14ac:dyDescent="0.2">
      <c r="A134" s="32" t="str">
        <f>'Olieforbrug, TJ'!A134</f>
        <v>1. kvartal 2022</v>
      </c>
      <c r="C134" s="3">
        <f>SUM(C419:C421)</f>
        <v>633419</v>
      </c>
      <c r="D134" s="3">
        <f t="shared" ref="D134:H134" si="60">SUM(D419:D421)</f>
        <v>133939</v>
      </c>
      <c r="E134" s="3">
        <f t="shared" si="60"/>
        <v>369184</v>
      </c>
      <c r="F134" s="3">
        <f t="shared" si="60"/>
        <v>0</v>
      </c>
      <c r="G134" s="3">
        <f t="shared" si="60"/>
        <v>20242</v>
      </c>
      <c r="H134" s="3">
        <f t="shared" si="60"/>
        <v>403244</v>
      </c>
      <c r="I134" s="3">
        <f>SUM(I421)</f>
        <v>485659</v>
      </c>
      <c r="J134" s="3"/>
      <c r="K134" s="3"/>
      <c r="L134" s="3">
        <f>SUM(L419:L421)</f>
        <v>13246.565399999999</v>
      </c>
      <c r="M134" s="65"/>
      <c r="N134" s="26" t="str">
        <f>'Olieforbrug, TJ'!M134</f>
        <v>1. Quarter 2022</v>
      </c>
    </row>
    <row r="135" spans="1:14" s="57" customFormat="1" x14ac:dyDescent="0.2">
      <c r="A135" s="32" t="str">
        <f>'Olieforbrug, TJ'!A135</f>
        <v>2. kvartal 2022</v>
      </c>
      <c r="C135" s="3">
        <f>SUM(C422:C424)</f>
        <v>681122</v>
      </c>
      <c r="D135" s="3">
        <f t="shared" ref="D135:L135" si="61">SUM(D422:D424)</f>
        <v>186834</v>
      </c>
      <c r="E135" s="3">
        <f t="shared" si="61"/>
        <v>410023</v>
      </c>
      <c r="F135" s="3">
        <f t="shared" si="61"/>
        <v>0</v>
      </c>
      <c r="G135" s="3">
        <f t="shared" si="61"/>
        <v>-7441</v>
      </c>
      <c r="H135" s="3">
        <f t="shared" si="61"/>
        <v>446562</v>
      </c>
      <c r="I135" s="3">
        <f>SUM(I424)</f>
        <v>493100</v>
      </c>
      <c r="J135" s="3"/>
      <c r="K135" s="3"/>
      <c r="L135" s="3">
        <f t="shared" si="61"/>
        <v>14669.561699999998</v>
      </c>
      <c r="M135" s="65"/>
      <c r="N135" s="26" t="str">
        <f>'Olieforbrug, TJ'!M135</f>
        <v>2. Quarter 2022</v>
      </c>
    </row>
    <row r="136" spans="1:14" s="57" customFormat="1" x14ac:dyDescent="0.2">
      <c r="A136" s="32" t="str">
        <f>'Olieforbrug, TJ'!A136</f>
        <v>3. kvartal 2022</v>
      </c>
      <c r="C136" s="3">
        <f>SUM(C425:C427)</f>
        <v>659586</v>
      </c>
      <c r="D136" s="3">
        <f t="shared" ref="D136:L136" si="62">SUM(D425:D427)</f>
        <v>167745</v>
      </c>
      <c r="E136" s="3">
        <f t="shared" si="62"/>
        <v>356524</v>
      </c>
      <c r="F136" s="3">
        <f t="shared" si="62"/>
        <v>0</v>
      </c>
      <c r="G136" s="3">
        <f t="shared" si="62"/>
        <v>-30014</v>
      </c>
      <c r="H136" s="3">
        <f t="shared" si="62"/>
        <v>435512</v>
      </c>
      <c r="I136" s="3">
        <f>SUM(I427)</f>
        <v>523114</v>
      </c>
      <c r="J136" s="3"/>
      <c r="K136" s="3"/>
      <c r="L136" s="3">
        <f t="shared" si="62"/>
        <v>14306.569199999998</v>
      </c>
      <c r="M136" s="65"/>
      <c r="N136" s="26" t="str">
        <f>'Olieforbrug, TJ'!M136</f>
        <v>3. Quarter 2022</v>
      </c>
    </row>
    <row r="137" spans="1:14" s="57" customFormat="1" x14ac:dyDescent="0.2">
      <c r="A137" s="32" t="str">
        <f>'Olieforbrug, TJ'!A137</f>
        <v>4. kvartal 2022</v>
      </c>
      <c r="C137" s="3">
        <f t="shared" ref="C137:H137" si="63">SUM(C428:C430)</f>
        <v>597871</v>
      </c>
      <c r="D137" s="3">
        <f t="shared" si="63"/>
        <v>165934</v>
      </c>
      <c r="E137" s="3">
        <f t="shared" si="63"/>
        <v>328614</v>
      </c>
      <c r="F137" s="3">
        <f t="shared" si="63"/>
        <v>0</v>
      </c>
      <c r="G137" s="3">
        <f t="shared" si="63"/>
        <v>-1534</v>
      </c>
      <c r="H137" s="3">
        <f t="shared" si="63"/>
        <v>422594</v>
      </c>
      <c r="I137" s="3">
        <f>SUM(I430)</f>
        <v>524648</v>
      </c>
      <c r="J137" s="3"/>
      <c r="K137" s="3"/>
      <c r="L137" s="3">
        <f>SUM(L428:L430)</f>
        <v>13882.212899999999</v>
      </c>
      <c r="M137" s="65"/>
      <c r="N137" s="26" t="str">
        <f>'Olieforbrug, TJ'!M137</f>
        <v>4. Quarter 2022</v>
      </c>
    </row>
    <row r="138" spans="1:14" x14ac:dyDescent="0.2">
      <c r="A138" s="32"/>
      <c r="J138" s="3"/>
      <c r="K138" s="3"/>
      <c r="L138" s="3"/>
      <c r="M138" s="3"/>
      <c r="N138" s="26"/>
    </row>
    <row r="139" spans="1:14" s="57" customFormat="1" x14ac:dyDescent="0.2">
      <c r="A139" s="32" t="str">
        <f>'Olieforbrug, TJ'!A139</f>
        <v>1. kvartal 2023</v>
      </c>
      <c r="C139" s="3">
        <f>SUM(C432:C434)</f>
        <v>625050</v>
      </c>
      <c r="D139" s="3">
        <f t="shared" ref="D139:L139" si="64">SUM(D432:D434)</f>
        <v>150967</v>
      </c>
      <c r="E139" s="3">
        <f t="shared" si="64"/>
        <v>377041</v>
      </c>
      <c r="F139" s="3">
        <f t="shared" si="64"/>
        <v>0</v>
      </c>
      <c r="G139" s="3">
        <f t="shared" si="64"/>
        <v>12924</v>
      </c>
      <c r="H139" s="3">
        <f t="shared" si="64"/>
        <v>406817</v>
      </c>
      <c r="I139" s="3">
        <f>SUM(I434)</f>
        <v>511724</v>
      </c>
      <c r="J139" s="3"/>
      <c r="K139" s="3"/>
      <c r="L139" s="3">
        <f t="shared" si="64"/>
        <v>13363.93845</v>
      </c>
      <c r="M139" s="65"/>
      <c r="N139" s="26" t="str">
        <f>'Olieforbrug, TJ'!M139</f>
        <v>1. Quarter 2023</v>
      </c>
    </row>
    <row r="140" spans="1:14" s="57" customFormat="1" x14ac:dyDescent="0.2">
      <c r="A140" s="32" t="str">
        <f>'Olieforbrug, TJ'!A140</f>
        <v>2. kvartal 2023</v>
      </c>
      <c r="C140" s="3">
        <f t="shared" ref="C140:H140" si="65">SUM(C435:C437)</f>
        <v>646594</v>
      </c>
      <c r="D140" s="3">
        <f t="shared" si="65"/>
        <v>214078</v>
      </c>
      <c r="E140" s="3">
        <f t="shared" si="65"/>
        <v>434332</v>
      </c>
      <c r="F140" s="3">
        <f t="shared" si="65"/>
        <v>0</v>
      </c>
      <c r="G140" s="3">
        <f t="shared" si="65"/>
        <v>36396</v>
      </c>
      <c r="H140" s="3">
        <f t="shared" si="65"/>
        <v>455299</v>
      </c>
      <c r="I140" s="3">
        <f>SUM(I437)</f>
        <v>475328</v>
      </c>
      <c r="J140" s="3"/>
      <c r="K140" s="3"/>
      <c r="L140" s="3">
        <f>SUM(L435:L437)</f>
        <v>14956.57215</v>
      </c>
      <c r="M140" s="65"/>
      <c r="N140" s="26" t="str">
        <f>'Olieforbrug, TJ'!M140</f>
        <v>2. Quarter 2023</v>
      </c>
    </row>
    <row r="141" spans="1:14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4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4" s="57" customFormat="1" x14ac:dyDescent="0.2">
      <c r="A143" s="3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65"/>
      <c r="N143" s="26"/>
    </row>
    <row r="144" spans="1:14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3"/>
      <c r="K144" s="3"/>
      <c r="L144" s="25"/>
      <c r="N144" s="2"/>
    </row>
    <row r="145" spans="1:14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7"/>
      <c r="L145" s="34"/>
      <c r="N145" s="37">
        <v>2001</v>
      </c>
    </row>
    <row r="146" spans="1:14" x14ac:dyDescent="0.2">
      <c r="A146" s="33" t="s">
        <v>153</v>
      </c>
      <c r="C146" s="3">
        <v>261367</v>
      </c>
      <c r="D146" s="3">
        <v>113401</v>
      </c>
      <c r="E146" s="3">
        <v>151555</v>
      </c>
      <c r="F146" s="3">
        <v>0</v>
      </c>
      <c r="G146" s="3">
        <v>-34042</v>
      </c>
      <c r="H146" s="3">
        <v>193565</v>
      </c>
      <c r="I146" s="3">
        <v>578668</v>
      </c>
      <c r="N146" s="23" t="s">
        <v>115</v>
      </c>
    </row>
    <row r="147" spans="1:14" x14ac:dyDescent="0.2">
      <c r="A147" s="33" t="s">
        <v>103</v>
      </c>
      <c r="C147" s="3">
        <v>243413</v>
      </c>
      <c r="D147" s="3">
        <v>124846</v>
      </c>
      <c r="E147" s="3">
        <v>149164</v>
      </c>
      <c r="F147" s="3">
        <v>0</v>
      </c>
      <c r="G147" s="3">
        <v>-33993</v>
      </c>
      <c r="H147" s="3">
        <v>185169</v>
      </c>
      <c r="I147" s="3">
        <v>612661</v>
      </c>
      <c r="N147" s="23" t="s">
        <v>116</v>
      </c>
    </row>
    <row r="148" spans="1:14" x14ac:dyDescent="0.2">
      <c r="A148" s="33" t="s">
        <v>104</v>
      </c>
      <c r="C148" s="3">
        <v>235937</v>
      </c>
      <c r="D148" s="3">
        <v>117301</v>
      </c>
      <c r="E148" s="3">
        <v>169834</v>
      </c>
      <c r="F148" s="3">
        <v>0</v>
      </c>
      <c r="G148" s="3">
        <v>49698</v>
      </c>
      <c r="H148" s="3">
        <v>213979</v>
      </c>
      <c r="I148" s="3">
        <v>562963</v>
      </c>
      <c r="N148" s="23" t="s">
        <v>117</v>
      </c>
    </row>
    <row r="149" spans="1:14" x14ac:dyDescent="0.2">
      <c r="A149" s="33" t="s">
        <v>105</v>
      </c>
      <c r="B149" s="15"/>
      <c r="C149" s="16">
        <v>238883</v>
      </c>
      <c r="D149" s="16">
        <v>100752</v>
      </c>
      <c r="E149" s="16">
        <v>133950</v>
      </c>
      <c r="F149" s="16">
        <v>0</v>
      </c>
      <c r="G149" s="16">
        <v>14572</v>
      </c>
      <c r="H149" s="16">
        <v>211987</v>
      </c>
      <c r="I149" s="16">
        <v>548391</v>
      </c>
      <c r="J149" s="15"/>
      <c r="K149" s="15"/>
      <c r="L149" s="15"/>
      <c r="N149" s="23" t="s">
        <v>118</v>
      </c>
    </row>
    <row r="150" spans="1:14" x14ac:dyDescent="0.2">
      <c r="A150" s="33" t="s">
        <v>106</v>
      </c>
      <c r="B150" s="15"/>
      <c r="C150" s="16">
        <v>270636</v>
      </c>
      <c r="D150" s="16">
        <v>126298</v>
      </c>
      <c r="E150" s="16">
        <v>139197</v>
      </c>
      <c r="F150" s="16">
        <v>0</v>
      </c>
      <c r="G150" s="16">
        <v>5444</v>
      </c>
      <c r="H150" s="16">
        <v>242056</v>
      </c>
      <c r="I150" s="16">
        <v>542947</v>
      </c>
      <c r="J150" s="15"/>
      <c r="K150" s="15"/>
      <c r="L150" s="15"/>
      <c r="N150" s="23" t="s">
        <v>119</v>
      </c>
    </row>
    <row r="151" spans="1:14" x14ac:dyDescent="0.2">
      <c r="A151" s="33" t="s">
        <v>107</v>
      </c>
      <c r="B151" s="15"/>
      <c r="C151" s="16">
        <v>262023</v>
      </c>
      <c r="D151" s="16">
        <v>137625</v>
      </c>
      <c r="E151" s="16">
        <v>135259</v>
      </c>
      <c r="F151" s="16">
        <v>0</v>
      </c>
      <c r="G151" s="16">
        <v>-42590</v>
      </c>
      <c r="H151" s="16">
        <v>217507</v>
      </c>
      <c r="I151" s="16">
        <v>585537</v>
      </c>
      <c r="J151" s="15"/>
      <c r="K151" s="15"/>
      <c r="L151" s="15"/>
      <c r="N151" s="23" t="s">
        <v>120</v>
      </c>
    </row>
    <row r="152" spans="1:14" x14ac:dyDescent="0.2">
      <c r="A152" s="33" t="s">
        <v>108</v>
      </c>
      <c r="B152" s="15"/>
      <c r="C152" s="16">
        <v>249691</v>
      </c>
      <c r="D152" s="16">
        <v>108081</v>
      </c>
      <c r="E152" s="16">
        <v>130230</v>
      </c>
      <c r="F152" s="16">
        <v>2</v>
      </c>
      <c r="G152" s="16">
        <v>-5948</v>
      </c>
      <c r="H152" s="16">
        <v>225849</v>
      </c>
      <c r="I152" s="16">
        <v>591485</v>
      </c>
      <c r="J152" s="15"/>
      <c r="K152" s="15"/>
      <c r="L152" s="15"/>
      <c r="N152" s="23" t="s">
        <v>121</v>
      </c>
    </row>
    <row r="153" spans="1:14" x14ac:dyDescent="0.2">
      <c r="A153" s="33" t="s">
        <v>109</v>
      </c>
      <c r="B153" s="15"/>
      <c r="C153" s="16">
        <v>262696</v>
      </c>
      <c r="D153" s="16">
        <v>102500</v>
      </c>
      <c r="E153" s="16">
        <v>154687</v>
      </c>
      <c r="F153" s="16">
        <v>0</v>
      </c>
      <c r="G153" s="16">
        <v>16349</v>
      </c>
      <c r="H153" s="16">
        <v>234781</v>
      </c>
      <c r="I153" s="16">
        <v>575136</v>
      </c>
      <c r="J153" s="15"/>
      <c r="K153" s="15"/>
      <c r="L153" s="15"/>
      <c r="N153" s="23" t="s">
        <v>122</v>
      </c>
    </row>
    <row r="154" spans="1:14" x14ac:dyDescent="0.2">
      <c r="A154" s="33" t="s">
        <v>110</v>
      </c>
      <c r="B154" s="15"/>
      <c r="C154" s="16">
        <v>162478</v>
      </c>
      <c r="D154" s="16">
        <v>109712</v>
      </c>
      <c r="E154" s="16">
        <v>106629</v>
      </c>
      <c r="F154" s="16">
        <v>0</v>
      </c>
      <c r="G154" s="16">
        <v>9656</v>
      </c>
      <c r="H154" s="16">
        <v>201535</v>
      </c>
      <c r="I154" s="16">
        <v>565480</v>
      </c>
      <c r="J154" s="15"/>
      <c r="K154" s="15"/>
      <c r="L154" s="15"/>
      <c r="N154" s="23" t="s">
        <v>123</v>
      </c>
    </row>
    <row r="155" spans="1:14" x14ac:dyDescent="0.2">
      <c r="A155" s="33" t="s">
        <v>111</v>
      </c>
      <c r="B155" s="15"/>
      <c r="C155" s="16">
        <v>275515</v>
      </c>
      <c r="D155" s="16">
        <v>127181</v>
      </c>
      <c r="E155" s="16">
        <v>137903</v>
      </c>
      <c r="F155" s="16">
        <v>0</v>
      </c>
      <c r="G155" s="16">
        <v>-26949</v>
      </c>
      <c r="H155" s="16">
        <v>227899</v>
      </c>
      <c r="I155" s="16">
        <v>592429</v>
      </c>
      <c r="J155" s="15"/>
      <c r="K155" s="15"/>
      <c r="L155" s="15"/>
      <c r="N155" s="23" t="s">
        <v>124</v>
      </c>
    </row>
    <row r="156" spans="1:14" x14ac:dyDescent="0.2">
      <c r="A156" s="33" t="s">
        <v>112</v>
      </c>
      <c r="B156" s="15"/>
      <c r="C156" s="16">
        <v>244047</v>
      </c>
      <c r="D156" s="16">
        <v>109300</v>
      </c>
      <c r="E156" s="16">
        <v>132927</v>
      </c>
      <c r="F156" s="16">
        <v>0</v>
      </c>
      <c r="G156" s="16">
        <v>17122</v>
      </c>
      <c r="H156" s="16">
        <v>218819</v>
      </c>
      <c r="I156" s="16">
        <v>575307</v>
      </c>
      <c r="J156" s="15"/>
      <c r="K156" s="15"/>
      <c r="L156" s="15"/>
      <c r="N156" s="23" t="s">
        <v>125</v>
      </c>
    </row>
    <row r="157" spans="1:14" ht="13.5" thickBot="1" x14ac:dyDescent="0.25">
      <c r="A157" s="41" t="s">
        <v>113</v>
      </c>
      <c r="C157" s="42">
        <v>279274</v>
      </c>
      <c r="D157" s="42">
        <v>98240</v>
      </c>
      <c r="E157" s="42">
        <v>186409</v>
      </c>
      <c r="F157" s="42">
        <v>0</v>
      </c>
      <c r="G157" s="42">
        <v>12621</v>
      </c>
      <c r="H157" s="42">
        <v>210567</v>
      </c>
      <c r="I157" s="42">
        <v>562686</v>
      </c>
      <c r="J157" s="2"/>
      <c r="K157" s="2"/>
      <c r="L157" s="42"/>
      <c r="N157" s="43" t="s">
        <v>113</v>
      </c>
    </row>
    <row r="158" spans="1:14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M158" s="3"/>
      <c r="N158" s="37">
        <v>2002</v>
      </c>
    </row>
    <row r="159" spans="1:14" x14ac:dyDescent="0.2">
      <c r="A159" s="33" t="s">
        <v>153</v>
      </c>
      <c r="B159" s="15"/>
      <c r="C159" s="16">
        <v>264319</v>
      </c>
      <c r="D159" s="16">
        <v>110953</v>
      </c>
      <c r="E159" s="16">
        <v>147869</v>
      </c>
      <c r="F159" s="16">
        <v>0</v>
      </c>
      <c r="G159" s="16">
        <v>-31084</v>
      </c>
      <c r="H159" s="16">
        <v>194932</v>
      </c>
      <c r="I159" s="16">
        <v>593770</v>
      </c>
      <c r="J159" s="15"/>
      <c r="K159" s="15"/>
      <c r="L159" s="15"/>
      <c r="N159" s="23" t="s">
        <v>115</v>
      </c>
    </row>
    <row r="160" spans="1:14" x14ac:dyDescent="0.2">
      <c r="A160" s="33" t="s">
        <v>103</v>
      </c>
      <c r="B160" s="15"/>
      <c r="C160" s="16">
        <v>230134</v>
      </c>
      <c r="D160" s="16">
        <v>85718</v>
      </c>
      <c r="E160" s="16">
        <v>141771</v>
      </c>
      <c r="F160" s="16">
        <v>0</v>
      </c>
      <c r="G160" s="16">
        <v>17717</v>
      </c>
      <c r="H160" s="16">
        <v>186877</v>
      </c>
      <c r="I160" s="16">
        <v>576053</v>
      </c>
      <c r="J160" s="15"/>
      <c r="K160" s="15"/>
      <c r="L160" s="15"/>
      <c r="N160" s="23" t="s">
        <v>116</v>
      </c>
    </row>
    <row r="161" spans="1:14" x14ac:dyDescent="0.2">
      <c r="A161" s="33" t="s">
        <v>104</v>
      </c>
      <c r="B161" s="15"/>
      <c r="C161" s="16">
        <v>236895</v>
      </c>
      <c r="D161" s="16">
        <v>112006</v>
      </c>
      <c r="E161" s="16">
        <v>118906</v>
      </c>
      <c r="F161" s="16">
        <v>0</v>
      </c>
      <c r="G161" s="16">
        <v>-6468</v>
      </c>
      <c r="H161" s="16">
        <v>217851</v>
      </c>
      <c r="I161" s="16">
        <v>582521</v>
      </c>
      <c r="J161" s="15"/>
      <c r="K161" s="15"/>
      <c r="L161" s="15"/>
      <c r="N161" s="23" t="s">
        <v>117</v>
      </c>
    </row>
    <row r="162" spans="1:14" x14ac:dyDescent="0.2">
      <c r="A162" s="33" t="s">
        <v>105</v>
      </c>
      <c r="B162" s="15"/>
      <c r="C162" s="16">
        <v>209384</v>
      </c>
      <c r="D162" s="16">
        <v>107358</v>
      </c>
      <c r="E162" s="16">
        <v>113853</v>
      </c>
      <c r="F162" s="16">
        <v>0</v>
      </c>
      <c r="G162" s="16">
        <v>-2215</v>
      </c>
      <c r="H162" s="16">
        <v>213886</v>
      </c>
      <c r="I162" s="16">
        <v>584736</v>
      </c>
      <c r="J162" s="15"/>
      <c r="K162" s="15"/>
      <c r="L162" s="15"/>
      <c r="N162" s="23" t="s">
        <v>118</v>
      </c>
    </row>
    <row r="163" spans="1:14" x14ac:dyDescent="0.2">
      <c r="A163" s="33" t="s">
        <v>106</v>
      </c>
      <c r="B163" s="15"/>
      <c r="C163" s="16">
        <v>232846</v>
      </c>
      <c r="D163" s="16">
        <v>129189</v>
      </c>
      <c r="E163" s="16">
        <v>152477</v>
      </c>
      <c r="F163" s="16">
        <v>0</v>
      </c>
      <c r="G163" s="16">
        <v>27963</v>
      </c>
      <c r="H163" s="16">
        <v>240215</v>
      </c>
      <c r="I163" s="16">
        <v>556773</v>
      </c>
      <c r="J163" s="15"/>
      <c r="K163" s="15"/>
      <c r="L163" s="15"/>
      <c r="N163" s="23" t="s">
        <v>119</v>
      </c>
    </row>
    <row r="164" spans="1:14" x14ac:dyDescent="0.2">
      <c r="A164" s="33" t="s">
        <v>107</v>
      </c>
      <c r="B164" s="15"/>
      <c r="C164" s="16">
        <v>213186</v>
      </c>
      <c r="D164" s="16">
        <v>100729</v>
      </c>
      <c r="E164" s="16">
        <v>110802</v>
      </c>
      <c r="F164" s="16">
        <v>0</v>
      </c>
      <c r="G164" s="16">
        <v>10956</v>
      </c>
      <c r="H164" s="16">
        <v>208011</v>
      </c>
      <c r="I164" s="16">
        <v>545817</v>
      </c>
      <c r="J164" s="15"/>
      <c r="K164" s="15"/>
      <c r="L164" s="15"/>
      <c r="N164" s="23" t="s">
        <v>120</v>
      </c>
    </row>
    <row r="165" spans="1:14" x14ac:dyDescent="0.2">
      <c r="A165" s="33" t="s">
        <v>108</v>
      </c>
      <c r="B165" s="15"/>
      <c r="C165" s="16">
        <v>262680</v>
      </c>
      <c r="D165" s="16">
        <v>126072</v>
      </c>
      <c r="E165" s="16">
        <v>159127</v>
      </c>
      <c r="F165" s="16">
        <v>2</v>
      </c>
      <c r="G165" s="16">
        <v>13904</v>
      </c>
      <c r="H165" s="16">
        <v>234582</v>
      </c>
      <c r="I165" s="16">
        <v>531913</v>
      </c>
      <c r="J165" s="15"/>
      <c r="K165" s="15"/>
      <c r="L165" s="15"/>
      <c r="N165" s="23" t="s">
        <v>121</v>
      </c>
    </row>
    <row r="166" spans="1:14" x14ac:dyDescent="0.2">
      <c r="A166" s="33" t="s">
        <v>109</v>
      </c>
      <c r="B166" s="15"/>
      <c r="C166" s="16">
        <v>239261</v>
      </c>
      <c r="D166" s="16">
        <v>130449</v>
      </c>
      <c r="E166" s="16">
        <v>136208</v>
      </c>
      <c r="F166" s="16">
        <v>0</v>
      </c>
      <c r="G166" s="16">
        <v>-5109</v>
      </c>
      <c r="H166" s="16">
        <v>232876</v>
      </c>
      <c r="I166" s="16">
        <v>537022</v>
      </c>
      <c r="J166" s="15"/>
      <c r="K166" s="15"/>
      <c r="L166" s="15"/>
      <c r="N166" s="23" t="s">
        <v>122</v>
      </c>
    </row>
    <row r="167" spans="1:14" x14ac:dyDescent="0.2">
      <c r="A167" s="33" t="s">
        <v>110</v>
      </c>
      <c r="B167" s="15"/>
      <c r="C167" s="16">
        <v>238483</v>
      </c>
      <c r="D167" s="16">
        <v>127428</v>
      </c>
      <c r="E167" s="16">
        <v>158797</v>
      </c>
      <c r="F167" s="16">
        <v>0</v>
      </c>
      <c r="G167" s="16">
        <v>-7691</v>
      </c>
      <c r="H167" s="16">
        <v>212563</v>
      </c>
      <c r="I167" s="16">
        <v>544713</v>
      </c>
      <c r="J167" s="15"/>
      <c r="K167" s="15"/>
      <c r="L167" s="15"/>
      <c r="N167" s="23" t="s">
        <v>123</v>
      </c>
    </row>
    <row r="168" spans="1:14" x14ac:dyDescent="0.2">
      <c r="A168" s="33" t="s">
        <v>111</v>
      </c>
      <c r="B168" s="15"/>
      <c r="C168" s="16">
        <v>198460</v>
      </c>
      <c r="D168" s="16">
        <v>80035</v>
      </c>
      <c r="E168" s="16">
        <v>81520</v>
      </c>
      <c r="F168" s="16">
        <v>0</v>
      </c>
      <c r="G168" s="16">
        <v>50356</v>
      </c>
      <c r="H168" s="16">
        <v>229242</v>
      </c>
      <c r="I168" s="16">
        <v>494357</v>
      </c>
      <c r="J168" s="15"/>
      <c r="K168" s="15"/>
      <c r="L168" s="15"/>
      <c r="N168" s="23" t="s">
        <v>124</v>
      </c>
    </row>
    <row r="169" spans="1:14" x14ac:dyDescent="0.2">
      <c r="A169" s="33" t="s">
        <v>112</v>
      </c>
      <c r="B169" s="15"/>
      <c r="C169" s="16">
        <v>205299</v>
      </c>
      <c r="D169" s="16">
        <v>122518</v>
      </c>
      <c r="E169" s="16">
        <v>81778</v>
      </c>
      <c r="F169" s="16">
        <v>0</v>
      </c>
      <c r="G169" s="16">
        <v>-32690</v>
      </c>
      <c r="H169" s="16">
        <v>207582</v>
      </c>
      <c r="I169" s="16">
        <v>527047</v>
      </c>
      <c r="J169" s="15"/>
      <c r="K169" s="15"/>
      <c r="L169" s="15"/>
      <c r="N169" s="23" t="s">
        <v>125</v>
      </c>
    </row>
    <row r="170" spans="1:14" ht="13.5" thickBot="1" x14ac:dyDescent="0.25">
      <c r="A170" s="41" t="s">
        <v>113</v>
      </c>
      <c r="C170" s="42">
        <v>234599</v>
      </c>
      <c r="D170" s="42">
        <v>104916</v>
      </c>
      <c r="E170" s="42">
        <v>97818</v>
      </c>
      <c r="F170" s="42">
        <v>0</v>
      </c>
      <c r="G170" s="42">
        <v>-39703</v>
      </c>
      <c r="H170" s="42">
        <v>214950</v>
      </c>
      <c r="I170" s="42">
        <v>566750</v>
      </c>
      <c r="J170" s="2"/>
      <c r="K170" s="2"/>
      <c r="L170" s="42"/>
      <c r="N170" s="43" t="s">
        <v>113</v>
      </c>
    </row>
    <row r="171" spans="1:14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M171" s="3"/>
      <c r="N171" s="37">
        <v>2003</v>
      </c>
    </row>
    <row r="172" spans="1:14" x14ac:dyDescent="0.2">
      <c r="A172" s="33" t="s">
        <v>153</v>
      </c>
      <c r="B172" s="15"/>
      <c r="C172" s="16">
        <v>223221</v>
      </c>
      <c r="D172" s="16">
        <v>77287</v>
      </c>
      <c r="E172" s="16">
        <v>108278</v>
      </c>
      <c r="F172" s="16">
        <v>0</v>
      </c>
      <c r="G172" s="16">
        <v>-4639</v>
      </c>
      <c r="H172" s="16">
        <v>202246</v>
      </c>
      <c r="I172" s="16">
        <v>571389</v>
      </c>
      <c r="J172" s="15"/>
      <c r="K172" s="15"/>
      <c r="L172" s="15"/>
      <c r="N172" s="23" t="s">
        <v>115</v>
      </c>
    </row>
    <row r="173" spans="1:14" x14ac:dyDescent="0.2">
      <c r="A173" s="33" t="s">
        <v>103</v>
      </c>
      <c r="B173" s="15"/>
      <c r="C173" s="16">
        <v>194697</v>
      </c>
      <c r="D173" s="16">
        <v>73621</v>
      </c>
      <c r="E173" s="16">
        <v>89686</v>
      </c>
      <c r="F173" s="16">
        <v>0</v>
      </c>
      <c r="G173" s="16">
        <v>25974</v>
      </c>
      <c r="H173" s="16">
        <v>187855</v>
      </c>
      <c r="I173" s="16">
        <v>545415</v>
      </c>
      <c r="J173" s="15"/>
      <c r="K173" s="15"/>
      <c r="L173" s="15"/>
      <c r="N173" s="23" t="s">
        <v>116</v>
      </c>
    </row>
    <row r="174" spans="1:14" x14ac:dyDescent="0.2">
      <c r="A174" s="33" t="s">
        <v>104</v>
      </c>
      <c r="B174" s="15"/>
      <c r="C174" s="16">
        <v>255107</v>
      </c>
      <c r="D174" s="16">
        <v>79121</v>
      </c>
      <c r="E174" s="16">
        <v>133992</v>
      </c>
      <c r="F174" s="16">
        <v>0</v>
      </c>
      <c r="G174" s="16">
        <v>7266</v>
      </c>
      <c r="H174" s="16">
        <v>205947</v>
      </c>
      <c r="I174" s="16">
        <v>538149</v>
      </c>
      <c r="J174" s="15"/>
      <c r="K174" s="15"/>
      <c r="L174" s="15"/>
      <c r="N174" s="23" t="s">
        <v>117</v>
      </c>
    </row>
    <row r="175" spans="1:14" x14ac:dyDescent="0.2">
      <c r="A175" s="33" t="s">
        <v>105</v>
      </c>
      <c r="B175" s="15"/>
      <c r="C175" s="16">
        <v>228778</v>
      </c>
      <c r="D175" s="16">
        <v>131088</v>
      </c>
      <c r="E175" s="16">
        <v>125423</v>
      </c>
      <c r="F175" s="16">
        <v>0</v>
      </c>
      <c r="G175" s="16">
        <v>-2031</v>
      </c>
      <c r="H175" s="16">
        <v>224187</v>
      </c>
      <c r="I175" s="16">
        <v>540180</v>
      </c>
      <c r="J175" s="15"/>
      <c r="K175" s="15"/>
      <c r="L175" s="15"/>
      <c r="N175" s="23" t="s">
        <v>118</v>
      </c>
    </row>
    <row r="176" spans="1:14" x14ac:dyDescent="0.2">
      <c r="A176" s="33" t="s">
        <v>106</v>
      </c>
      <c r="B176" s="15"/>
      <c r="C176" s="16">
        <v>254037</v>
      </c>
      <c r="D176" s="16">
        <v>116717</v>
      </c>
      <c r="E176" s="16">
        <v>108810</v>
      </c>
      <c r="F176" s="16">
        <v>0</v>
      </c>
      <c r="G176" s="16">
        <v>-32185</v>
      </c>
      <c r="H176" s="16">
        <v>232254</v>
      </c>
      <c r="I176" s="16">
        <v>572365</v>
      </c>
      <c r="J176" s="15"/>
      <c r="K176" s="15"/>
      <c r="L176" s="15"/>
      <c r="N176" s="23" t="s">
        <v>119</v>
      </c>
    </row>
    <row r="177" spans="1:14" x14ac:dyDescent="0.2">
      <c r="A177" s="33" t="s">
        <v>107</v>
      </c>
      <c r="B177" s="15"/>
      <c r="C177" s="16">
        <v>233834</v>
      </c>
      <c r="D177" s="16">
        <v>102467</v>
      </c>
      <c r="E177" s="16">
        <v>131332</v>
      </c>
      <c r="F177" s="16">
        <v>0</v>
      </c>
      <c r="G177" s="16">
        <v>20880</v>
      </c>
      <c r="H177" s="16">
        <v>223278</v>
      </c>
      <c r="I177" s="16">
        <v>551485</v>
      </c>
      <c r="J177" s="15"/>
      <c r="K177" s="15"/>
      <c r="L177" s="15"/>
      <c r="N177" s="23" t="s">
        <v>120</v>
      </c>
    </row>
    <row r="178" spans="1:14" x14ac:dyDescent="0.2">
      <c r="A178" s="33" t="s">
        <v>108</v>
      </c>
      <c r="B178" s="15"/>
      <c r="C178" s="16">
        <v>240682</v>
      </c>
      <c r="D178" s="16">
        <v>104150</v>
      </c>
      <c r="E178" s="16">
        <v>120174</v>
      </c>
      <c r="F178" s="16">
        <v>1</v>
      </c>
      <c r="G178" s="16">
        <v>18397</v>
      </c>
      <c r="H178" s="16">
        <v>231148</v>
      </c>
      <c r="I178" s="16">
        <v>533088</v>
      </c>
      <c r="J178" s="15"/>
      <c r="K178" s="15"/>
      <c r="L178" s="15"/>
      <c r="N178" s="23" t="s">
        <v>121</v>
      </c>
    </row>
    <row r="179" spans="1:14" x14ac:dyDescent="0.2">
      <c r="A179" s="33" t="s">
        <v>109</v>
      </c>
      <c r="B179" s="15"/>
      <c r="C179" s="16">
        <v>237901</v>
      </c>
      <c r="D179" s="16">
        <v>117063</v>
      </c>
      <c r="E179" s="16">
        <v>120466</v>
      </c>
      <c r="F179" s="16">
        <v>0</v>
      </c>
      <c r="G179" s="16">
        <v>-18644</v>
      </c>
      <c r="H179" s="16">
        <v>219639</v>
      </c>
      <c r="I179" s="16">
        <v>551732</v>
      </c>
      <c r="J179" s="15"/>
      <c r="K179" s="15"/>
      <c r="L179" s="15"/>
      <c r="N179" s="23" t="s">
        <v>122</v>
      </c>
    </row>
    <row r="180" spans="1:14" x14ac:dyDescent="0.2">
      <c r="A180" s="33" t="s">
        <v>110</v>
      </c>
      <c r="B180" s="15"/>
      <c r="C180" s="16">
        <v>185705</v>
      </c>
      <c r="D180" s="16">
        <v>79012</v>
      </c>
      <c r="E180" s="16">
        <v>76575</v>
      </c>
      <c r="F180" s="16">
        <v>0</v>
      </c>
      <c r="G180" s="16">
        <v>38346</v>
      </c>
      <c r="H180" s="16">
        <v>226685</v>
      </c>
      <c r="I180" s="16">
        <v>513386</v>
      </c>
      <c r="J180" s="15"/>
      <c r="K180" s="15"/>
      <c r="L180" s="15"/>
      <c r="N180" s="23" t="s">
        <v>123</v>
      </c>
    </row>
    <row r="181" spans="1:14" x14ac:dyDescent="0.2">
      <c r="A181" s="33" t="s">
        <v>111</v>
      </c>
      <c r="B181" s="15"/>
      <c r="C181" s="16">
        <v>212523</v>
      </c>
      <c r="D181" s="16">
        <v>111657</v>
      </c>
      <c r="E181" s="16">
        <v>78010</v>
      </c>
      <c r="F181" s="16">
        <v>0</v>
      </c>
      <c r="G181" s="16">
        <v>-19479</v>
      </c>
      <c r="H181" s="16">
        <v>225634</v>
      </c>
      <c r="I181" s="16">
        <v>532865</v>
      </c>
      <c r="J181" s="15"/>
      <c r="K181" s="15"/>
      <c r="L181" s="15"/>
      <c r="N181" s="23" t="s">
        <v>124</v>
      </c>
    </row>
    <row r="182" spans="1:14" x14ac:dyDescent="0.2">
      <c r="A182" s="33" t="s">
        <v>112</v>
      </c>
      <c r="B182" s="15"/>
      <c r="C182" s="16">
        <v>254652</v>
      </c>
      <c r="D182" s="16">
        <v>86546</v>
      </c>
      <c r="E182" s="16">
        <v>130762</v>
      </c>
      <c r="F182" s="16">
        <v>0</v>
      </c>
      <c r="G182" s="16">
        <v>-4448</v>
      </c>
      <c r="H182" s="16">
        <v>200495</v>
      </c>
      <c r="I182" s="16">
        <v>537313</v>
      </c>
      <c r="J182" s="15"/>
      <c r="K182" s="15"/>
      <c r="L182" s="15"/>
      <c r="N182" s="23" t="s">
        <v>125</v>
      </c>
    </row>
    <row r="183" spans="1:14" ht="13.5" thickBot="1" x14ac:dyDescent="0.25">
      <c r="A183" s="41" t="s">
        <v>113</v>
      </c>
      <c r="C183" s="42">
        <v>255469</v>
      </c>
      <c r="D183" s="42">
        <v>83460</v>
      </c>
      <c r="E183" s="42">
        <v>126953</v>
      </c>
      <c r="F183" s="42">
        <v>0</v>
      </c>
      <c r="G183" s="42">
        <v>3346</v>
      </c>
      <c r="H183" s="42">
        <v>219619</v>
      </c>
      <c r="I183" s="42">
        <v>533967</v>
      </c>
      <c r="J183" s="2"/>
      <c r="K183" s="2"/>
      <c r="L183" s="42"/>
      <c r="N183" s="43" t="s">
        <v>113</v>
      </c>
    </row>
    <row r="184" spans="1:14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M184" s="3"/>
      <c r="N184" s="37">
        <v>2004</v>
      </c>
    </row>
    <row r="185" spans="1:14" x14ac:dyDescent="0.2">
      <c r="A185" s="33" t="s">
        <v>153</v>
      </c>
      <c r="B185" s="15"/>
      <c r="C185" s="16">
        <v>243315</v>
      </c>
      <c r="D185" s="16">
        <v>98136</v>
      </c>
      <c r="E185" s="16">
        <v>129521</v>
      </c>
      <c r="F185" s="16">
        <v>0</v>
      </c>
      <c r="G185" s="16">
        <v>-23789</v>
      </c>
      <c r="H185" s="16">
        <v>187407</v>
      </c>
      <c r="I185" s="16">
        <v>557756</v>
      </c>
      <c r="J185" s="15"/>
      <c r="K185" s="15"/>
      <c r="L185" s="15"/>
      <c r="N185" s="23" t="s">
        <v>115</v>
      </c>
    </row>
    <row r="186" spans="1:14" x14ac:dyDescent="0.2">
      <c r="A186" s="33" t="s">
        <v>103</v>
      </c>
      <c r="B186" s="15"/>
      <c r="C186" s="16">
        <v>225562</v>
      </c>
      <c r="D186" s="16">
        <v>81017</v>
      </c>
      <c r="E186" s="16">
        <v>99162</v>
      </c>
      <c r="F186" s="16">
        <v>0</v>
      </c>
      <c r="G186" s="16">
        <v>-13512</v>
      </c>
      <c r="H186" s="16">
        <v>192698</v>
      </c>
      <c r="I186" s="16">
        <v>571268</v>
      </c>
      <c r="J186" s="15"/>
      <c r="K186" s="15"/>
      <c r="L186" s="15"/>
      <c r="N186" s="23" t="s">
        <v>116</v>
      </c>
    </row>
    <row r="187" spans="1:14" x14ac:dyDescent="0.2">
      <c r="A187" s="33" t="s">
        <v>104</v>
      </c>
      <c r="B187" s="15"/>
      <c r="C187" s="16">
        <v>233715</v>
      </c>
      <c r="D187" s="16">
        <v>76369</v>
      </c>
      <c r="E187" s="16">
        <v>141834</v>
      </c>
      <c r="F187" s="16">
        <v>0</v>
      </c>
      <c r="G187" s="16">
        <v>61238</v>
      </c>
      <c r="H187" s="16">
        <v>222694</v>
      </c>
      <c r="I187" s="16">
        <v>510030</v>
      </c>
      <c r="J187" s="15"/>
      <c r="K187" s="15"/>
      <c r="L187" s="15"/>
      <c r="N187" s="23" t="s">
        <v>117</v>
      </c>
    </row>
    <row r="188" spans="1:14" x14ac:dyDescent="0.2">
      <c r="A188" s="33" t="s">
        <v>105</v>
      </c>
      <c r="B188" s="15"/>
      <c r="C188" s="16">
        <v>222946</v>
      </c>
      <c r="D188" s="16">
        <v>107418</v>
      </c>
      <c r="E188" s="16">
        <v>112661</v>
      </c>
      <c r="F188" s="16">
        <v>0</v>
      </c>
      <c r="G188" s="16">
        <v>-5936</v>
      </c>
      <c r="H188" s="16">
        <v>217164</v>
      </c>
      <c r="I188" s="16">
        <v>515966</v>
      </c>
      <c r="J188" s="15"/>
      <c r="K188" s="15"/>
      <c r="L188" s="15"/>
      <c r="N188" s="23" t="s">
        <v>118</v>
      </c>
    </row>
    <row r="189" spans="1:14" x14ac:dyDescent="0.2">
      <c r="A189" s="33" t="s">
        <v>106</v>
      </c>
      <c r="B189" s="15"/>
      <c r="C189" s="16">
        <v>216724</v>
      </c>
      <c r="D189" s="16">
        <v>112286</v>
      </c>
      <c r="E189" s="16">
        <v>88935</v>
      </c>
      <c r="F189" s="16">
        <v>0</v>
      </c>
      <c r="G189" s="16">
        <v>-19386</v>
      </c>
      <c r="H189" s="16">
        <v>217939</v>
      </c>
      <c r="I189" s="16">
        <v>535352</v>
      </c>
      <c r="J189" s="15"/>
      <c r="K189" s="15"/>
      <c r="L189" s="15"/>
      <c r="N189" s="23" t="s">
        <v>119</v>
      </c>
    </row>
    <row r="190" spans="1:14" x14ac:dyDescent="0.2">
      <c r="A190" s="33" t="s">
        <v>107</v>
      </c>
      <c r="B190" s="15"/>
      <c r="C190" s="16">
        <v>177438</v>
      </c>
      <c r="D190" s="16">
        <v>88266</v>
      </c>
      <c r="E190" s="16">
        <v>101308</v>
      </c>
      <c r="F190" s="16">
        <v>0</v>
      </c>
      <c r="G190" s="16">
        <v>72278</v>
      </c>
      <c r="H190" s="16">
        <v>225706</v>
      </c>
      <c r="I190" s="16">
        <v>463074</v>
      </c>
      <c r="J190" s="15"/>
      <c r="K190" s="15"/>
      <c r="L190" s="15"/>
      <c r="N190" s="23" t="s">
        <v>120</v>
      </c>
    </row>
    <row r="191" spans="1:14" x14ac:dyDescent="0.2">
      <c r="A191" s="33" t="s">
        <v>108</v>
      </c>
      <c r="B191" s="15"/>
      <c r="C191" s="16">
        <v>232315</v>
      </c>
      <c r="D191" s="16">
        <v>104745</v>
      </c>
      <c r="E191" s="16">
        <v>105543</v>
      </c>
      <c r="F191" s="16">
        <v>0</v>
      </c>
      <c r="G191" s="16">
        <v>-23263</v>
      </c>
      <c r="H191" s="16">
        <v>218167</v>
      </c>
      <c r="I191" s="16">
        <v>486337</v>
      </c>
      <c r="J191" s="15"/>
      <c r="K191" s="15"/>
      <c r="L191" s="15"/>
      <c r="N191" s="23" t="s">
        <v>121</v>
      </c>
    </row>
    <row r="192" spans="1:14" x14ac:dyDescent="0.2">
      <c r="A192" s="33" t="s">
        <v>109</v>
      </c>
      <c r="B192" s="15"/>
      <c r="C192" s="16">
        <v>253878</v>
      </c>
      <c r="D192" s="16">
        <v>101183</v>
      </c>
      <c r="E192" s="16">
        <v>97928</v>
      </c>
      <c r="F192" s="16">
        <v>0</v>
      </c>
      <c r="G192" s="16">
        <v>-34953</v>
      </c>
      <c r="H192" s="16">
        <v>227700</v>
      </c>
      <c r="I192" s="16">
        <v>521290</v>
      </c>
      <c r="J192" s="15"/>
      <c r="K192" s="15"/>
      <c r="L192" s="15"/>
      <c r="N192" s="23" t="s">
        <v>122</v>
      </c>
    </row>
    <row r="193" spans="1:14" x14ac:dyDescent="0.2">
      <c r="A193" s="33" t="s">
        <v>110</v>
      </c>
      <c r="B193" s="15"/>
      <c r="C193" s="16">
        <v>184541</v>
      </c>
      <c r="D193" s="16">
        <v>83299</v>
      </c>
      <c r="E193" s="16">
        <v>105022</v>
      </c>
      <c r="F193" s="16">
        <v>1</v>
      </c>
      <c r="G193" s="16">
        <v>54078</v>
      </c>
      <c r="H193" s="16">
        <v>214889</v>
      </c>
      <c r="I193" s="16">
        <v>467212</v>
      </c>
      <c r="J193" s="15"/>
      <c r="K193" s="15"/>
      <c r="L193" s="15"/>
      <c r="N193" s="23" t="s">
        <v>123</v>
      </c>
    </row>
    <row r="194" spans="1:14" x14ac:dyDescent="0.2">
      <c r="A194" s="33" t="s">
        <v>111</v>
      </c>
      <c r="B194" s="15"/>
      <c r="C194" s="16">
        <v>251346</v>
      </c>
      <c r="D194" s="16">
        <v>121508</v>
      </c>
      <c r="E194" s="16">
        <v>122957</v>
      </c>
      <c r="F194" s="16">
        <v>0</v>
      </c>
      <c r="G194" s="16">
        <v>-39164</v>
      </c>
      <c r="H194" s="16">
        <v>209154</v>
      </c>
      <c r="I194" s="16">
        <v>506376</v>
      </c>
      <c r="J194" s="15"/>
      <c r="K194" s="15"/>
      <c r="L194" s="15"/>
      <c r="N194" s="23" t="s">
        <v>124</v>
      </c>
    </row>
    <row r="195" spans="1:14" x14ac:dyDescent="0.2">
      <c r="A195" s="33" t="s">
        <v>112</v>
      </c>
      <c r="B195" s="15"/>
      <c r="C195" s="16">
        <v>189872</v>
      </c>
      <c r="D195" s="16">
        <v>92862</v>
      </c>
      <c r="E195" s="16">
        <v>94318</v>
      </c>
      <c r="F195" s="16">
        <v>0</v>
      </c>
      <c r="G195" s="16">
        <v>24419</v>
      </c>
      <c r="H195" s="16">
        <v>212738</v>
      </c>
      <c r="I195" s="16">
        <v>481957</v>
      </c>
      <c r="J195" s="15"/>
      <c r="K195" s="15"/>
      <c r="L195" s="15"/>
      <c r="N195" s="23" t="s">
        <v>125</v>
      </c>
    </row>
    <row r="196" spans="1:14" ht="13.5" thickBot="1" x14ac:dyDescent="0.25">
      <c r="A196" s="41" t="s">
        <v>113</v>
      </c>
      <c r="C196" s="42">
        <v>216436</v>
      </c>
      <c r="D196" s="42">
        <v>99424</v>
      </c>
      <c r="E196" s="42">
        <v>77887</v>
      </c>
      <c r="F196" s="42">
        <v>0</v>
      </c>
      <c r="G196" s="42">
        <v>-16241</v>
      </c>
      <c r="H196" s="42">
        <v>223678</v>
      </c>
      <c r="I196" s="42">
        <v>498198</v>
      </c>
      <c r="J196" s="2"/>
      <c r="K196" s="2"/>
      <c r="L196" s="42"/>
      <c r="N196" s="43" t="s">
        <v>113</v>
      </c>
    </row>
    <row r="197" spans="1:14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M197" s="3"/>
      <c r="N197" s="37">
        <v>2005</v>
      </c>
    </row>
    <row r="198" spans="1:14" x14ac:dyDescent="0.2">
      <c r="A198" s="33" t="s">
        <v>153</v>
      </c>
      <c r="B198" s="15"/>
      <c r="C198" s="16">
        <v>247372</v>
      </c>
      <c r="D198" s="16">
        <v>117665</v>
      </c>
      <c r="E198" s="16">
        <v>126209</v>
      </c>
      <c r="F198" s="16">
        <v>1</v>
      </c>
      <c r="G198" s="16">
        <v>-53787</v>
      </c>
      <c r="H198" s="16">
        <v>180341</v>
      </c>
      <c r="I198" s="16">
        <v>551985</v>
      </c>
      <c r="J198" s="15"/>
      <c r="K198" s="15"/>
      <c r="L198" s="14">
        <v>5924.2018499999995</v>
      </c>
      <c r="N198" s="23" t="s">
        <v>115</v>
      </c>
    </row>
    <row r="199" spans="1:14" x14ac:dyDescent="0.2">
      <c r="A199" s="33" t="s">
        <v>103</v>
      </c>
      <c r="B199" s="15"/>
      <c r="C199" s="16">
        <v>221521</v>
      </c>
      <c r="D199" s="16">
        <v>97764</v>
      </c>
      <c r="E199" s="16">
        <v>96256</v>
      </c>
      <c r="F199" s="16">
        <v>0</v>
      </c>
      <c r="G199" s="16">
        <v>-45784</v>
      </c>
      <c r="H199" s="16">
        <v>179175</v>
      </c>
      <c r="I199" s="16">
        <v>597769</v>
      </c>
      <c r="J199" s="15"/>
      <c r="K199" s="15"/>
      <c r="L199" s="14">
        <v>5885.8987500000003</v>
      </c>
      <c r="N199" s="23" t="s">
        <v>116</v>
      </c>
    </row>
    <row r="200" spans="1:14" x14ac:dyDescent="0.2">
      <c r="A200" s="33" t="s">
        <v>104</v>
      </c>
      <c r="B200" s="15"/>
      <c r="C200" s="16">
        <v>239141</v>
      </c>
      <c r="D200" s="16">
        <v>92231</v>
      </c>
      <c r="E200" s="16">
        <v>122140</v>
      </c>
      <c r="F200" s="16">
        <v>0</v>
      </c>
      <c r="G200" s="16">
        <v>8353</v>
      </c>
      <c r="H200" s="16">
        <v>215728</v>
      </c>
      <c r="I200" s="16">
        <v>589416</v>
      </c>
      <c r="J200" s="15"/>
      <c r="K200" s="15"/>
      <c r="L200" s="14">
        <v>7086.6647999999996</v>
      </c>
      <c r="N200" s="23" t="s">
        <v>117</v>
      </c>
    </row>
    <row r="201" spans="1:14" x14ac:dyDescent="0.2">
      <c r="A201" s="33" t="s">
        <v>105</v>
      </c>
      <c r="B201" s="15"/>
      <c r="C201" s="16">
        <v>167092</v>
      </c>
      <c r="D201" s="16">
        <v>102050</v>
      </c>
      <c r="E201" s="16">
        <v>124447</v>
      </c>
      <c r="F201" s="16">
        <v>0</v>
      </c>
      <c r="G201" s="16">
        <v>70050</v>
      </c>
      <c r="H201" s="16">
        <v>209895</v>
      </c>
      <c r="I201" s="16">
        <v>519366</v>
      </c>
      <c r="J201" s="15"/>
      <c r="K201" s="15"/>
      <c r="L201" s="14">
        <v>6895.0507500000003</v>
      </c>
      <c r="N201" s="23" t="s">
        <v>118</v>
      </c>
    </row>
    <row r="202" spans="1:14" x14ac:dyDescent="0.2">
      <c r="A202" s="33" t="s">
        <v>106</v>
      </c>
      <c r="B202" s="15"/>
      <c r="C202" s="16">
        <v>165808</v>
      </c>
      <c r="D202" s="16">
        <v>148893</v>
      </c>
      <c r="E202" s="16">
        <v>94120</v>
      </c>
      <c r="F202" s="16">
        <v>0</v>
      </c>
      <c r="G202" s="16">
        <v>-1362</v>
      </c>
      <c r="H202" s="16">
        <v>227516</v>
      </c>
      <c r="I202" s="16">
        <v>520728</v>
      </c>
      <c r="J202" s="15"/>
      <c r="K202" s="15"/>
      <c r="L202" s="14">
        <v>7473.9005999999999</v>
      </c>
      <c r="N202" s="23" t="s">
        <v>119</v>
      </c>
    </row>
    <row r="203" spans="1:14" x14ac:dyDescent="0.2">
      <c r="A203" s="33" t="s">
        <v>107</v>
      </c>
      <c r="B203" s="15"/>
      <c r="C203" s="16">
        <v>221155</v>
      </c>
      <c r="D203" s="16">
        <v>131093</v>
      </c>
      <c r="E203" s="16">
        <v>130345</v>
      </c>
      <c r="F203" s="16">
        <v>1</v>
      </c>
      <c r="G203" s="16">
        <v>-10316</v>
      </c>
      <c r="H203" s="16">
        <v>220412</v>
      </c>
      <c r="I203" s="16">
        <v>531044</v>
      </c>
      <c r="J203" s="15"/>
      <c r="K203" s="15"/>
      <c r="L203" s="14">
        <v>7240.5341999999991</v>
      </c>
      <c r="N203" s="23" t="s">
        <v>120</v>
      </c>
    </row>
    <row r="204" spans="1:14" x14ac:dyDescent="0.2">
      <c r="A204" s="33" t="s">
        <v>108</v>
      </c>
      <c r="B204" s="15"/>
      <c r="C204" s="16">
        <v>233888</v>
      </c>
      <c r="D204" s="16">
        <v>116631</v>
      </c>
      <c r="E204" s="16">
        <v>106595</v>
      </c>
      <c r="F204" s="16">
        <v>0</v>
      </c>
      <c r="G204" s="16">
        <v>-39211</v>
      </c>
      <c r="H204" s="16">
        <v>207020</v>
      </c>
      <c r="I204" s="16">
        <v>570255</v>
      </c>
      <c r="J204" s="15"/>
      <c r="K204" s="15"/>
      <c r="L204" s="14">
        <v>6800.607</v>
      </c>
      <c r="N204" s="23" t="s">
        <v>121</v>
      </c>
    </row>
    <row r="205" spans="1:14" x14ac:dyDescent="0.2">
      <c r="A205" s="33" t="s">
        <v>109</v>
      </c>
      <c r="B205" s="15"/>
      <c r="C205" s="16">
        <v>240220</v>
      </c>
      <c r="D205" s="16">
        <v>118899</v>
      </c>
      <c r="E205" s="16">
        <v>125620</v>
      </c>
      <c r="F205" s="16">
        <v>0</v>
      </c>
      <c r="G205" s="16">
        <v>-2513</v>
      </c>
      <c r="H205" s="16">
        <v>236597</v>
      </c>
      <c r="I205" s="16">
        <v>572768</v>
      </c>
      <c r="J205" s="15"/>
      <c r="K205" s="15"/>
      <c r="L205" s="14">
        <v>7772.2114499999989</v>
      </c>
      <c r="N205" s="23" t="s">
        <v>122</v>
      </c>
    </row>
    <row r="206" spans="1:14" x14ac:dyDescent="0.2">
      <c r="A206" s="33" t="s">
        <v>110</v>
      </c>
      <c r="B206" s="15"/>
      <c r="C206" s="16">
        <v>167755</v>
      </c>
      <c r="D206" s="16">
        <v>122241</v>
      </c>
      <c r="E206" s="16">
        <v>115643</v>
      </c>
      <c r="F206" s="16">
        <v>0</v>
      </c>
      <c r="G206" s="16">
        <v>28860</v>
      </c>
      <c r="H206" s="16">
        <v>202828</v>
      </c>
      <c r="I206" s="16">
        <v>543908</v>
      </c>
      <c r="J206" s="15"/>
      <c r="K206" s="15"/>
      <c r="L206" s="14">
        <v>6636.9483</v>
      </c>
      <c r="N206" s="23" t="s">
        <v>123</v>
      </c>
    </row>
    <row r="207" spans="1:14" x14ac:dyDescent="0.2">
      <c r="A207" s="33" t="s">
        <v>111</v>
      </c>
      <c r="B207" s="15"/>
      <c r="C207" s="16">
        <v>211326</v>
      </c>
      <c r="D207" s="16">
        <v>121554</v>
      </c>
      <c r="E207" s="16">
        <v>120558</v>
      </c>
      <c r="F207" s="16">
        <v>0</v>
      </c>
      <c r="G207" s="16">
        <v>-8497</v>
      </c>
      <c r="H207" s="16">
        <v>205555</v>
      </c>
      <c r="I207" s="16">
        <v>552405</v>
      </c>
      <c r="J207" s="15"/>
      <c r="K207" s="15"/>
      <c r="L207" s="14">
        <v>6752.4817499999999</v>
      </c>
      <c r="N207" s="23" t="s">
        <v>124</v>
      </c>
    </row>
    <row r="208" spans="1:14" x14ac:dyDescent="0.2">
      <c r="A208" s="33" t="s">
        <v>112</v>
      </c>
      <c r="B208" s="15"/>
      <c r="C208" s="16">
        <v>192315</v>
      </c>
      <c r="D208" s="16">
        <v>112458</v>
      </c>
      <c r="E208" s="16">
        <v>116847</v>
      </c>
      <c r="F208" s="16">
        <v>0</v>
      </c>
      <c r="G208" s="16">
        <v>23526</v>
      </c>
      <c r="H208" s="16">
        <v>204184</v>
      </c>
      <c r="I208" s="16">
        <v>528879</v>
      </c>
      <c r="J208" s="15"/>
      <c r="K208" s="15"/>
      <c r="L208" s="14">
        <v>6707.4443999999994</v>
      </c>
      <c r="N208" s="23" t="s">
        <v>125</v>
      </c>
    </row>
    <row r="209" spans="1:14" ht="13.5" thickBot="1" x14ac:dyDescent="0.25">
      <c r="A209" s="41" t="s">
        <v>113</v>
      </c>
      <c r="C209" s="42">
        <v>250655</v>
      </c>
      <c r="D209" s="42">
        <v>101473</v>
      </c>
      <c r="E209" s="42">
        <v>135585</v>
      </c>
      <c r="F209" s="42">
        <v>0</v>
      </c>
      <c r="G209" s="42">
        <v>-11941</v>
      </c>
      <c r="H209" s="42">
        <v>202038</v>
      </c>
      <c r="I209" s="42">
        <v>540820</v>
      </c>
      <c r="J209" s="2"/>
      <c r="K209" s="2"/>
      <c r="L209" s="42">
        <v>6636.9483</v>
      </c>
      <c r="N209" s="43" t="s">
        <v>113</v>
      </c>
    </row>
    <row r="210" spans="1:14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M210" s="3"/>
      <c r="N210" s="37">
        <v>2006</v>
      </c>
    </row>
    <row r="211" spans="1:14" x14ac:dyDescent="0.2">
      <c r="A211" s="33" t="s">
        <v>153</v>
      </c>
      <c r="B211" s="15"/>
      <c r="C211" s="16">
        <v>245071</v>
      </c>
      <c r="D211" s="16">
        <v>89691</v>
      </c>
      <c r="E211" s="16">
        <v>151319</v>
      </c>
      <c r="F211" s="16">
        <v>0</v>
      </c>
      <c r="G211" s="16">
        <v>-4448</v>
      </c>
      <c r="H211" s="16">
        <v>180269</v>
      </c>
      <c r="I211" s="16">
        <v>545268</v>
      </c>
      <c r="J211" s="15"/>
      <c r="K211" s="15"/>
      <c r="L211" s="14">
        <v>5921.8366499999993</v>
      </c>
      <c r="N211" s="23" t="s">
        <v>115</v>
      </c>
    </row>
    <row r="212" spans="1:14" x14ac:dyDescent="0.2">
      <c r="A212" s="33" t="s">
        <v>103</v>
      </c>
      <c r="B212" s="15"/>
      <c r="C212" s="16">
        <v>214613</v>
      </c>
      <c r="D212" s="16">
        <v>75743</v>
      </c>
      <c r="E212" s="16">
        <v>119913</v>
      </c>
      <c r="F212" s="16">
        <v>0</v>
      </c>
      <c r="G212" s="16">
        <v>6659</v>
      </c>
      <c r="H212" s="16">
        <v>178524</v>
      </c>
      <c r="I212" s="16">
        <v>538609</v>
      </c>
      <c r="J212" s="15"/>
      <c r="K212" s="15"/>
      <c r="L212" s="14">
        <v>5864.5133999999998</v>
      </c>
      <c r="N212" s="23" t="s">
        <v>116</v>
      </c>
    </row>
    <row r="213" spans="1:14" x14ac:dyDescent="0.2">
      <c r="A213" s="33" t="s">
        <v>104</v>
      </c>
      <c r="B213" s="15"/>
      <c r="C213" s="16">
        <v>194073</v>
      </c>
      <c r="D213" s="16">
        <v>133539</v>
      </c>
      <c r="E213" s="16">
        <v>123674</v>
      </c>
      <c r="F213" s="16">
        <v>1</v>
      </c>
      <c r="G213" s="16">
        <v>570</v>
      </c>
      <c r="H213" s="16">
        <v>203310</v>
      </c>
      <c r="I213" s="16">
        <v>538039</v>
      </c>
      <c r="J213" s="15"/>
      <c r="K213" s="15"/>
      <c r="L213" s="14">
        <v>6678.7335000000003</v>
      </c>
      <c r="N213" s="23" t="s">
        <v>117</v>
      </c>
    </row>
    <row r="214" spans="1:14" x14ac:dyDescent="0.2">
      <c r="A214" s="33" t="s">
        <v>105</v>
      </c>
      <c r="B214" s="15"/>
      <c r="C214" s="16">
        <v>237805</v>
      </c>
      <c r="D214" s="16">
        <v>105927</v>
      </c>
      <c r="E214" s="16">
        <v>129697</v>
      </c>
      <c r="F214" s="16">
        <v>0</v>
      </c>
      <c r="G214" s="16">
        <v>-19182</v>
      </c>
      <c r="H214" s="16">
        <v>193232</v>
      </c>
      <c r="I214" s="16">
        <v>557221</v>
      </c>
      <c r="J214" s="15"/>
      <c r="K214" s="15"/>
      <c r="L214" s="14">
        <v>6347.6711999999989</v>
      </c>
      <c r="N214" s="23" t="s">
        <v>118</v>
      </c>
    </row>
    <row r="215" spans="1:14" x14ac:dyDescent="0.2">
      <c r="A215" s="33" t="s">
        <v>106</v>
      </c>
      <c r="B215" s="15"/>
      <c r="C215" s="16">
        <v>242596</v>
      </c>
      <c r="D215" s="16">
        <v>108917</v>
      </c>
      <c r="E215" s="16">
        <v>124123</v>
      </c>
      <c r="F215" s="16">
        <v>0</v>
      </c>
      <c r="G215" s="16">
        <v>-2676</v>
      </c>
      <c r="H215" s="16">
        <v>228197</v>
      </c>
      <c r="I215" s="16">
        <v>559897</v>
      </c>
      <c r="J215" s="15"/>
      <c r="K215" s="15"/>
      <c r="L215" s="14">
        <v>7496.2714499999993</v>
      </c>
      <c r="N215" s="23" t="s">
        <v>119</v>
      </c>
    </row>
    <row r="216" spans="1:14" x14ac:dyDescent="0.2">
      <c r="A216" s="33" t="s">
        <v>107</v>
      </c>
      <c r="B216" s="15"/>
      <c r="C216" s="16">
        <v>170633</v>
      </c>
      <c r="D216" s="16">
        <v>96829</v>
      </c>
      <c r="E216" s="16">
        <v>99536</v>
      </c>
      <c r="F216" s="16">
        <v>0</v>
      </c>
      <c r="G216" s="16">
        <v>50194</v>
      </c>
      <c r="H216" s="16">
        <v>214093</v>
      </c>
      <c r="I216" s="16">
        <v>509703</v>
      </c>
      <c r="J216" s="15"/>
      <c r="K216" s="15"/>
      <c r="L216" s="14">
        <v>7032.9550499999996</v>
      </c>
      <c r="N216" s="23" t="s">
        <v>120</v>
      </c>
    </row>
    <row r="217" spans="1:14" x14ac:dyDescent="0.2">
      <c r="A217" s="33" t="s">
        <v>108</v>
      </c>
      <c r="B217" s="15"/>
      <c r="C217" s="16">
        <v>219135</v>
      </c>
      <c r="D217" s="16">
        <v>139779</v>
      </c>
      <c r="E217" s="16">
        <v>95945</v>
      </c>
      <c r="F217" s="16">
        <v>0</v>
      </c>
      <c r="G217" s="16">
        <v>-62069</v>
      </c>
      <c r="H217" s="16">
        <v>203303</v>
      </c>
      <c r="I217" s="16">
        <v>571772</v>
      </c>
      <c r="J217" s="15"/>
      <c r="K217" s="15"/>
      <c r="L217" s="14">
        <v>6678.5035499999994</v>
      </c>
      <c r="N217" s="23" t="s">
        <v>121</v>
      </c>
    </row>
    <row r="218" spans="1:14" x14ac:dyDescent="0.2">
      <c r="A218" s="33" t="s">
        <v>109</v>
      </c>
      <c r="B218" s="15"/>
      <c r="C218" s="16">
        <v>223558</v>
      </c>
      <c r="D218" s="16">
        <v>107738</v>
      </c>
      <c r="E218" s="16">
        <v>157605</v>
      </c>
      <c r="F218" s="16">
        <v>0</v>
      </c>
      <c r="G218" s="16">
        <v>49960</v>
      </c>
      <c r="H218" s="16">
        <v>229026</v>
      </c>
      <c r="I218" s="16">
        <v>521812</v>
      </c>
      <c r="J218" s="15"/>
      <c r="K218" s="15"/>
      <c r="L218" s="14">
        <v>7523.5040999999992</v>
      </c>
      <c r="N218" s="23" t="s">
        <v>122</v>
      </c>
    </row>
    <row r="219" spans="1:14" x14ac:dyDescent="0.2">
      <c r="A219" s="33" t="s">
        <v>110</v>
      </c>
      <c r="B219" s="15"/>
      <c r="C219" s="16">
        <v>182899</v>
      </c>
      <c r="D219" s="16">
        <v>102588</v>
      </c>
      <c r="E219" s="16">
        <v>104050</v>
      </c>
      <c r="F219" s="16">
        <v>0</v>
      </c>
      <c r="G219" s="16">
        <v>24478</v>
      </c>
      <c r="H219" s="16">
        <v>205319</v>
      </c>
      <c r="I219" s="16">
        <v>497334</v>
      </c>
      <c r="J219" s="15"/>
      <c r="K219" s="15"/>
      <c r="L219" s="14">
        <v>6744.7291499999992</v>
      </c>
      <c r="N219" s="23" t="s">
        <v>123</v>
      </c>
    </row>
    <row r="220" spans="1:14" x14ac:dyDescent="0.2">
      <c r="A220" s="33" t="s">
        <v>111</v>
      </c>
      <c r="B220" s="15"/>
      <c r="C220" s="16">
        <v>248148</v>
      </c>
      <c r="D220" s="16">
        <v>79129</v>
      </c>
      <c r="E220" s="16">
        <v>104978</v>
      </c>
      <c r="F220" s="16">
        <v>0</v>
      </c>
      <c r="G220" s="16">
        <v>-41397</v>
      </c>
      <c r="H220" s="16">
        <v>207371</v>
      </c>
      <c r="I220" s="16">
        <v>538731</v>
      </c>
      <c r="J220" s="15"/>
      <c r="K220" s="15"/>
      <c r="L220" s="14">
        <v>6812.13735</v>
      </c>
      <c r="N220" s="23" t="s">
        <v>124</v>
      </c>
    </row>
    <row r="221" spans="1:14" x14ac:dyDescent="0.2">
      <c r="A221" s="33" t="s">
        <v>112</v>
      </c>
      <c r="B221" s="15"/>
      <c r="C221" s="16">
        <v>228770</v>
      </c>
      <c r="D221" s="16">
        <v>78301.7</v>
      </c>
      <c r="E221" s="16">
        <v>98679</v>
      </c>
      <c r="F221" s="16">
        <v>0</v>
      </c>
      <c r="G221" s="16">
        <v>-1169</v>
      </c>
      <c r="H221" s="16">
        <v>205402</v>
      </c>
      <c r="I221" s="16">
        <v>539900</v>
      </c>
      <c r="J221" s="15"/>
      <c r="K221" s="15"/>
      <c r="L221" s="14">
        <v>6747.4556999999995</v>
      </c>
      <c r="N221" s="23" t="s">
        <v>125</v>
      </c>
    </row>
    <row r="222" spans="1:14" ht="13.5" thickBot="1" x14ac:dyDescent="0.25">
      <c r="A222" s="41" t="s">
        <v>113</v>
      </c>
      <c r="C222" s="42">
        <v>241393</v>
      </c>
      <c r="D222" s="42">
        <v>102704</v>
      </c>
      <c r="E222" s="42">
        <v>137421</v>
      </c>
      <c r="F222" s="42">
        <v>0</v>
      </c>
      <c r="G222" s="42">
        <v>-941</v>
      </c>
      <c r="H222" s="42">
        <v>203687</v>
      </c>
      <c r="I222" s="42">
        <v>540841</v>
      </c>
      <c r="J222" s="2"/>
      <c r="K222" s="2"/>
      <c r="L222" s="42">
        <v>6691.1179499999989</v>
      </c>
      <c r="N222" s="43" t="s">
        <v>113</v>
      </c>
    </row>
    <row r="223" spans="1:14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M223" s="3"/>
      <c r="N223" s="37">
        <v>2007</v>
      </c>
    </row>
    <row r="224" spans="1:14" x14ac:dyDescent="0.2">
      <c r="A224" s="33" t="s">
        <v>153</v>
      </c>
      <c r="B224" s="15"/>
      <c r="C224" s="16">
        <v>239553</v>
      </c>
      <c r="D224" s="16">
        <v>81140</v>
      </c>
      <c r="E224" s="16">
        <v>118399</v>
      </c>
      <c r="F224" s="16">
        <v>0</v>
      </c>
      <c r="G224" s="16">
        <v>-16609</v>
      </c>
      <c r="H224" s="16">
        <v>185976</v>
      </c>
      <c r="I224" s="16">
        <v>557450</v>
      </c>
      <c r="J224" s="15"/>
      <c r="K224" s="15"/>
      <c r="L224" s="14">
        <v>6109.3116</v>
      </c>
      <c r="N224" s="23" t="s">
        <v>115</v>
      </c>
    </row>
    <row r="225" spans="1:14" x14ac:dyDescent="0.2">
      <c r="A225" s="33" t="s">
        <v>103</v>
      </c>
      <c r="B225" s="15"/>
      <c r="C225" s="16">
        <v>218489</v>
      </c>
      <c r="D225" s="16">
        <v>99906</v>
      </c>
      <c r="E225" s="16">
        <v>164783</v>
      </c>
      <c r="F225" s="16">
        <v>0</v>
      </c>
      <c r="G225" s="16">
        <v>14069</v>
      </c>
      <c r="H225" s="16">
        <v>164105</v>
      </c>
      <c r="I225" s="16">
        <v>543381</v>
      </c>
      <c r="J225" s="15"/>
      <c r="K225" s="15"/>
      <c r="L225" s="14">
        <v>5390.8492500000002</v>
      </c>
      <c r="N225" s="23" t="s">
        <v>116</v>
      </c>
    </row>
    <row r="226" spans="1:14" x14ac:dyDescent="0.2">
      <c r="A226" s="33" t="s">
        <v>104</v>
      </c>
      <c r="B226" s="15"/>
      <c r="C226" s="16">
        <v>206244</v>
      </c>
      <c r="D226" s="16">
        <v>107443</v>
      </c>
      <c r="E226" s="16">
        <v>102465</v>
      </c>
      <c r="F226" s="16">
        <v>0</v>
      </c>
      <c r="G226" s="16">
        <v>-4402</v>
      </c>
      <c r="H226" s="16">
        <v>206801</v>
      </c>
      <c r="I226" s="16">
        <v>547783</v>
      </c>
      <c r="J226" s="15"/>
      <c r="K226" s="15"/>
      <c r="L226" s="14">
        <v>6793.4128499999997</v>
      </c>
      <c r="N226" s="23" t="s">
        <v>117</v>
      </c>
    </row>
    <row r="227" spans="1:14" x14ac:dyDescent="0.2">
      <c r="A227" s="33" t="s">
        <v>105</v>
      </c>
      <c r="B227" s="15"/>
      <c r="C227" s="16">
        <v>174793</v>
      </c>
      <c r="D227" s="16">
        <v>134445</v>
      </c>
      <c r="E227" s="16">
        <v>117716</v>
      </c>
      <c r="F227" s="16">
        <v>0</v>
      </c>
      <c r="G227" s="16">
        <v>11057</v>
      </c>
      <c r="H227" s="16">
        <v>203238</v>
      </c>
      <c r="I227" s="16">
        <v>536726</v>
      </c>
      <c r="J227" s="15"/>
      <c r="K227" s="15"/>
      <c r="L227" s="14">
        <v>6676.3683000000001</v>
      </c>
      <c r="N227" s="23" t="s">
        <v>118</v>
      </c>
    </row>
    <row r="228" spans="1:14" x14ac:dyDescent="0.2">
      <c r="A228" s="33" t="s">
        <v>106</v>
      </c>
      <c r="B228" s="15"/>
      <c r="C228" s="16">
        <v>161001</v>
      </c>
      <c r="D228" s="16">
        <v>131632</v>
      </c>
      <c r="E228" s="16">
        <v>100042</v>
      </c>
      <c r="F228" s="16">
        <v>0</v>
      </c>
      <c r="G228" s="16">
        <v>28372</v>
      </c>
      <c r="H228" s="16">
        <v>219644</v>
      </c>
      <c r="I228" s="16">
        <v>508354</v>
      </c>
      <c r="J228" s="15"/>
      <c r="K228" s="15"/>
      <c r="L228" s="14">
        <v>7215.3053999999993</v>
      </c>
      <c r="N228" s="23" t="s">
        <v>119</v>
      </c>
    </row>
    <row r="229" spans="1:14" x14ac:dyDescent="0.2">
      <c r="A229" s="33" t="s">
        <v>107</v>
      </c>
      <c r="B229" s="15"/>
      <c r="C229" s="16">
        <v>203806</v>
      </c>
      <c r="D229" s="16">
        <v>130039</v>
      </c>
      <c r="E229" s="16">
        <v>123267</v>
      </c>
      <c r="F229" s="16">
        <v>0</v>
      </c>
      <c r="G229" s="16">
        <v>3672</v>
      </c>
      <c r="H229" s="16">
        <v>210392</v>
      </c>
      <c r="I229" s="16">
        <v>504682</v>
      </c>
      <c r="J229" s="15"/>
      <c r="K229" s="15"/>
      <c r="L229" s="14">
        <v>6911.377199999999</v>
      </c>
      <c r="N229" s="23" t="s">
        <v>120</v>
      </c>
    </row>
    <row r="230" spans="1:14" x14ac:dyDescent="0.2">
      <c r="A230" s="33" t="s">
        <v>108</v>
      </c>
      <c r="B230" s="15"/>
      <c r="C230" s="16">
        <v>207573</v>
      </c>
      <c r="D230" s="16">
        <v>131694</v>
      </c>
      <c r="E230" s="16">
        <v>124495</v>
      </c>
      <c r="F230" s="16">
        <v>0</v>
      </c>
      <c r="G230" s="16">
        <v>666</v>
      </c>
      <c r="H230" s="16">
        <v>211781</v>
      </c>
      <c r="I230" s="16">
        <v>504016</v>
      </c>
      <c r="J230" s="15"/>
      <c r="K230" s="15"/>
      <c r="L230" s="14">
        <v>6957.0058499999996</v>
      </c>
      <c r="N230" s="23" t="s">
        <v>121</v>
      </c>
    </row>
    <row r="231" spans="1:14" x14ac:dyDescent="0.2">
      <c r="A231" s="33" t="s">
        <v>109</v>
      </c>
      <c r="B231" s="15"/>
      <c r="C231" s="16">
        <v>206540</v>
      </c>
      <c r="D231" s="16">
        <v>100122</v>
      </c>
      <c r="E231" s="16">
        <v>88378</v>
      </c>
      <c r="F231" s="16">
        <v>0</v>
      </c>
      <c r="G231" s="16">
        <v>4171</v>
      </c>
      <c r="H231" s="16">
        <v>222604</v>
      </c>
      <c r="I231" s="16">
        <v>499845</v>
      </c>
      <c r="J231" s="15"/>
      <c r="K231" s="15"/>
      <c r="L231" s="14">
        <v>7312.5413999999992</v>
      </c>
      <c r="N231" s="23" t="s">
        <v>122</v>
      </c>
    </row>
    <row r="232" spans="1:14" x14ac:dyDescent="0.2">
      <c r="A232" s="33" t="s">
        <v>110</v>
      </c>
      <c r="B232" s="15"/>
      <c r="C232" s="16">
        <v>251510</v>
      </c>
      <c r="D232" s="16">
        <v>100989</v>
      </c>
      <c r="E232" s="16">
        <v>160039</v>
      </c>
      <c r="F232" s="16">
        <v>0</v>
      </c>
      <c r="G232" s="16">
        <v>10289</v>
      </c>
      <c r="H232" s="16">
        <v>203237</v>
      </c>
      <c r="I232" s="16">
        <v>489556</v>
      </c>
      <c r="J232" s="15"/>
      <c r="K232" s="15"/>
      <c r="L232" s="14">
        <v>6676.3354499999996</v>
      </c>
      <c r="N232" s="23" t="s">
        <v>123</v>
      </c>
    </row>
    <row r="233" spans="1:14" x14ac:dyDescent="0.2">
      <c r="A233" s="33" t="s">
        <v>111</v>
      </c>
      <c r="B233" s="15"/>
      <c r="C233" s="16">
        <v>258765</v>
      </c>
      <c r="D233" s="16">
        <v>109191</v>
      </c>
      <c r="E233" s="16">
        <v>137241</v>
      </c>
      <c r="F233" s="16">
        <v>0</v>
      </c>
      <c r="G233" s="16">
        <v>-18662</v>
      </c>
      <c r="H233" s="16">
        <v>210363</v>
      </c>
      <c r="I233" s="16">
        <v>508218</v>
      </c>
      <c r="J233" s="15"/>
      <c r="K233" s="15"/>
      <c r="L233" s="14">
        <v>6910.4245499999997</v>
      </c>
      <c r="N233" s="23" t="s">
        <v>124</v>
      </c>
    </row>
    <row r="234" spans="1:14" x14ac:dyDescent="0.2">
      <c r="A234" s="33" t="s">
        <v>112</v>
      </c>
      <c r="B234" s="15"/>
      <c r="C234" s="16">
        <v>223434</v>
      </c>
      <c r="D234" s="16">
        <v>81179</v>
      </c>
      <c r="E234" s="16">
        <v>124982</v>
      </c>
      <c r="F234" s="16">
        <v>0</v>
      </c>
      <c r="G234" s="16">
        <v>27978</v>
      </c>
      <c r="H234" s="16">
        <v>206512</v>
      </c>
      <c r="I234" s="16">
        <v>480240</v>
      </c>
      <c r="J234" s="15"/>
      <c r="K234" s="15"/>
      <c r="L234" s="14">
        <v>6783.9191999999994</v>
      </c>
      <c r="N234" s="23" t="s">
        <v>125</v>
      </c>
    </row>
    <row r="235" spans="1:14" ht="13.5" thickBot="1" x14ac:dyDescent="0.25">
      <c r="A235" s="41" t="s">
        <v>113</v>
      </c>
      <c r="C235" s="42">
        <v>264063</v>
      </c>
      <c r="D235" s="42">
        <v>94580</v>
      </c>
      <c r="E235" s="42">
        <v>133229</v>
      </c>
      <c r="F235" s="42">
        <v>0</v>
      </c>
      <c r="G235" s="42">
        <v>-33465</v>
      </c>
      <c r="H235" s="42">
        <v>190291</v>
      </c>
      <c r="I235" s="42">
        <v>513705</v>
      </c>
      <c r="J235" s="2"/>
      <c r="K235" s="2"/>
      <c r="L235" s="42">
        <v>6251.0593499999995</v>
      </c>
      <c r="N235" s="43" t="s">
        <v>113</v>
      </c>
    </row>
    <row r="236" spans="1:14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M236" s="3"/>
      <c r="N236" s="37">
        <v>2008</v>
      </c>
    </row>
    <row r="237" spans="1:14" x14ac:dyDescent="0.2">
      <c r="A237" s="33" t="s">
        <v>153</v>
      </c>
      <c r="B237" s="15"/>
      <c r="C237" s="16">
        <v>199133</v>
      </c>
      <c r="D237" s="16">
        <v>84724</v>
      </c>
      <c r="E237" s="16">
        <v>90725</v>
      </c>
      <c r="F237" s="16">
        <v>0</v>
      </c>
      <c r="G237" s="16">
        <v>-9399</v>
      </c>
      <c r="H237" s="16">
        <v>182064</v>
      </c>
      <c r="I237" s="16">
        <v>523104</v>
      </c>
      <c r="J237" s="15"/>
      <c r="K237" s="15"/>
      <c r="L237" s="14">
        <v>5980.8023999999996</v>
      </c>
      <c r="N237" s="23" t="s">
        <v>115</v>
      </c>
    </row>
    <row r="238" spans="1:14" x14ac:dyDescent="0.2">
      <c r="A238" s="33" t="s">
        <v>103</v>
      </c>
      <c r="B238" s="15"/>
      <c r="C238" s="16">
        <v>226653</v>
      </c>
      <c r="D238" s="16">
        <v>85006</v>
      </c>
      <c r="E238" s="16">
        <v>103400</v>
      </c>
      <c r="F238" s="16">
        <v>0</v>
      </c>
      <c r="G238" s="16">
        <v>-33842</v>
      </c>
      <c r="H238" s="16">
        <v>174578</v>
      </c>
      <c r="I238" s="16">
        <v>556946</v>
      </c>
      <c r="J238" s="15"/>
      <c r="K238" s="15"/>
      <c r="L238" s="14">
        <v>5734.8872999999994</v>
      </c>
      <c r="N238" s="23" t="s">
        <v>116</v>
      </c>
    </row>
    <row r="239" spans="1:14" x14ac:dyDescent="0.2">
      <c r="A239" s="33" t="s">
        <v>104</v>
      </c>
      <c r="B239" s="15"/>
      <c r="C239" s="16">
        <v>208686</v>
      </c>
      <c r="D239" s="16">
        <v>83511</v>
      </c>
      <c r="E239" s="16">
        <v>135241</v>
      </c>
      <c r="F239" s="16">
        <v>0</v>
      </c>
      <c r="G239" s="16">
        <v>33162</v>
      </c>
      <c r="H239" s="16">
        <v>187723</v>
      </c>
      <c r="I239" s="16">
        <v>523784</v>
      </c>
      <c r="J239" s="15"/>
      <c r="K239" s="15"/>
      <c r="L239" s="14">
        <v>6166.7005499999996</v>
      </c>
      <c r="N239" s="23" t="s">
        <v>117</v>
      </c>
    </row>
    <row r="240" spans="1:14" x14ac:dyDescent="0.2">
      <c r="A240" s="33" t="s">
        <v>105</v>
      </c>
      <c r="B240" s="15"/>
      <c r="C240" s="16">
        <v>181644</v>
      </c>
      <c r="D240" s="16">
        <v>123749</v>
      </c>
      <c r="E240" s="16">
        <v>114946</v>
      </c>
      <c r="F240" s="16">
        <v>0</v>
      </c>
      <c r="G240" s="16">
        <v>7817</v>
      </c>
      <c r="H240" s="16">
        <v>196545</v>
      </c>
      <c r="I240" s="16">
        <v>515967</v>
      </c>
      <c r="J240" s="15"/>
      <c r="K240" s="15"/>
      <c r="L240" s="14">
        <v>6456.5032499999998</v>
      </c>
      <c r="N240" s="23" t="s">
        <v>118</v>
      </c>
    </row>
    <row r="241" spans="1:15" x14ac:dyDescent="0.2">
      <c r="A241" s="33" t="s">
        <v>106</v>
      </c>
      <c r="B241" s="15"/>
      <c r="C241" s="16">
        <v>208258</v>
      </c>
      <c r="D241" s="16">
        <v>96669</v>
      </c>
      <c r="E241" s="16">
        <v>99448</v>
      </c>
      <c r="F241" s="16">
        <v>0</v>
      </c>
      <c r="G241" s="16">
        <v>1036</v>
      </c>
      <c r="H241" s="16">
        <v>206435</v>
      </c>
      <c r="I241" s="16">
        <v>514931</v>
      </c>
      <c r="J241" s="15"/>
      <c r="K241" s="15"/>
      <c r="L241" s="14">
        <v>6781.3897500000003</v>
      </c>
      <c r="N241" s="23" t="s">
        <v>119</v>
      </c>
    </row>
    <row r="242" spans="1:15" x14ac:dyDescent="0.2">
      <c r="A242" s="33" t="s">
        <v>107</v>
      </c>
      <c r="B242" s="15"/>
      <c r="C242" s="16">
        <v>217882</v>
      </c>
      <c r="D242" s="16">
        <v>86589</v>
      </c>
      <c r="E242" s="16">
        <v>125165</v>
      </c>
      <c r="F242" s="16">
        <v>0</v>
      </c>
      <c r="G242" s="16">
        <v>13836</v>
      </c>
      <c r="H242" s="16">
        <v>192035</v>
      </c>
      <c r="I242" s="16">
        <v>501095</v>
      </c>
      <c r="J242" s="15"/>
      <c r="K242" s="15"/>
      <c r="L242" s="14">
        <v>6308.3497500000003</v>
      </c>
      <c r="N242" s="23" t="s">
        <v>120</v>
      </c>
    </row>
    <row r="243" spans="1:15" x14ac:dyDescent="0.2">
      <c r="A243" s="33" t="s">
        <v>108</v>
      </c>
      <c r="B243" s="15"/>
      <c r="C243" s="16">
        <v>215358</v>
      </c>
      <c r="D243" s="16">
        <v>98141</v>
      </c>
      <c r="E243" s="16">
        <v>118907</v>
      </c>
      <c r="F243" s="16">
        <v>0</v>
      </c>
      <c r="G243" s="16">
        <v>-19233</v>
      </c>
      <c r="H243" s="16">
        <v>191901</v>
      </c>
      <c r="I243" s="16">
        <v>520328</v>
      </c>
      <c r="J243" s="15"/>
      <c r="K243" s="15"/>
      <c r="L243" s="14">
        <v>6303.9478499999996</v>
      </c>
      <c r="N243" s="23" t="s">
        <v>121</v>
      </c>
    </row>
    <row r="244" spans="1:15" x14ac:dyDescent="0.2">
      <c r="A244" s="33" t="s">
        <v>109</v>
      </c>
      <c r="B244" s="15"/>
      <c r="C244" s="16">
        <v>232483</v>
      </c>
      <c r="D244" s="16">
        <v>91893</v>
      </c>
      <c r="E244" s="16">
        <v>125937</v>
      </c>
      <c r="F244" s="16">
        <v>0</v>
      </c>
      <c r="G244" s="16">
        <v>-8932</v>
      </c>
      <c r="H244" s="16">
        <v>192974</v>
      </c>
      <c r="I244" s="16">
        <v>529260</v>
      </c>
      <c r="J244" s="15"/>
      <c r="K244" s="15"/>
      <c r="L244" s="14">
        <v>6339.1958999999997</v>
      </c>
      <c r="N244" s="23" t="s">
        <v>122</v>
      </c>
    </row>
    <row r="245" spans="1:15" x14ac:dyDescent="0.2">
      <c r="A245" s="33" t="s">
        <v>110</v>
      </c>
      <c r="B245" s="15"/>
      <c r="C245" s="16">
        <v>245913</v>
      </c>
      <c r="D245" s="16">
        <v>77574</v>
      </c>
      <c r="E245" s="16">
        <v>145459</v>
      </c>
      <c r="F245" s="16">
        <v>0</v>
      </c>
      <c r="G245" s="16">
        <v>16392</v>
      </c>
      <c r="H245" s="16">
        <v>200294</v>
      </c>
      <c r="I245" s="16">
        <v>512868</v>
      </c>
      <c r="J245" s="15"/>
      <c r="K245" s="15"/>
      <c r="L245" s="14">
        <v>6579.6578999999992</v>
      </c>
      <c r="N245" s="23" t="s">
        <v>123</v>
      </c>
    </row>
    <row r="246" spans="1:15" x14ac:dyDescent="0.2">
      <c r="A246" s="33" t="s">
        <v>111</v>
      </c>
      <c r="B246" s="15"/>
      <c r="C246" s="16">
        <v>243664</v>
      </c>
      <c r="D246" s="16">
        <v>72322</v>
      </c>
      <c r="E246" s="16">
        <v>128927</v>
      </c>
      <c r="F246" s="16">
        <v>0</v>
      </c>
      <c r="G246" s="16">
        <v>7413</v>
      </c>
      <c r="H246" s="16">
        <v>198443</v>
      </c>
      <c r="I246" s="16">
        <v>505455</v>
      </c>
      <c r="J246" s="15"/>
      <c r="K246" s="15"/>
      <c r="L246" s="14">
        <v>6518.8525499999996</v>
      </c>
      <c r="N246" s="23" t="s">
        <v>124</v>
      </c>
    </row>
    <row r="247" spans="1:15" x14ac:dyDescent="0.2">
      <c r="A247" s="33" t="s">
        <v>112</v>
      </c>
      <c r="B247" s="15"/>
      <c r="C247" s="16">
        <v>181707</v>
      </c>
      <c r="D247" s="16">
        <v>81544</v>
      </c>
      <c r="E247" s="16">
        <v>95303</v>
      </c>
      <c r="F247" s="16">
        <v>0</v>
      </c>
      <c r="G247" s="16">
        <v>13169</v>
      </c>
      <c r="H247" s="16">
        <v>179613</v>
      </c>
      <c r="I247" s="16">
        <v>492286</v>
      </c>
      <c r="J247" s="15"/>
      <c r="K247" s="15"/>
      <c r="L247" s="14">
        <v>5900.2870499999999</v>
      </c>
      <c r="N247" s="23" t="s">
        <v>125</v>
      </c>
    </row>
    <row r="248" spans="1:15" ht="13.5" thickBot="1" x14ac:dyDescent="0.25">
      <c r="A248" s="41" t="s">
        <v>113</v>
      </c>
      <c r="C248" s="42">
        <v>203454</v>
      </c>
      <c r="D248" s="42">
        <v>121434</v>
      </c>
      <c r="E248" s="42">
        <v>133432</v>
      </c>
      <c r="F248" s="42">
        <v>0</v>
      </c>
      <c r="G248" s="42">
        <v>32095</v>
      </c>
      <c r="H248" s="42">
        <v>213422</v>
      </c>
      <c r="I248" s="42">
        <v>460191</v>
      </c>
      <c r="J248" s="2"/>
      <c r="K248" s="2"/>
      <c r="L248" s="42">
        <v>7010.9126999999989</v>
      </c>
      <c r="N248" s="43" t="s">
        <v>113</v>
      </c>
    </row>
    <row r="249" spans="1:15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M249" s="3"/>
      <c r="N249" s="37">
        <v>2009</v>
      </c>
    </row>
    <row r="250" spans="1:15" x14ac:dyDescent="0.2">
      <c r="A250" s="33" t="s">
        <v>153</v>
      </c>
      <c r="B250" s="16"/>
      <c r="C250" s="16">
        <v>268362</v>
      </c>
      <c r="D250" s="16">
        <v>63866</v>
      </c>
      <c r="E250" s="16">
        <v>119074</v>
      </c>
      <c r="F250" s="16">
        <v>0</v>
      </c>
      <c r="G250" s="16">
        <v>-56501</v>
      </c>
      <c r="H250" s="16">
        <v>164021</v>
      </c>
      <c r="I250" s="16">
        <v>516692</v>
      </c>
      <c r="J250" s="15"/>
      <c r="K250" s="15"/>
      <c r="L250" s="14">
        <v>5388.0898499999994</v>
      </c>
      <c r="N250" s="23" t="s">
        <v>115</v>
      </c>
      <c r="O250" s="10"/>
    </row>
    <row r="251" spans="1:15" x14ac:dyDescent="0.2">
      <c r="A251" s="33" t="s">
        <v>103</v>
      </c>
      <c r="B251" s="15"/>
      <c r="C251" s="16">
        <v>237456</v>
      </c>
      <c r="D251" s="16">
        <v>61993</v>
      </c>
      <c r="E251" s="16">
        <v>105689</v>
      </c>
      <c r="F251" s="16">
        <v>0</v>
      </c>
      <c r="G251" s="16">
        <v>-29842</v>
      </c>
      <c r="H251" s="16">
        <v>164178</v>
      </c>
      <c r="I251" s="16">
        <v>546534</v>
      </c>
      <c r="J251" s="15"/>
      <c r="K251" s="15"/>
      <c r="L251" s="14">
        <v>5393.2473</v>
      </c>
      <c r="N251" s="23" t="s">
        <v>116</v>
      </c>
      <c r="O251" s="10"/>
    </row>
    <row r="252" spans="1:15" x14ac:dyDescent="0.2">
      <c r="A252" s="33" t="s">
        <v>104</v>
      </c>
      <c r="B252" s="15"/>
      <c r="C252" s="16">
        <v>256668</v>
      </c>
      <c r="D252" s="16">
        <v>76606</v>
      </c>
      <c r="E252" s="16">
        <v>158864</v>
      </c>
      <c r="F252" s="16">
        <v>0</v>
      </c>
      <c r="G252" s="16">
        <v>9772</v>
      </c>
      <c r="H252" s="16">
        <v>183298</v>
      </c>
      <c r="I252" s="16">
        <v>536762</v>
      </c>
      <c r="J252" s="15"/>
      <c r="K252" s="15"/>
      <c r="L252" s="14">
        <v>6021.3392999999996</v>
      </c>
      <c r="N252" s="23" t="s">
        <v>117</v>
      </c>
      <c r="O252" s="10"/>
    </row>
    <row r="253" spans="1:15" x14ac:dyDescent="0.2">
      <c r="A253" s="33" t="s">
        <v>105</v>
      </c>
      <c r="B253" s="15"/>
      <c r="C253" s="16">
        <v>219315</v>
      </c>
      <c r="D253" s="16">
        <v>88544</v>
      </c>
      <c r="E253" s="16">
        <v>145818</v>
      </c>
      <c r="F253" s="16">
        <v>0</v>
      </c>
      <c r="G253" s="16">
        <v>36935</v>
      </c>
      <c r="H253" s="16">
        <v>196368</v>
      </c>
      <c r="I253" s="16">
        <v>499827</v>
      </c>
      <c r="J253" s="15"/>
      <c r="K253" s="15"/>
      <c r="L253" s="14">
        <v>6450.6887999999999</v>
      </c>
      <c r="N253" s="23" t="s">
        <v>118</v>
      </c>
      <c r="O253" s="10"/>
    </row>
    <row r="254" spans="1:15" x14ac:dyDescent="0.2">
      <c r="A254" s="33" t="s">
        <v>106</v>
      </c>
      <c r="B254" s="15"/>
      <c r="C254" s="16">
        <v>236966</v>
      </c>
      <c r="D254" s="16">
        <v>91960</v>
      </c>
      <c r="E254" s="16">
        <v>123302</v>
      </c>
      <c r="F254" s="16">
        <v>0</v>
      </c>
      <c r="G254" s="16">
        <v>-14719</v>
      </c>
      <c r="H254" s="16">
        <v>193521</v>
      </c>
      <c r="I254" s="16">
        <v>514546</v>
      </c>
      <c r="J254" s="15"/>
      <c r="K254" s="15"/>
      <c r="L254" s="14">
        <v>6357.1648499999992</v>
      </c>
      <c r="N254" s="23" t="s">
        <v>119</v>
      </c>
      <c r="O254" s="10"/>
    </row>
    <row r="255" spans="1:15" x14ac:dyDescent="0.2">
      <c r="A255" s="33" t="s">
        <v>107</v>
      </c>
      <c r="B255" s="15"/>
      <c r="C255" s="16">
        <v>215353</v>
      </c>
      <c r="D255" s="16">
        <v>100686</v>
      </c>
      <c r="E255" s="16">
        <v>139077</v>
      </c>
      <c r="F255" s="16">
        <v>0</v>
      </c>
      <c r="G255" s="16">
        <v>23259</v>
      </c>
      <c r="H255" s="16">
        <v>199044</v>
      </c>
      <c r="I255" s="16">
        <v>491287</v>
      </c>
      <c r="J255" s="15"/>
      <c r="K255" s="15"/>
      <c r="L255" s="14">
        <v>6538.5953999999992</v>
      </c>
      <c r="N255" s="23" t="s">
        <v>120</v>
      </c>
      <c r="O255" s="10"/>
    </row>
    <row r="256" spans="1:15" x14ac:dyDescent="0.2">
      <c r="A256" s="33" t="s">
        <v>108</v>
      </c>
      <c r="B256" s="15"/>
      <c r="C256" s="16">
        <v>236807</v>
      </c>
      <c r="D256" s="16">
        <v>107584</v>
      </c>
      <c r="E256" s="16">
        <v>150303</v>
      </c>
      <c r="F256" s="16">
        <v>0</v>
      </c>
      <c r="G256" s="16">
        <v>1925</v>
      </c>
      <c r="H256" s="16">
        <v>195579</v>
      </c>
      <c r="I256" s="16">
        <v>489362</v>
      </c>
      <c r="J256" s="15"/>
      <c r="K256" s="15"/>
      <c r="L256" s="14">
        <v>6424.7701499999994</v>
      </c>
      <c r="N256" s="23" t="s">
        <v>121</v>
      </c>
      <c r="O256" s="10"/>
    </row>
    <row r="257" spans="1:15" x14ac:dyDescent="0.2">
      <c r="A257" s="33" t="s">
        <v>109</v>
      </c>
      <c r="B257" s="15"/>
      <c r="C257" s="16">
        <v>206627</v>
      </c>
      <c r="D257" s="16">
        <v>98108</v>
      </c>
      <c r="E257" s="16">
        <v>141338</v>
      </c>
      <c r="F257" s="16">
        <v>0</v>
      </c>
      <c r="G257" s="16">
        <v>23950</v>
      </c>
      <c r="H257" s="16">
        <v>199842</v>
      </c>
      <c r="I257" s="16">
        <v>465412</v>
      </c>
      <c r="J257" s="15"/>
      <c r="K257" s="15"/>
      <c r="L257" s="14">
        <v>6564.8096999999989</v>
      </c>
      <c r="N257" s="23" t="s">
        <v>122</v>
      </c>
      <c r="O257" s="10"/>
    </row>
    <row r="258" spans="1:15" x14ac:dyDescent="0.2">
      <c r="A258" s="33" t="s">
        <v>110</v>
      </c>
      <c r="B258" s="15"/>
      <c r="C258" s="16">
        <v>197380</v>
      </c>
      <c r="D258" s="16">
        <v>65849</v>
      </c>
      <c r="E258" s="16">
        <v>75911</v>
      </c>
      <c r="F258" s="16">
        <v>0</v>
      </c>
      <c r="G258" s="16">
        <v>4045</v>
      </c>
      <c r="H258" s="16">
        <v>184903</v>
      </c>
      <c r="I258" s="16">
        <v>461367</v>
      </c>
      <c r="J258" s="15"/>
      <c r="K258" s="15"/>
      <c r="L258" s="14">
        <v>6074.0635499999999</v>
      </c>
      <c r="N258" s="23" t="s">
        <v>123</v>
      </c>
      <c r="O258" s="10"/>
    </row>
    <row r="259" spans="1:15" x14ac:dyDescent="0.2">
      <c r="A259" s="33" t="s">
        <v>111</v>
      </c>
      <c r="B259" s="15"/>
      <c r="C259" s="16">
        <v>249280</v>
      </c>
      <c r="D259" s="16">
        <v>99487</v>
      </c>
      <c r="E259" s="16">
        <v>138890</v>
      </c>
      <c r="F259" s="16">
        <v>0</v>
      </c>
      <c r="G259" s="16">
        <v>-29379</v>
      </c>
      <c r="H259" s="16">
        <v>180851</v>
      </c>
      <c r="I259" s="16">
        <v>490746</v>
      </c>
      <c r="J259" s="15"/>
      <c r="K259" s="15"/>
      <c r="L259" s="14">
        <v>5940.9553499999993</v>
      </c>
      <c r="N259" s="23" t="s">
        <v>124</v>
      </c>
      <c r="O259" s="10"/>
    </row>
    <row r="260" spans="1:15" x14ac:dyDescent="0.2">
      <c r="A260" s="33" t="s">
        <v>112</v>
      </c>
      <c r="B260" s="15"/>
      <c r="C260" s="16">
        <v>234355</v>
      </c>
      <c r="D260" s="16">
        <v>43783</v>
      </c>
      <c r="E260" s="16">
        <v>92855</v>
      </c>
      <c r="F260" s="16">
        <v>0</v>
      </c>
      <c r="G260" s="16">
        <v>-2543</v>
      </c>
      <c r="H260" s="16">
        <v>176202</v>
      </c>
      <c r="I260" s="16">
        <v>493289</v>
      </c>
      <c r="J260" s="15"/>
      <c r="K260" s="15"/>
      <c r="L260" s="14">
        <v>5788.2356999999993</v>
      </c>
      <c r="N260" s="23" t="s">
        <v>125</v>
      </c>
      <c r="O260" s="10"/>
    </row>
    <row r="261" spans="1:15" ht="13.5" thickBot="1" x14ac:dyDescent="0.25">
      <c r="A261" s="41" t="s">
        <v>113</v>
      </c>
      <c r="C261" s="42">
        <v>230210</v>
      </c>
      <c r="D261" s="42">
        <v>81034</v>
      </c>
      <c r="E261" s="42">
        <v>134064</v>
      </c>
      <c r="F261" s="42">
        <v>0</v>
      </c>
      <c r="G261" s="42">
        <v>-3054</v>
      </c>
      <c r="H261" s="42">
        <v>167289</v>
      </c>
      <c r="I261" s="42">
        <v>496343</v>
      </c>
      <c r="J261" s="2"/>
      <c r="K261" s="2"/>
      <c r="L261" s="42">
        <v>5495.4436499999993</v>
      </c>
      <c r="N261" s="43" t="s">
        <v>113</v>
      </c>
    </row>
    <row r="262" spans="1:15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M262" s="3"/>
      <c r="N262" s="37">
        <v>2010</v>
      </c>
    </row>
    <row r="263" spans="1:15" x14ac:dyDescent="0.2">
      <c r="A263" s="33" t="s">
        <v>153</v>
      </c>
      <c r="B263" s="15"/>
      <c r="C263" s="16">
        <v>241108</v>
      </c>
      <c r="D263" s="16">
        <v>52321</v>
      </c>
      <c r="E263" s="16">
        <v>121004</v>
      </c>
      <c r="F263" s="16">
        <v>0</v>
      </c>
      <c r="G263" s="16">
        <v>-17644</v>
      </c>
      <c r="H263" s="16">
        <v>153395</v>
      </c>
      <c r="I263" s="16">
        <v>513987</v>
      </c>
      <c r="J263" s="15"/>
      <c r="K263" s="15"/>
      <c r="L263" s="14">
        <v>5039.0257499999998</v>
      </c>
      <c r="N263" s="23" t="s">
        <v>115</v>
      </c>
      <c r="O263" s="10"/>
    </row>
    <row r="264" spans="1:15" x14ac:dyDescent="0.2">
      <c r="A264" s="33" t="s">
        <v>103</v>
      </c>
      <c r="B264" s="15"/>
      <c r="C264" s="16">
        <v>221728</v>
      </c>
      <c r="D264" s="16">
        <v>46402</v>
      </c>
      <c r="E264" s="16">
        <v>121954</v>
      </c>
      <c r="F264" s="16">
        <v>0</v>
      </c>
      <c r="G264" s="16">
        <v>-1496</v>
      </c>
      <c r="H264" s="16">
        <v>144551</v>
      </c>
      <c r="I264" s="16">
        <v>515483</v>
      </c>
      <c r="J264" s="15"/>
      <c r="K264" s="15"/>
      <c r="L264" s="14">
        <v>4748.5003499999993</v>
      </c>
      <c r="N264" s="23" t="s">
        <v>116</v>
      </c>
      <c r="O264" s="10"/>
    </row>
    <row r="265" spans="1:15" x14ac:dyDescent="0.2">
      <c r="A265" s="33" t="s">
        <v>104</v>
      </c>
      <c r="B265" s="15"/>
      <c r="C265" s="16">
        <v>229553</v>
      </c>
      <c r="D265" s="16">
        <v>56164</v>
      </c>
      <c r="E265" s="16">
        <v>117230</v>
      </c>
      <c r="F265" s="16">
        <v>0</v>
      </c>
      <c r="G265" s="16">
        <v>3652</v>
      </c>
      <c r="H265" s="16">
        <v>182422</v>
      </c>
      <c r="I265" s="16">
        <v>511831</v>
      </c>
      <c r="J265" s="15"/>
      <c r="K265" s="15"/>
      <c r="L265" s="14">
        <v>5992.5626999999995</v>
      </c>
      <c r="N265" s="23" t="s">
        <v>117</v>
      </c>
      <c r="O265" s="10"/>
    </row>
    <row r="266" spans="1:15" x14ac:dyDescent="0.2">
      <c r="A266" s="33" t="s">
        <v>105</v>
      </c>
      <c r="B266" s="15"/>
      <c r="C266" s="16">
        <v>194429</v>
      </c>
      <c r="D266" s="16">
        <v>71229</v>
      </c>
      <c r="E266" s="16">
        <v>124564</v>
      </c>
      <c r="F266" s="16">
        <v>0</v>
      </c>
      <c r="G266" s="16">
        <v>43781</v>
      </c>
      <c r="H266" s="16">
        <v>178018</v>
      </c>
      <c r="I266" s="16">
        <v>468050</v>
      </c>
      <c r="J266" s="15"/>
      <c r="K266" s="15"/>
      <c r="L266" s="14">
        <v>5847.8913000000002</v>
      </c>
      <c r="N266" s="23" t="s">
        <v>118</v>
      </c>
      <c r="O266" s="10"/>
    </row>
    <row r="267" spans="1:15" x14ac:dyDescent="0.2">
      <c r="A267" s="33" t="s">
        <v>106</v>
      </c>
      <c r="B267" s="15"/>
      <c r="C267" s="16">
        <v>217197</v>
      </c>
      <c r="D267" s="16">
        <v>98116</v>
      </c>
      <c r="E267" s="16">
        <v>102395</v>
      </c>
      <c r="F267" s="16">
        <v>0</v>
      </c>
      <c r="G267" s="16">
        <v>-12644</v>
      </c>
      <c r="H267" s="16">
        <v>191808</v>
      </c>
      <c r="I267" s="16">
        <v>480694</v>
      </c>
      <c r="J267" s="15"/>
      <c r="K267" s="15"/>
      <c r="L267" s="14">
        <v>6300.8927999999996</v>
      </c>
      <c r="N267" s="23" t="s">
        <v>119</v>
      </c>
      <c r="O267" s="10"/>
    </row>
    <row r="268" spans="1:15" x14ac:dyDescent="0.2">
      <c r="A268" s="33" t="s">
        <v>107</v>
      </c>
      <c r="B268" s="15"/>
      <c r="C268" s="16">
        <v>209310</v>
      </c>
      <c r="D268" s="16">
        <v>111363</v>
      </c>
      <c r="E268" s="16">
        <v>108247</v>
      </c>
      <c r="F268" s="16">
        <v>0</v>
      </c>
      <c r="G268" s="16">
        <v>-53465</v>
      </c>
      <c r="H268" s="16">
        <v>184683</v>
      </c>
      <c r="I268" s="16">
        <v>534159</v>
      </c>
      <c r="J268" s="15"/>
      <c r="K268" s="15"/>
      <c r="L268" s="14">
        <v>6066.83655</v>
      </c>
      <c r="N268" s="23" t="s">
        <v>120</v>
      </c>
      <c r="O268" s="10"/>
    </row>
    <row r="269" spans="1:15" x14ac:dyDescent="0.2">
      <c r="A269" s="33" t="s">
        <v>129</v>
      </c>
      <c r="B269" s="15"/>
      <c r="C269" s="16">
        <v>233170</v>
      </c>
      <c r="D269" s="16">
        <v>73472</v>
      </c>
      <c r="E269" s="16">
        <v>127703</v>
      </c>
      <c r="F269" s="16">
        <v>0</v>
      </c>
      <c r="G269" s="16">
        <v>-31473</v>
      </c>
      <c r="H269" s="16">
        <v>186602</v>
      </c>
      <c r="I269" s="16">
        <v>565632</v>
      </c>
      <c r="J269" s="15"/>
      <c r="K269" s="15"/>
      <c r="L269" s="14">
        <v>6129.8756999999996</v>
      </c>
      <c r="N269" s="23" t="s">
        <v>121</v>
      </c>
    </row>
    <row r="270" spans="1:15" x14ac:dyDescent="0.2">
      <c r="A270" s="33" t="s">
        <v>122</v>
      </c>
      <c r="C270" s="16">
        <v>216050</v>
      </c>
      <c r="D270" s="16">
        <v>108363</v>
      </c>
      <c r="E270" s="16">
        <v>107191</v>
      </c>
      <c r="F270" s="16">
        <v>0</v>
      </c>
      <c r="G270" s="16">
        <v>11571</v>
      </c>
      <c r="H270" s="16">
        <v>186687</v>
      </c>
      <c r="I270" s="16">
        <v>554061</v>
      </c>
      <c r="J270" s="15"/>
      <c r="K270" s="15"/>
      <c r="L270" s="14">
        <v>6132.6679499999991</v>
      </c>
      <c r="N270" s="23" t="s">
        <v>122</v>
      </c>
    </row>
    <row r="271" spans="1:15" x14ac:dyDescent="0.2">
      <c r="A271" s="33" t="s">
        <v>123</v>
      </c>
      <c r="C271" s="16">
        <v>178537</v>
      </c>
      <c r="D271" s="16">
        <v>78467</v>
      </c>
      <c r="E271" s="16">
        <v>90742</v>
      </c>
      <c r="F271" s="16">
        <v>0</v>
      </c>
      <c r="G271" s="16">
        <v>30921</v>
      </c>
      <c r="H271" s="16">
        <v>184017</v>
      </c>
      <c r="I271" s="16">
        <v>523140</v>
      </c>
      <c r="J271" s="15"/>
      <c r="K271" s="15"/>
      <c r="L271" s="14">
        <v>6044.9584499999992</v>
      </c>
      <c r="N271" s="23" t="s">
        <v>123</v>
      </c>
    </row>
    <row r="272" spans="1:15" x14ac:dyDescent="0.2">
      <c r="A272" s="33" t="s">
        <v>131</v>
      </c>
      <c r="C272" s="3">
        <v>120247</v>
      </c>
      <c r="D272" s="3">
        <v>91184</v>
      </c>
      <c r="E272" s="3">
        <v>77171</v>
      </c>
      <c r="F272" s="3">
        <v>0</v>
      </c>
      <c r="G272" s="3">
        <v>42162</v>
      </c>
      <c r="H272" s="16">
        <v>171355</v>
      </c>
      <c r="I272" s="16">
        <v>480978</v>
      </c>
      <c r="J272" s="15"/>
      <c r="K272" s="15"/>
      <c r="L272" s="14">
        <v>5629.0117499999997</v>
      </c>
      <c r="N272" s="23" t="s">
        <v>124</v>
      </c>
    </row>
    <row r="273" spans="1:14" x14ac:dyDescent="0.2">
      <c r="A273" s="33" t="s">
        <v>125</v>
      </c>
      <c r="C273" s="3">
        <v>138806</v>
      </c>
      <c r="D273" s="3">
        <v>107467</v>
      </c>
      <c r="E273" s="3">
        <v>68198</v>
      </c>
      <c r="F273" s="3">
        <v>0</v>
      </c>
      <c r="G273" s="3">
        <v>726</v>
      </c>
      <c r="H273" s="16">
        <v>169776</v>
      </c>
      <c r="I273" s="16">
        <v>480252</v>
      </c>
      <c r="J273" s="15"/>
      <c r="K273" s="15"/>
      <c r="L273" s="14">
        <v>5577.1415999999999</v>
      </c>
      <c r="N273" s="23" t="s">
        <v>125</v>
      </c>
    </row>
    <row r="274" spans="1:14" ht="13.5" thickBot="1" x14ac:dyDescent="0.25">
      <c r="A274" s="41" t="s">
        <v>113</v>
      </c>
      <c r="C274" s="42">
        <v>222726</v>
      </c>
      <c r="D274" s="42">
        <v>49314</v>
      </c>
      <c r="E274" s="42">
        <v>106532</v>
      </c>
      <c r="F274" s="42">
        <v>0</v>
      </c>
      <c r="G274" s="42">
        <v>-26099</v>
      </c>
      <c r="H274" s="42">
        <v>156504</v>
      </c>
      <c r="I274" s="42">
        <v>506351</v>
      </c>
      <c r="J274" s="2"/>
      <c r="K274" s="2"/>
      <c r="L274" s="42">
        <v>5141.1563999999998</v>
      </c>
      <c r="N274" s="43" t="s">
        <v>113</v>
      </c>
    </row>
    <row r="275" spans="1:14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M275" s="3"/>
      <c r="N275" s="37">
        <v>2011</v>
      </c>
    </row>
    <row r="276" spans="1:14" x14ac:dyDescent="0.2">
      <c r="A276" s="33" t="s">
        <v>153</v>
      </c>
      <c r="C276" s="3">
        <v>237620</v>
      </c>
      <c r="D276" s="3">
        <v>72754</v>
      </c>
      <c r="E276" s="3">
        <v>121885</v>
      </c>
      <c r="F276" s="3">
        <v>0</v>
      </c>
      <c r="G276" s="3">
        <v>-53279</v>
      </c>
      <c r="H276" s="16">
        <v>149940</v>
      </c>
      <c r="I276" s="16">
        <v>559630</v>
      </c>
      <c r="J276" s="15"/>
      <c r="K276" s="15"/>
      <c r="L276" s="14">
        <v>4925.5290000000005</v>
      </c>
      <c r="N276" s="23" t="s">
        <v>115</v>
      </c>
    </row>
    <row r="277" spans="1:14" x14ac:dyDescent="0.2">
      <c r="A277" s="33" t="s">
        <v>103</v>
      </c>
      <c r="C277" s="3">
        <v>200721</v>
      </c>
      <c r="D277" s="3">
        <v>61394</v>
      </c>
      <c r="E277" s="3">
        <v>90624</v>
      </c>
      <c r="F277" s="3">
        <v>0</v>
      </c>
      <c r="G277" s="3">
        <v>-33577</v>
      </c>
      <c r="H277" s="16">
        <v>144941</v>
      </c>
      <c r="I277" s="16">
        <v>593207</v>
      </c>
      <c r="J277" s="15"/>
      <c r="K277" s="15"/>
      <c r="L277" s="14">
        <v>4761.31185</v>
      </c>
      <c r="N277" s="23" t="s">
        <v>116</v>
      </c>
    </row>
    <row r="278" spans="1:14" x14ac:dyDescent="0.2">
      <c r="A278" s="33" t="s">
        <v>104</v>
      </c>
      <c r="C278" s="3">
        <v>163133</v>
      </c>
      <c r="D278" s="3">
        <v>71720</v>
      </c>
      <c r="E278" s="3">
        <v>58453</v>
      </c>
      <c r="F278" s="3">
        <v>0</v>
      </c>
      <c r="G278" s="3">
        <v>6161</v>
      </c>
      <c r="H278" s="16">
        <v>172269</v>
      </c>
      <c r="I278" s="16">
        <v>587046</v>
      </c>
      <c r="J278" s="15"/>
      <c r="K278" s="15"/>
      <c r="L278" s="14">
        <v>5659.0366499999991</v>
      </c>
      <c r="N278" s="23" t="s">
        <v>117</v>
      </c>
    </row>
    <row r="279" spans="1:14" x14ac:dyDescent="0.2">
      <c r="A279" s="33" t="s">
        <v>105</v>
      </c>
      <c r="C279" s="3">
        <v>187642</v>
      </c>
      <c r="D279" s="3">
        <v>67311</v>
      </c>
      <c r="E279" s="3">
        <v>159187</v>
      </c>
      <c r="F279" s="3">
        <v>0</v>
      </c>
      <c r="G279" s="3">
        <v>69268</v>
      </c>
      <c r="H279" s="16">
        <v>168137</v>
      </c>
      <c r="I279" s="16">
        <v>517778</v>
      </c>
      <c r="J279" s="15"/>
      <c r="K279" s="15"/>
      <c r="L279" s="14">
        <v>5523.3004499999988</v>
      </c>
      <c r="N279" s="23" t="s">
        <v>118</v>
      </c>
    </row>
    <row r="280" spans="1:14" x14ac:dyDescent="0.2">
      <c r="A280" s="33" t="s">
        <v>137</v>
      </c>
      <c r="C280" s="3">
        <v>238586</v>
      </c>
      <c r="D280" s="3">
        <v>87701</v>
      </c>
      <c r="E280" s="3">
        <v>151113</v>
      </c>
      <c r="F280" s="3">
        <v>0</v>
      </c>
      <c r="G280" s="3">
        <v>13209</v>
      </c>
      <c r="H280" s="16">
        <v>181337</v>
      </c>
      <c r="I280" s="16">
        <v>504569</v>
      </c>
      <c r="J280" s="15"/>
      <c r="K280" s="15"/>
      <c r="L280" s="14">
        <v>5956.9204499999996</v>
      </c>
      <c r="N280" s="23" t="s">
        <v>119</v>
      </c>
    </row>
    <row r="281" spans="1:14" x14ac:dyDescent="0.2">
      <c r="A281" s="33" t="s">
        <v>138</v>
      </c>
      <c r="C281" s="3">
        <v>219717</v>
      </c>
      <c r="D281" s="3">
        <v>93009</v>
      </c>
      <c r="E281" s="3">
        <v>125007</v>
      </c>
      <c r="F281" s="3">
        <v>0</v>
      </c>
      <c r="G281" s="3">
        <v>-15451</v>
      </c>
      <c r="H281" s="16">
        <v>176727</v>
      </c>
      <c r="I281" s="16">
        <v>520020</v>
      </c>
      <c r="J281" s="15"/>
      <c r="K281" s="15"/>
      <c r="L281" s="14">
        <v>5805.4819499999994</v>
      </c>
      <c r="N281" s="23" t="s">
        <v>120</v>
      </c>
    </row>
    <row r="282" spans="1:14" x14ac:dyDescent="0.2">
      <c r="A282" s="33" t="s">
        <v>129</v>
      </c>
      <c r="C282" s="3">
        <v>200224</v>
      </c>
      <c r="D282" s="3">
        <v>93476</v>
      </c>
      <c r="E282" s="3">
        <v>113699</v>
      </c>
      <c r="F282" s="3">
        <v>0</v>
      </c>
      <c r="G282" s="3">
        <v>-33807</v>
      </c>
      <c r="H282" s="16">
        <v>162272</v>
      </c>
      <c r="I282" s="16">
        <v>553827</v>
      </c>
      <c r="J282" s="15"/>
      <c r="K282" s="15"/>
      <c r="L282" s="14">
        <v>5330.6351999999988</v>
      </c>
      <c r="N282" s="23" t="s">
        <v>121</v>
      </c>
    </row>
    <row r="283" spans="1:14" x14ac:dyDescent="0.2">
      <c r="A283" s="33" t="s">
        <v>122</v>
      </c>
      <c r="C283" s="3">
        <v>225530</v>
      </c>
      <c r="D283" s="3">
        <v>69439</v>
      </c>
      <c r="E283" s="3">
        <v>156691</v>
      </c>
      <c r="F283" s="3">
        <v>0</v>
      </c>
      <c r="G283" s="3">
        <v>41283</v>
      </c>
      <c r="H283" s="16">
        <v>183761</v>
      </c>
      <c r="I283" s="16">
        <v>512544</v>
      </c>
      <c r="J283" s="15"/>
      <c r="K283" s="15"/>
      <c r="L283" s="14">
        <v>6036.5488499999992</v>
      </c>
      <c r="N283" s="23" t="s">
        <v>122</v>
      </c>
    </row>
    <row r="284" spans="1:14" x14ac:dyDescent="0.2">
      <c r="A284" s="33" t="s">
        <v>123</v>
      </c>
      <c r="C284" s="3">
        <v>211717</v>
      </c>
      <c r="D284" s="3">
        <v>98510</v>
      </c>
      <c r="E284" s="3">
        <v>126391</v>
      </c>
      <c r="F284" s="3">
        <v>0</v>
      </c>
      <c r="G284" s="3">
        <v>-16565</v>
      </c>
      <c r="H284" s="16">
        <v>169038</v>
      </c>
      <c r="I284" s="16">
        <v>529109</v>
      </c>
      <c r="J284" s="15"/>
      <c r="K284" s="15"/>
      <c r="L284" s="14">
        <v>5552.8982999999998</v>
      </c>
      <c r="N284" s="23" t="s">
        <v>123</v>
      </c>
    </row>
    <row r="285" spans="1:14" x14ac:dyDescent="0.2">
      <c r="A285" s="33" t="s">
        <v>131</v>
      </c>
      <c r="C285" s="3">
        <v>164715</v>
      </c>
      <c r="D285" s="3">
        <v>78358</v>
      </c>
      <c r="E285" s="3">
        <v>100247</v>
      </c>
      <c r="F285" s="3">
        <v>0</v>
      </c>
      <c r="G285" s="3">
        <v>23645</v>
      </c>
      <c r="H285" s="16">
        <v>164571</v>
      </c>
      <c r="I285" s="16">
        <v>505464</v>
      </c>
      <c r="J285" s="15"/>
      <c r="K285" s="15"/>
      <c r="L285" s="14">
        <v>5406.1573499999995</v>
      </c>
      <c r="N285" s="23" t="s">
        <v>124</v>
      </c>
    </row>
    <row r="286" spans="1:14" x14ac:dyDescent="0.2">
      <c r="A286" s="33" t="s">
        <v>125</v>
      </c>
      <c r="C286" s="3">
        <v>187301</v>
      </c>
      <c r="D286" s="3">
        <v>75464</v>
      </c>
      <c r="E286" s="3">
        <v>110443</v>
      </c>
      <c r="F286" s="3">
        <v>0</v>
      </c>
      <c r="G286" s="3">
        <v>11195</v>
      </c>
      <c r="H286" s="16">
        <v>162595</v>
      </c>
      <c r="I286" s="16">
        <v>494269</v>
      </c>
      <c r="J286" s="15"/>
      <c r="K286" s="15"/>
      <c r="L286" s="14">
        <v>5341.24575</v>
      </c>
      <c r="N286" s="23" t="s">
        <v>125</v>
      </c>
    </row>
    <row r="287" spans="1:14" ht="13.5" thickBot="1" x14ac:dyDescent="0.25">
      <c r="A287" s="41" t="s">
        <v>113</v>
      </c>
      <c r="C287" s="42">
        <v>240686</v>
      </c>
      <c r="D287" s="42">
        <v>88157</v>
      </c>
      <c r="E287" s="42">
        <v>104231</v>
      </c>
      <c r="F287" s="42">
        <v>0</v>
      </c>
      <c r="G287" s="42">
        <v>-62885</v>
      </c>
      <c r="H287" s="42">
        <v>158438</v>
      </c>
      <c r="I287" s="42">
        <v>557154</v>
      </c>
      <c r="J287" s="2"/>
      <c r="K287" s="2"/>
      <c r="L287" s="42">
        <v>5204.6882999999998</v>
      </c>
      <c r="N287" s="43" t="s">
        <v>113</v>
      </c>
    </row>
    <row r="288" spans="1:14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M288" s="3"/>
      <c r="N288" s="37">
        <v>2012</v>
      </c>
    </row>
    <row r="289" spans="1:14" x14ac:dyDescent="0.2">
      <c r="A289" s="33" t="s">
        <v>153</v>
      </c>
      <c r="C289" s="3">
        <v>228245</v>
      </c>
      <c r="D289" s="3">
        <v>63039</v>
      </c>
      <c r="E289" s="3">
        <v>123438</v>
      </c>
      <c r="F289" s="3">
        <v>0</v>
      </c>
      <c r="G289" s="3">
        <v>-21681</v>
      </c>
      <c r="H289" s="16">
        <v>146571</v>
      </c>
      <c r="I289" s="16">
        <v>578835</v>
      </c>
      <c r="J289" s="15"/>
      <c r="K289" s="15"/>
      <c r="L289" s="14">
        <v>4814.8573499999993</v>
      </c>
      <c r="N289" s="23" t="s">
        <v>115</v>
      </c>
    </row>
    <row r="290" spans="1:14" x14ac:dyDescent="0.2">
      <c r="A290" s="33" t="s">
        <v>154</v>
      </c>
      <c r="C290" s="3">
        <v>219795</v>
      </c>
      <c r="D290" s="3">
        <v>45197</v>
      </c>
      <c r="E290" s="3">
        <v>145348</v>
      </c>
      <c r="F290" s="3">
        <v>0</v>
      </c>
      <c r="G290" s="3">
        <v>31100</v>
      </c>
      <c r="H290" s="16">
        <v>147298</v>
      </c>
      <c r="I290" s="16">
        <v>547735</v>
      </c>
      <c r="J290" s="15"/>
      <c r="K290" s="15"/>
      <c r="L290" s="14">
        <v>4838.7393000000002</v>
      </c>
      <c r="N290" s="23" t="s">
        <v>116</v>
      </c>
    </row>
    <row r="291" spans="1:14" x14ac:dyDescent="0.2">
      <c r="A291" s="33" t="s">
        <v>155</v>
      </c>
      <c r="C291" s="3">
        <v>224617</v>
      </c>
      <c r="D291" s="3">
        <v>81551</v>
      </c>
      <c r="E291" s="3">
        <v>146158</v>
      </c>
      <c r="F291" s="3">
        <v>0</v>
      </c>
      <c r="G291" s="3">
        <v>-2051</v>
      </c>
      <c r="H291" s="16">
        <v>156651</v>
      </c>
      <c r="I291" s="16">
        <v>549786</v>
      </c>
      <c r="J291" s="15"/>
      <c r="K291" s="15"/>
      <c r="L291" s="14">
        <v>5145.9853499999999</v>
      </c>
      <c r="N291" s="23" t="s">
        <v>117</v>
      </c>
    </row>
    <row r="292" spans="1:14" x14ac:dyDescent="0.2">
      <c r="A292" s="33" t="s">
        <v>118</v>
      </c>
      <c r="C292" s="3">
        <v>221059</v>
      </c>
      <c r="D292" s="3">
        <v>84956</v>
      </c>
      <c r="E292" s="3">
        <v>151708</v>
      </c>
      <c r="F292" s="3">
        <v>0</v>
      </c>
      <c r="G292" s="3">
        <v>8935</v>
      </c>
      <c r="H292" s="16">
        <v>160743</v>
      </c>
      <c r="I292" s="16">
        <v>540851</v>
      </c>
      <c r="J292" s="15"/>
      <c r="K292" s="15"/>
      <c r="L292" s="14">
        <v>5280.4075499999999</v>
      </c>
      <c r="N292" s="23" t="s">
        <v>118</v>
      </c>
    </row>
    <row r="293" spans="1:14" x14ac:dyDescent="0.2">
      <c r="A293" s="33" t="s">
        <v>137</v>
      </c>
      <c r="C293" s="3">
        <v>187699</v>
      </c>
      <c r="D293" s="3">
        <v>107978</v>
      </c>
      <c r="E293" s="3">
        <v>169454</v>
      </c>
      <c r="F293" s="3">
        <v>0</v>
      </c>
      <c r="G293" s="3">
        <v>43259</v>
      </c>
      <c r="H293" s="16">
        <v>171510</v>
      </c>
      <c r="I293" s="16">
        <v>497592</v>
      </c>
      <c r="J293" s="15"/>
      <c r="K293" s="15"/>
      <c r="L293" s="14">
        <v>5634.1035000000002</v>
      </c>
      <c r="N293" s="23" t="s">
        <v>119</v>
      </c>
    </row>
    <row r="294" spans="1:14" x14ac:dyDescent="0.2">
      <c r="A294" s="33" t="s">
        <v>138</v>
      </c>
      <c r="C294" s="3">
        <v>198941</v>
      </c>
      <c r="D294" s="3">
        <v>100204</v>
      </c>
      <c r="E294" s="3">
        <v>138357</v>
      </c>
      <c r="F294" s="3">
        <v>0</v>
      </c>
      <c r="G294" s="3">
        <v>5312</v>
      </c>
      <c r="H294" s="16">
        <v>164956</v>
      </c>
      <c r="I294" s="16">
        <v>492280</v>
      </c>
      <c r="J294" s="15"/>
      <c r="K294" s="15"/>
      <c r="L294" s="14">
        <v>5418.8045999999995</v>
      </c>
      <c r="N294" s="23" t="s">
        <v>120</v>
      </c>
    </row>
    <row r="295" spans="1:14" x14ac:dyDescent="0.2">
      <c r="A295" s="33" t="s">
        <v>129</v>
      </c>
      <c r="C295" s="3">
        <v>242747</v>
      </c>
      <c r="D295" s="3">
        <v>111561</v>
      </c>
      <c r="E295" s="3">
        <v>157968</v>
      </c>
      <c r="F295" s="3">
        <v>0</v>
      </c>
      <c r="G295" s="3">
        <v>-38727</v>
      </c>
      <c r="H295" s="16">
        <v>158380</v>
      </c>
      <c r="I295" s="16">
        <v>531007</v>
      </c>
      <c r="J295" s="15"/>
      <c r="K295" s="15"/>
      <c r="L295" s="14">
        <v>5202.7830000000004</v>
      </c>
      <c r="N295" s="23" t="s">
        <v>121</v>
      </c>
    </row>
    <row r="296" spans="1:14" x14ac:dyDescent="0.2">
      <c r="A296" s="33" t="s">
        <v>122</v>
      </c>
      <c r="C296" s="3">
        <v>236878</v>
      </c>
      <c r="D296" s="3">
        <v>72148</v>
      </c>
      <c r="E296" s="3">
        <v>129550</v>
      </c>
      <c r="F296" s="3">
        <v>0</v>
      </c>
      <c r="G296" s="3">
        <v>-8930</v>
      </c>
      <c r="H296" s="16">
        <v>172140</v>
      </c>
      <c r="I296" s="16">
        <v>539937</v>
      </c>
      <c r="J296" s="15"/>
      <c r="K296" s="15"/>
      <c r="L296" s="14">
        <v>5654.799</v>
      </c>
      <c r="N296" s="23" t="s">
        <v>122</v>
      </c>
    </row>
    <row r="297" spans="1:14" x14ac:dyDescent="0.2">
      <c r="A297" s="33" t="s">
        <v>123</v>
      </c>
      <c r="C297" s="3">
        <v>174992</v>
      </c>
      <c r="D297" s="3">
        <v>94763</v>
      </c>
      <c r="E297" s="3">
        <v>116452</v>
      </c>
      <c r="F297" s="3">
        <v>0</v>
      </c>
      <c r="G297" s="3">
        <v>1293</v>
      </c>
      <c r="H297" s="16">
        <v>154885</v>
      </c>
      <c r="I297" s="16">
        <v>538644</v>
      </c>
      <c r="J297" s="15"/>
      <c r="K297" s="15"/>
      <c r="L297" s="14">
        <v>5087.9722499999998</v>
      </c>
      <c r="N297" s="23" t="s">
        <v>123</v>
      </c>
    </row>
    <row r="298" spans="1:14" x14ac:dyDescent="0.2">
      <c r="A298" s="33" t="s">
        <v>131</v>
      </c>
      <c r="C298" s="3">
        <v>237776</v>
      </c>
      <c r="D298" s="3">
        <v>88667</v>
      </c>
      <c r="E298" s="3">
        <v>186330</v>
      </c>
      <c r="F298" s="3">
        <v>0</v>
      </c>
      <c r="G298" s="3">
        <v>24840</v>
      </c>
      <c r="H298" s="16">
        <v>160960</v>
      </c>
      <c r="I298" s="16">
        <v>513804</v>
      </c>
      <c r="J298" s="15"/>
      <c r="K298" s="15"/>
      <c r="L298" s="14">
        <v>5287.5360000000001</v>
      </c>
      <c r="N298" s="23" t="s">
        <v>124</v>
      </c>
    </row>
    <row r="299" spans="1:14" x14ac:dyDescent="0.2">
      <c r="A299" s="33" t="s">
        <v>125</v>
      </c>
      <c r="C299" s="3">
        <v>259826</v>
      </c>
      <c r="D299" s="3">
        <v>87806</v>
      </c>
      <c r="E299" s="3">
        <v>187327</v>
      </c>
      <c r="F299" s="3">
        <v>0</v>
      </c>
      <c r="G299" s="3">
        <v>-13539</v>
      </c>
      <c r="H299" s="16">
        <v>151592</v>
      </c>
      <c r="I299" s="16">
        <v>527343</v>
      </c>
      <c r="J299" s="15"/>
      <c r="K299" s="15"/>
      <c r="L299" s="14">
        <v>4979.7971999999991</v>
      </c>
      <c r="N299" s="23" t="s">
        <v>125</v>
      </c>
    </row>
    <row r="300" spans="1:14" ht="13.5" thickBot="1" x14ac:dyDescent="0.25">
      <c r="A300" s="41" t="s">
        <v>113</v>
      </c>
      <c r="C300" s="42">
        <v>248684</v>
      </c>
      <c r="D300" s="42">
        <v>72325</v>
      </c>
      <c r="E300" s="42">
        <v>166443</v>
      </c>
      <c r="F300" s="42">
        <v>0</v>
      </c>
      <c r="G300" s="42">
        <v>-13246</v>
      </c>
      <c r="H300" s="42">
        <v>137621</v>
      </c>
      <c r="I300" s="42">
        <v>540589</v>
      </c>
      <c r="J300" s="2"/>
      <c r="K300" s="2"/>
      <c r="L300" s="42">
        <v>4520.8498499999996</v>
      </c>
      <c r="N300" s="43" t="s">
        <v>113</v>
      </c>
    </row>
    <row r="301" spans="1:14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M301" s="3"/>
      <c r="N301" s="37">
        <v>2013</v>
      </c>
    </row>
    <row r="302" spans="1:14" x14ac:dyDescent="0.2">
      <c r="A302" s="33" t="s">
        <v>153</v>
      </c>
      <c r="C302" s="3">
        <v>238388</v>
      </c>
      <c r="D302" s="3">
        <v>50170</v>
      </c>
      <c r="E302" s="3">
        <v>150090</v>
      </c>
      <c r="F302" s="3">
        <v>0</v>
      </c>
      <c r="G302" s="3">
        <v>3079</v>
      </c>
      <c r="H302" s="16">
        <v>138901.85</v>
      </c>
      <c r="I302" s="16">
        <v>537510</v>
      </c>
      <c r="J302" s="15"/>
      <c r="K302" s="15"/>
      <c r="L302" s="14">
        <v>4562.9257724999998</v>
      </c>
      <c r="N302" s="23" t="s">
        <v>115</v>
      </c>
    </row>
    <row r="303" spans="1:14" x14ac:dyDescent="0.2">
      <c r="A303" s="33" t="s">
        <v>154</v>
      </c>
      <c r="C303" s="3">
        <v>196329</v>
      </c>
      <c r="D303" s="3">
        <v>55017</v>
      </c>
      <c r="E303" s="3">
        <v>123077</v>
      </c>
      <c r="F303" s="3">
        <v>0</v>
      </c>
      <c r="G303" s="3">
        <v>3930</v>
      </c>
      <c r="H303" s="16">
        <v>131234.65</v>
      </c>
      <c r="I303" s="16">
        <v>533580</v>
      </c>
      <c r="J303" s="15"/>
      <c r="K303" s="15"/>
      <c r="L303" s="14">
        <v>4311.0582524999991</v>
      </c>
      <c r="N303" s="23" t="s">
        <v>116</v>
      </c>
    </row>
    <row r="304" spans="1:14" x14ac:dyDescent="0.2">
      <c r="A304" s="33" t="s">
        <v>155</v>
      </c>
      <c r="C304" s="3">
        <v>205833</v>
      </c>
      <c r="D304" s="3">
        <v>41817</v>
      </c>
      <c r="E304" s="3">
        <v>133563</v>
      </c>
      <c r="F304" s="3">
        <v>0</v>
      </c>
      <c r="G304" s="3">
        <v>33341</v>
      </c>
      <c r="H304" s="16">
        <v>145368</v>
      </c>
      <c r="I304" s="16">
        <v>500239</v>
      </c>
      <c r="J304" s="15"/>
      <c r="K304" s="15"/>
      <c r="L304" s="14">
        <v>4775.3387999999995</v>
      </c>
      <c r="N304" s="23" t="s">
        <v>117</v>
      </c>
    </row>
    <row r="305" spans="1:14" x14ac:dyDescent="0.2">
      <c r="A305" s="33" t="s">
        <v>118</v>
      </c>
      <c r="C305" s="3">
        <v>236383</v>
      </c>
      <c r="D305" s="3">
        <v>99853</v>
      </c>
      <c r="E305" s="3">
        <v>148810</v>
      </c>
      <c r="F305" s="3">
        <v>0</v>
      </c>
      <c r="G305" s="3">
        <v>6609</v>
      </c>
      <c r="H305" s="16">
        <v>158824</v>
      </c>
      <c r="I305" s="16">
        <v>526971</v>
      </c>
      <c r="J305" s="15"/>
      <c r="K305" s="15"/>
      <c r="L305" s="14">
        <v>5217.3683999999994</v>
      </c>
      <c r="N305" s="23" t="s">
        <v>118</v>
      </c>
    </row>
    <row r="306" spans="1:14" x14ac:dyDescent="0.2">
      <c r="A306" s="33" t="s">
        <v>137</v>
      </c>
      <c r="C306" s="3">
        <v>232480</v>
      </c>
      <c r="D306" s="3">
        <v>86979</v>
      </c>
      <c r="E306" s="3">
        <v>160998</v>
      </c>
      <c r="F306" s="3">
        <v>0</v>
      </c>
      <c r="G306" s="3">
        <v>11600</v>
      </c>
      <c r="H306" s="16">
        <v>169757</v>
      </c>
      <c r="I306" s="16">
        <v>515371</v>
      </c>
      <c r="J306" s="15"/>
      <c r="K306" s="15"/>
      <c r="L306" s="14">
        <v>5576.5174499999994</v>
      </c>
      <c r="N306" s="23" t="s">
        <v>119</v>
      </c>
    </row>
    <row r="307" spans="1:14" x14ac:dyDescent="0.2">
      <c r="A307" s="33" t="s">
        <v>138</v>
      </c>
      <c r="C307" s="3">
        <v>224247</v>
      </c>
      <c r="D307" s="3">
        <v>101549</v>
      </c>
      <c r="E307" s="3">
        <v>161072</v>
      </c>
      <c r="F307" s="3">
        <v>0</v>
      </c>
      <c r="G307" s="3">
        <v>-8137</v>
      </c>
      <c r="H307" s="16">
        <v>156453</v>
      </c>
      <c r="I307" s="16">
        <v>523508</v>
      </c>
      <c r="J307" s="15"/>
      <c r="K307" s="15"/>
      <c r="L307" s="14">
        <v>5139.4810499999994</v>
      </c>
      <c r="N307" s="23" t="s">
        <v>120</v>
      </c>
    </row>
    <row r="308" spans="1:14" x14ac:dyDescent="0.2">
      <c r="A308" s="33" t="s">
        <v>129</v>
      </c>
      <c r="C308" s="3">
        <v>232218</v>
      </c>
      <c r="D308" s="3">
        <v>85340</v>
      </c>
      <c r="E308" s="3">
        <v>144397</v>
      </c>
      <c r="F308" s="3">
        <v>0</v>
      </c>
      <c r="G308" s="3">
        <v>-10209</v>
      </c>
      <c r="H308" s="16">
        <v>163833</v>
      </c>
      <c r="I308" s="16">
        <v>533717</v>
      </c>
      <c r="J308" s="15"/>
      <c r="K308" s="15"/>
      <c r="L308" s="14">
        <v>5381.9140499999994</v>
      </c>
      <c r="N308" s="23" t="s">
        <v>121</v>
      </c>
    </row>
    <row r="309" spans="1:14" x14ac:dyDescent="0.2">
      <c r="A309" s="33" t="s">
        <v>122</v>
      </c>
      <c r="C309" s="3">
        <v>224505</v>
      </c>
      <c r="D309" s="3">
        <v>86007</v>
      </c>
      <c r="E309" s="3">
        <v>155466</v>
      </c>
      <c r="F309" s="3">
        <v>0</v>
      </c>
      <c r="G309" s="3">
        <v>6357</v>
      </c>
      <c r="H309" s="16">
        <v>160292</v>
      </c>
      <c r="I309" s="16">
        <v>527360</v>
      </c>
      <c r="J309" s="15"/>
      <c r="K309" s="15"/>
      <c r="L309" s="14">
        <v>5265.5921999999991</v>
      </c>
      <c r="N309" s="23" t="s">
        <v>122</v>
      </c>
    </row>
    <row r="310" spans="1:14" x14ac:dyDescent="0.2">
      <c r="A310" s="33" t="s">
        <v>123</v>
      </c>
      <c r="C310" s="3">
        <v>215429</v>
      </c>
      <c r="D310" s="3">
        <v>87714</v>
      </c>
      <c r="E310" s="3">
        <v>182224</v>
      </c>
      <c r="F310" s="3">
        <v>0</v>
      </c>
      <c r="G310" s="3">
        <v>30688</v>
      </c>
      <c r="H310" s="16">
        <v>152291</v>
      </c>
      <c r="I310" s="16">
        <v>496672</v>
      </c>
      <c r="J310" s="15"/>
      <c r="K310" s="15"/>
      <c r="L310" s="14">
        <v>5002.7593499999994</v>
      </c>
      <c r="N310" s="23" t="s">
        <v>123</v>
      </c>
    </row>
    <row r="311" spans="1:14" x14ac:dyDescent="0.2">
      <c r="A311" s="33" t="s">
        <v>131</v>
      </c>
      <c r="C311" s="3">
        <v>246806</v>
      </c>
      <c r="D311" s="3">
        <v>81018</v>
      </c>
      <c r="E311" s="3">
        <v>165365</v>
      </c>
      <c r="F311" s="3">
        <v>0</v>
      </c>
      <c r="G311" s="3">
        <v>-2457</v>
      </c>
      <c r="H311" s="16">
        <v>158749</v>
      </c>
      <c r="I311" s="16">
        <v>499129</v>
      </c>
      <c r="J311" s="15"/>
      <c r="K311" s="15"/>
      <c r="L311" s="14">
        <v>5214.9046499999995</v>
      </c>
      <c r="N311" s="23" t="s">
        <v>124</v>
      </c>
    </row>
    <row r="312" spans="1:14" x14ac:dyDescent="0.2">
      <c r="A312" s="33" t="s">
        <v>125</v>
      </c>
      <c r="C312" s="3">
        <v>226190</v>
      </c>
      <c r="D312" s="3">
        <v>85204</v>
      </c>
      <c r="E312" s="3">
        <v>135007</v>
      </c>
      <c r="F312" s="3">
        <v>0</v>
      </c>
      <c r="G312" s="3">
        <v>-30984</v>
      </c>
      <c r="H312" s="16">
        <v>144737</v>
      </c>
      <c r="I312" s="16">
        <v>530113</v>
      </c>
      <c r="J312" s="15"/>
      <c r="K312" s="15"/>
      <c r="L312" s="14">
        <v>4754.6104499999992</v>
      </c>
      <c r="N312" s="23" t="s">
        <v>125</v>
      </c>
    </row>
    <row r="313" spans="1:14" ht="13.5" thickBot="1" x14ac:dyDescent="0.25">
      <c r="A313" s="41" t="s">
        <v>113</v>
      </c>
      <c r="C313" s="42">
        <v>231930</v>
      </c>
      <c r="D313" s="42">
        <v>66162</v>
      </c>
      <c r="E313" s="42">
        <v>139192</v>
      </c>
      <c r="F313" s="42">
        <v>0</v>
      </c>
      <c r="G313" s="42">
        <v>-11989</v>
      </c>
      <c r="H313" s="42">
        <v>144892</v>
      </c>
      <c r="I313" s="42">
        <v>542102</v>
      </c>
      <c r="J313" s="2"/>
      <c r="K313" s="2"/>
      <c r="L313" s="54">
        <v>4759.7021999999988</v>
      </c>
      <c r="N313" s="43" t="s">
        <v>113</v>
      </c>
    </row>
    <row r="314" spans="1:14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M314" s="3"/>
      <c r="N314" s="37">
        <f>'Olieforbrug, TJ'!M314</f>
        <v>2014</v>
      </c>
    </row>
    <row r="315" spans="1:14" x14ac:dyDescent="0.2">
      <c r="A315" s="33" t="s">
        <v>153</v>
      </c>
      <c r="C315" s="3">
        <v>223022</v>
      </c>
      <c r="D315" s="3">
        <v>76763</v>
      </c>
      <c r="E315" s="3">
        <v>169360</v>
      </c>
      <c r="F315" s="3">
        <v>0</v>
      </c>
      <c r="G315" s="3">
        <v>11701</v>
      </c>
      <c r="H315" s="16">
        <v>139985</v>
      </c>
      <c r="I315" s="16">
        <v>530401</v>
      </c>
      <c r="J315" s="15"/>
      <c r="K315" s="15"/>
      <c r="L315" s="14">
        <v>4598.5072499999997</v>
      </c>
      <c r="N315" s="23" t="s">
        <v>115</v>
      </c>
    </row>
    <row r="316" spans="1:14" x14ac:dyDescent="0.2">
      <c r="A316" s="33" t="s">
        <v>154</v>
      </c>
      <c r="C316" s="3">
        <v>192227</v>
      </c>
      <c r="D316" s="3">
        <v>73954</v>
      </c>
      <c r="E316" s="3">
        <v>109207</v>
      </c>
      <c r="F316" s="3">
        <v>0</v>
      </c>
      <c r="G316" s="3">
        <v>-28148</v>
      </c>
      <c r="H316" s="16">
        <v>128106</v>
      </c>
      <c r="I316" s="16">
        <v>558549</v>
      </c>
      <c r="J316" s="15"/>
      <c r="K316" s="15"/>
      <c r="L316" s="14">
        <v>4208.2820999999994</v>
      </c>
      <c r="N316" s="23" t="s">
        <v>116</v>
      </c>
    </row>
    <row r="317" spans="1:14" x14ac:dyDescent="0.2">
      <c r="A317" s="33" t="s">
        <v>155</v>
      </c>
      <c r="C317" s="3">
        <v>203682</v>
      </c>
      <c r="D317" s="3">
        <v>77138</v>
      </c>
      <c r="E317" s="3">
        <v>144185</v>
      </c>
      <c r="F317" s="3">
        <v>0</v>
      </c>
      <c r="G317" s="3">
        <v>11444</v>
      </c>
      <c r="H317" s="16">
        <v>145640</v>
      </c>
      <c r="I317" s="16">
        <v>547105</v>
      </c>
      <c r="J317" s="15"/>
      <c r="K317" s="15"/>
      <c r="L317" s="14">
        <v>4784.2740000000003</v>
      </c>
      <c r="N317" s="23" t="s">
        <v>117</v>
      </c>
    </row>
    <row r="318" spans="1:14" x14ac:dyDescent="0.2">
      <c r="A318" s="33" t="s">
        <v>118</v>
      </c>
      <c r="C318" s="3">
        <v>219391</v>
      </c>
      <c r="D318" s="3">
        <v>65562</v>
      </c>
      <c r="E318" s="3">
        <v>133822</v>
      </c>
      <c r="F318" s="3">
        <v>0</v>
      </c>
      <c r="G318" s="3">
        <v>6536</v>
      </c>
      <c r="H318" s="16">
        <v>156606</v>
      </c>
      <c r="I318" s="16">
        <v>540569</v>
      </c>
      <c r="J318" s="15"/>
      <c r="K318" s="15"/>
      <c r="L318" s="14">
        <v>5144.5070999999998</v>
      </c>
      <c r="N318" s="23" t="s">
        <v>118</v>
      </c>
    </row>
    <row r="319" spans="1:14" x14ac:dyDescent="0.2">
      <c r="A319" s="33" t="s">
        <v>137</v>
      </c>
      <c r="C319" s="3">
        <v>218732</v>
      </c>
      <c r="D319" s="3">
        <v>81555</v>
      </c>
      <c r="E319" s="3">
        <v>164749</v>
      </c>
      <c r="F319" s="3">
        <v>0</v>
      </c>
      <c r="G319" s="3">
        <v>26470</v>
      </c>
      <c r="H319" s="16">
        <v>162576</v>
      </c>
      <c r="I319" s="16">
        <v>514099</v>
      </c>
      <c r="J319" s="15"/>
      <c r="K319" s="15"/>
      <c r="L319" s="14">
        <v>5340.6215999999995</v>
      </c>
      <c r="N319" s="23" t="s">
        <v>119</v>
      </c>
    </row>
    <row r="320" spans="1:14" x14ac:dyDescent="0.2">
      <c r="A320" s="33" t="s">
        <v>138</v>
      </c>
      <c r="C320" s="3">
        <v>217995</v>
      </c>
      <c r="D320" s="3">
        <v>77329</v>
      </c>
      <c r="E320" s="3">
        <v>137490</v>
      </c>
      <c r="F320" s="3">
        <v>0</v>
      </c>
      <c r="G320" s="3">
        <v>-2292</v>
      </c>
      <c r="H320" s="16">
        <v>154572.25</v>
      </c>
      <c r="I320" s="16">
        <v>516391</v>
      </c>
      <c r="J320" s="15"/>
      <c r="K320" s="15"/>
      <c r="L320" s="14">
        <v>5077.6984124999999</v>
      </c>
      <c r="N320" s="23" t="s">
        <v>120</v>
      </c>
    </row>
    <row r="321" spans="1:18" x14ac:dyDescent="0.2">
      <c r="A321" s="33" t="s">
        <v>129</v>
      </c>
      <c r="C321" s="3">
        <v>205253</v>
      </c>
      <c r="D321" s="3">
        <v>91946</v>
      </c>
      <c r="E321" s="3">
        <v>166971</v>
      </c>
      <c r="F321" s="3">
        <v>0</v>
      </c>
      <c r="G321" s="3">
        <v>30170</v>
      </c>
      <c r="H321" s="16">
        <v>160379</v>
      </c>
      <c r="I321" s="16">
        <v>486221</v>
      </c>
      <c r="J321" s="15"/>
      <c r="K321" s="15"/>
      <c r="L321" s="14">
        <v>5268.4501499999997</v>
      </c>
      <c r="N321" s="23" t="s">
        <v>121</v>
      </c>
    </row>
    <row r="322" spans="1:18" x14ac:dyDescent="0.2">
      <c r="A322" s="33" t="s">
        <v>122</v>
      </c>
      <c r="C322" s="3">
        <v>216471</v>
      </c>
      <c r="D322" s="3">
        <v>64296</v>
      </c>
      <c r="E322" s="3">
        <v>135395</v>
      </c>
      <c r="F322" s="3">
        <v>0</v>
      </c>
      <c r="G322" s="3">
        <v>9920</v>
      </c>
      <c r="H322" s="16">
        <v>154421.70000000001</v>
      </c>
      <c r="I322" s="16">
        <v>476301</v>
      </c>
      <c r="J322" s="15"/>
      <c r="K322" s="15"/>
      <c r="L322" s="14">
        <v>5072.752845</v>
      </c>
      <c r="N322" s="23" t="s">
        <v>122</v>
      </c>
    </row>
    <row r="323" spans="1:18" x14ac:dyDescent="0.2">
      <c r="A323" s="33" t="s">
        <v>123</v>
      </c>
      <c r="C323" s="3">
        <v>213551</v>
      </c>
      <c r="D323" s="3">
        <v>89222</v>
      </c>
      <c r="E323" s="3">
        <v>123510</v>
      </c>
      <c r="F323" s="3">
        <v>0</v>
      </c>
      <c r="G323" s="3">
        <v>-22264</v>
      </c>
      <c r="H323" s="16">
        <v>155546.95000000001</v>
      </c>
      <c r="I323" s="16">
        <v>498565</v>
      </c>
      <c r="J323" s="15"/>
      <c r="K323" s="15"/>
      <c r="L323" s="14">
        <v>5109.7173075000001</v>
      </c>
      <c r="N323" s="23" t="s">
        <v>123</v>
      </c>
    </row>
    <row r="324" spans="1:18" x14ac:dyDescent="0.2">
      <c r="A324" s="33" t="s">
        <v>131</v>
      </c>
      <c r="C324" s="3">
        <v>224447</v>
      </c>
      <c r="D324" s="3">
        <v>68106</v>
      </c>
      <c r="E324" s="3">
        <v>139123</v>
      </c>
      <c r="F324" s="3">
        <v>0</v>
      </c>
      <c r="G324" s="3">
        <v>1108</v>
      </c>
      <c r="H324" s="16">
        <v>153517.9</v>
      </c>
      <c r="I324" s="16">
        <v>497457</v>
      </c>
      <c r="J324" s="15"/>
      <c r="K324" s="15"/>
      <c r="L324" s="14">
        <v>5043.0630149999988</v>
      </c>
      <c r="N324" s="23" t="s">
        <v>124</v>
      </c>
    </row>
    <row r="325" spans="1:18" x14ac:dyDescent="0.2">
      <c r="A325" s="33" t="s">
        <v>125</v>
      </c>
      <c r="C325" s="3">
        <v>131764</v>
      </c>
      <c r="D325" s="3">
        <v>97301</v>
      </c>
      <c r="E325" s="3">
        <v>77422</v>
      </c>
      <c r="F325" s="3">
        <v>0</v>
      </c>
      <c r="G325" s="3">
        <v>-13617</v>
      </c>
      <c r="H325" s="16">
        <v>139970.35</v>
      </c>
      <c r="I325" s="16">
        <v>511074</v>
      </c>
      <c r="J325" s="15"/>
      <c r="K325" s="15"/>
      <c r="L325" s="14">
        <v>4598.0259975000008</v>
      </c>
      <c r="N325" s="23" t="s">
        <v>125</v>
      </c>
    </row>
    <row r="326" spans="1:18" ht="13.5" thickBot="1" x14ac:dyDescent="0.25">
      <c r="A326" s="41" t="s">
        <v>113</v>
      </c>
      <c r="C326" s="42">
        <v>205515</v>
      </c>
      <c r="D326" s="42">
        <v>89636</v>
      </c>
      <c r="E326" s="42">
        <v>118775</v>
      </c>
      <c r="F326" s="42">
        <v>0</v>
      </c>
      <c r="G326" s="42">
        <v>-23541</v>
      </c>
      <c r="H326" s="42">
        <v>152861</v>
      </c>
      <c r="I326" s="42">
        <v>534615</v>
      </c>
      <c r="J326" s="2"/>
      <c r="K326" s="2"/>
      <c r="L326" s="54">
        <v>5021.4838499999996</v>
      </c>
      <c r="N326" s="43" t="s">
        <v>113</v>
      </c>
    </row>
    <row r="327" spans="1:18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M327" s="3"/>
      <c r="N327" s="37">
        <f>'Olieforbrug, TJ'!M327</f>
        <v>2015</v>
      </c>
    </row>
    <row r="328" spans="1:18" x14ac:dyDescent="0.2">
      <c r="A328" s="33" t="str">
        <f>'Olieforbrug, TJ'!A328</f>
        <v>Januar</v>
      </c>
      <c r="C328" s="65">
        <v>243024</v>
      </c>
      <c r="D328" s="65">
        <v>60353</v>
      </c>
      <c r="E328" s="65">
        <v>153786</v>
      </c>
      <c r="F328" s="65">
        <v>0</v>
      </c>
      <c r="G328" s="65">
        <f>I326-I328-Flybenzin!G328</f>
        <v>-4371</v>
      </c>
      <c r="H328" s="67">
        <v>143706</v>
      </c>
      <c r="I328" s="65">
        <v>538867</v>
      </c>
      <c r="J328" s="70"/>
      <c r="K328" s="70"/>
      <c r="L328" s="14">
        <f t="shared" ref="L328:L339" si="66">H328*0.75*43.8/1000</f>
        <v>4720.7420999999995</v>
      </c>
      <c r="N328" s="23" t="str">
        <f>'Olieforbrug, TJ'!M328</f>
        <v>January</v>
      </c>
      <c r="P328" s="16"/>
      <c r="R328" s="3"/>
    </row>
    <row r="329" spans="1:18" x14ac:dyDescent="0.2">
      <c r="A329" s="33" t="str">
        <f>'Olieforbrug, TJ'!A329</f>
        <v>Februar</v>
      </c>
      <c r="C329" s="65">
        <v>211638</v>
      </c>
      <c r="D329" s="65">
        <v>80163</v>
      </c>
      <c r="E329" s="65">
        <v>161888</v>
      </c>
      <c r="F329" s="65">
        <v>0</v>
      </c>
      <c r="G329" s="65">
        <f>I328-I329-Flybenzin!G329</f>
        <v>-3458</v>
      </c>
      <c r="H329" s="67">
        <v>124253</v>
      </c>
      <c r="I329" s="65">
        <v>542174</v>
      </c>
      <c r="J329" s="70"/>
      <c r="K329" s="70"/>
      <c r="L329" s="14">
        <f t="shared" si="66"/>
        <v>4081.7110499999999</v>
      </c>
      <c r="N329" s="23" t="str">
        <f>'Olieforbrug, TJ'!M329</f>
        <v>February</v>
      </c>
      <c r="P329" s="16"/>
      <c r="R329" s="3"/>
    </row>
    <row r="330" spans="1:18" x14ac:dyDescent="0.2">
      <c r="A330" s="33" t="str">
        <f>'Olieforbrug, TJ'!A330</f>
        <v>Marts</v>
      </c>
      <c r="C330" s="65">
        <v>209850</v>
      </c>
      <c r="D330" s="65">
        <v>104857</v>
      </c>
      <c r="E330" s="65">
        <v>139772</v>
      </c>
      <c r="F330" s="65">
        <v>0</v>
      </c>
      <c r="G330" s="65">
        <f>I329-I330-Flybenzin!G330</f>
        <v>-25087</v>
      </c>
      <c r="H330" s="67">
        <v>148265</v>
      </c>
      <c r="I330" s="65">
        <v>567060</v>
      </c>
      <c r="J330" s="70"/>
      <c r="K330" s="70"/>
      <c r="L330" s="14">
        <f t="shared" si="66"/>
        <v>4870.5052500000002</v>
      </c>
      <c r="N330" s="23" t="str">
        <f>'Olieforbrug, TJ'!M330</f>
        <v>March</v>
      </c>
      <c r="P330" s="16"/>
      <c r="R330" s="3"/>
    </row>
    <row r="331" spans="1:18" x14ac:dyDescent="0.2">
      <c r="A331" s="33" t="str">
        <f>'Olieforbrug, TJ'!A331</f>
        <v>April</v>
      </c>
      <c r="C331" s="65">
        <v>215665</v>
      </c>
      <c r="D331" s="65">
        <v>61556</v>
      </c>
      <c r="E331" s="65">
        <v>146835</v>
      </c>
      <c r="F331" s="65">
        <v>0</v>
      </c>
      <c r="G331" s="65">
        <f>I330-I331-Flybenzin!G331</f>
        <v>24850</v>
      </c>
      <c r="H331" s="67">
        <v>152571</v>
      </c>
      <c r="I331" s="65">
        <v>543082</v>
      </c>
      <c r="J331" s="70"/>
      <c r="K331" s="70"/>
      <c r="L331" s="14">
        <f t="shared" si="66"/>
        <v>5011.9573499999997</v>
      </c>
      <c r="N331" s="23" t="str">
        <f>'Olieforbrug, TJ'!M331</f>
        <v>April</v>
      </c>
    </row>
    <row r="332" spans="1:18" x14ac:dyDescent="0.2">
      <c r="A332" s="33" t="str">
        <f>'Olieforbrug, TJ'!A332</f>
        <v>Maj</v>
      </c>
      <c r="C332" s="65">
        <v>209638</v>
      </c>
      <c r="D332" s="65">
        <v>115657</v>
      </c>
      <c r="E332" s="65">
        <v>173468</v>
      </c>
      <c r="F332" s="65">
        <v>0</v>
      </c>
      <c r="G332" s="65">
        <f>I331-I332-Flybenzin!G332</f>
        <v>4912</v>
      </c>
      <c r="H332" s="67">
        <v>156869</v>
      </c>
      <c r="I332" s="65">
        <v>537788</v>
      </c>
      <c r="J332" s="70"/>
      <c r="K332" s="70"/>
      <c r="L332" s="14">
        <f t="shared" si="66"/>
        <v>5153.1466499999997</v>
      </c>
      <c r="N332" s="23" t="str">
        <f>'Olieforbrug, TJ'!M332</f>
        <v>May</v>
      </c>
    </row>
    <row r="333" spans="1:18" x14ac:dyDescent="0.2">
      <c r="A333" s="33" t="str">
        <f>'Olieforbrug, TJ'!A333</f>
        <v>Juni</v>
      </c>
      <c r="C333" s="65">
        <v>193500</v>
      </c>
      <c r="D333" s="65">
        <v>84897</v>
      </c>
      <c r="E333" s="65">
        <v>142435</v>
      </c>
      <c r="F333" s="65">
        <v>0</v>
      </c>
      <c r="G333" s="65">
        <f>I332-I333-Flybenzin!G333</f>
        <v>20841</v>
      </c>
      <c r="H333" s="67">
        <v>157567</v>
      </c>
      <c r="I333" s="65">
        <v>516498</v>
      </c>
      <c r="J333" s="70"/>
      <c r="K333" s="70"/>
      <c r="L333" s="14">
        <f t="shared" si="66"/>
        <v>5176.0759499999995</v>
      </c>
      <c r="N333" s="23" t="str">
        <f>'Olieforbrug, TJ'!M333</f>
        <v>June</v>
      </c>
    </row>
    <row r="334" spans="1:18" x14ac:dyDescent="0.2">
      <c r="A334" s="33" t="str">
        <f>'Olieforbrug, TJ'!A334</f>
        <v>Juli</v>
      </c>
      <c r="C334" s="65">
        <v>220101</v>
      </c>
      <c r="D334" s="65">
        <v>97788</v>
      </c>
      <c r="E334" s="65">
        <v>172602</v>
      </c>
      <c r="F334" s="65">
        <v>0</v>
      </c>
      <c r="G334" s="65">
        <f>I333-I334-Flybenzin!G334</f>
        <v>16250</v>
      </c>
      <c r="H334" s="67">
        <v>160296</v>
      </c>
      <c r="I334" s="65">
        <v>500998</v>
      </c>
      <c r="J334" s="70"/>
      <c r="K334" s="70"/>
      <c r="L334" s="14">
        <f t="shared" si="66"/>
        <v>5265.7235999999994</v>
      </c>
      <c r="N334" s="23" t="str">
        <f>'Olieforbrug, TJ'!M334</f>
        <v>July</v>
      </c>
    </row>
    <row r="335" spans="1:18" x14ac:dyDescent="0.2">
      <c r="A335" s="33" t="str">
        <f>'Olieforbrug, TJ'!A335</f>
        <v>August</v>
      </c>
      <c r="C335" s="65">
        <v>233909</v>
      </c>
      <c r="D335" s="65">
        <v>77011</v>
      </c>
      <c r="E335" s="65">
        <v>134252</v>
      </c>
      <c r="F335" s="65">
        <v>0</v>
      </c>
      <c r="G335" s="65">
        <f>I334-I335-Flybenzin!G335</f>
        <v>-20343</v>
      </c>
      <c r="H335" s="67">
        <v>157061</v>
      </c>
      <c r="I335" s="65">
        <v>520897</v>
      </c>
      <c r="J335" s="70"/>
      <c r="K335" s="70"/>
      <c r="L335" s="14">
        <f t="shared" si="66"/>
        <v>5159.4538499999999</v>
      </c>
      <c r="N335" s="23" t="str">
        <f>'Olieforbrug, TJ'!M335</f>
        <v>August</v>
      </c>
    </row>
    <row r="336" spans="1:18" x14ac:dyDescent="0.2">
      <c r="A336" s="33" t="str">
        <f>'Olieforbrug, TJ'!A336</f>
        <v>September</v>
      </c>
      <c r="C336" s="65">
        <v>168685</v>
      </c>
      <c r="D336" s="65">
        <v>70234</v>
      </c>
      <c r="E336" s="65">
        <v>103126</v>
      </c>
      <c r="F336" s="65">
        <v>0</v>
      </c>
      <c r="G336" s="65">
        <f>I335-I336-Flybenzin!G336</f>
        <v>17818</v>
      </c>
      <c r="H336" s="67">
        <v>153332</v>
      </c>
      <c r="I336" s="65">
        <v>503358</v>
      </c>
      <c r="J336" s="70"/>
      <c r="K336" s="70"/>
      <c r="L336" s="14">
        <f t="shared" si="66"/>
        <v>5036.9561999999996</v>
      </c>
      <c r="N336" s="23" t="str">
        <f>'Olieforbrug, TJ'!M336</f>
        <v>September</v>
      </c>
    </row>
    <row r="337" spans="1:18" x14ac:dyDescent="0.2">
      <c r="A337" s="33" t="str">
        <f>'Olieforbrug, TJ'!A337</f>
        <v>Oktober</v>
      </c>
      <c r="C337" s="65">
        <v>255154</v>
      </c>
      <c r="D337" s="65">
        <v>91599</v>
      </c>
      <c r="E337" s="65">
        <v>147617</v>
      </c>
      <c r="F337" s="65">
        <v>0</v>
      </c>
      <c r="G337" s="65">
        <f>I336-I337-Flybenzin!G337</f>
        <v>-47311</v>
      </c>
      <c r="H337" s="67">
        <v>152101</v>
      </c>
      <c r="I337" s="65">
        <v>550356</v>
      </c>
      <c r="J337" s="70"/>
      <c r="K337" s="70"/>
      <c r="L337" s="14">
        <f t="shared" si="66"/>
        <v>4996.5178499999993</v>
      </c>
      <c r="N337" s="23" t="str">
        <f>'Olieforbrug, TJ'!M337</f>
        <v>October</v>
      </c>
    </row>
    <row r="338" spans="1:18" x14ac:dyDescent="0.2">
      <c r="A338" s="33" t="str">
        <f>'Olieforbrug, TJ'!A338</f>
        <v>November</v>
      </c>
      <c r="C338" s="65">
        <v>226003</v>
      </c>
      <c r="D338" s="65">
        <v>58001</v>
      </c>
      <c r="E338" s="65">
        <v>141217</v>
      </c>
      <c r="F338" s="65">
        <v>0</v>
      </c>
      <c r="G338" s="65">
        <f>I337-I338-Flybenzin!G338</f>
        <v>-735</v>
      </c>
      <c r="H338" s="67">
        <v>139911</v>
      </c>
      <c r="I338" s="65">
        <v>550956</v>
      </c>
      <c r="J338" s="70"/>
      <c r="K338" s="70"/>
      <c r="L338" s="14">
        <f t="shared" si="66"/>
        <v>4596.0763499999994</v>
      </c>
      <c r="N338" s="23" t="str">
        <f>'Olieforbrug, TJ'!M338</f>
        <v>November</v>
      </c>
    </row>
    <row r="339" spans="1:18" ht="13.5" thickBot="1" x14ac:dyDescent="0.25">
      <c r="A339" s="41" t="str">
        <f>'Olieforbrug, TJ'!A339</f>
        <v>December</v>
      </c>
      <c r="C339" s="42">
        <v>258409</v>
      </c>
      <c r="D339" s="42">
        <v>74124</v>
      </c>
      <c r="E339" s="42">
        <v>163742</v>
      </c>
      <c r="F339" s="42">
        <v>0</v>
      </c>
      <c r="G339" s="42">
        <f>I338-I339-Flybenzin!G339</f>
        <v>-16518</v>
      </c>
      <c r="H339" s="42">
        <v>149344</v>
      </c>
      <c r="I339" s="42">
        <v>567318</v>
      </c>
      <c r="J339" s="2"/>
      <c r="K339" s="2"/>
      <c r="L339" s="54">
        <f t="shared" si="66"/>
        <v>4905.9503999999997</v>
      </c>
      <c r="N339" s="43" t="str">
        <f>'Olieforbrug, TJ'!M339</f>
        <v>December</v>
      </c>
    </row>
    <row r="340" spans="1:18" x14ac:dyDescent="0.2">
      <c r="A340" s="37">
        <f>'Olieforbrug, TJ'!A340</f>
        <v>2016</v>
      </c>
      <c r="B340" s="15"/>
      <c r="C340" s="16"/>
      <c r="D340" s="16"/>
      <c r="E340" s="16"/>
      <c r="F340" s="16"/>
      <c r="G340" s="16"/>
      <c r="H340" s="16"/>
      <c r="I340" s="16"/>
      <c r="M340" s="3"/>
      <c r="N340" s="37">
        <f>'Olieforbrug, TJ'!M340</f>
        <v>2016</v>
      </c>
    </row>
    <row r="341" spans="1:18" x14ac:dyDescent="0.2">
      <c r="A341" s="33" t="str">
        <f>'Olieforbrug, TJ'!A341</f>
        <v>Januar</v>
      </c>
      <c r="C341" s="65">
        <v>251435</v>
      </c>
      <c r="D341" s="65">
        <v>64365</v>
      </c>
      <c r="E341" s="65">
        <v>163396</v>
      </c>
      <c r="F341" s="65">
        <v>0</v>
      </c>
      <c r="G341" s="65">
        <v>-19303</v>
      </c>
      <c r="H341" s="67">
        <v>132832</v>
      </c>
      <c r="I341" s="65">
        <v>587774</v>
      </c>
      <c r="J341" s="70"/>
      <c r="K341" s="70"/>
      <c r="L341" s="14">
        <v>4363.5311999999994</v>
      </c>
      <c r="N341" s="23" t="str">
        <f>'Olieforbrug, TJ'!M341</f>
        <v>January</v>
      </c>
      <c r="P341" s="16"/>
      <c r="R341" s="3"/>
    </row>
    <row r="342" spans="1:18" x14ac:dyDescent="0.2">
      <c r="A342" s="33" t="str">
        <f>'Olieforbrug, TJ'!A342</f>
        <v>Februar</v>
      </c>
      <c r="C342" s="65">
        <v>217374</v>
      </c>
      <c r="D342" s="65">
        <v>60924</v>
      </c>
      <c r="E342" s="65">
        <v>182510</v>
      </c>
      <c r="F342" s="65">
        <v>0</v>
      </c>
      <c r="G342" s="65">
        <v>40640</v>
      </c>
      <c r="H342" s="67">
        <v>134264</v>
      </c>
      <c r="I342" s="65">
        <v>546980</v>
      </c>
      <c r="J342" s="70"/>
      <c r="K342" s="70"/>
      <c r="L342" s="14">
        <v>4410.5723999999991</v>
      </c>
      <c r="N342" s="23" t="str">
        <f>'Olieforbrug, TJ'!M342</f>
        <v>February</v>
      </c>
    </row>
    <row r="343" spans="1:18" x14ac:dyDescent="0.2">
      <c r="A343" s="33" t="str">
        <f>'Olieforbrug, TJ'!A343</f>
        <v>Marts</v>
      </c>
      <c r="C343" s="65">
        <v>239132</v>
      </c>
      <c r="D343" s="65">
        <v>38978</v>
      </c>
      <c r="E343" s="65">
        <v>115255</v>
      </c>
      <c r="F343" s="65">
        <v>0</v>
      </c>
      <c r="G343" s="65">
        <v>-15784</v>
      </c>
      <c r="H343" s="67">
        <v>146200</v>
      </c>
      <c r="I343" s="65">
        <v>562514</v>
      </c>
      <c r="J343" s="70"/>
      <c r="K343" s="70"/>
      <c r="L343" s="14">
        <v>4802.67</v>
      </c>
      <c r="N343" s="23" t="str">
        <f>'Olieforbrug, TJ'!M343</f>
        <v>March</v>
      </c>
    </row>
    <row r="344" spans="1:18" x14ac:dyDescent="0.2">
      <c r="A344" s="33" t="str">
        <f>'Olieforbrug, TJ'!A344</f>
        <v>April</v>
      </c>
      <c r="C344" s="65">
        <v>76082</v>
      </c>
      <c r="D344" s="65">
        <v>83123</v>
      </c>
      <c r="E344" s="65">
        <v>56572</v>
      </c>
      <c r="F344" s="65">
        <v>0</v>
      </c>
      <c r="G344" s="65">
        <v>46720</v>
      </c>
      <c r="H344" s="67">
        <v>148481</v>
      </c>
      <c r="I344" s="65">
        <v>515515</v>
      </c>
      <c r="J344" s="70"/>
      <c r="K344" s="70"/>
      <c r="L344" s="14">
        <v>4877.6008499999998</v>
      </c>
      <c r="N344" s="23" t="str">
        <f>'Olieforbrug, TJ'!M344</f>
        <v>April</v>
      </c>
    </row>
    <row r="345" spans="1:18" x14ac:dyDescent="0.2">
      <c r="A345" s="33" t="str">
        <f>'Olieforbrug, TJ'!A345</f>
        <v>Maj</v>
      </c>
      <c r="C345" s="65">
        <v>96389</v>
      </c>
      <c r="D345" s="65">
        <v>81246</v>
      </c>
      <c r="E345" s="65">
        <v>37129</v>
      </c>
      <c r="F345" s="65">
        <v>0</v>
      </c>
      <c r="G345" s="65">
        <v>29225</v>
      </c>
      <c r="H345" s="67">
        <v>169116</v>
      </c>
      <c r="I345" s="65">
        <v>487027</v>
      </c>
      <c r="J345" s="70"/>
      <c r="K345" s="70"/>
      <c r="L345" s="14">
        <v>5555.4605999999994</v>
      </c>
      <c r="N345" s="23" t="str">
        <f>'Olieforbrug, TJ'!M345</f>
        <v>May</v>
      </c>
    </row>
    <row r="346" spans="1:18" x14ac:dyDescent="0.2">
      <c r="A346" s="33" t="str">
        <f>'Olieforbrug, TJ'!A346</f>
        <v>Juni</v>
      </c>
      <c r="C346" s="65">
        <v>195867</v>
      </c>
      <c r="D346" s="65">
        <v>45046</v>
      </c>
      <c r="E346" s="65">
        <v>119297</v>
      </c>
      <c r="F346" s="65">
        <v>0</v>
      </c>
      <c r="G346" s="65">
        <v>39545</v>
      </c>
      <c r="H346" s="67">
        <v>161221</v>
      </c>
      <c r="I346" s="65">
        <v>446964</v>
      </c>
      <c r="J346" s="70"/>
      <c r="K346" s="70"/>
      <c r="L346" s="14">
        <v>5296.1098499999998</v>
      </c>
      <c r="N346" s="23" t="str">
        <f>'Olieforbrug, TJ'!M346</f>
        <v>June</v>
      </c>
    </row>
    <row r="347" spans="1:18" x14ac:dyDescent="0.2">
      <c r="A347" s="33" t="str">
        <f>'Olieforbrug, TJ'!A347</f>
        <v>Juli</v>
      </c>
      <c r="C347" s="65">
        <v>231320</v>
      </c>
      <c r="D347" s="65">
        <v>86083</v>
      </c>
      <c r="E347" s="65">
        <v>151490</v>
      </c>
      <c r="F347" s="65">
        <v>0</v>
      </c>
      <c r="G347" s="65">
        <v>-16868</v>
      </c>
      <c r="H347" s="67">
        <v>149272</v>
      </c>
      <c r="I347" s="65">
        <v>463519</v>
      </c>
      <c r="J347" s="70"/>
      <c r="K347" s="70"/>
      <c r="L347" s="14">
        <v>4903.5851999999995</v>
      </c>
      <c r="N347" s="23" t="str">
        <f>'Olieforbrug, TJ'!M347</f>
        <v>July</v>
      </c>
    </row>
    <row r="348" spans="1:18" x14ac:dyDescent="0.2">
      <c r="A348" s="33" t="str">
        <f>'Olieforbrug, TJ'!A348</f>
        <v>August</v>
      </c>
      <c r="C348" s="65">
        <v>237020</v>
      </c>
      <c r="D348" s="65">
        <v>82553</v>
      </c>
      <c r="E348" s="65">
        <v>83697</v>
      </c>
      <c r="F348" s="65">
        <v>0</v>
      </c>
      <c r="G348" s="65">
        <v>-76252</v>
      </c>
      <c r="H348" s="67">
        <v>161394</v>
      </c>
      <c r="I348" s="65">
        <v>539381</v>
      </c>
      <c r="J348" s="70"/>
      <c r="K348" s="70"/>
      <c r="L348" s="14">
        <v>5301.7928999999995</v>
      </c>
      <c r="N348" s="23" t="str">
        <f>'Olieforbrug, TJ'!M348</f>
        <v>August</v>
      </c>
    </row>
    <row r="349" spans="1:18" x14ac:dyDescent="0.2">
      <c r="A349" s="33" t="str">
        <f>'Olieforbrug, TJ'!A349</f>
        <v>September</v>
      </c>
      <c r="C349" s="65">
        <v>225994</v>
      </c>
      <c r="D349" s="65">
        <v>63864</v>
      </c>
      <c r="E349" s="65">
        <v>134980</v>
      </c>
      <c r="F349" s="65">
        <v>0</v>
      </c>
      <c r="G349" s="65">
        <v>1584</v>
      </c>
      <c r="H349" s="67">
        <v>155435</v>
      </c>
      <c r="I349" s="65">
        <v>538767</v>
      </c>
      <c r="J349" s="70"/>
      <c r="K349" s="70"/>
      <c r="L349" s="14">
        <v>5106.0397499999999</v>
      </c>
      <c r="N349" s="23" t="str">
        <f>'Olieforbrug, TJ'!M349</f>
        <v>September</v>
      </c>
    </row>
    <row r="350" spans="1:18" x14ac:dyDescent="0.2">
      <c r="A350" s="33" t="str">
        <f>'Olieforbrug, TJ'!A350</f>
        <v>Oktober</v>
      </c>
      <c r="C350" s="65">
        <v>225243</v>
      </c>
      <c r="D350" s="65">
        <v>36965</v>
      </c>
      <c r="E350" s="65">
        <v>135756</v>
      </c>
      <c r="F350" s="65">
        <v>0</v>
      </c>
      <c r="G350" s="65">
        <v>21355</v>
      </c>
      <c r="H350" s="67">
        <v>146941</v>
      </c>
      <c r="I350" s="65">
        <v>517211</v>
      </c>
      <c r="J350" s="70"/>
      <c r="K350" s="70"/>
      <c r="L350" s="14">
        <v>4827.0118499999999</v>
      </c>
      <c r="N350" s="23" t="str">
        <f>'Olieforbrug, TJ'!M350</f>
        <v>October</v>
      </c>
    </row>
    <row r="351" spans="1:18" x14ac:dyDescent="0.2">
      <c r="A351" s="33" t="str">
        <f>'Olieforbrug, TJ'!A351</f>
        <v>November</v>
      </c>
      <c r="C351" s="65">
        <v>245588</v>
      </c>
      <c r="D351" s="65">
        <v>42020</v>
      </c>
      <c r="E351" s="65">
        <v>131208</v>
      </c>
      <c r="F351" s="65">
        <v>0</v>
      </c>
      <c r="G351" s="65">
        <v>-2422</v>
      </c>
      <c r="H351" s="67">
        <v>152520</v>
      </c>
      <c r="I351" s="65">
        <v>519550</v>
      </c>
      <c r="J351" s="70"/>
      <c r="K351" s="70"/>
      <c r="L351" s="14">
        <v>5010.2820000000002</v>
      </c>
      <c r="N351" s="23" t="str">
        <f>'Olieforbrug, TJ'!M351</f>
        <v>November</v>
      </c>
    </row>
    <row r="352" spans="1:18" ht="13.5" thickBot="1" x14ac:dyDescent="0.25">
      <c r="A352" s="41" t="str">
        <f>'Olieforbrug, TJ'!A352</f>
        <v>December</v>
      </c>
      <c r="C352" s="42">
        <v>254520</v>
      </c>
      <c r="D352" s="42">
        <v>49562</v>
      </c>
      <c r="E352" s="42">
        <v>138174</v>
      </c>
      <c r="F352" s="42">
        <v>0</v>
      </c>
      <c r="G352" s="42">
        <v>-20789</v>
      </c>
      <c r="H352" s="42">
        <v>142487</v>
      </c>
      <c r="I352" s="42">
        <v>540052</v>
      </c>
      <c r="J352" s="2"/>
      <c r="K352" s="2"/>
      <c r="L352" s="54">
        <v>4680.6979499999989</v>
      </c>
      <c r="N352" s="43" t="str">
        <f>'Olieforbrug, TJ'!M352</f>
        <v>December</v>
      </c>
    </row>
    <row r="353" spans="1:14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5"/>
      <c r="K353" s="15"/>
      <c r="L353" s="14"/>
      <c r="M353" s="3"/>
      <c r="N353" s="37">
        <v>2017</v>
      </c>
    </row>
    <row r="354" spans="1:14" x14ac:dyDescent="0.2">
      <c r="A354" s="23" t="str">
        <f>'Olieforbrug, TJ'!A354</f>
        <v>Januar</v>
      </c>
      <c r="C354" s="16">
        <f>IFERROR(HLOOKUP("Total kat 1",'[1]Månedlig Olie Rapport'!$B$2:$AG$39,MATCH("Egen produktion 2.i.",'[1]Månedlig Olie Rapport'!$B$2:$B$39,0),FALSE),0)-IFERROR(HLOOKUP("Total kat 1",'[1]Månedlig Olie Rapport'!$B$2:$AG$39,MATCH("Anvendt til produktion 3.n",'[1]Månedlig Olie Rapport'!$B$2:$B$39,0),FALSE),0)-Flybenzin!C354</f>
        <v>248807</v>
      </c>
      <c r="D354" s="16">
        <f>IFERROR(HLOOKUP("Total kat 1",'[1]Månedlig Olie Rapport'!$A$2:$AG$39,MATCH("Import 2.a.",'[1]Månedlig Olie Rapport'!$B$2:$B$39,0),FALSE),0)-Flybenzin!D354</f>
        <v>39692</v>
      </c>
      <c r="E354" s="16">
        <f>IFERROR(HLOOKUP("Total kat 1",'[1]Månedlig Olie Rapport'!$A$2:$AG$39,MATCH("Eksport 3.a.",'[1]Månedlig Olie Rapport'!$B$2:$B$39,0),FALSE),0)-Flybenzin!E354</f>
        <v>153536</v>
      </c>
      <c r="F354" s="16">
        <f>IFERROR(HLOOKUP("Total kat 1",'[1]Månedlig Olie Rapport'!$A$2:$AG$39,MATCH("Bunkring af udenrigsfart 3.d.",'[1]Månedlig Olie Rapport'!$B$2:$B$39,0),FALSE),0)-Flybenzin!F354</f>
        <v>0</v>
      </c>
      <c r="G354" s="16">
        <f>I352-I354-Flybenzin!G354</f>
        <v>1638</v>
      </c>
      <c r="H354" s="16">
        <f>IFERROR(HLOOKUP("Total kat 1",'[1]Månedlig Olie Rapport'!$A$2:$AG$39,MATCH("Salg til Forsvaret 3.e.",'[1]Månedlig Olie Rapport'!$B$2:$B$39,0),FALSE),0)
+IFERROR(HLOOKUP("Total kat 1",'[1]Månedlig Olie Rapport'!$A$2:$AG$39,MATCH("Salg til international luftfart 3.f.",'[1]Månedlig Olie Rapport'!$B$2:$B$39,0),FALSE),0)
+IFERROR(HLOOKUP("Total kat 1",'[1]Månedlig Olie Rapport'!$A$2:$AG$39,MATCH("Salg til andre 3.h.",'[1]Månedlig Olie Rapport'!$B$2:$B$39,0),FALSE),0)
+IFERROR(HLOOKUP("Total kat 1",'[1]Månedlig Olie Rapport'!$A$2:$AG$39,MATCH("Salg til platform 3.g.",'[1]Månedlig Olie Rapport'!$B$2:$B$39,0),FALSE),0)
+IFERROR(HLOOKUP("Total kat 1",'[1]Månedlig Olie Rapport'!$A$2:$AG$39,MATCH("Eget forbrug uden for raffinaderi 3*",'[1]Månedlig Olie Rapport'!$B$2:$B$39,0),FALSE),0)-Flybenzin!H354-IFERROR(HLOOKUP("Total kat 1",'[1]Månedlig Olie Rapport'!$A$2:$AG$39,MATCH("Køb fra andre 2e",'[1]Månedlig Olie Rapport'!$B$2:$B$39,0),FALSE),0)</f>
        <v>136791</v>
      </c>
      <c r="I354" s="16">
        <f>IFERROR(HLOOKUP("Total kat 1",'[1]Månedlig Olie Rapport'!$A$2:$AG$39,MATCH("EGEN BEHOLDNING ULTIMO",'[1]Månedlig Olie Rapport'!$A$2:$A$39,0),FALSE),0)-Flybenzin!I354</f>
        <v>538400</v>
      </c>
      <c r="J354" s="15"/>
      <c r="K354" s="15"/>
      <c r="L354" s="14">
        <f t="shared" ref="L354:L359" si="67">H354*0.75*43.8/1000</f>
        <v>4493.5843499999992</v>
      </c>
      <c r="N354" s="23" t="str">
        <f>'Olieforbrug, TJ'!M354</f>
        <v>January</v>
      </c>
    </row>
    <row r="355" spans="1:14" x14ac:dyDescent="0.2">
      <c r="A355" s="23" t="str">
        <f>'Olieforbrug, TJ'!A355</f>
        <v>Februar</v>
      </c>
      <c r="C355" s="16">
        <f>IFERROR(HLOOKUP("Total kat 1",'[2]Månedlig Olie Rapport'!$B$2:$AG$39,MATCH("Egen produktion 2.i.",'[2]Månedlig Olie Rapport'!$B$2:$B$39,0),FALSE),0)-IFERROR(HLOOKUP("Total kat 1",'[2]Månedlig Olie Rapport'!$B$2:$AG$39,MATCH("Anvendt til produktion 3.n",'[2]Månedlig Olie Rapport'!$B$2:$B$39,0),FALSE),0)-Flybenzin!C355</f>
        <v>228932</v>
      </c>
      <c r="D355" s="16">
        <f>IFERROR(HLOOKUP("Total kat 1",'[2]Månedlig Olie Rapport'!$A$2:$AG$39,MATCH("Import 2.a.",'[2]Månedlig Olie Rapport'!$B$2:$B$39,0),FALSE),0)-Flybenzin!D355</f>
        <v>53415</v>
      </c>
      <c r="E355" s="16">
        <f>IFERROR(HLOOKUP("Total kat 1",'[2]Månedlig Olie Rapport'!$A$2:$AG$39,MATCH("Eksport 3.a.",'[2]Månedlig Olie Rapport'!$B$2:$B$39,0),FALSE),0)-Flybenzin!E355</f>
        <v>145642</v>
      </c>
      <c r="F355" s="16">
        <f>IFERROR(HLOOKUP("Total kat 1",'[2]Månedlig Olie Rapport'!$A$2:$AG$39,MATCH("Bunkring af udenrigsfart 3.d.",'[2]Månedlig Olie Rapport'!$B$2:$B$39,0),FALSE),0)-Flybenzin!F355</f>
        <v>0</v>
      </c>
      <c r="G355" s="16">
        <f>I354-I355-Flybenzin!G355</f>
        <v>-9889</v>
      </c>
      <c r="H355" s="16">
        <f>IFERROR(HLOOKUP("Total kat 1",'[2]Månedlig Olie Rapport'!$A$2:$AG$39,MATCH("Salg til Forsvaret 3.e.",'[2]Månedlig Olie Rapport'!$B$2:$B$39,0),FALSE),0)
+IFERROR(HLOOKUP("Total kat 1",'[2]Månedlig Olie Rapport'!$A$2:$AG$39,MATCH("Salg til international luftfart 3.f.",'[2]Månedlig Olie Rapport'!$B$2:$B$39,0),FALSE),0)
+IFERROR(HLOOKUP("Total kat 1",'[2]Månedlig Olie Rapport'!$A$2:$AG$39,MATCH("Salg til andre 3.h.",'[2]Månedlig Olie Rapport'!$B$2:$B$39,0),FALSE),0)
+IFERROR(HLOOKUP("Total kat 1",'[2]Månedlig Olie Rapport'!$A$2:$AG$39,MATCH("Salg til platform 3.g.",'[2]Månedlig Olie Rapport'!$B$2:$B$39,0),FALSE),0)
+IFERROR(HLOOKUP("Total kat 1",'[2]Månedlig Olie Rapport'!$A$2:$AG$39,MATCH("Eget forbrug uden for raffinaderi 3*",'[2]Månedlig Olie Rapport'!$B$2:$B$39,0),FALSE),0)-Flybenzin!H355-IFERROR(HLOOKUP("Total kat 1",'[2]Månedlig Olie Rapport'!$A$2:$AG$39,MATCH("Køb fra andre 2e",'[2]Månedlig Olie Rapport'!$B$2:$B$39,0),FALSE),0)</f>
        <v>124659</v>
      </c>
      <c r="I355" s="16">
        <f>IFERROR(HLOOKUP("Total kat 1",'[2]Månedlig Olie Rapport'!$A$2:$AG$39,MATCH("EGEN BEHOLDNING ULTIMO",'[2]Månedlig Olie Rapport'!$A$2:$A$39,0),FALSE),0)-Flybenzin!I355</f>
        <v>548103</v>
      </c>
      <c r="J355" s="15"/>
      <c r="K355" s="15"/>
      <c r="L355" s="14">
        <f t="shared" si="67"/>
        <v>4095.0481500000001</v>
      </c>
      <c r="N355" s="23" t="str">
        <f>'Olieforbrug, TJ'!M355</f>
        <v>February</v>
      </c>
    </row>
    <row r="356" spans="1:14" x14ac:dyDescent="0.2">
      <c r="A356" s="23" t="str">
        <f>'Olieforbrug, TJ'!A356</f>
        <v>Marts</v>
      </c>
      <c r="C356" s="16">
        <f>IFERROR(HLOOKUP("Total kat 1",'[3]Månedlig Olie Rapport'!$B$2:$AG$39,MATCH("Egen produktion 2.i.",'[3]Månedlig Olie Rapport'!$B$2:$B$39,0),FALSE),0)-IFERROR(HLOOKUP("Total kat 1",'[3]Månedlig Olie Rapport'!$B$2:$AG$39,MATCH("Anvendt til produktion 3.n",'[3]Månedlig Olie Rapport'!$B$2:$B$39,0),FALSE),0)-Flybenzin!C356</f>
        <v>241313</v>
      </c>
      <c r="D356" s="16">
        <f>IFERROR(HLOOKUP("Total kat 1",'[3]Månedlig Olie Rapport'!$A$2:$AG$39,MATCH("Import 2.a.",'[3]Månedlig Olie Rapport'!$B$2:$B$39,0),FALSE),0)-Flybenzin!D356</f>
        <v>28197</v>
      </c>
      <c r="E356" s="16">
        <f>IFERROR(HLOOKUP("Total kat 1",'[3]Månedlig Olie Rapport'!$A$2:$AG$39,MATCH("Eksport 3.a.",'[3]Månedlig Olie Rapport'!$B$2:$B$39,0),FALSE),0)-Flybenzin!E356</f>
        <v>153067</v>
      </c>
      <c r="F356" s="16">
        <f>IFERROR(HLOOKUP("Total kat 1",'[3]Månedlig Olie Rapport'!$A$2:$AG$39,MATCH("Bunkring af udenrigsfart 3.d.",'[3]Månedlig Olie Rapport'!$B$2:$B$39,0),FALSE),0)-Flybenzin!F356</f>
        <v>0</v>
      </c>
      <c r="G356" s="16">
        <f>I355-I356-Flybenzin!G356</f>
        <v>34781</v>
      </c>
      <c r="H356" s="16">
        <f>IFERROR(HLOOKUP("Total kat 1",'[3]Månedlig Olie Rapport'!$A$2:$AG$39,MATCH("Salg til Forsvaret 3.e.",'[3]Månedlig Olie Rapport'!$B$2:$B$39,0),FALSE),0)
+IFERROR(HLOOKUP("Total kat 1",'[3]Månedlig Olie Rapport'!$A$2:$AG$39,MATCH("Salg til international luftfart 3.f.",'[3]Månedlig Olie Rapport'!$B$2:$B$39,0),FALSE),0)
+IFERROR(HLOOKUP("Total kat 1",'[3]Månedlig Olie Rapport'!$A$2:$AG$39,MATCH("Salg til andre 3.h.",'[3]Månedlig Olie Rapport'!$B$2:$B$39,0),FALSE),0)
+IFERROR(HLOOKUP("Total kat 1",'[3]Månedlig Olie Rapport'!$A$2:$AG$39,MATCH("Salg til platform 3.g.",'[3]Månedlig Olie Rapport'!$B$2:$B$39,0),FALSE),0)
+IFERROR(HLOOKUP("Total kat 1",'[3]Månedlig Olie Rapport'!$A$2:$AG$39,MATCH("Eget forbrug uden for raffinaderi 3*",'[3]Månedlig Olie Rapport'!$B$2:$B$39,0),FALSE),0)-Flybenzin!H356-IFERROR(HLOOKUP("Total kat 1",'[3]Månedlig Olie Rapport'!$A$2:$AG$39,MATCH("Køb fra andre 2e",'[3]Månedlig Olie Rapport'!$B$2:$B$39,0),FALSE),0)</f>
        <v>150444</v>
      </c>
      <c r="I356" s="16">
        <f>IFERROR(HLOOKUP("Total kat 1",'[3]Månedlig Olie Rapport'!$A$2:$AG$39,MATCH("EGEN BEHOLDNING ULTIMO",'[3]Månedlig Olie Rapport'!$A$2:$A$39,0),FALSE),0)-Flybenzin!I356</f>
        <v>513305</v>
      </c>
      <c r="J356" s="15"/>
      <c r="K356" s="15"/>
      <c r="L356" s="14">
        <f t="shared" si="67"/>
        <v>4942.085399999999</v>
      </c>
      <c r="N356" s="23" t="str">
        <f>'Olieforbrug, TJ'!M356</f>
        <v>March</v>
      </c>
    </row>
    <row r="357" spans="1:14" x14ac:dyDescent="0.2">
      <c r="A357" s="23" t="str">
        <f>'Olieforbrug, TJ'!A357</f>
        <v>April</v>
      </c>
      <c r="C357" s="16">
        <f>IFERROR(HLOOKUP("Total kat 1",'[4]Månedlig Olie Rapport'!$B$2:$AG$39,MATCH("Egen produktion 2.i.",'[4]Månedlig Olie Rapport'!$B$2:$B$39,0),FALSE),0)-IFERROR(HLOOKUP("Total kat 1",'[4]Månedlig Olie Rapport'!$B$2:$AG$39,MATCH("Anvendt til produktion 3.n",'[4]Månedlig Olie Rapport'!$B$2:$B$39,0),FALSE),0)-Flybenzin!C357</f>
        <v>226963</v>
      </c>
      <c r="D357" s="16">
        <f>IFERROR(HLOOKUP("Total kat 1",'[4]Månedlig Olie Rapport'!$A$2:$AG$39,MATCH("Import 2.a.",'[4]Månedlig Olie Rapport'!$B$2:$B$39,0),FALSE),0)-Flybenzin!D357</f>
        <v>33477</v>
      </c>
      <c r="E357" s="16">
        <f>IFERROR(HLOOKUP("Total kat 1",'[4]Månedlig Olie Rapport'!$A$2:$AG$39,MATCH("Eksport 3.a.",'[4]Månedlig Olie Rapport'!$B$2:$B$39,0),FALSE),0)-Flybenzin!E357</f>
        <v>145145</v>
      </c>
      <c r="F357" s="16">
        <f>IFERROR(HLOOKUP("Total kat 1",'[4]Månedlig Olie Rapport'!$A$2:$AG$39,MATCH("Bunkring af udenrigsfart 3.d.",'[4]Månedlig Olie Rapport'!$B$2:$B$39,0),FALSE),0)-Flybenzin!F357</f>
        <v>0</v>
      </c>
      <c r="G357" s="16">
        <f>I356-I357-Flybenzin!G357</f>
        <v>26877</v>
      </c>
      <c r="H357" s="16">
        <f>IFERROR(HLOOKUP("Total kat 1",'[4]Månedlig Olie Rapport'!$A$2:$AG$39,MATCH("Salg til Forsvaret 3.e.",'[4]Månedlig Olie Rapport'!$B$2:$B$39,0),FALSE),0)
+IFERROR(HLOOKUP("Total kat 1",'[4]Månedlig Olie Rapport'!$A$2:$AG$39,MATCH("Salg til international luftfart 3.f.",'[4]Månedlig Olie Rapport'!$B$2:$B$39,0),FALSE),0)
+IFERROR(HLOOKUP("Total kat 1",'[4]Månedlig Olie Rapport'!$A$2:$AG$39,MATCH("Salg til andre 3.h.",'[4]Månedlig Olie Rapport'!$B$2:$B$39,0),FALSE),0)
+IFERROR(HLOOKUP("Total kat 1",'[4]Månedlig Olie Rapport'!$A$2:$AG$39,MATCH("Salg til platform 3.g.",'[4]Månedlig Olie Rapport'!$B$2:$B$39,0),FALSE),0)
+IFERROR(HLOOKUP("Total kat 1",'[4]Månedlig Olie Rapport'!$A$2:$AG$39,MATCH("Eget forbrug uden for raffinaderi 3*",'[4]Månedlig Olie Rapport'!$B$2:$B$39,0),FALSE),0)-Flybenzin!H357-IFERROR(HLOOKUP("Total kat 1",'[4]Månedlig Olie Rapport'!$A$2:$AG$39,MATCH("Køb fra andre 2e",'[4]Månedlig Olie Rapport'!$B$2:$B$39,0),FALSE),0)</f>
        <v>141106</v>
      </c>
      <c r="I357" s="16">
        <f>IFERROR(HLOOKUP("Total kat 1",'[4]Månedlig Olie Rapport'!$A$2:$AG$39,MATCH("EGEN BEHOLDNING ULTIMO",'[4]Månedlig Olie Rapport'!$A$2:$A$39,0),FALSE),0)-Flybenzin!I357</f>
        <v>486375</v>
      </c>
      <c r="J357" s="15"/>
      <c r="K357" s="15"/>
      <c r="L357" s="14">
        <f t="shared" si="67"/>
        <v>4635.3320999999996</v>
      </c>
      <c r="N357" s="23" t="str">
        <f>'Olieforbrug, TJ'!M357</f>
        <v>April</v>
      </c>
    </row>
    <row r="358" spans="1:14" x14ac:dyDescent="0.2">
      <c r="A358" s="23" t="str">
        <f>'Olieforbrug, TJ'!A358</f>
        <v>Maj</v>
      </c>
      <c r="C358" s="16">
        <f>IFERROR(HLOOKUP("Total kat 1",'[5]Månedlig Olie Rapport'!$B$2:$AG$39,MATCH("Egen produktion 2.i.",'[5]Månedlig Olie Rapport'!$B$2:$B$39,0),FALSE),0)-IFERROR(HLOOKUP("Total kat 1",'[5]Månedlig Olie Rapport'!$B$2:$AG$39,MATCH("Anvendt til produktion 3.n",'[5]Månedlig Olie Rapport'!$B$2:$B$39,0),FALSE),0)-Flybenzin!C358</f>
        <v>241386</v>
      </c>
      <c r="D358" s="16">
        <f>IFERROR(HLOOKUP("Total kat 1",'[5]Månedlig Olie Rapport'!$A$2:$AG$39,MATCH("Import 2.a.",'[5]Månedlig Olie Rapport'!$B$2:$B$39,0),FALSE),0)-Flybenzin!D358</f>
        <v>66980</v>
      </c>
      <c r="E358" s="16">
        <f>IFERROR(HLOOKUP("Total kat 1",'[5]Månedlig Olie Rapport'!$A$2:$AG$39,MATCH("Eksport 3.a.",'[5]Månedlig Olie Rapport'!$B$2:$B$39,0),FALSE),0)-Flybenzin!E358</f>
        <v>134329</v>
      </c>
      <c r="F358" s="16">
        <f>IFERROR(HLOOKUP("Total kat 1",'[5]Månedlig Olie Rapport'!$A$2:$AG$39,MATCH("Bunkring af udenrigsfart 3.d.",'[5]Månedlig Olie Rapport'!$B$2:$B$39,0),FALSE),0)-Flybenzin!F358</f>
        <v>0</v>
      </c>
      <c r="G358" s="16">
        <f>I357-I358-Flybenzin!G358</f>
        <v>-1218</v>
      </c>
      <c r="H358" s="16">
        <f>IFERROR(HLOOKUP("Total kat 1",'[5]Månedlig Olie Rapport'!$A$2:$AG$39,MATCH("Salg til Forsvaret 3.e.",'[5]Månedlig Olie Rapport'!$B$2:$B$39,0),FALSE),0)
+IFERROR(HLOOKUP("Total kat 1",'[5]Månedlig Olie Rapport'!$A$2:$AG$39,MATCH("Salg til international luftfart 3.f.",'[5]Månedlig Olie Rapport'!$B$2:$B$39,0),FALSE),0)
+IFERROR(HLOOKUP("Total kat 1",'[5]Månedlig Olie Rapport'!$A$2:$AG$39,MATCH("Salg til andre 3.h.",'[5]Månedlig Olie Rapport'!$B$2:$B$39,0),FALSE),0)
+IFERROR(HLOOKUP("Total kat 1",'[5]Månedlig Olie Rapport'!$A$2:$AG$39,MATCH("Salg til platform 3.g.",'[5]Månedlig Olie Rapport'!$B$2:$B$39,0),FALSE),0)
+IFERROR(HLOOKUP("Total kat 1",'[5]Månedlig Olie Rapport'!$A$2:$AG$39,MATCH("Eget forbrug uden for raffinaderi 3*",'[5]Månedlig Olie Rapport'!$B$2:$B$39,0),FALSE),0)-Flybenzin!H358-IFERROR(HLOOKUP("Total kat 1",'[5]Månedlig Olie Rapport'!$A$2:$AG$39,MATCH("Køb fra andre 2e",'[5]Månedlig Olie Rapport'!$B$2:$B$39,0),FALSE),0)</f>
        <v>172457</v>
      </c>
      <c r="I358" s="16">
        <f>IFERROR(HLOOKUP("Total kat 1",'[5]Månedlig Olie Rapport'!$A$2:$AG$39,MATCH("EGEN BEHOLDNING ULTIMO",'[5]Månedlig Olie Rapport'!$A$2:$A$39,0),FALSE),0)-Flybenzin!I358</f>
        <v>487558</v>
      </c>
      <c r="J358" s="15"/>
      <c r="K358" s="15"/>
      <c r="L358" s="14">
        <f t="shared" si="67"/>
        <v>5665.2124499999991</v>
      </c>
      <c r="N358" s="23" t="str">
        <f>'Olieforbrug, TJ'!M358</f>
        <v>May</v>
      </c>
    </row>
    <row r="359" spans="1:14" x14ac:dyDescent="0.2">
      <c r="A359" s="23" t="str">
        <f>'Olieforbrug, TJ'!A359</f>
        <v>Juni</v>
      </c>
      <c r="C359" s="16">
        <f>IFERROR(HLOOKUP("Total kat 1",'[6]Månedlig Olie Rapport'!$B$2:$AG$39,MATCH("Egen produktion 2.i.",'[6]Månedlig Olie Rapport'!$B$2:$B$39,0),FALSE),0)-IFERROR(HLOOKUP("Total kat 1",'[6]Månedlig Olie Rapport'!$B$2:$AG$39,MATCH("Anvendt til produktion 3.n",'[6]Månedlig Olie Rapport'!$B$2:$B$39,0),FALSE),0)-Flybenzin!C359</f>
        <v>222223</v>
      </c>
      <c r="D359" s="16">
        <f>IFERROR(HLOOKUP("Total kat 1",'[6]Månedlig Olie Rapport'!$A$2:$AG$39,MATCH("Import 2.a.",'[6]Månedlig Olie Rapport'!$B$2:$B$39,0),FALSE),0)-Flybenzin!D359</f>
        <v>89184</v>
      </c>
      <c r="E359" s="16">
        <f>IFERROR(HLOOKUP("Total kat 1",'[6]Månedlig Olie Rapport'!$A$2:$AG$39,MATCH("Eksport 3.a.",'[6]Månedlig Olie Rapport'!$B$2:$B$39,0),FALSE),0)-Flybenzin!E359</f>
        <v>137370</v>
      </c>
      <c r="F359" s="16">
        <f>IFERROR(HLOOKUP("Total kat 1",'[6]Månedlig Olie Rapport'!$A$2:$AG$39,MATCH("Bunkring af udenrigsfart 3.d.",'[6]Månedlig Olie Rapport'!$B$2:$B$39,0),FALSE),0)-Flybenzin!F359</f>
        <v>0</v>
      </c>
      <c r="G359" s="16">
        <f>I358-I359-Flybenzin!G359</f>
        <v>-12905</v>
      </c>
      <c r="H359" s="16">
        <f>IFERROR(HLOOKUP("Total kat 1",'[6]Månedlig Olie Rapport'!$A$2:$AG$39,MATCH("Salg til Forsvaret 3.e.",'[6]Månedlig Olie Rapport'!$B$2:$B$39,0),FALSE),0)
+IFERROR(HLOOKUP("Total kat 1",'[6]Månedlig Olie Rapport'!$A$2:$AG$39,MATCH("Salg til international luftfart 3.f.",'[6]Månedlig Olie Rapport'!$B$2:$B$39,0),FALSE),0)
+IFERROR(HLOOKUP("Total kat 1",'[6]Månedlig Olie Rapport'!$A$2:$AG$39,MATCH("Salg til andre 3.h.",'[6]Månedlig Olie Rapport'!$B$2:$B$39,0),FALSE),0)
+IFERROR(HLOOKUP("Total kat 1",'[6]Månedlig Olie Rapport'!$A$2:$AG$39,MATCH("Salg til platform 3.g.",'[6]Månedlig Olie Rapport'!$B$2:$B$39,0),FALSE),0)
+IFERROR(HLOOKUP("Total kat 1",'[6]Månedlig Olie Rapport'!$A$2:$AG$39,MATCH("Eget forbrug uden for raffinaderi 3*",'[6]Månedlig Olie Rapport'!$B$2:$B$39,0),FALSE),0)-Flybenzin!H359-IFERROR(HLOOKUP("Total kat 1",'[6]Månedlig Olie Rapport'!$A$2:$AG$39,MATCH("Køb fra andre 2e",'[6]Månedlig Olie Rapport'!$B$2:$B$39,0),FALSE),0)</f>
        <v>161613</v>
      </c>
      <c r="I359" s="16">
        <f>IFERROR(HLOOKUP("Total kat 1",'[6]Månedlig Olie Rapport'!$A$2:$AG$39,MATCH("EGEN BEHOLDNING ULTIMO",'[6]Månedlig Olie Rapport'!$A$2:$A$39,0),FALSE),0)-Flybenzin!I359</f>
        <v>500375</v>
      </c>
      <c r="J359" s="15"/>
      <c r="K359" s="15"/>
      <c r="L359" s="14">
        <f t="shared" si="67"/>
        <v>5308.9870499999997</v>
      </c>
      <c r="N359" s="23" t="str">
        <f>'Olieforbrug, TJ'!M359</f>
        <v>June</v>
      </c>
    </row>
    <row r="360" spans="1:14" x14ac:dyDescent="0.2">
      <c r="A360" s="23" t="str">
        <f>'Olieforbrug, TJ'!A360</f>
        <v>Juli</v>
      </c>
      <c r="C360" s="16">
        <f>IFERROR(HLOOKUP("Total kat 1",'[7]Månedlig Olie Rapport'!$B$2:$AG$39,MATCH("Egen produktion 2.i.",'[7]Månedlig Olie Rapport'!$B$2:$B$39,0),FALSE),0)-IFERROR(HLOOKUP("Total kat 1",'[7]Månedlig Olie Rapport'!$B$2:$AG$39,MATCH("Anvendt til produktion 3.n",'[7]Månedlig Olie Rapport'!$B$2:$B$39,0),FALSE),0)-Flybenzin!C360</f>
        <v>236422</v>
      </c>
      <c r="D360" s="16">
        <f>IFERROR(HLOOKUP("Total kat 1",'[7]Månedlig Olie Rapport'!$A$2:$AG$39,MATCH("Import 2.a.",'[7]Månedlig Olie Rapport'!$B$2:$B$39,0),FALSE),0)-Flybenzin!D360</f>
        <v>50945</v>
      </c>
      <c r="E360" s="16">
        <f>IFERROR(HLOOKUP("Total kat 1",'[7]Månedlig Olie Rapport'!$A$2:$AG$39,MATCH("Eksport 3.a.",'[7]Månedlig Olie Rapport'!$B$2:$B$39,0),FALSE),0)-Flybenzin!E360</f>
        <v>144560</v>
      </c>
      <c r="F360" s="16">
        <f>IFERROR(HLOOKUP("Total kat 1",'[7]Månedlig Olie Rapport'!$A$2:$AG$39,MATCH("Bunkring af udenrigsfart 3.d.",'[7]Månedlig Olie Rapport'!$B$2:$B$39,0),FALSE),0)-Flybenzin!F360</f>
        <v>0</v>
      </c>
      <c r="G360" s="16">
        <f>I359-I360-Flybenzin!G360</f>
        <v>12815</v>
      </c>
      <c r="H360" s="16">
        <f>IFERROR(HLOOKUP("Total kat 1",'[7]Månedlig Olie Rapport'!$A$2:$AG$39,MATCH("Salg til Forsvaret 3.e.",'[7]Månedlig Olie Rapport'!$B$2:$B$39,0),FALSE),0)
+IFERROR(HLOOKUP("Total kat 1",'[7]Månedlig Olie Rapport'!$A$2:$AG$39,MATCH("Salg til international luftfart 3.f.",'[7]Månedlig Olie Rapport'!$B$2:$B$39,0),FALSE),0)
+IFERROR(HLOOKUP("Total kat 1",'[7]Månedlig Olie Rapport'!$A$2:$AG$39,MATCH("Salg til andre 3.h.",'[7]Månedlig Olie Rapport'!$B$2:$B$39,0),FALSE),0)
+IFERROR(HLOOKUP("Total kat 1",'[7]Månedlig Olie Rapport'!$A$2:$AG$39,MATCH("Salg til platform 3.g.",'[7]Månedlig Olie Rapport'!$B$2:$B$39,0),FALSE),0)
+IFERROR(HLOOKUP("Total kat 1",'[7]Månedlig Olie Rapport'!$A$2:$AG$39,MATCH("Eget forbrug uden for raffinaderi 3*",'[7]Månedlig Olie Rapport'!$B$2:$B$39,0),FALSE),0)-Flybenzin!H360-IFERROR(HLOOKUP("Total kat 1",'[7]Månedlig Olie Rapport'!$A$2:$AG$39,MATCH("Køb fra andre 2e",'[7]Månedlig Olie Rapport'!$B$2:$B$39,0),FALSE),0)</f>
        <v>155709</v>
      </c>
      <c r="I360" s="16">
        <f>IFERROR(HLOOKUP("Total kat 1",'[7]Månedlig Olie Rapport'!$A$2:$AG$39,MATCH("EGEN BEHOLDNING ULTIMO",'[7]Månedlig Olie Rapport'!$A$2:$A$39,0),FALSE),0)-Flybenzin!I360</f>
        <v>487545</v>
      </c>
      <c r="J360" s="15"/>
      <c r="K360" s="15"/>
      <c r="L360" s="14">
        <f t="shared" ref="L360:L365" si="68">H360*0.75*43.8/1000</f>
        <v>5115.040649999999</v>
      </c>
      <c r="N360" s="23" t="str">
        <f>'Olieforbrug, TJ'!M360</f>
        <v>July</v>
      </c>
    </row>
    <row r="361" spans="1:14" x14ac:dyDescent="0.2">
      <c r="A361" s="23" t="str">
        <f>'Olieforbrug, TJ'!A361</f>
        <v>August</v>
      </c>
      <c r="C361" s="16">
        <f>IFERROR(HLOOKUP("Total kat 1",'[8]Månedlig Olie Rapport'!$B$2:$AG$39,MATCH("Egen produktion 2.i.",'[8]Månedlig Olie Rapport'!$B$2:$B$39,0),FALSE),0)-IFERROR(HLOOKUP("Total kat 1",'[8]Månedlig Olie Rapport'!$B$2:$AG$39,MATCH("Anvendt til produktion 3.n",'[8]Månedlig Olie Rapport'!$B$2:$B$39,0),FALSE),0)-Flybenzin!C361</f>
        <v>239945</v>
      </c>
      <c r="D361" s="16">
        <f>IFERROR(HLOOKUP("Total kat 1",'[8]Månedlig Olie Rapport'!$A$2:$AG$39,MATCH("Import 2.a.",'[8]Månedlig Olie Rapport'!$B$2:$B$39,0),FALSE),0)-Flybenzin!D361</f>
        <v>58369</v>
      </c>
      <c r="E361" s="16">
        <f>IFERROR(HLOOKUP("Total kat 1",'[8]Månedlig Olie Rapport'!$A$2:$AG$39,MATCH("Eksport 3.a.",'[8]Månedlig Olie Rapport'!$B$2:$B$39,0),FALSE),0)-Flybenzin!E361</f>
        <v>125857</v>
      </c>
      <c r="F361" s="16">
        <f>IFERROR(HLOOKUP("Total kat 1",'[8]Månedlig Olie Rapport'!$A$2:$AG$39,MATCH("Bunkring af udenrigsfart 3.d.",'[8]Månedlig Olie Rapport'!$B$2:$B$39,0),FALSE),0)-Flybenzin!F361</f>
        <v>0</v>
      </c>
      <c r="G361" s="16">
        <f>I360-I361-Flybenzin!G361</f>
        <v>-20537</v>
      </c>
      <c r="H361" s="16">
        <f>IFERROR(HLOOKUP("Total kat 1",'[8]Månedlig Olie Rapport'!$A$2:$AG$39,MATCH("Salg til Forsvaret 3.e.",'[8]Månedlig Olie Rapport'!$B$2:$B$39,0),FALSE),0)
+IFERROR(HLOOKUP("Total kat 1",'[8]Månedlig Olie Rapport'!$A$2:$AG$39,MATCH("Salg til international luftfart 3.f.",'[8]Månedlig Olie Rapport'!$B$2:$B$39,0),FALSE),0)
+IFERROR(HLOOKUP("Total kat 1",'[8]Månedlig Olie Rapport'!$A$2:$AG$39,MATCH("Salg til andre 3.h.",'[8]Månedlig Olie Rapport'!$B$2:$B$39,0),FALSE),0)
+IFERROR(HLOOKUP("Total kat 1",'[8]Månedlig Olie Rapport'!$A$2:$AG$39,MATCH("Salg til platform 3.g.",'[8]Månedlig Olie Rapport'!$B$2:$B$39,0),FALSE),0)
+IFERROR(HLOOKUP("Total kat 1",'[8]Månedlig Olie Rapport'!$A$2:$AG$39,MATCH("Eget forbrug uden for raffinaderi 3*",'[8]Månedlig Olie Rapport'!$B$2:$B$39,0),FALSE),0)-Flybenzin!H361-IFERROR(HLOOKUP("Total kat 1",'[8]Månedlig Olie Rapport'!$A$2:$AG$39,MATCH("Køb fra andre 2e",'[8]Månedlig Olie Rapport'!$B$2:$B$39,0),FALSE),0)</f>
        <v>150465</v>
      </c>
      <c r="I361" s="16">
        <f>IFERROR(HLOOKUP("Total kat 1",'[8]Månedlig Olie Rapport'!$A$2:$AG$39,MATCH("EGEN BEHOLDNING ULTIMO",'[8]Månedlig Olie Rapport'!$A$2:$A$39,0),FALSE),0)-Flybenzin!I361</f>
        <v>508067</v>
      </c>
      <c r="J361" s="15"/>
      <c r="K361" s="15"/>
      <c r="L361" s="14">
        <f t="shared" si="68"/>
        <v>4942.7752499999997</v>
      </c>
      <c r="N361" s="23" t="str">
        <f>'Olieforbrug, TJ'!M361</f>
        <v>August</v>
      </c>
    </row>
    <row r="362" spans="1:14" x14ac:dyDescent="0.2">
      <c r="A362" s="23" t="str">
        <f>'Olieforbrug, TJ'!A362</f>
        <v>September</v>
      </c>
      <c r="C362" s="16">
        <f>IFERROR(HLOOKUP("Total kat 1",'[9]Månedlig Olie Rapport'!$B$2:$AG$39,MATCH("Egen produktion 2.i.",'[9]Månedlig Olie Rapport'!$B$2:$B$39,0),FALSE),0)-IFERROR(HLOOKUP("Total kat 1",'[9]Månedlig Olie Rapport'!$B$2:$AG$39,MATCH("Anvendt til produktion 3.n",'[9]Månedlig Olie Rapport'!$B$2:$B$39,0),FALSE),0)-Flybenzin!C362</f>
        <v>178897</v>
      </c>
      <c r="D362" s="16">
        <f>IFERROR(HLOOKUP("Total kat 1",'[9]Månedlig Olie Rapport'!$A$2:$AG$39,MATCH("Import 2.a.",'[9]Månedlig Olie Rapport'!$B$2:$B$39,0),FALSE),0)-Flybenzin!D362</f>
        <v>41798</v>
      </c>
      <c r="E362" s="16">
        <f>IFERROR(HLOOKUP("Total kat 1",'[9]Månedlig Olie Rapport'!$A$2:$AG$39,MATCH("Eksport 3.a.",'[9]Månedlig Olie Rapport'!$B$2:$B$39,0),FALSE),0)-Flybenzin!E362</f>
        <v>109077</v>
      </c>
      <c r="F362" s="16">
        <f>IFERROR(HLOOKUP("Total kat 1",'[9]Månedlig Olie Rapport'!$A$2:$AG$39,MATCH("Bunkring af udenrigsfart 3.d.",'[9]Månedlig Olie Rapport'!$B$2:$B$39,0),FALSE),0)-Flybenzin!F362</f>
        <v>0</v>
      </c>
      <c r="G362" s="16">
        <f>I361-I362-Flybenzin!G362</f>
        <v>35781</v>
      </c>
      <c r="H362" s="16">
        <f>IFERROR(HLOOKUP("Total kat 1",'[9]Månedlig Olie Rapport'!$A$2:$AG$39,MATCH("Salg til Forsvaret 3.e.",'[9]Månedlig Olie Rapport'!$B$2:$B$39,0),FALSE),0)
+IFERROR(HLOOKUP("Total kat 1",'[9]Månedlig Olie Rapport'!$A$2:$AG$39,MATCH("Salg til international luftfart 3.f.",'[9]Månedlig Olie Rapport'!$B$2:$B$39,0),FALSE),0)
+IFERROR(HLOOKUP("Total kat 1",'[9]Månedlig Olie Rapport'!$A$2:$AG$39,MATCH("Salg til andre 3.h.",'[9]Månedlig Olie Rapport'!$B$2:$B$39,0),FALSE),0)
+IFERROR(HLOOKUP("Total kat 1",'[9]Månedlig Olie Rapport'!$A$2:$AG$39,MATCH("Salg til platform 3.g.",'[9]Månedlig Olie Rapport'!$B$2:$B$39,0),FALSE),0)
+IFERROR(HLOOKUP("Total kat 1",'[9]Månedlig Olie Rapport'!$A$2:$AG$39,MATCH("Eget forbrug uden for raffinaderi 3*",'[9]Månedlig Olie Rapport'!$B$2:$B$39,0),FALSE),0)-Flybenzin!H362-IFERROR(HLOOKUP("Total kat 1",'[9]Månedlig Olie Rapport'!$A$2:$AG$39,MATCH("Køb fra andre 2e",'[9]Månedlig Olie Rapport'!$B$2:$B$39,0),FALSE),0)</f>
        <v>148679</v>
      </c>
      <c r="I362" s="16">
        <f>IFERROR(HLOOKUP("Total kat 1",'[9]Månedlig Olie Rapport'!$A$2:$AG$39,MATCH("EGEN BEHOLDNING ULTIMO",'[9]Månedlig Olie Rapport'!$A$2:$A$39,0),FALSE),0)-Flybenzin!I362</f>
        <v>472300</v>
      </c>
      <c r="J362" s="15"/>
      <c r="K362" s="15"/>
      <c r="L362" s="14">
        <f t="shared" si="68"/>
        <v>4884.1051499999994</v>
      </c>
      <c r="N362" s="23" t="str">
        <f>'Olieforbrug, TJ'!M362</f>
        <v>September</v>
      </c>
    </row>
    <row r="363" spans="1:14" x14ac:dyDescent="0.2">
      <c r="A363" s="23" t="str">
        <f>'Olieforbrug, TJ'!A363</f>
        <v>Oktober</v>
      </c>
      <c r="C363" s="16">
        <f>IFERROR(HLOOKUP("Total kat 1",'[10]Månedlig Olie Rapport'!$B$2:$AG$39,MATCH("Egen produktion 2.i.",'[10]Månedlig Olie Rapport'!$B$2:$B$39,0),FALSE),0)-IFERROR(HLOOKUP("Total kat 1",'[10]Månedlig Olie Rapport'!$B$2:$AG$39,MATCH("Anvendt til produktion 3.n",'[10]Månedlig Olie Rapport'!$B$2:$B$39,0),FALSE),0)-Flybenzin!C363</f>
        <v>211474</v>
      </c>
      <c r="D363" s="16">
        <f>IFERROR(HLOOKUP("Total kat 1",'[10]Månedlig Olie Rapport'!$A$2:$AG$39,MATCH("Import 2.a.",'[10]Månedlig Olie Rapport'!$B$2:$B$39,0),FALSE),0)-Flybenzin!D363</f>
        <v>54326</v>
      </c>
      <c r="E363" s="16">
        <f>IFERROR(HLOOKUP("Total kat 1",'[10]Månedlig Olie Rapport'!$A$2:$AG$39,MATCH("Eksport 3.a.",'[10]Månedlig Olie Rapport'!$B$2:$B$39,0),FALSE),0)-Flybenzin!E363</f>
        <v>135390</v>
      </c>
      <c r="F363" s="16">
        <f>IFERROR(HLOOKUP("Total kat 1",'[10]Månedlig Olie Rapport'!$A$2:$AG$39,MATCH("Bunkring af udenrigsfart 3.d.",'[10]Månedlig Olie Rapport'!$B$2:$B$39,0),FALSE),0)-Flybenzin!F363</f>
        <v>0</v>
      </c>
      <c r="G363" s="16">
        <f>I362-I363-Flybenzin!G363</f>
        <v>24469</v>
      </c>
      <c r="H363" s="16">
        <f>IFERROR(HLOOKUP("Total kat 1",'[10]Månedlig Olie Rapport'!$A$2:$AG$39,MATCH("Salg til Forsvaret 3.e.",'[10]Månedlig Olie Rapport'!$B$2:$B$39,0),FALSE),0)
+IFERROR(HLOOKUP("Total kat 1",'[10]Månedlig Olie Rapport'!$A$2:$AG$39,MATCH("Salg til international luftfart 3.f.",'[10]Månedlig Olie Rapport'!$B$2:$B$39,0),FALSE),0)
+IFERROR(HLOOKUP("Total kat 1",'[10]Månedlig Olie Rapport'!$A$2:$AG$39,MATCH("Salg til andre 3.h.",'[10]Månedlig Olie Rapport'!$B$2:$B$39,0),FALSE),0)
+IFERROR(HLOOKUP("Total kat 1",'[10]Månedlig Olie Rapport'!$A$2:$AG$39,MATCH("Salg til platform 3.g.",'[10]Månedlig Olie Rapport'!$B$2:$B$39,0),FALSE),0)
+IFERROR(HLOOKUP("Total kat 1",'[10]Månedlig Olie Rapport'!$A$2:$AG$39,MATCH("Eget forbrug uden for raffinaderi 3*",'[10]Månedlig Olie Rapport'!$B$2:$B$39,0),FALSE),0)-Flybenzin!H363-IFERROR(HLOOKUP("Total kat 1",'[10]Månedlig Olie Rapport'!$A$2:$AG$39,MATCH("Køb fra andre 2e",'[10]Månedlig Olie Rapport'!$B$2:$B$39,0),FALSE),0)</f>
        <v>155072</v>
      </c>
      <c r="I363" s="16">
        <f>IFERROR(HLOOKUP("Total kat 1",'[10]Månedlig Olie Rapport'!$A$2:$AG$39,MATCH("EGEN BEHOLDNING ULTIMO",'[10]Månedlig Olie Rapport'!$A$2:$A$39,0),FALSE),0)-Flybenzin!I363</f>
        <v>447769</v>
      </c>
      <c r="J363" s="15"/>
      <c r="K363" s="15"/>
      <c r="L363" s="14">
        <f t="shared" si="68"/>
        <v>5094.1151999999993</v>
      </c>
      <c r="N363" s="23" t="str">
        <f>'Olieforbrug, TJ'!M363</f>
        <v>October</v>
      </c>
    </row>
    <row r="364" spans="1:14" x14ac:dyDescent="0.2">
      <c r="A364" s="23" t="str">
        <f>'Olieforbrug, TJ'!A364</f>
        <v>November</v>
      </c>
      <c r="C364" s="16">
        <f>IFERROR(HLOOKUP("Total kat 1",'[11]Månedlig Olie Rapport'!$B$2:$AG$39,MATCH("Egen produktion 2.i.",'[11]Månedlig Olie Rapport'!$B$2:$B$39,0),FALSE),0)-IFERROR(HLOOKUP("Total kat 1",'[11]Månedlig Olie Rapport'!$B$2:$AG$39,MATCH("Anvendt til produktion 3.n",'[11]Månedlig Olie Rapport'!$B$2:$B$39,0),FALSE),0)-Flybenzin!C364</f>
        <v>245421</v>
      </c>
      <c r="D364" s="16">
        <f>IFERROR(HLOOKUP("Total kat 1",'[11]Månedlig Olie Rapport'!$A$2:$AG$39,MATCH("Import 2.a.",'[11]Månedlig Olie Rapport'!$B$2:$B$39,0),FALSE),0)-Flybenzin!D364</f>
        <v>48897</v>
      </c>
      <c r="E364" s="16">
        <f>IFERROR(HLOOKUP("Total kat 1",'[11]Månedlig Olie Rapport'!$A$2:$AG$39,MATCH("Eksport 3.a.",'[11]Månedlig Olie Rapport'!$B$2:$B$39,0),FALSE),0)-Flybenzin!E364</f>
        <v>135687</v>
      </c>
      <c r="F364" s="16">
        <f>IFERROR(HLOOKUP("Total kat 1",'[11]Månedlig Olie Rapport'!$A$2:$AG$39,MATCH("Bunkring af udenrigsfart 3.d.",'[11]Månedlig Olie Rapport'!$B$2:$B$39,0),FALSE),0)-Flybenzin!F364</f>
        <v>0</v>
      </c>
      <c r="G364" s="16">
        <f>I363-I364-Flybenzin!G364</f>
        <v>-7257</v>
      </c>
      <c r="H364" s="16">
        <f>IFERROR(HLOOKUP("Total kat 1",'[11]Månedlig Olie Rapport'!$A$2:$AG$39,MATCH("Salg til Forsvaret 3.e.",'[11]Månedlig Olie Rapport'!$B$2:$B$39,0),FALSE),0)
+IFERROR(HLOOKUP("Total kat 1",'[11]Månedlig Olie Rapport'!$A$2:$AG$39,MATCH("Salg til international luftfart 3.f.",'[11]Månedlig Olie Rapport'!$B$2:$B$39,0),FALSE),0)
+IFERROR(HLOOKUP("Total kat 1",'[11]Månedlig Olie Rapport'!$A$2:$AG$39,MATCH("Salg til andre 3.h.",'[11]Månedlig Olie Rapport'!$B$2:$B$39,0),FALSE),0)
+IFERROR(HLOOKUP("Total kat 1",'[11]Månedlig Olie Rapport'!$A$2:$AG$39,MATCH("Salg til platform 3.g.",'[11]Månedlig Olie Rapport'!$B$2:$B$39,0),FALSE),0)
+IFERROR(HLOOKUP("Total kat 1",'[11]Månedlig Olie Rapport'!$A$2:$AG$39,MATCH("Eget forbrug uden for raffinaderi 3*",'[11]Månedlig Olie Rapport'!$B$2:$B$39,0),FALSE),0)-Flybenzin!H364-IFERROR(HLOOKUP("Total kat 1",'[11]Månedlig Olie Rapport'!$A$2:$AG$39,MATCH("Køb fra andre 2e",'[11]Månedlig Olie Rapport'!$B$2:$B$39,0),FALSE),0)</f>
        <v>149482</v>
      </c>
      <c r="I364" s="16">
        <f>IFERROR(HLOOKUP("Total kat 1",'[11]Månedlig Olie Rapport'!$A$2:$AG$39,MATCH("EGEN BEHOLDNING ULTIMO",'[11]Månedlig Olie Rapport'!$A$2:$A$39,0),FALSE),0)-Flybenzin!I364</f>
        <v>455026</v>
      </c>
      <c r="J364" s="15"/>
      <c r="K364" s="15"/>
      <c r="L364" s="14">
        <f t="shared" si="68"/>
        <v>4910.4836999999989</v>
      </c>
      <c r="N364" s="23" t="str">
        <f>'Olieforbrug, TJ'!M364</f>
        <v>November</v>
      </c>
    </row>
    <row r="365" spans="1:14" ht="13.5" thickBot="1" x14ac:dyDescent="0.25">
      <c r="A365" s="41" t="str">
        <f>'Olieforbrug, TJ'!A365</f>
        <v>December</v>
      </c>
      <c r="C365" s="42">
        <f>IFERROR(HLOOKUP("Total kat 1",'[12]Månedlig Olie Rapport'!$B$2:$AG$39,MATCH("Egen produktion 2.i.",'[12]Månedlig Olie Rapport'!$B$2:$B$39,0),FALSE),0)-IFERROR(HLOOKUP("Total kat 1",'[12]Månedlig Olie Rapport'!$B$2:$AG$39,MATCH("Anvendt til produktion 3.n",'[12]Månedlig Olie Rapport'!$B$2:$B$39,0),FALSE),0)-Flybenzin!C365</f>
        <v>256501</v>
      </c>
      <c r="D365" s="42">
        <f>IFERROR(HLOOKUP("Total kat 1",'[12]Månedlig Olie Rapport'!$A$2:$AG$39,MATCH("Import 2.a.",'[12]Månedlig Olie Rapport'!$B$2:$B$39,0),FALSE),0)-Flybenzin!D365</f>
        <v>46944</v>
      </c>
      <c r="E365" s="42">
        <f>IFERROR(HLOOKUP("Total kat 1",'[12]Månedlig Olie Rapport'!$A$2:$AG$39,MATCH("Eksport 3.a.",'[12]Månedlig Olie Rapport'!$B$2:$B$39,0),FALSE),0)-Flybenzin!E365</f>
        <v>110248</v>
      </c>
      <c r="F365" s="42">
        <f>IFERROR(HLOOKUP("Total kat 1",'[12]Månedlig Olie Rapport'!$A$2:$AG$39,MATCH("Bunkring af udenrigsfart 3.d.",'[12]Månedlig Olie Rapport'!$B$2:$B$39,0),FALSE),0)-Flybenzin!F365</f>
        <v>0</v>
      </c>
      <c r="G365" s="42">
        <f>I364-I365-Flybenzin!G365</f>
        <v>-49870</v>
      </c>
      <c r="H365" s="42">
        <f>IFERROR(HLOOKUP("Total kat 1",'[12]Månedlig Olie Rapport'!$A$2:$AG$39,MATCH("Salg til Forsvaret 3.e.",'[12]Månedlig Olie Rapport'!$B$2:$B$39,0),FALSE),0)
+IFERROR(HLOOKUP("Total kat 1",'[12]Månedlig Olie Rapport'!$A$2:$AG$39,MATCH("Salg til international luftfart 3.f.",'[12]Månedlig Olie Rapport'!$B$2:$B$39,0),FALSE),0)
+IFERROR(HLOOKUP("Total kat 1",'[12]Månedlig Olie Rapport'!$A$2:$AG$39,MATCH("Salg til andre 3.h.",'[12]Månedlig Olie Rapport'!$B$2:$B$39,0),FALSE),0)
+IFERROR(HLOOKUP("Total kat 1",'[12]Månedlig Olie Rapport'!$A$2:$AG$39,MATCH("Salg til platform 3.g.",'[12]Månedlig Olie Rapport'!$B$2:$B$39,0),FALSE),0)
+IFERROR(HLOOKUP("Total kat 1",'[12]Månedlig Olie Rapport'!$A$2:$AG$39,MATCH("Eget forbrug uden for raffinaderi 3*",'[12]Månedlig Olie Rapport'!$B$2:$B$39,0),FALSE),0)-Flybenzin!H365-IFERROR(HLOOKUP("Total kat 1",'[12]Månedlig Olie Rapport'!$A$2:$AG$39,MATCH("Køb fra andre 2e",'[12]Månedlig Olie Rapport'!$B$2:$B$39,0),FALSE),0)</f>
        <v>142569</v>
      </c>
      <c r="I365" s="42">
        <f>IFERROR(HLOOKUP("Total kat 1",'[12]Månedlig Olie Rapport'!$A$2:$AG$39,MATCH("EGEN BEHOLDNING ULTIMO",'[12]Månedlig Olie Rapport'!$A$2:$A$39,0),FALSE),0)-Flybenzin!I365</f>
        <v>504896</v>
      </c>
      <c r="J365" s="2"/>
      <c r="K365" s="2"/>
      <c r="L365" s="54">
        <f t="shared" si="68"/>
        <v>4683.3916499999996</v>
      </c>
      <c r="N365" s="43" t="str">
        <f>'Olieforbrug, TJ'!M365</f>
        <v>December</v>
      </c>
    </row>
    <row r="366" spans="1:14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5"/>
      <c r="K366" s="15"/>
      <c r="L366" s="14"/>
      <c r="M366" s="3"/>
      <c r="N366" s="37">
        <v>2018</v>
      </c>
    </row>
    <row r="367" spans="1:14" x14ac:dyDescent="0.2">
      <c r="A367" s="23" t="str">
        <f>'Olieforbrug, TJ'!A367</f>
        <v>Januar</v>
      </c>
      <c r="C367" s="16">
        <f>IFERROR(HLOOKUP("Total kat 1",'[13]Månedlig Olie Rapport'!$B$2:$AG$39,MATCH("Egen produktion 2.i.",'[13]Månedlig Olie Rapport'!$B$2:$B$39,0),FALSE),0)-IFERROR(HLOOKUP("Total kat 1",'[13]Månedlig Olie Rapport'!$B$2:$AG$39,MATCH("Anvendt til produktion 3.n",'[13]Månedlig Olie Rapport'!$B$2:$B$39,0),FALSE),0)-Flybenzin!C367</f>
        <v>257460</v>
      </c>
      <c r="D367" s="16">
        <f>IFERROR(HLOOKUP("Total kat 1",'[13]Månedlig Olie Rapport'!$A$2:$AG$39,MATCH("Import 2.a.",'[13]Månedlig Olie Rapport'!$B$2:$B$39,0),FALSE),0)-Flybenzin!D367</f>
        <v>60563</v>
      </c>
      <c r="E367" s="16">
        <f>IFERROR(HLOOKUP("Total kat 1",'[13]Månedlig Olie Rapport'!$A$2:$AG$39,MATCH("Eksport 3.a.",'[13]Månedlig Olie Rapport'!$B$2:$B$39,0),FALSE),0)-Flybenzin!E367</f>
        <v>161692</v>
      </c>
      <c r="F367" s="16">
        <f>IFERROR(HLOOKUP("Total kat 1",'[13]Månedlig Olie Rapport'!$A$2:$AG$39,MATCH("Bunkring af udenrigsfart 3.d.",'[13]Månedlig Olie Rapport'!$B$2:$B$39,0),FALSE),0)-Flybenzin!F367</f>
        <v>0</v>
      </c>
      <c r="G367" s="16">
        <f>I365-I367-Flybenzin!G367</f>
        <v>-14330</v>
      </c>
      <c r="H367" s="16">
        <f>IFERROR(HLOOKUP("Total kat 1",'[13]Månedlig Olie Rapport'!$A$2:$AG$39,MATCH("Salg til Forsvaret 3.e.",'[13]Månedlig Olie Rapport'!$B$2:$B$39,0),FALSE),0)
+IFERROR(HLOOKUP("Total kat 1",'[13]Månedlig Olie Rapport'!$A$2:$AG$39,MATCH("Salg til international luftfart 3.f.",'[13]Månedlig Olie Rapport'!$B$2:$B$39,0),FALSE),0)
+IFERROR(HLOOKUP("Total kat 1",'[13]Månedlig Olie Rapport'!$A$2:$AG$39,MATCH("Salg til andre 3.h.",'[13]Månedlig Olie Rapport'!$B$2:$B$39,0),FALSE),0)
+IFERROR(HLOOKUP("Total kat 1",'[13]Månedlig Olie Rapport'!$A$2:$AG$39,MATCH("Salg til platform 3.g.",'[13]Månedlig Olie Rapport'!$B$2:$B$39,0),FALSE),0)
+IFERROR(HLOOKUP("Total kat 1",'[13]Månedlig Olie Rapport'!$A$2:$AG$39,MATCH("Eget forbrug uden for raffinaderi 3*",'[13]Månedlig Olie Rapport'!$B$2:$B$39,0),FALSE),0)-Flybenzin!H367-IFERROR(HLOOKUP("Total kat 1",'[13]Månedlig Olie Rapport'!$A$2:$AG$39,MATCH("Køb fra andre 2e",'[13]Månedlig Olie Rapport'!$B$2:$B$39,0),FALSE),0)</f>
        <v>140312</v>
      </c>
      <c r="I367" s="16">
        <f>IFERROR(HLOOKUP("Total kat 1",'[13]Månedlig Olie Rapport'!$A$2:$AG$39,MATCH("EGEN BEHOLDNING ULTIMO",'[13]Månedlig Olie Rapport'!$A$2:$A$39,0),FALSE),0)-Flybenzin!I367</f>
        <v>519226</v>
      </c>
      <c r="J367" s="15"/>
      <c r="K367" s="15"/>
      <c r="L367" s="14">
        <f>H367*0.75*43.8/1000</f>
        <v>4609.2491999999993</v>
      </c>
      <c r="N367" s="23" t="str">
        <f>'Olieforbrug, TJ'!M367</f>
        <v>January</v>
      </c>
    </row>
    <row r="368" spans="1:14" x14ac:dyDescent="0.2">
      <c r="A368" s="23" t="str">
        <f>'Olieforbrug, TJ'!A368</f>
        <v>Februar</v>
      </c>
      <c r="C368" s="16">
        <f>IFERROR(HLOOKUP("Total kat 1",'[14]Månedlig Olie Rapport'!$B$2:$AG$39,MATCH("Egen produktion 2.i.",'[14]Månedlig Olie Rapport'!$B$2:$B$39,0),FALSE),0)-IFERROR(HLOOKUP("Total kat 1",'[14]Månedlig Olie Rapport'!$B$2:$AG$39,MATCH("Anvendt til produktion 3.n",'[14]Månedlig Olie Rapport'!$B$2:$B$39,0),FALSE),0)-Flybenzin!C368</f>
        <v>222953</v>
      </c>
      <c r="D368" s="16">
        <f>IFERROR(HLOOKUP("Total kat 1",'[14]Månedlig Olie Rapport'!$A$2:$AG$39,MATCH("Import 2.a.",'[14]Månedlig Olie Rapport'!$B$2:$B$39,0),FALSE),0)-Flybenzin!D368</f>
        <v>40568</v>
      </c>
      <c r="E368" s="16">
        <f>IFERROR(HLOOKUP("Total kat 1",'[14]Månedlig Olie Rapport'!$A$2:$AG$39,MATCH("Eksport 3.a.",'[14]Månedlig Olie Rapport'!$B$2:$B$39,0),FALSE),0)-Flybenzin!E368</f>
        <v>130286</v>
      </c>
      <c r="F368" s="16">
        <f>IFERROR(HLOOKUP("Total kat 1",'[14]Månedlig Olie Rapport'!$A$2:$AG$39,MATCH("Bunkring af udenrigsfart 3.d.",'[14]Månedlig Olie Rapport'!$B$2:$B$39,0),FALSE),0)-Flybenzin!F368</f>
        <v>0</v>
      </c>
      <c r="G368" s="16">
        <f>I367-I368-Flybenzin!G368</f>
        <v>-887</v>
      </c>
      <c r="H368" s="16">
        <f>IFERROR(HLOOKUP("Total kat 1",'[14]Månedlig Olie Rapport'!$A$2:$AG$39,MATCH("Salg til Forsvaret 3.e.",'[14]Månedlig Olie Rapport'!$B$2:$B$39,0),FALSE),0)
+IFERROR(HLOOKUP("Total kat 1",'[14]Månedlig Olie Rapport'!$A$2:$AG$39,MATCH("Salg til international luftfart 3.f.",'[14]Månedlig Olie Rapport'!$B$2:$B$39,0),FALSE),0)
+IFERROR(HLOOKUP("Total kat 1",'[14]Månedlig Olie Rapport'!$A$2:$AG$39,MATCH("Salg til andre 3.h.",'[14]Månedlig Olie Rapport'!$B$2:$B$39,0),FALSE),0)
+IFERROR(HLOOKUP("Total kat 1",'[14]Månedlig Olie Rapport'!$A$2:$AG$39,MATCH("Salg til platform 3.g.",'[14]Månedlig Olie Rapport'!$B$2:$B$39,0),FALSE),0)
+IFERROR(HLOOKUP("Total kat 1",'[14]Månedlig Olie Rapport'!$A$2:$AG$39,MATCH("Eget forbrug uden for raffinaderi 3*",'[14]Månedlig Olie Rapport'!$B$2:$B$39,0),FALSE),0)-Flybenzin!H368-IFERROR(HLOOKUP("Total kat 1",'[14]Månedlig Olie Rapport'!$A$2:$AG$39,MATCH("Køb fra andre 2e",'[14]Månedlig Olie Rapport'!$B$2:$B$39,0),FALSE),0)</f>
        <v>129046</v>
      </c>
      <c r="I368" s="16">
        <f>IFERROR(HLOOKUP("Total kat 1",'[14]Månedlig Olie Rapport'!$A$2:$AG$39,MATCH("EGEN BEHOLDNING ULTIMO",'[14]Månedlig Olie Rapport'!$A$2:$A$39,0),FALSE),0)-Flybenzin!I368</f>
        <v>521552</v>
      </c>
      <c r="J368" s="15"/>
      <c r="K368" s="15"/>
      <c r="L368" s="14">
        <f>H368*0.75*43.8/1000</f>
        <v>4239.1610999999994</v>
      </c>
      <c r="N368" s="23" t="str">
        <f>'Olieforbrug, TJ'!M368</f>
        <v>February</v>
      </c>
    </row>
    <row r="369" spans="1:14" x14ac:dyDescent="0.2">
      <c r="A369" s="23" t="str">
        <f>'Olieforbrug, TJ'!A369</f>
        <v>Marts</v>
      </c>
      <c r="C369" s="16">
        <f>IFERROR(HLOOKUP("Total kat 1",'[15]Månedlig Olie Rapport'!$B$2:$AG$39,MATCH("Egen produktion 2.i.",'[15]Månedlig Olie Rapport'!$B$2:$B$39,0),FALSE),0)-IFERROR(HLOOKUP("Total kat 1",'[15]Månedlig Olie Rapport'!$B$2:$AG$39,MATCH("Anvendt til produktion 3.n",'[15]Månedlig Olie Rapport'!$B$2:$B$39,0),FALSE),0)-Flybenzin!C369</f>
        <v>229762</v>
      </c>
      <c r="D369" s="16">
        <f>IFERROR(HLOOKUP("Total kat 1",'[15]Månedlig Olie Rapport'!$A$2:$AG$39,MATCH("Import 2.a.",'[15]Månedlig Olie Rapport'!$B$2:$B$39,0),FALSE),0)-Flybenzin!D367</f>
        <v>42112</v>
      </c>
      <c r="E369" s="16">
        <f>IFERROR(HLOOKUP("Total kat 1",'[15]Månedlig Olie Rapport'!$A$2:$AG$39,MATCH("Eksport 3.a.",'[15]Månedlig Olie Rapport'!$B$2:$B$39,0),FALSE),0)-Flybenzin!E369</f>
        <v>115077</v>
      </c>
      <c r="F369" s="16">
        <f>IFERROR(HLOOKUP("Total kat 1",'[15]Månedlig Olie Rapport'!$A$2:$AG$39,MATCH("Bunkring af udenrigsfart 3.d.",'[15]Månedlig Olie Rapport'!$B$2:$B$39,0),FALSE),0)-Flybenzin!F369</f>
        <v>0</v>
      </c>
      <c r="G369" s="16">
        <f>I368-I369-Flybenzin!G369</f>
        <v>-17923</v>
      </c>
      <c r="H369" s="16">
        <f>IFERROR(HLOOKUP("Total kat 1",'[15]Månedlig Olie Rapport'!$A$2:$AG$39,MATCH("Salg til Forsvaret 3.e.",'[15]Månedlig Olie Rapport'!$B$2:$B$39,0),FALSE),0)
+IFERROR(HLOOKUP("Total kat 1",'[15]Månedlig Olie Rapport'!$A$2:$AG$39,MATCH("Salg til international luftfart 3.f.",'[15]Månedlig Olie Rapport'!$B$2:$B$39,0),FALSE),0)
+IFERROR(HLOOKUP("Total kat 1",'[15]Månedlig Olie Rapport'!$A$2:$AG$39,MATCH("Salg til andre 3.h.",'[15]Månedlig Olie Rapport'!$B$2:$B$39,0),FALSE),0)
+IFERROR(HLOOKUP("Total kat 1",'[15]Månedlig Olie Rapport'!$A$2:$AG$39,MATCH("Salg til platform 3.g.",'[15]Månedlig Olie Rapport'!$B$2:$B$39,0),FALSE),0)
+IFERROR(HLOOKUP("Total kat 1",'[15]Månedlig Olie Rapport'!$A$2:$AG$39,MATCH("Eget forbrug uden for raffinaderi 3*",'[15]Månedlig Olie Rapport'!$B$2:$B$39,0),FALSE),0)-Flybenzin!H369-IFERROR(HLOOKUP("Total kat 1",'[15]Månedlig Olie Rapport'!$A$2:$AG$39,MATCH("Køb fra andre 2e",'[15]Månedlig Olie Rapport'!$B$2:$B$39,0),FALSE),0)</f>
        <v>138208</v>
      </c>
      <c r="I369" s="16">
        <f>IFERROR(HLOOKUP("Total kat 1",'[15]Månedlig Olie Rapport'!$A$2:$AG$39,MATCH("EGEN BEHOLDNING ULTIMO",'[15]Månedlig Olie Rapport'!$A$2:$A$39,0),FALSE),0)-Flybenzin!I369</f>
        <v>539411</v>
      </c>
      <c r="J369" s="15"/>
      <c r="K369" s="15"/>
      <c r="L369" s="14">
        <f t="shared" ref="L369:L374" si="69">H369*0.75*43.8/1000</f>
        <v>4540.1327999999994</v>
      </c>
      <c r="N369" s="23" t="str">
        <f>'Olieforbrug, TJ'!M369</f>
        <v>March</v>
      </c>
    </row>
    <row r="370" spans="1:14" x14ac:dyDescent="0.2">
      <c r="A370" s="23" t="str">
        <f>'Olieforbrug, TJ'!A370</f>
        <v>April</v>
      </c>
      <c r="C370" s="16">
        <f>IFERROR(HLOOKUP("Total kat 1",'[16]Månedlig Olie Rapport'!$B$2:$AG$39,MATCH("Egen produktion 2.i.",'[16]Månedlig Olie Rapport'!$B$2:$B$39,0),FALSE),0)-IFERROR(HLOOKUP("Total kat 1",'[16]Månedlig Olie Rapport'!$B$2:$AG$39,MATCH("Anvendt til produktion 3.n",'[16]Månedlig Olie Rapport'!$B$2:$B$39,0),FALSE),0)-Flybenzin!C370</f>
        <v>215894</v>
      </c>
      <c r="D370" s="16">
        <f>IFERROR(HLOOKUP("Total kat 1",'[16]Månedlig Olie Rapport'!$A$2:$AG$39,MATCH("Import 2.a.",'[16]Månedlig Olie Rapport'!$B$2:$B$39,0),FALSE),0)-Flybenzin!D368</f>
        <v>65639</v>
      </c>
      <c r="E370" s="16">
        <f>IFERROR(HLOOKUP("Total kat 1",'[16]Månedlig Olie Rapport'!$A$2:$AG$39,MATCH("Eksport 3.a.",'[16]Månedlig Olie Rapport'!$B$2:$B$39,0),FALSE),0)-Flybenzin!E370</f>
        <v>136965</v>
      </c>
      <c r="F370" s="16">
        <f>IFERROR(HLOOKUP("Total kat 1",'[16]Månedlig Olie Rapport'!$A$2:$AG$39,MATCH("Bunkring af udenrigsfart 3.d.",'[16]Månedlig Olie Rapport'!$B$2:$B$39,0),FALSE),0)-Flybenzin!F370</f>
        <v>0</v>
      </c>
      <c r="G370" s="16">
        <f>I369-I370-Flybenzin!G370</f>
        <v>2288</v>
      </c>
      <c r="H370" s="16">
        <f>IFERROR(HLOOKUP("Total kat 1",'[16]Månedlig Olie Rapport'!$A$2:$AG$39,MATCH("Salg til Forsvaret 3.e.",'[16]Månedlig Olie Rapport'!$B$2:$B$39,0),FALSE),0)
+IFERROR(HLOOKUP("Total kat 1",'[16]Månedlig Olie Rapport'!$A$2:$AG$39,MATCH("Salg til international luftfart 3.f.",'[16]Månedlig Olie Rapport'!$B$2:$B$39,0),FALSE),0)
+IFERROR(HLOOKUP("Total kat 1",'[16]Månedlig Olie Rapport'!$A$2:$AG$39,MATCH("Salg til andre 3.h.",'[16]Månedlig Olie Rapport'!$B$2:$B$39,0),FALSE),0)
+IFERROR(HLOOKUP("Total kat 1",'[16]Månedlig Olie Rapport'!$A$2:$AG$39,MATCH("Salg til platform 3.g.",'[16]Månedlig Olie Rapport'!$B$2:$B$39,0),FALSE),0)
+IFERROR(HLOOKUP("Total kat 1",'[16]Månedlig Olie Rapport'!$A$2:$AG$39,MATCH("Eget forbrug uden for raffinaderi 3*",'[16]Månedlig Olie Rapport'!$B$2:$B$39,0),FALSE),0)-Flybenzin!H370-IFERROR(HLOOKUP("Total kat 1",'[16]Månedlig Olie Rapport'!$A$2:$AG$39,MATCH("Køb fra andre 2e",'[16]Månedlig Olie Rapport'!$B$2:$B$39,0),FALSE),0)</f>
        <v>147049</v>
      </c>
      <c r="I370" s="16">
        <f>IFERROR(HLOOKUP("Total kat 1",'[16]Månedlig Olie Rapport'!$A$2:$AG$39,MATCH("EGEN BEHOLDNING ULTIMO",'[16]Månedlig Olie Rapport'!$A$2:$A$39,0),FALSE),0)-Flybenzin!I370</f>
        <v>537015</v>
      </c>
      <c r="J370" s="15"/>
      <c r="K370" s="15"/>
      <c r="L370" s="14">
        <f t="shared" si="69"/>
        <v>4830.5596499999992</v>
      </c>
      <c r="N370" s="23" t="str">
        <f>'Olieforbrug, TJ'!M370</f>
        <v>April</v>
      </c>
    </row>
    <row r="371" spans="1:14" x14ac:dyDescent="0.2">
      <c r="A371" s="23" t="str">
        <f>'Olieforbrug, TJ'!A371</f>
        <v>Maj</v>
      </c>
      <c r="C371" s="16">
        <f>IFERROR(HLOOKUP("Total kat 1",'[17]Månedlig Olie Rapport'!$B$2:$AG$39,MATCH("Egen produktion 2.i.",'[17]Månedlig Olie Rapport'!$B$2:$B$39,0),FALSE),0)-IFERROR(HLOOKUP("Total kat 1",'[17]Månedlig Olie Rapport'!$B$2:$AG$39,MATCH("Anvendt til produktion 3.n",'[17]Månedlig Olie Rapport'!$B$2:$B$39,0),FALSE),0)-Flybenzin!C371</f>
        <v>215894</v>
      </c>
      <c r="D371" s="16">
        <f>IFERROR(HLOOKUP("Total kat 1",'[17]Månedlig Olie Rapport'!$A$2:$AG$39,MATCH("Import 2.a.",'[17]Månedlig Olie Rapport'!$B$2:$B$39,0),FALSE),0)-Flybenzin!D369</f>
        <v>67082</v>
      </c>
      <c r="E371" s="16">
        <f>IFERROR(HLOOKUP("Total kat 1",'[17]Månedlig Olie Rapport'!$A$2:$AG$39,MATCH("Eksport 3.a.",'[17]Månedlig Olie Rapport'!$B$2:$B$39,0),FALSE),0)-Flybenzin!E371</f>
        <v>136965</v>
      </c>
      <c r="F371" s="16">
        <f>IFERROR(HLOOKUP("Total kat 1",'[17]Månedlig Olie Rapport'!$A$2:$AG$39,MATCH("Bunkring af udenrigsfart 3.d.",'[17]Månedlig Olie Rapport'!$B$2:$B$39,0),FALSE),0)-Flybenzin!F371</f>
        <v>0</v>
      </c>
      <c r="G371" s="16">
        <f>I370-I371-Flybenzin!G371</f>
        <v>0</v>
      </c>
      <c r="H371" s="16">
        <f>IFERROR(HLOOKUP("Total kat 1",'[17]Månedlig Olie Rapport'!$A$2:$AG$39,MATCH("Salg til Forsvaret 3.e.",'[17]Månedlig Olie Rapport'!$B$2:$B$39,0),FALSE),0)
+IFERROR(HLOOKUP("Total kat 1",'[17]Månedlig Olie Rapport'!$A$2:$AG$39,MATCH("Salg til international luftfart 3.f.",'[17]Månedlig Olie Rapport'!$B$2:$B$39,0),FALSE),0)
+IFERROR(HLOOKUP("Total kat 1",'[17]Månedlig Olie Rapport'!$A$2:$AG$39,MATCH("Salg til andre 3.h.",'[17]Månedlig Olie Rapport'!$B$2:$B$39,0),FALSE),0)
+IFERROR(HLOOKUP("Total kat 1",'[17]Månedlig Olie Rapport'!$A$2:$AG$39,MATCH("Salg til platform 3.g.",'[17]Månedlig Olie Rapport'!$B$2:$B$39,0),FALSE),0)
+IFERROR(HLOOKUP("Total kat 1",'[17]Månedlig Olie Rapport'!$A$2:$AG$39,MATCH("Eget forbrug uden for raffinaderi 3*",'[17]Månedlig Olie Rapport'!$B$2:$B$39,0),FALSE),0)-Flybenzin!H371-IFERROR(HLOOKUP("Total kat 1",'[17]Månedlig Olie Rapport'!$A$2:$AG$39,MATCH("Køb fra andre 2e",'[17]Månedlig Olie Rapport'!$B$2:$B$39,0),FALSE),0)</f>
        <v>147049</v>
      </c>
      <c r="I371" s="16">
        <f>IFERROR(HLOOKUP("Total kat 1",'[17]Månedlig Olie Rapport'!$A$2:$AG$39,MATCH("EGEN BEHOLDNING ULTIMO",'[17]Månedlig Olie Rapport'!$A$2:$A$39,0),FALSE),0)-Flybenzin!I371</f>
        <v>537015</v>
      </c>
      <c r="J371" s="15"/>
      <c r="K371" s="15"/>
      <c r="L371" s="14">
        <f t="shared" si="69"/>
        <v>4830.5596499999992</v>
      </c>
      <c r="N371" s="23" t="str">
        <f>'Olieforbrug, TJ'!M371</f>
        <v>May</v>
      </c>
    </row>
    <row r="372" spans="1:14" x14ac:dyDescent="0.2">
      <c r="A372" s="23" t="str">
        <f>'Olieforbrug, TJ'!A372</f>
        <v>Juni</v>
      </c>
      <c r="C372" s="16">
        <f>IFERROR(HLOOKUP("Total kat 1",'[18]Månedlig Olie Rapport'!$B$2:$AG$39,MATCH("Egen produktion 2.i.",'[18]Månedlig Olie Rapport'!$B$2:$B$39,0),FALSE),0)-IFERROR(HLOOKUP("Total kat 1",'[18]Månedlig Olie Rapport'!$B$2:$AG$39,MATCH("Anvendt til produktion 3.n",'[18]Månedlig Olie Rapport'!$B$2:$B$39,0),FALSE),0)-Flybenzin!C372</f>
        <v>224170</v>
      </c>
      <c r="D372" s="16">
        <f>IFERROR(HLOOKUP("Total kat 1",'[18]Månedlig Olie Rapport'!$A$2:$AG$39,MATCH("Import 2.a.",'[18]Månedlig Olie Rapport'!$B$2:$B$39,0),FALSE),0)-Flybenzin!D370</f>
        <v>58363</v>
      </c>
      <c r="E372" s="16">
        <f>IFERROR(HLOOKUP("Total kat 1",'[18]Månedlig Olie Rapport'!$A$2:$AG$39,MATCH("Eksport 3.a.",'[18]Månedlig Olie Rapport'!$B$2:$B$39,0),FALSE),0)-Flybenzin!E372</f>
        <v>142517</v>
      </c>
      <c r="F372" s="16">
        <f>IFERROR(HLOOKUP("Total kat 1",'[18]Månedlig Olie Rapport'!$A$2:$AG$39,MATCH("Bunkring af udenrigsfart 3.d.",'[18]Månedlig Olie Rapport'!$B$2:$B$39,0),FALSE),0)-Flybenzin!F372</f>
        <v>0</v>
      </c>
      <c r="G372" s="16">
        <f>I371-I372-Flybenzin!G372</f>
        <v>51749</v>
      </c>
      <c r="H372" s="16">
        <f>IFERROR(HLOOKUP("Total kat 1",'[18]Månedlig Olie Rapport'!$A$2:$AG$39,MATCH("Salg til Forsvaret 3.e.",'[18]Månedlig Olie Rapport'!$B$2:$B$39,0),FALSE),0)
+IFERROR(HLOOKUP("Total kat 1",'[18]Månedlig Olie Rapport'!$A$2:$AG$39,MATCH("Salg til international luftfart 3.f.",'[18]Månedlig Olie Rapport'!$B$2:$B$39,0),FALSE),0)
+IFERROR(HLOOKUP("Total kat 1",'[18]Månedlig Olie Rapport'!$A$2:$AG$39,MATCH("Salg til andre 3.h.",'[18]Månedlig Olie Rapport'!$B$2:$B$39,0),FALSE),0)
+IFERROR(HLOOKUP("Total kat 1",'[18]Månedlig Olie Rapport'!$A$2:$AG$39,MATCH("Salg til platform 3.g.",'[18]Månedlig Olie Rapport'!$B$2:$B$39,0),FALSE),0)
+IFERROR(HLOOKUP("Total kat 1",'[18]Månedlig Olie Rapport'!$A$2:$AG$39,MATCH("Eget forbrug uden for raffinaderi 3*",'[18]Månedlig Olie Rapport'!$B$2:$B$39,0),FALSE),0)-Flybenzin!H372-IFERROR(HLOOKUP("Total kat 1",'[18]Månedlig Olie Rapport'!$A$2:$AG$39,MATCH("Køb fra andre 2e",'[18]Månedlig Olie Rapport'!$B$2:$B$39,0),FALSE),0)</f>
        <v>154830</v>
      </c>
      <c r="I372" s="16">
        <f>IFERROR(HLOOKUP("Total kat 1",'[18]Månedlig Olie Rapport'!$A$2:$AG$39,MATCH("EGEN BEHOLDNING ULTIMO",'[18]Månedlig Olie Rapport'!$A$2:$A$39,0),FALSE),0)-Flybenzin!I372</f>
        <v>484949</v>
      </c>
      <c r="J372" s="15"/>
      <c r="K372" s="15"/>
      <c r="L372" s="14">
        <f t="shared" si="69"/>
        <v>5086.1655000000001</v>
      </c>
      <c r="N372" s="23" t="str">
        <f>'Olieforbrug, TJ'!M372</f>
        <v>June</v>
      </c>
    </row>
    <row r="373" spans="1:14" x14ac:dyDescent="0.2">
      <c r="A373" s="23" t="str">
        <f>'Olieforbrug, TJ'!A373</f>
        <v>Juli</v>
      </c>
      <c r="C373" s="16">
        <f>IFERROR(HLOOKUP("Total kat 1",'[19]Månedlig Olie Rapport'!$B$2:$AG$39,MATCH("Egen produktion 2.i.",'[19]Månedlig Olie Rapport'!$B$2:$B$39,0),FALSE),0)-IFERROR(HLOOKUP("Total kat 1",'[19]Månedlig Olie Rapport'!$B$2:$AG$39,MATCH("Anvendt til produktion 3.n",'[19]Månedlig Olie Rapport'!$B$2:$B$39,0),FALSE),0)-Flybenzin!C373</f>
        <v>222165</v>
      </c>
      <c r="D373" s="16">
        <f>IFERROR(HLOOKUP("Total kat 1",'[19]Månedlig Olie Rapport'!$A$2:$AG$39,MATCH("Import 2.a.",'[19]Månedlig Olie Rapport'!$B$2:$B$39,0),FALSE),0)-Flybenzin!D371</f>
        <v>66897</v>
      </c>
      <c r="E373" s="16">
        <f>IFERROR(HLOOKUP("Total kat 1",'[19]Månedlig Olie Rapport'!$A$2:$AG$39,MATCH("Eksport 3.a.",'[19]Månedlig Olie Rapport'!$B$2:$B$39,0),FALSE),0)-Flybenzin!E373</f>
        <v>129709</v>
      </c>
      <c r="F373" s="16">
        <f>IFERROR(HLOOKUP("Total kat 1",'[19]Månedlig Olie Rapport'!$A$2:$AG$39,MATCH("Bunkring af udenrigsfart 3.d.",'[19]Månedlig Olie Rapport'!$B$2:$B$39,0),FALSE),0)-Flybenzin!F373</f>
        <v>0</v>
      </c>
      <c r="G373" s="16">
        <f>I372-I373-Flybenzin!G373</f>
        <v>-7582</v>
      </c>
      <c r="H373" s="16">
        <f>IFERROR(HLOOKUP("Total kat 1",'[19]Månedlig Olie Rapport'!$A$2:$AG$39,MATCH("Salg til Forsvaret 3.e.",'[19]Månedlig Olie Rapport'!$B$2:$B$39,0),FALSE),0)
+IFERROR(HLOOKUP("Total kat 1",'[19]Månedlig Olie Rapport'!$A$2:$AG$39,MATCH("Salg til international luftfart 3.f.",'[19]Månedlig Olie Rapport'!$B$2:$B$39,0),FALSE),0)
+IFERROR(HLOOKUP("Total kat 1",'[19]Månedlig Olie Rapport'!$A$2:$AG$39,MATCH("Salg til andre 3.h.",'[19]Månedlig Olie Rapport'!$B$2:$B$39,0),FALSE),0)
+IFERROR(HLOOKUP("Total kat 1",'[19]Månedlig Olie Rapport'!$A$2:$AG$39,MATCH("Salg til platform 3.g.",'[19]Månedlig Olie Rapport'!$B$2:$B$39,0),FALSE),0)
+IFERROR(HLOOKUP("Total kat 1",'[19]Månedlig Olie Rapport'!$A$2:$AG$39,MATCH("Eget forbrug uden for raffinaderi 3*",'[19]Månedlig Olie Rapport'!$B$2:$B$39,0),FALSE),0)-Flybenzin!H373-IFERROR(HLOOKUP("Total kat 1",'[19]Månedlig Olie Rapport'!$A$2:$AG$39,MATCH("Køb fra andre 2e",'[19]Månedlig Olie Rapport'!$B$2:$B$39,0),FALSE),0)</f>
        <v>152547</v>
      </c>
      <c r="I373" s="16">
        <f>IFERROR(HLOOKUP("Total kat 1",'[19]Månedlig Olie Rapport'!$A$2:$AG$39,MATCH("EGEN BEHOLDNING ULTIMO",'[19]Månedlig Olie Rapport'!$A$2:$A$39,0),FALSE),0)-Flybenzin!I373</f>
        <v>492376</v>
      </c>
      <c r="J373" s="15"/>
      <c r="K373" s="15"/>
      <c r="L373" s="14">
        <f t="shared" si="69"/>
        <v>5011.1689499999993</v>
      </c>
      <c r="N373" s="23" t="str">
        <f>'Olieforbrug, TJ'!M373</f>
        <v>July</v>
      </c>
    </row>
    <row r="374" spans="1:14" x14ac:dyDescent="0.2">
      <c r="A374" s="23" t="str">
        <f>'Olieforbrug, TJ'!A374</f>
        <v>August</v>
      </c>
      <c r="C374" s="16">
        <f>IFERROR(HLOOKUP("Total kat 1",'[20]Månedlig Olie Rapport'!$B$2:$AG$39,MATCH("Egen produktion 2.i.",'[20]Månedlig Olie Rapport'!$B$2:$B$39,0),FALSE),0)-IFERROR(HLOOKUP("Total kat 1",'[20]Månedlig Olie Rapport'!$B$2:$AG$39,MATCH("Anvendt til produktion 3.n",'[20]Månedlig Olie Rapport'!$B$2:$B$39,0),FALSE),0)-Flybenzin!C374</f>
        <v>236395</v>
      </c>
      <c r="D374" s="16">
        <f>IFERROR(HLOOKUP("Total kat 1",'[20]Månedlig Olie Rapport'!$A$2:$AG$39,MATCH("Import 2.a.",'[20]Månedlig Olie Rapport'!$B$2:$B$39,0),FALSE),0)-Flybenzin!D372</f>
        <v>76449</v>
      </c>
      <c r="E374" s="16">
        <f>IFERROR(HLOOKUP("Total kat 1",'[20]Månedlig Olie Rapport'!$A$2:$AG$39,MATCH("Eksport 3.a.",'[20]Månedlig Olie Rapport'!$B$2:$B$39,0),FALSE),0)-Flybenzin!E374</f>
        <v>102649</v>
      </c>
      <c r="F374" s="16">
        <f>IFERROR(HLOOKUP("Total kat 1",'[20]Månedlig Olie Rapport'!$A$2:$AG$39,MATCH("Bunkring af udenrigsfart 3.d.",'[20]Månedlig Olie Rapport'!$B$2:$B$39,0),FALSE),0)-Flybenzin!F374</f>
        <v>0</v>
      </c>
      <c r="G374" s="16">
        <f>I373-I374-Flybenzin!G374</f>
        <v>-48273</v>
      </c>
      <c r="H374" s="16">
        <f>IFERROR(HLOOKUP("Total kat 1",'[20]Månedlig Olie Rapport'!$A$2:$AG$39,MATCH("Salg til Forsvaret 3.e.",'[20]Månedlig Olie Rapport'!$B$2:$B$39,0),FALSE),0)
+IFERROR(HLOOKUP("Total kat 1",'[20]Månedlig Olie Rapport'!$A$2:$AG$39,MATCH("Salg til international luftfart 3.f.",'[20]Månedlig Olie Rapport'!$B$2:$B$39,0),FALSE),0)
+IFERROR(HLOOKUP("Total kat 1",'[20]Månedlig Olie Rapport'!$A$2:$AG$39,MATCH("Salg til andre 3.h.",'[20]Månedlig Olie Rapport'!$B$2:$B$39,0),FALSE),0)
+IFERROR(HLOOKUP("Total kat 1",'[20]Månedlig Olie Rapport'!$A$2:$AG$39,MATCH("Salg til platform 3.g.",'[20]Månedlig Olie Rapport'!$B$2:$B$39,0),FALSE),0)
+IFERROR(HLOOKUP("Total kat 1",'[20]Månedlig Olie Rapport'!$A$2:$AG$39,MATCH("Eget forbrug uden for raffinaderi 3*",'[20]Månedlig Olie Rapport'!$B$2:$B$39,0),FALSE),0)-Flybenzin!H374-IFERROR(HLOOKUP("Total kat 1",'[20]Månedlig Olie Rapport'!$A$2:$AG$39,MATCH("Køb fra andre 2e",'[20]Månedlig Olie Rapport'!$B$2:$B$39,0),FALSE),0)</f>
        <v>162252</v>
      </c>
      <c r="I374" s="16">
        <f>IFERROR(HLOOKUP("Total kat 1",'[20]Månedlig Olie Rapport'!$A$2:$AG$39,MATCH("EGEN BEHOLDNING ULTIMO",'[20]Månedlig Olie Rapport'!$A$2:$A$39,0),FALSE),0)-Flybenzin!I374</f>
        <v>540567</v>
      </c>
      <c r="J374" s="15"/>
      <c r="K374" s="15"/>
      <c r="L374" s="14">
        <f t="shared" si="69"/>
        <v>5329.9781999999996</v>
      </c>
      <c r="N374" s="23" t="str">
        <f>'Olieforbrug, TJ'!M374</f>
        <v>August</v>
      </c>
    </row>
    <row r="375" spans="1:14" x14ac:dyDescent="0.2">
      <c r="A375" s="23" t="str">
        <f>'Olieforbrug, TJ'!A375</f>
        <v>September</v>
      </c>
      <c r="C375" s="16">
        <f>IFERROR(HLOOKUP("Total kat 1",'[21]Månedlig Olie Rapport'!$B$2:$AG$38,MATCH("Egen produktion 2.i.",'[21]Månedlig Olie Rapport'!$B$2:$B$38,0),FALSE),0)-IFERROR(HLOOKUP("Total kat 1",'[21]Månedlig Olie Rapport'!$B$2:$AG$38,MATCH("Anvendt til produktion 3.n",'[21]Månedlig Olie Rapport'!$B$2:$B$38,0),FALSE),0)-Flybenzin!C375</f>
        <v>162876</v>
      </c>
      <c r="D375" s="16">
        <f>IFERROR(HLOOKUP("Total kat 1",'[21]Månedlig Olie Rapport'!$A$2:$AG$38,MATCH("Import 2.a.",'[21]Månedlig Olie Rapport'!$B$2:$B$38,0),FALSE),0)-Flybenzin!D373</f>
        <v>55734</v>
      </c>
      <c r="E375" s="16">
        <f>IFERROR(HLOOKUP("Total kat 1",'[21]Månedlig Olie Rapport'!$A$2:$AG$38,MATCH("Eksport 3.a.",'[21]Månedlig Olie Rapport'!$B$2:$B$38,0),FALSE),0)-Flybenzin!E375</f>
        <v>121574</v>
      </c>
      <c r="F375" s="16">
        <f>IFERROR(HLOOKUP("Total kat 1",'[21]Månedlig Olie Rapport'!$A$2:$AG$38,MATCH("Bunkring af udenrigsfart 3.d.",'[21]Månedlig Olie Rapport'!$B$2:$B$38,0),FALSE),0)-Flybenzin!F375</f>
        <v>0</v>
      </c>
      <c r="G375" s="16">
        <f>I374-I375-Flybenzin!G375</f>
        <v>50332</v>
      </c>
      <c r="H375" s="16">
        <f>IFERROR(HLOOKUP("Total kat 1",'[21]Månedlig Olie Rapport'!$A$2:$AG$38,MATCH("Salg til Forsvaret 3.e.",'[21]Månedlig Olie Rapport'!$B$2:$B$38,0),FALSE),0)
+IFERROR(HLOOKUP("Total kat 1",'[21]Månedlig Olie Rapport'!$A$2:$AG$38,MATCH("Salg til international luftfart 3.f.",'[21]Månedlig Olie Rapport'!$B$2:$B$38,0),FALSE),0)
+IFERROR(HLOOKUP("Total kat 1",'[21]Månedlig Olie Rapport'!$A$2:$AG$38,MATCH("Salg til andre 3.h.",'[21]Månedlig Olie Rapport'!$B$2:$B$38,0),FALSE),0)
+IFERROR(HLOOKUP("Total kat 1",'[21]Månedlig Olie Rapport'!$A$2:$AG$38,MATCH("Salg til platform 3.g.",'[21]Månedlig Olie Rapport'!$B$2:$B$38,0),FALSE),0)
+IFERROR(HLOOKUP("Total kat 1",'[21]Månedlig Olie Rapport'!$A$2:$AG$38,MATCH("Eget forbrug uden for raffinaderi 3*",'[21]Månedlig Olie Rapport'!$B$2:$B$38,0),FALSE),0)-Flybenzin!H375-IFERROR(HLOOKUP("Total kat 1",'[21]Månedlig Olie Rapport'!$A$2:$AG$38,MATCH("Køb fra andre 2e",'[21]Månedlig Olie Rapport'!$B$2:$B$38,0),FALSE),0)</f>
        <v>146305</v>
      </c>
      <c r="I375" s="16">
        <f>IFERROR(HLOOKUP("Total kat 1",'[21]Månedlig Olie Rapport'!$A$2:$AG$38,MATCH("EGEN BEHOLDNING ULTIMO",'[21]Månedlig Olie Rapport'!$A$2:$A$38,0),FALSE),0)-Flybenzin!I375</f>
        <v>490936</v>
      </c>
      <c r="J375" s="15"/>
      <c r="K375" s="15"/>
      <c r="L375" s="14">
        <f>H375*0.75*43.8/1000</f>
        <v>4806.1192499999997</v>
      </c>
      <c r="N375" s="23" t="str">
        <f>'Olieforbrug, TJ'!M375</f>
        <v>September</v>
      </c>
    </row>
    <row r="376" spans="1:14" x14ac:dyDescent="0.2">
      <c r="A376" s="23" t="str">
        <f>'Olieforbrug, TJ'!A376</f>
        <v>Oktober</v>
      </c>
      <c r="C376" s="16">
        <f>IFERROR(HLOOKUP("Total kat 1",'[22]Månedlig Olie Rapport'!$B$2:$AG$38,MATCH("Egen produktion 2.i.",'[22]Månedlig Olie Rapport'!$B$2:$B$38,0),FALSE),0)-IFERROR(HLOOKUP("Total kat 1",'[22]Månedlig Olie Rapport'!$B$2:$AG$38,MATCH("Anvendt til produktion 3.n",'[22]Månedlig Olie Rapport'!$B$2:$B$38,0),FALSE),0)-Flybenzin!C376</f>
        <v>188507</v>
      </c>
      <c r="D376" s="16">
        <f>IFERROR(HLOOKUP("Total kat 1",'[22]Månedlig Olie Rapport'!$A$2:$AG$38,MATCH("Import 2.a.",'[22]Månedlig Olie Rapport'!$B$2:$B$38,0),FALSE),0)-Flybenzin!D374</f>
        <v>66725</v>
      </c>
      <c r="E376" s="16">
        <f>IFERROR(HLOOKUP("Total kat 1",'[22]Månedlig Olie Rapport'!$A$2:$AG$38,MATCH("Eksport 3.a.",'[22]Månedlig Olie Rapport'!$B$2:$B$38,0),FALSE),0)-Flybenzin!E376</f>
        <v>85528</v>
      </c>
      <c r="F376" s="16">
        <f>IFERROR(HLOOKUP("Total kat 1",'[22]Månedlig Olie Rapport'!$A$2:$AG$38,MATCH("Bunkring af udenrigsfart 3.d.",'[22]Månedlig Olie Rapport'!$B$2:$B$38,0),FALSE),0)-Flybenzin!F376</f>
        <v>0</v>
      </c>
      <c r="G376" s="16">
        <f>I375-I376-Flybenzin!G376</f>
        <v>-12222</v>
      </c>
      <c r="H376" s="16">
        <f>IFERROR(HLOOKUP("Total kat 1",'[22]Månedlig Olie Rapport'!$A$2:$AG$38,MATCH("Salg til Forsvaret 3.e.",'[22]Månedlig Olie Rapport'!$B$2:$B$38,0),FALSE),0)
+IFERROR(HLOOKUP("Total kat 1",'[22]Månedlig Olie Rapport'!$A$2:$AG$38,MATCH("Salg til international luftfart 3.f.",'[22]Månedlig Olie Rapport'!$B$2:$B$38,0),FALSE),0)
+IFERROR(HLOOKUP("Total kat 1",'[22]Månedlig Olie Rapport'!$A$2:$AG$38,MATCH("Salg til andre 3.h.",'[22]Månedlig Olie Rapport'!$B$2:$B$38,0),FALSE),0)
+IFERROR(HLOOKUP("Total kat 1",'[22]Månedlig Olie Rapport'!$A$2:$AG$38,MATCH("Salg til platform 3.g.",'[22]Månedlig Olie Rapport'!$B$2:$B$38,0),FALSE),0)
+IFERROR(HLOOKUP("Total kat 1",'[22]Månedlig Olie Rapport'!$A$2:$AG$38,MATCH("Eget forbrug uden for raffinaderi 3*",'[22]Månedlig Olie Rapport'!$B$2:$B$38,0),FALSE),0)-Flybenzin!H376-IFERROR(HLOOKUP("Total kat 1",'[22]Månedlig Olie Rapport'!$A$2:$AG$38,MATCH("Køb fra andre 2e",'[22]Månedlig Olie Rapport'!$B$2:$B$38,0),FALSE),0)</f>
        <v>156530</v>
      </c>
      <c r="I376" s="16">
        <f>IFERROR(HLOOKUP("Total kat 1",'[22]Månedlig Olie Rapport'!$A$2:$AG$38,MATCH("EGEN BEHOLDNING ULTIMO",'[22]Månedlig Olie Rapport'!$A$2:$A$38,0),FALSE),0)-Flybenzin!I376</f>
        <v>503078</v>
      </c>
      <c r="J376" s="15"/>
      <c r="K376" s="15"/>
      <c r="L376" s="14">
        <f>H376*0.75*43.8/1000</f>
        <v>5142.0105000000003</v>
      </c>
      <c r="N376" s="23" t="str">
        <f>'Olieforbrug, TJ'!M376</f>
        <v>October</v>
      </c>
    </row>
    <row r="377" spans="1:14" x14ac:dyDescent="0.2">
      <c r="A377" s="23" t="str">
        <f>'Olieforbrug, TJ'!A377</f>
        <v>November</v>
      </c>
      <c r="C377" s="16">
        <f>IFERROR(HLOOKUP("Total kat 1",'[23]Månedlig Olie Rapport'!$B$2:$AG$38,MATCH("Egen produktion 2.i.",'[23]Månedlig Olie Rapport'!$B$2:$B$38,0),FALSE),0)-IFERROR(HLOOKUP("Total kat 1",'[23]Månedlig Olie Rapport'!$B$2:$AG$38,MATCH("Anvendt til produktion 3.n",'[23]Månedlig Olie Rapport'!$B$2:$B$38,0),FALSE),0)-Flybenzin!C377</f>
        <v>245821</v>
      </c>
      <c r="D377" s="16">
        <f>IFERROR(HLOOKUP("Total kat 1",'[23]Månedlig Olie Rapport'!$A$2:$AG$38,MATCH("Import 2.a.",'[23]Månedlig Olie Rapport'!$B$2:$B$38,0),FALSE),0)-Flybenzin!D375</f>
        <v>46655</v>
      </c>
      <c r="E377" s="16">
        <f>IFERROR(HLOOKUP("Total kat 1",'[23]Månedlig Olie Rapport'!$A$2:$AG$38,MATCH("Eksport 3.a.",'[23]Månedlig Olie Rapport'!$B$2:$B$38,0),FALSE),0)-Flybenzin!E377</f>
        <v>158977</v>
      </c>
      <c r="F377" s="16">
        <f>IFERROR(HLOOKUP("Total kat 1",'[23]Månedlig Olie Rapport'!$A$2:$AG$38,MATCH("Bunkring af udenrigsfart 3.d.",'[23]Månedlig Olie Rapport'!$B$2:$B$38,0),FALSE),0)-Flybenzin!F377</f>
        <v>0</v>
      </c>
      <c r="G377" s="16">
        <f>I376-I377-Flybenzin!G377</f>
        <v>16303</v>
      </c>
      <c r="H377" s="16">
        <f>IFERROR(HLOOKUP("Total kat 1",'[23]Månedlig Olie Rapport'!$A$2:$AG$38,MATCH("Salg til Forsvaret 3.e.",'[23]Månedlig Olie Rapport'!$B$2:$B$38,0),FALSE),0)
+IFERROR(HLOOKUP("Total kat 1",'[23]Månedlig Olie Rapport'!$A$2:$AG$38,MATCH("Salg til international luftfart 3.f.",'[23]Månedlig Olie Rapport'!$B$2:$B$38,0),FALSE),0)
+IFERROR(HLOOKUP("Total kat 1",'[23]Månedlig Olie Rapport'!$A$2:$AG$38,MATCH("Salg til andre 3.h.",'[23]Månedlig Olie Rapport'!$B$2:$B$38,0),FALSE),0)
+IFERROR(HLOOKUP("Total kat 1",'[23]Månedlig Olie Rapport'!$A$2:$AG$38,MATCH("Salg til platform 3.g.",'[23]Månedlig Olie Rapport'!$B$2:$B$38,0),FALSE),0)
+IFERROR(HLOOKUP("Total kat 1",'[23]Månedlig Olie Rapport'!$A$2:$AG$38,MATCH("Eget forbrug uden for raffinaderi 3*",'[23]Månedlig Olie Rapport'!$B$2:$B$38,0),FALSE),0)-Flybenzin!H377-IFERROR(HLOOKUP("Total kat 1",'[23]Månedlig Olie Rapport'!$A$2:$AG$38,MATCH("Køb fra andre 2e",'[23]Månedlig Olie Rapport'!$B$2:$B$38,0),FALSE),0)</f>
        <v>149451</v>
      </c>
      <c r="I377" s="16">
        <f>IFERROR(HLOOKUP("Total kat 1",'[23]Månedlig Olie Rapport'!$A$2:$AG$38,MATCH("EGEN BEHOLDNING ULTIMO",'[23]Månedlig Olie Rapport'!$A$2:$A$38,0),FALSE),0)-Flybenzin!I377</f>
        <v>486663</v>
      </c>
      <c r="J377" s="15"/>
      <c r="K377" s="15"/>
      <c r="L377" s="14">
        <f>H377*0.75*43.8/1000</f>
        <v>4909.4653499999995</v>
      </c>
      <c r="N377" s="23" t="str">
        <f>'Olieforbrug, TJ'!M377</f>
        <v>November</v>
      </c>
    </row>
    <row r="378" spans="1:14" ht="13.5" thickBot="1" x14ac:dyDescent="0.25">
      <c r="A378" s="41" t="str">
        <f>'Olieforbrug, TJ'!A378</f>
        <v>December</v>
      </c>
      <c r="C378" s="42">
        <f>IFERROR(HLOOKUP("Total kat 1",'[24]Månedlig Olie Rapport'!$B$2:$AG$38,MATCH("Egen produktion 2.i.",'[24]Månedlig Olie Rapport'!$B$2:$B$38,0),FALSE),0)-IFERROR(HLOOKUP("Total kat 1",'[24]Månedlig Olie Rapport'!$B$2:$AG$38,MATCH("Anvendt til produktion 3.n",'[24]Månedlig Olie Rapport'!$B$2:$B$38,0),FALSE),0)-Flybenzin!C378</f>
        <v>255480</v>
      </c>
      <c r="D378" s="42">
        <f>IFERROR(HLOOKUP("Total kat 1",'[24]Månedlig Olie Rapport'!$A$2:$AG$38,MATCH("Import 2.a.",'[24]Månedlig Olie Rapport'!$B$2:$B$38,0),FALSE),0)-Flybenzin!D376</f>
        <v>41188</v>
      </c>
      <c r="E378" s="42">
        <f>IFERROR(HLOOKUP("Total kat 1",'[24]Månedlig Olie Rapport'!$A$2:$AG$38,MATCH("Eksport 3.a.",'[24]Månedlig Olie Rapport'!$B$2:$B$38,0),FALSE),0)-Flybenzin!E378</f>
        <v>174286</v>
      </c>
      <c r="F378" s="42">
        <f>IFERROR(HLOOKUP("Total kat 1",'[24]Månedlig Olie Rapport'!$A$2:$AG$38,MATCH("Bunkring af udenrigsfart 3.d.",'[24]Månedlig Olie Rapport'!$B$2:$B$38,0),FALSE),0)-Flybenzin!F378</f>
        <v>0</v>
      </c>
      <c r="G378" s="42">
        <f>I377-I378-Flybenzin!G378</f>
        <v>23296</v>
      </c>
      <c r="H378" s="42">
        <f>IFERROR(HLOOKUP("Total kat 1",'[24]Månedlig Olie Rapport'!$A$2:$AG$38,MATCH("Salg til Forsvaret 3.e.",'[24]Månedlig Olie Rapport'!$B$2:$B$38,0),FALSE),0)
+IFERROR(HLOOKUP("Total kat 1",'[24]Månedlig Olie Rapport'!$A$2:$AG$38,MATCH("Salg til international luftfart 3.f.",'[24]Månedlig Olie Rapport'!$B$2:$B$38,0),FALSE),0)
+IFERROR(HLOOKUP("Total kat 1",'[24]Månedlig Olie Rapport'!$A$2:$AG$38,MATCH("Salg til andre 3.h.",'[24]Månedlig Olie Rapport'!$B$2:$B$38,0),FALSE),0)
+IFERROR(HLOOKUP("Total kat 1",'[24]Månedlig Olie Rapport'!$A$2:$AG$38,MATCH("Salg til platform 3.g.",'[24]Månedlig Olie Rapport'!$B$2:$B$38,0),FALSE),0)
+IFERROR(HLOOKUP("Total kat 1",'[24]Månedlig Olie Rapport'!$A$2:$AG$38,MATCH("Eget forbrug uden for raffinaderi 3*",'[24]Månedlig Olie Rapport'!$B$2:$B$38,0),FALSE),0)-Flybenzin!H378-IFERROR(HLOOKUP("Total kat 1",'[24]Månedlig Olie Rapport'!$A$2:$AG$38,MATCH("Køb fra andre 2e",'[24]Månedlig Olie Rapport'!$B$2:$B$38,0),FALSE),0)</f>
        <v>144232</v>
      </c>
      <c r="I378" s="42">
        <f>IFERROR(HLOOKUP("Total kat 1",'[24]Månedlig Olie Rapport'!$A$2:$AG$38,MATCH("EGEN BEHOLDNING ULTIMO",'[24]Månedlig Olie Rapport'!$A$2:$A$38,0),FALSE),0)-Flybenzin!I378</f>
        <v>463366</v>
      </c>
      <c r="J378" s="2"/>
      <c r="K378" s="2"/>
      <c r="L378" s="54">
        <f>H378*0.75*43.8/1000</f>
        <v>4738.0211999999992</v>
      </c>
      <c r="N378" s="43" t="str">
        <f>'Olieforbrug, TJ'!M378</f>
        <v>December</v>
      </c>
    </row>
    <row r="379" spans="1:14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5"/>
      <c r="K379" s="15"/>
      <c r="L379" s="14"/>
      <c r="M379" s="3"/>
      <c r="N379" s="37">
        <v>2019</v>
      </c>
    </row>
    <row r="380" spans="1:14" x14ac:dyDescent="0.2">
      <c r="A380" s="23" t="str">
        <f>'Olieforbrug, TJ'!A380</f>
        <v>Januar</v>
      </c>
      <c r="C380" s="16">
        <f>IFERROR(HLOOKUP("Total kat 1",'[25]Månedlig Olie Rapport'!$B$2:$AG$39,MATCH("Egen produktion 2.i.",'[25]Månedlig Olie Rapport'!$B$2:$B$39,0),FALSE),0)-IFERROR(HLOOKUP("Total kat 1",'[25]Månedlig Olie Rapport'!$B$2:$AG$39,MATCH("Anvendt til produktion 3.n",'[25]Månedlig Olie Rapport'!$B$2:$B$39,0),FALSE),0)-Flybenzin!C380</f>
        <v>248957</v>
      </c>
      <c r="D380" s="16">
        <f>IFERROR(HLOOKUP("Total kat 1",'[25]Månedlig Olie Rapport'!$A$2:$AG$39,MATCH("Import 2.a.",'[25]Månedlig Olie Rapport'!$B$2:$B$39,0),FALSE),0)-Flybenzin!D380</f>
        <v>69618</v>
      </c>
      <c r="E380" s="16">
        <f>IFERROR(HLOOKUP("Total kat 1",'[25]Månedlig Olie Rapport'!$A$2:$AG$39,MATCH("Eksport 3.a.",'[25]Månedlig Olie Rapport'!$B$2:$B$39,0),FALSE),0)-Flybenzin!E380</f>
        <v>102275</v>
      </c>
      <c r="F380" s="16">
        <f>IFERROR(HLOOKUP("Total kat 1",'[25]Månedlig Olie Rapport'!$A$2:$AG$39,MATCH("Bunkring af udenrigsfart 3.d.",'[25]Månedlig Olie Rapport'!$B$2:$B$39,0),FALSE),0)-Flybenzin!F380</f>
        <v>0</v>
      </c>
      <c r="G380" s="16">
        <f>I378-I380-Flybenzin!G380</f>
        <v>-79457</v>
      </c>
      <c r="H380" s="16">
        <f>IFERROR(HLOOKUP("Total kat 1",'[25]Månedlig Olie Rapport'!$A$2:$AG$39,MATCH("Salg til Forsvaret 3.e.",'[25]Månedlig Olie Rapport'!$B$2:$B$39,0),FALSE),0)
+IFERROR(HLOOKUP("Total kat 1",'[25]Månedlig Olie Rapport'!$A$2:$AG$39,MATCH("Salg til international luftfart 3.f.",'[25]Månedlig Olie Rapport'!$B$2:$B$39,0),FALSE),0)
+IFERROR(HLOOKUP("Total kat 1",'[25]Månedlig Olie Rapport'!$A$2:$AG$39,MATCH("Salg til andre 3.h.",'[25]Månedlig Olie Rapport'!$B$2:$B$39,0),FALSE),0)
+IFERROR(HLOOKUP("Total kat 1",'[25]Månedlig Olie Rapport'!$A$2:$AG$39,MATCH("Salg til platform 3.g.",'[25]Månedlig Olie Rapport'!$B$2:$B$39,0),FALSE),0)
+IFERROR(HLOOKUP("Total kat 1",'[25]Månedlig Olie Rapport'!$A$2:$AG$39,MATCH("Eget forbrug uden for raffinaderi 3*",'[25]Månedlig Olie Rapport'!$B$2:$B$39,0),FALSE),0)-Flybenzin!H380-IFERROR(HLOOKUP("Total kat 1",'[25]Månedlig Olie Rapport'!$A$2:$AG$39,MATCH("Køb fra andre 2e",'[25]Månedlig Olie Rapport'!$B$2:$B$39,0),FALSE),0)</f>
        <v>140958</v>
      </c>
      <c r="I380" s="16">
        <f>IFERROR(HLOOKUP("Total kat 1",'[25]Månedlig Olie Rapport'!$A$2:$AG$39,MATCH("EGEN BEHOLDNING ULTIMO",'[25]Månedlig Olie Rapport'!$A$2:$A$39,0),FALSE),0)-Flybenzin!I380</f>
        <v>542748</v>
      </c>
      <c r="J380" s="15"/>
      <c r="K380" s="15"/>
      <c r="L380" s="14">
        <f>H380*0.75*43.8/1000</f>
        <v>4630.4703</v>
      </c>
      <c r="N380" s="23" t="str">
        <f>'Olieforbrug, TJ'!M380</f>
        <v>January</v>
      </c>
    </row>
    <row r="381" spans="1:14" x14ac:dyDescent="0.2">
      <c r="A381" s="23" t="str">
        <f>'Olieforbrug, TJ'!A381</f>
        <v>Februar</v>
      </c>
      <c r="C381" s="16">
        <f>IFERROR(HLOOKUP("Total kat 1",'[26]Månedlig Olie Rapport'!$B$2:$AG$39,MATCH("Egen produktion 2.i.",'[26]Månedlig Olie Rapport'!$B$2:$B$39,0),FALSE),0)-IFERROR(HLOOKUP("Total kat 1",'[26]Månedlig Olie Rapport'!$B$2:$AG$39,MATCH("Anvendt til produktion 3.n",'[26]Månedlig Olie Rapport'!$B$2:$B$39,0),FALSE),0)-Flybenzin!C381</f>
        <v>233497</v>
      </c>
      <c r="D381" s="16">
        <f>IFERROR(HLOOKUP("Total kat 1",'[26]Månedlig Olie Rapport'!$A$2:$AG$39,MATCH("Import 2.a.",'[26]Månedlig Olie Rapport'!$B$2:$B$39,0),FALSE),0)-Flybenzin!D381</f>
        <v>38743</v>
      </c>
      <c r="E381" s="16">
        <f>IFERROR(HLOOKUP("Total kat 1",'[26]Månedlig Olie Rapport'!$A$2:$AG$39,MATCH("Eksport 3.a.",'[26]Månedlig Olie Rapport'!$B$2:$B$39,0),FALSE),0)-Flybenzin!E381</f>
        <v>130542</v>
      </c>
      <c r="F381" s="16">
        <f>IFERROR(HLOOKUP("Total kat 1",'[26]Månedlig Olie Rapport'!$A$2:$AG$39,MATCH("Bunkring af udenrigsfart 3.d.",'[26]Månedlig Olie Rapport'!$B$2:$B$39,0),FALSE),0)-Flybenzin!F381</f>
        <v>0</v>
      </c>
      <c r="G381" s="16">
        <f>I380-I381-Flybenzin!G381</f>
        <v>-16621</v>
      </c>
      <c r="H381" s="16">
        <f>IFERROR(HLOOKUP("Total kat 1",'[26]Månedlig Olie Rapport'!$A$2:$AG$39,MATCH("Salg til Forsvaret 3.e.",'[26]Månedlig Olie Rapport'!$B$2:$B$39,0),FALSE),0)
+IFERROR(HLOOKUP("Total kat 1",'[26]Månedlig Olie Rapport'!$A$2:$AG$39,MATCH("Salg til international luftfart 3.f.",'[26]Månedlig Olie Rapport'!$B$2:$B$39,0),FALSE),0)
+IFERROR(HLOOKUP("Total kat 1",'[26]Månedlig Olie Rapport'!$A$2:$AG$39,MATCH("Salg til andre 3.h.",'[26]Månedlig Olie Rapport'!$B$2:$B$39,0),FALSE),0)
+IFERROR(HLOOKUP("Total kat 1",'[26]Månedlig Olie Rapport'!$A$2:$AG$39,MATCH("Salg til platform 3.g.",'[26]Månedlig Olie Rapport'!$B$2:$B$39,0),FALSE),0)
+IFERROR(HLOOKUP("Total kat 1",'[26]Månedlig Olie Rapport'!$A$2:$AG$39,MATCH("Eget forbrug uden for raffinaderi 3*",'[26]Månedlig Olie Rapport'!$B$2:$B$39,0),FALSE),0)-Flybenzin!H381-IFERROR(HLOOKUP("Total kat 1",'[26]Månedlig Olie Rapport'!$A$2:$AG$39,MATCH("Køb fra andre 2e",'[26]Månedlig Olie Rapport'!$B$2:$B$39,0),FALSE),0)</f>
        <v>123518</v>
      </c>
      <c r="I381" s="16">
        <f>IFERROR(HLOOKUP("Total kat 1",'[26]Månedlig Olie Rapport'!$A$2:$AG$39,MATCH("EGEN BEHOLDNING ULTIMO",'[26]Månedlig Olie Rapport'!$A$2:$A$39,0),FALSE),0)-Flybenzin!I381</f>
        <v>559365</v>
      </c>
      <c r="J381" s="15"/>
      <c r="K381" s="15"/>
      <c r="L381" s="14">
        <f>H381*0.75*43.8/1000</f>
        <v>4057.5663</v>
      </c>
      <c r="N381" s="23" t="str">
        <f>'Olieforbrug, TJ'!M381</f>
        <v>February</v>
      </c>
    </row>
    <row r="382" spans="1:14" x14ac:dyDescent="0.2">
      <c r="A382" s="23" t="str">
        <f>'Olieforbrug, TJ'!A382</f>
        <v>Marts</v>
      </c>
      <c r="C382" s="16">
        <f>IFERROR(HLOOKUP("Total kat 1",'[27]Månedlig Olie Rapport'!$B$2:$AG$39,MATCH("Egen produktion 2.i.",'[27]Månedlig Olie Rapport'!$B$2:$B$39,0),FALSE),0)-IFERROR(HLOOKUP("Total kat 1",'[27]Månedlig Olie Rapport'!$B$2:$AG$39,MATCH("Anvendt til produktion 3.n",'[27]Månedlig Olie Rapport'!$B$2:$B$39,0),FALSE),0)-Flybenzin!C382</f>
        <v>229670</v>
      </c>
      <c r="D382" s="16">
        <f>IFERROR(HLOOKUP("Total kat 1",'[27]Månedlig Olie Rapport'!$A$2:$AG$39,MATCH("Import 2.a.",'[27]Månedlig Olie Rapport'!$B$2:$B$39,0),FALSE),0)-Flybenzin!D382</f>
        <v>65260</v>
      </c>
      <c r="E382" s="16">
        <f>IFERROR(HLOOKUP("Total kat 1",'[27]Månedlig Olie Rapport'!$A$2:$AG$39,MATCH("Eksport 3.a.",'[27]Månedlig Olie Rapport'!$B$2:$B$39,0),FALSE),0)-Flybenzin!E382</f>
        <v>160705</v>
      </c>
      <c r="F382" s="16">
        <f>IFERROR(HLOOKUP("Total kat 1",'[27]Månedlig Olie Rapport'!$A$2:$AG$39,MATCH("Bunkring af udenrigsfart 3.d.",'[27]Månedlig Olie Rapport'!$B$2:$B$39,0),FALSE),0)-Flybenzin!F382</f>
        <v>0</v>
      </c>
      <c r="G382" s="16">
        <f>I381-I382-Flybenzin!G382</f>
        <v>11453</v>
      </c>
      <c r="H382" s="16">
        <f>IFERROR(HLOOKUP("Total kat 1",'[27]Månedlig Olie Rapport'!$A$2:$AG$39,MATCH("Salg til Forsvaret 3.e.",'[27]Månedlig Olie Rapport'!$B$2:$B$39,0),FALSE),0)
+IFERROR(HLOOKUP("Total kat 1",'[27]Månedlig Olie Rapport'!$A$2:$AG$39,MATCH("Salg til international luftfart 3.f.",'[27]Månedlig Olie Rapport'!$B$2:$B$39,0),FALSE),0)
+IFERROR(HLOOKUP("Total kat 1",'[27]Månedlig Olie Rapport'!$A$2:$AG$39,MATCH("Salg til andre 3.h.",'[27]Månedlig Olie Rapport'!$B$2:$B$39,0),FALSE),0)
+IFERROR(HLOOKUP("Total kat 1",'[27]Månedlig Olie Rapport'!$A$2:$AG$39,MATCH("Salg til platform 3.g.",'[27]Månedlig Olie Rapport'!$B$2:$B$39,0),FALSE),0)
+IFERROR(HLOOKUP("Total kat 1",'[27]Månedlig Olie Rapport'!$A$2:$AG$39,MATCH("Eget forbrug uden for raffinaderi 3*",'[27]Månedlig Olie Rapport'!$B$2:$B$39,0),FALSE),0)-Flybenzin!H382-IFERROR(HLOOKUP("Total kat 1",'[27]Månedlig Olie Rapport'!$A$2:$AG$39,MATCH("Køb fra andre 2e",'[27]Månedlig Olie Rapport'!$B$2:$B$39,0),FALSE),0)</f>
        <v>145932</v>
      </c>
      <c r="I382" s="16">
        <f>IFERROR(HLOOKUP("Total kat 1",'[27]Månedlig Olie Rapport'!$A$2:$AG$39,MATCH("EGEN BEHOLDNING ULTIMO",'[27]Månedlig Olie Rapport'!$A$2:$A$39,0),FALSE),0)-Flybenzin!I382</f>
        <v>547888</v>
      </c>
      <c r="J382" s="15"/>
      <c r="K382" s="15"/>
      <c r="L382" s="14">
        <f>H382*0.75*43.8/1000</f>
        <v>4793.8661999999995</v>
      </c>
      <c r="N382" s="23" t="str">
        <f>'Olieforbrug, TJ'!M382</f>
        <v>March</v>
      </c>
    </row>
    <row r="383" spans="1:14" x14ac:dyDescent="0.2">
      <c r="A383" s="23" t="str">
        <f>'Olieforbrug, TJ'!A383</f>
        <v>April</v>
      </c>
      <c r="C383" s="16">
        <f>IFERROR(HLOOKUP("Total kat 1",'[28]Månedlig Olie Rapport'!$B$2:$AG$39,MATCH("Egen produktion 2.i.",'[28]Månedlig Olie Rapport'!$B$2:$B$39,0),FALSE),0)-IFERROR(HLOOKUP("Total kat 1",'[28]Månedlig Olie Rapport'!$B$2:$AG$39,MATCH("Anvendt til produktion 3.n",'[28]Månedlig Olie Rapport'!$B$2:$B$39,0),FALSE),0)-Flybenzin!C383</f>
        <v>237777</v>
      </c>
      <c r="D383" s="16">
        <f>IFERROR(HLOOKUP("Total kat 1",'[28]Månedlig Olie Rapport'!$A$2:$AG$39,MATCH("Import 2.a.",'[28]Månedlig Olie Rapport'!$B$2:$B$39,0),FALSE),0)-Flybenzin!D383</f>
        <v>41391</v>
      </c>
      <c r="E383" s="16">
        <f>IFERROR(HLOOKUP("Total kat 1",'[28]Månedlig Olie Rapport'!$A$2:$AG$39,MATCH("Eksport 3.a.",'[28]Månedlig Olie Rapport'!$B$2:$B$39,0),FALSE),0)-Flybenzin!E383</f>
        <v>150544</v>
      </c>
      <c r="F383" s="16">
        <f>IFERROR(HLOOKUP("Total kat 1",'[28]Månedlig Olie Rapport'!$A$2:$AG$39,MATCH("Bunkring af udenrigsfart 3.d.",'[28]Månedlig Olie Rapport'!$B$2:$B$39,0),FALSE),0)-Flybenzin!F383</f>
        <v>0</v>
      </c>
      <c r="G383" s="16">
        <f>I382-I383-Flybenzin!G383</f>
        <v>28825</v>
      </c>
      <c r="H383" s="16">
        <f>IFERROR(HLOOKUP("Total kat 1",'[28]Månedlig Olie Rapport'!$A$2:$AG$39,MATCH("Salg til Forsvaret 3.e.",'[28]Månedlig Olie Rapport'!$B$2:$B$39,0),FALSE),0)
+IFERROR(HLOOKUP("Total kat 1",'[28]Månedlig Olie Rapport'!$A$2:$AG$39,MATCH("Salg til international luftfart 3.f.",'[28]Månedlig Olie Rapport'!$B$2:$B$39,0),FALSE),0)
+IFERROR(HLOOKUP("Total kat 1",'[28]Månedlig Olie Rapport'!$A$2:$AG$39,MATCH("Salg til andre 3.h.",'[28]Månedlig Olie Rapport'!$B$2:$B$39,0),FALSE),0)
+IFERROR(HLOOKUP("Total kat 1",'[28]Månedlig Olie Rapport'!$A$2:$AG$39,MATCH("Salg til platform 3.g.",'[28]Månedlig Olie Rapport'!$B$2:$B$39,0),FALSE),0)
+IFERROR(HLOOKUP("Total kat 1",'[28]Månedlig Olie Rapport'!$A$2:$AG$39,MATCH("Eget forbrug uden for raffinaderi 3*",'[28]Månedlig Olie Rapport'!$B$2:$B$39,0),FALSE),0)-Flybenzin!H383-IFERROR(HLOOKUP("Total kat 1",'[28]Månedlig Olie Rapport'!$A$2:$AG$39,MATCH("Køb fra andre 2e",'[28]Månedlig Olie Rapport'!$B$2:$B$39,0),FALSE),0)</f>
        <v>154449</v>
      </c>
      <c r="I383" s="16">
        <f>IFERROR(HLOOKUP("Total kat 1",'[28]Månedlig Olie Rapport'!$A$2:$AG$39,MATCH("EGEN BEHOLDNING ULTIMO",'[28]Månedlig Olie Rapport'!$A$2:$A$39,0),FALSE),0)-Flybenzin!I383</f>
        <v>518789</v>
      </c>
      <c r="J383" s="15"/>
      <c r="K383" s="15"/>
      <c r="L383" s="14">
        <f>H383*0.75*43.8/1000</f>
        <v>5073.6496499999994</v>
      </c>
      <c r="N383" s="23" t="str">
        <f>'Olieforbrug, TJ'!M383</f>
        <v>April</v>
      </c>
    </row>
    <row r="384" spans="1:14" x14ac:dyDescent="0.2">
      <c r="A384" s="23" t="str">
        <f>'Olieforbrug, TJ'!A384</f>
        <v>Maj</v>
      </c>
      <c r="C384" s="16">
        <f>IFERROR(HLOOKUP("Total kat 1",'[29]Månedlig Olie Rapport'!$B$2:$AG$39,MATCH("Egen produktion 2.i.",'[29]Månedlig Olie Rapport'!$B$2:$B$39,0),FALSE),0)-IFERROR(HLOOKUP("Total kat 1",'[29]Månedlig Olie Rapport'!$B$2:$AG$39,MATCH("Anvendt til produktion 3.n",'[29]Månedlig Olie Rapport'!$B$2:$B$39,0),FALSE),0)-Flybenzin!C384</f>
        <v>234678</v>
      </c>
      <c r="D384" s="16">
        <f>IFERROR(HLOOKUP("Total kat 1",'[29]Månedlig Olie Rapport'!$A$2:$AG$39,MATCH("Import 2.a.",'[29]Månedlig Olie Rapport'!$B$2:$B$39,0),FALSE),0)-Flybenzin!D384</f>
        <v>41970</v>
      </c>
      <c r="E384" s="16">
        <f>IFERROR(HLOOKUP("Total kat 1",'[29]Månedlig Olie Rapport'!$A$2:$AG$39,MATCH("Eksport 3.a.",'[29]Månedlig Olie Rapport'!$B$2:$B$39,0),FALSE),0)-Flybenzin!E384</f>
        <v>171459</v>
      </c>
      <c r="F384" s="16">
        <f>IFERROR(HLOOKUP("Total kat 1",'[29]Månedlig Olie Rapport'!$A$2:$AG$39,MATCH("Bunkring af udenrigsfart 3.d.",'[29]Månedlig Olie Rapport'!$B$2:$B$39,0),FALSE),0)-Flybenzin!F384</f>
        <v>0</v>
      </c>
      <c r="G384" s="16">
        <f>I383-I384-Flybenzin!G384</f>
        <v>59788</v>
      </c>
      <c r="H384" s="16">
        <f>IFERROR(HLOOKUP("Total kat 1",'[29]Månedlig Olie Rapport'!$A$2:$AG$39,MATCH("Salg til Forsvaret 3.e.",'[29]Månedlig Olie Rapport'!$B$2:$B$39,0),FALSE),0)
+IFERROR(HLOOKUP("Total kat 1",'[29]Månedlig Olie Rapport'!$A$2:$AG$39,MATCH("Salg til international luftfart 3.f.",'[29]Månedlig Olie Rapport'!$B$2:$B$39,0),FALSE),0)
+IFERROR(HLOOKUP("Total kat 1",'[29]Månedlig Olie Rapport'!$A$2:$AG$39,MATCH("Salg til andre 3.h.",'[29]Månedlig Olie Rapport'!$B$2:$B$39,0),FALSE),0)
+IFERROR(HLOOKUP("Total kat 1",'[29]Månedlig Olie Rapport'!$A$2:$AG$39,MATCH("Salg til platform 3.g.",'[29]Månedlig Olie Rapport'!$B$2:$B$39,0),FALSE),0)
+IFERROR(HLOOKUP("Total kat 1",'[29]Månedlig Olie Rapport'!$A$2:$AG$39,MATCH("Eget forbrug uden for raffinaderi 3*",'[29]Månedlig Olie Rapport'!$B$2:$B$39,0),FALSE),0)-Flybenzin!H384-IFERROR(HLOOKUP("Total kat 1",'[29]Månedlig Olie Rapport'!$A$2:$AG$39,MATCH("Køb fra andre 2e",'[29]Månedlig Olie Rapport'!$B$2:$B$39,0),FALSE),0)</f>
        <v>164712</v>
      </c>
      <c r="I384" s="16">
        <f>IFERROR(HLOOKUP("Total kat 1",'[29]Månedlig Olie Rapport'!$A$2:$AG$39,MATCH("EGEN BEHOLDNING ULTIMO",'[29]Månedlig Olie Rapport'!$A$2:$A$39,0),FALSE),0)-Flybenzin!I384</f>
        <v>458698</v>
      </c>
      <c r="J384" s="15"/>
      <c r="K384" s="15"/>
      <c r="L384" s="14">
        <f>H384*0.75*43.8/1000</f>
        <v>5410.7891999999993</v>
      </c>
      <c r="N384" s="23" t="str">
        <f>'Olieforbrug, TJ'!M384</f>
        <v>May</v>
      </c>
    </row>
    <row r="385" spans="1:14" x14ac:dyDescent="0.2">
      <c r="A385" s="23" t="str">
        <f>'Olieforbrug, TJ'!A385</f>
        <v>Juni</v>
      </c>
      <c r="C385" s="16">
        <f>IFERROR(HLOOKUP("Total kat 1",'[30]Månedlig Olie Rapport'!$B$2:$AG$39,MATCH("Egen produktion 2.i.",'[30]Månedlig Olie Rapport'!$B$2:$B$39,0),FALSE),0)-IFERROR(HLOOKUP("Total kat 1",'[30]Månedlig Olie Rapport'!$B$2:$AG$39,MATCH("Anvendt til produktion 3.n",'[30]Månedlig Olie Rapport'!$B$2:$B$39,0),FALSE),0)-Flybenzin!C385</f>
        <v>207872</v>
      </c>
      <c r="D385" s="16">
        <f>IFERROR(HLOOKUP("Total kat 1",'[30]Månedlig Olie Rapport'!$A$2:$AG$39,MATCH("Import 2.a.",'[30]Månedlig Olie Rapport'!$B$2:$B$39,0),FALSE),0)-Flybenzin!D385</f>
        <v>78516</v>
      </c>
      <c r="E385" s="16">
        <f>IFERROR(HLOOKUP("Total kat 1",'[30]Månedlig Olie Rapport'!$A$2:$AG$39,MATCH("Eksport 3.a.",'[30]Månedlig Olie Rapport'!$B$2:$B$39,0),FALSE),0)-Flybenzin!E385</f>
        <v>140794</v>
      </c>
      <c r="F385" s="16">
        <f>IFERROR(HLOOKUP("Total kat 1",'[30]Månedlig Olie Rapport'!$A$2:$AG$39,MATCH("Bunkring af udenrigsfart 3.d.",'[30]Månedlig Olie Rapport'!$B$2:$B$39,0),FALSE),0)-Flybenzin!F385</f>
        <v>0</v>
      </c>
      <c r="G385" s="16">
        <f>I384-I385-Flybenzin!G385</f>
        <v>7925</v>
      </c>
      <c r="H385" s="16">
        <f>IFERROR(HLOOKUP("Total kat 1",'[30]Månedlig Olie Rapport'!$A$2:$AG$39,MATCH("Salg til Forsvaret 3.e.",'[30]Månedlig Olie Rapport'!$B$2:$B$39,0),FALSE),0)
+IFERROR(HLOOKUP("Total kat 1",'[30]Månedlig Olie Rapport'!$A$2:$AG$39,MATCH("Salg til international luftfart 3.f.",'[30]Månedlig Olie Rapport'!$B$2:$B$39,0),FALSE),0)
+IFERROR(HLOOKUP("Total kat 1",'[30]Månedlig Olie Rapport'!$A$2:$AG$39,MATCH("Salg til andre 3.h.",'[30]Månedlig Olie Rapport'!$B$2:$B$39,0),FALSE),0)
+IFERROR(HLOOKUP("Total kat 1",'[30]Månedlig Olie Rapport'!$A$2:$AG$39,MATCH("Salg til platform 3.g.",'[30]Månedlig Olie Rapport'!$B$2:$B$39,0),FALSE),0)
+IFERROR(HLOOKUP("Total kat 1",'[30]Månedlig Olie Rapport'!$A$2:$AG$39,MATCH("Eget forbrug uden for raffinaderi 3*",'[30]Månedlig Olie Rapport'!$B$2:$B$39,0),FALSE),0)-Flybenzin!H385-IFERROR(HLOOKUP("Total kat 1",'[30]Månedlig Olie Rapport'!$A$2:$AG$39,MATCH("Køb fra andre 2e",'[30]Månedlig Olie Rapport'!$B$2:$B$39,0),FALSE),0)</f>
        <v>154857</v>
      </c>
      <c r="I385" s="16">
        <f>IFERROR(HLOOKUP("Total kat 1",'[30]Månedlig Olie Rapport'!$A$2:$AG$39,MATCH("EGEN BEHOLDNING ULTIMO",'[30]Månedlig Olie Rapport'!$A$2:$A$39,0),FALSE),0)-Flybenzin!I385</f>
        <v>451601</v>
      </c>
      <c r="J385" s="15"/>
      <c r="K385" s="15"/>
      <c r="L385" s="14">
        <f t="shared" ref="L385:L390" si="70">H385*0.75*43.8/1000</f>
        <v>5087.0524499999992</v>
      </c>
      <c r="N385" s="23" t="str">
        <f>'Olieforbrug, TJ'!M385</f>
        <v>June</v>
      </c>
    </row>
    <row r="386" spans="1:14" x14ac:dyDescent="0.2">
      <c r="A386" s="23" t="str">
        <f>'Olieforbrug, TJ'!A386</f>
        <v>Juli</v>
      </c>
      <c r="C386" s="16">
        <f>IFERROR(HLOOKUP("Total kat 1",'[31]Månedlig Olie Rapport'!$B$2:$AG$39,MATCH("Egen produktion 2.i.",'[31]Månedlig Olie Rapport'!$B$2:$B$39,0),FALSE),0)-IFERROR(HLOOKUP("Total kat 1",'[31]Månedlig Olie Rapport'!$B$2:$AG$39,MATCH("Anvendt til produktion 3.n",'[31]Månedlig Olie Rapport'!$B$2:$B$39,0),FALSE),0)-Flybenzin!C386</f>
        <v>243173</v>
      </c>
      <c r="D386" s="16">
        <f>IFERROR(HLOOKUP("Total kat 1",'[31]Månedlig Olie Rapport'!$A$2:$AG$39,MATCH("Import 2.a.",'[31]Månedlig Olie Rapport'!$B$2:$B$39,0),FALSE),0)-Flybenzin!D386</f>
        <v>50596</v>
      </c>
      <c r="E386" s="16">
        <f>IFERROR(HLOOKUP("Total kat 1",'[31]Månedlig Olie Rapport'!$A$2:$AG$39,MATCH("Eksport 3.a.",'[31]Månedlig Olie Rapport'!$B$2:$B$39,0),FALSE),0)-Flybenzin!E386</f>
        <v>153708</v>
      </c>
      <c r="F386" s="16">
        <f>IFERROR(HLOOKUP("Total kat 1",'[31]Månedlig Olie Rapport'!$A$2:$AG$39,MATCH("Bunkring af udenrigsfart 3.d.",'[31]Månedlig Olie Rapport'!$B$2:$B$39,0),FALSE),0)-Flybenzin!F386</f>
        <v>0</v>
      </c>
      <c r="G386" s="16">
        <f>I385-I386-Flybenzin!G386</f>
        <v>17371</v>
      </c>
      <c r="H386" s="16">
        <f>IFERROR(HLOOKUP("Total kat 1",'[31]Månedlig Olie Rapport'!$A$2:$AG$39,MATCH("Salg til Forsvaret 3.e.",'[31]Månedlig Olie Rapport'!$B$2:$B$39,0),FALSE),0)
+IFERROR(HLOOKUP("Total kat 1",'[31]Månedlig Olie Rapport'!$A$2:$AG$39,MATCH("Salg til international luftfart 3.f.",'[31]Månedlig Olie Rapport'!$B$2:$B$39,0),FALSE),0)
+IFERROR(HLOOKUP("Total kat 1",'[31]Månedlig Olie Rapport'!$A$2:$AG$39,MATCH("Salg til andre 3.h.",'[31]Månedlig Olie Rapport'!$B$2:$B$39,0),FALSE),0)
+IFERROR(HLOOKUP("Total kat 1",'[31]Månedlig Olie Rapport'!$A$2:$AG$39,MATCH("Salg til platform 3.g.",'[31]Månedlig Olie Rapport'!$B$2:$B$39,0),FALSE),0)
+IFERROR(HLOOKUP("Total kat 1",'[31]Månedlig Olie Rapport'!$A$2:$AG$39,MATCH("Eget forbrug uden for raffinaderi 3*",'[31]Månedlig Olie Rapport'!$B$2:$B$39,0),FALSE),0)-Flybenzin!H386-IFERROR(HLOOKUP("Total kat 1",'[31]Månedlig Olie Rapport'!$A$2:$AG$39,MATCH("Køb fra andre 2e",'[31]Månedlig Olie Rapport'!$B$2:$B$39,0),FALSE),0)</f>
        <v>156683</v>
      </c>
      <c r="I386" s="16">
        <f>IFERROR(HLOOKUP("Total kat 1",'[31]Månedlig Olie Rapport'!$A$2:$AG$39,MATCH("EGEN BEHOLDNING ULTIMO",'[31]Månedlig Olie Rapport'!$A$2:$A$39,0),FALSE),0)-Flybenzin!I386</f>
        <v>434010</v>
      </c>
      <c r="J386" s="15"/>
      <c r="K386" s="15"/>
      <c r="L386" s="14">
        <f t="shared" si="70"/>
        <v>5147.0365499999998</v>
      </c>
      <c r="N386" s="23" t="str">
        <f>'Olieforbrug, TJ'!M386</f>
        <v>July</v>
      </c>
    </row>
    <row r="387" spans="1:14" x14ac:dyDescent="0.2">
      <c r="A387" s="23" t="str">
        <f>'Olieforbrug, TJ'!A387</f>
        <v>August</v>
      </c>
      <c r="C387" s="16">
        <f>IFERROR(HLOOKUP("Total kat 1",'[32]Månedlig Olie Rapport'!$B$2:$AG$39,MATCH("Egen produktion 2.i.",'[32]Månedlig Olie Rapport'!$B$2:$B$39,0),FALSE),0)-IFERROR(HLOOKUP("Total kat 1",'[32]Månedlig Olie Rapport'!$B$2:$AG$39,MATCH("Anvendt til produktion 3.n",'[32]Månedlig Olie Rapport'!$B$2:$B$39,0),FALSE),0)-Flybenzin!C387</f>
        <v>229457</v>
      </c>
      <c r="D387" s="16">
        <f>IFERROR(HLOOKUP("Total kat 1",'[32]Månedlig Olie Rapport'!$A$2:$AG$39,MATCH("Import 2.a.",'[32]Månedlig Olie Rapport'!$B$2:$B$39,0),FALSE),0)-Flybenzin!D387</f>
        <v>67648</v>
      </c>
      <c r="E387" s="16">
        <f>IFERROR(HLOOKUP("Total kat 1",'[32]Månedlig Olie Rapport'!$A$2:$AG$39,MATCH("Eksport 3.a.",'[32]Månedlig Olie Rapport'!$B$2:$B$39,0),FALSE),0)-Flybenzin!E387</f>
        <v>121224</v>
      </c>
      <c r="F387" s="16">
        <f>IFERROR(HLOOKUP("Total kat 1",'[32]Månedlig Olie Rapport'!$A$2:$AG$39,MATCH("Bunkring af udenrigsfart 3.d.",'[32]Månedlig Olie Rapport'!$B$2:$B$39,0),FALSE),0)-Flybenzin!F387</f>
        <v>0</v>
      </c>
      <c r="G387" s="16">
        <f>I386-I387-Flybenzin!G387</f>
        <v>-18615</v>
      </c>
      <c r="H387" s="16">
        <f>IFERROR(HLOOKUP("Total kat 1",'[32]Månedlig Olie Rapport'!$A$2:$AG$39,MATCH("Salg til Forsvaret 3.e.",'[32]Månedlig Olie Rapport'!$B$2:$B$39,0),FALSE),0)
+IFERROR(HLOOKUP("Total kat 1",'[32]Månedlig Olie Rapport'!$A$2:$AG$39,MATCH("Salg til international luftfart 3.f.",'[32]Månedlig Olie Rapport'!$B$2:$B$39,0),FALSE),0)
+IFERROR(HLOOKUP("Total kat 1",'[32]Månedlig Olie Rapport'!$A$2:$AG$39,MATCH("Salg til andre 3.h.",'[32]Månedlig Olie Rapport'!$B$2:$B$39,0),FALSE),0)
+IFERROR(HLOOKUP("Total kat 1",'[32]Månedlig Olie Rapport'!$A$2:$AG$39,MATCH("Salg til platform 3.g.",'[32]Månedlig Olie Rapport'!$B$2:$B$39,0),FALSE),0)
+IFERROR(HLOOKUP("Total kat 1",'[32]Månedlig Olie Rapport'!$A$2:$AG$39,MATCH("Eget forbrug uden for raffinaderi 3*",'[32]Månedlig Olie Rapport'!$B$2:$B$39,0),FALSE),0)-Flybenzin!H387-IFERROR(HLOOKUP("Total kat 1",'[32]Månedlig Olie Rapport'!$A$2:$AG$39,MATCH("Køb fra andre 2e",'[32]Månedlig Olie Rapport'!$B$2:$B$39,0),FALSE),0)</f>
        <v>158750</v>
      </c>
      <c r="I387" s="16">
        <f>IFERROR(HLOOKUP("Total kat 1",'[32]Månedlig Olie Rapport'!$A$2:$AG$39,MATCH("EGEN BEHOLDNING ULTIMO",'[32]Månedlig Olie Rapport'!$A$2:$A$39,0),FALSE),0)-Flybenzin!I387</f>
        <v>452413</v>
      </c>
      <c r="J387" s="15"/>
      <c r="K387" s="15"/>
      <c r="L387" s="14">
        <f t="shared" si="70"/>
        <v>5214.9375</v>
      </c>
      <c r="N387" s="23" t="str">
        <f>'Olieforbrug, TJ'!M387</f>
        <v>August</v>
      </c>
    </row>
    <row r="388" spans="1:14" x14ac:dyDescent="0.2">
      <c r="A388" s="23" t="str">
        <f>'Olieforbrug, TJ'!A388</f>
        <v>September</v>
      </c>
      <c r="C388" s="16">
        <f>IFERROR(HLOOKUP("Total kat 1",'[33]Månedlig Olie Rapport'!$B$2:$AG$39,MATCH("Egen produktion 2.i.",'[33]Månedlig Olie Rapport'!$B$2:$B$39,0),FALSE),0)-IFERROR(HLOOKUP("Total kat 1",'[33]Månedlig Olie Rapport'!$B$2:$AG$39,MATCH("Anvendt til produktion 3.n",'[33]Månedlig Olie Rapport'!$B$2:$B$39,0),FALSE),0)-Flybenzin!C388</f>
        <v>172258</v>
      </c>
      <c r="D388" s="16">
        <f>IFERROR(HLOOKUP("Total kat 1",'[33]Månedlig Olie Rapport'!$A$2:$AG$39,MATCH("Import 2.a.",'[33]Månedlig Olie Rapport'!$B$2:$B$39,0),FALSE),0)-Flybenzin!D388</f>
        <v>66706</v>
      </c>
      <c r="E388" s="16">
        <f>IFERROR(HLOOKUP("Total kat 1",'[33]Månedlig Olie Rapport'!$A$2:$AG$39,MATCH("Eksport 3.a.",'[33]Månedlig Olie Rapport'!$B$2:$B$39,0),FALSE),0)-Flybenzin!E388</f>
        <v>109390</v>
      </c>
      <c r="F388" s="16">
        <f>IFERROR(HLOOKUP("Total kat 1",'[33]Månedlig Olie Rapport'!$A$2:$AG$39,MATCH("Bunkring af udenrigsfart 3.d.",'[33]Månedlig Olie Rapport'!$B$2:$B$39,0),FALSE),0)-Flybenzin!F388</f>
        <v>0</v>
      </c>
      <c r="G388" s="16">
        <f>I387-I388-Flybenzin!G388</f>
        <v>23210</v>
      </c>
      <c r="H388" s="16">
        <f>IFERROR(HLOOKUP("Total kat 1",'[33]Månedlig Olie Rapport'!$A$2:$AG$39,MATCH("Salg til Forsvaret 3.e.",'[33]Månedlig Olie Rapport'!$B$2:$B$39,0),FALSE),0)
+IFERROR(HLOOKUP("Total kat 1",'[33]Månedlig Olie Rapport'!$A$2:$AG$39,MATCH("Salg til international luftfart 3.f.",'[33]Månedlig Olie Rapport'!$B$2:$B$39,0),FALSE),0)
+IFERROR(HLOOKUP("Total kat 1",'[33]Månedlig Olie Rapport'!$A$2:$AG$39,MATCH("Salg til andre 3.h.",'[33]Månedlig Olie Rapport'!$B$2:$B$39,0),FALSE),0)
+IFERROR(HLOOKUP("Total kat 1",'[33]Månedlig Olie Rapport'!$A$2:$AG$39,MATCH("Salg til platform 3.g.",'[33]Månedlig Olie Rapport'!$B$2:$B$39,0),FALSE),0)
+IFERROR(HLOOKUP("Total kat 1",'[33]Månedlig Olie Rapport'!$A$2:$AG$39,MATCH("Eget forbrug uden for raffinaderi 3*",'[33]Månedlig Olie Rapport'!$B$2:$B$39,0),FALSE),0)-Flybenzin!H388-IFERROR(HLOOKUP("Total kat 1",'[33]Månedlig Olie Rapport'!$A$2:$AG$39,MATCH("Køb fra andre 2e",'[33]Månedlig Olie Rapport'!$B$2:$B$39,0),FALSE),0)</f>
        <v>151681</v>
      </c>
      <c r="I388" s="16">
        <f>IFERROR(HLOOKUP("Total kat 1",'[33]Månedlig Olie Rapport'!$A$2:$AG$39,MATCH("EGEN BEHOLDNING ULTIMO",'[33]Månedlig Olie Rapport'!$A$2:$A$39,0),FALSE),0)-Flybenzin!I388</f>
        <v>429050</v>
      </c>
      <c r="J388" s="15"/>
      <c r="K388" s="15"/>
      <c r="L388" s="14">
        <f t="shared" si="70"/>
        <v>4982.7208499999997</v>
      </c>
      <c r="N388" s="23" t="str">
        <f>'Olieforbrug, TJ'!M388</f>
        <v>September</v>
      </c>
    </row>
    <row r="389" spans="1:14" x14ac:dyDescent="0.2">
      <c r="A389" s="23" t="str">
        <f>'Olieforbrug, TJ'!A389</f>
        <v>Oktober</v>
      </c>
      <c r="C389" s="16">
        <f>IFERROR(HLOOKUP("Total kat 1",'[34]Månedlig Olie Rapport'!$B$2:$AG$39,MATCH("Egen produktion 2.i.",'[34]Månedlig Olie Rapport'!$B$2:$B$39,0),FALSE),0)-IFERROR(HLOOKUP("Total kat 1",'[34]Månedlig Olie Rapport'!$B$2:$AG$39,MATCH("Anvendt til produktion 3.n",'[34]Månedlig Olie Rapport'!$B$2:$B$39,0),FALSE),0)-Flybenzin!C389</f>
        <v>231092</v>
      </c>
      <c r="D389" s="16">
        <f>IFERROR(HLOOKUP("Total kat 1",'[34]Månedlig Olie Rapport'!$A$2:$AG$39,MATCH("Import 2.a.",'[34]Månedlig Olie Rapport'!$B$2:$B$39,0),FALSE),0)-Flybenzin!D389</f>
        <v>71651</v>
      </c>
      <c r="E389" s="16">
        <f>IFERROR(HLOOKUP("Total kat 1",'[34]Månedlig Olie Rapport'!$A$2:$AG$39,MATCH("Eksport 3.a.",'[34]Månedlig Olie Rapport'!$B$2:$B$39,0),FALSE),0)-Flybenzin!E389</f>
        <v>140107</v>
      </c>
      <c r="F389" s="16">
        <f>IFERROR(HLOOKUP("Total kat 1",'[34]Månedlig Olie Rapport'!$A$2:$AG$39,MATCH("Bunkring af udenrigsfart 3.d.",'[34]Månedlig Olie Rapport'!$B$2:$B$39,0),FALSE),0)-Flybenzin!F389</f>
        <v>0</v>
      </c>
      <c r="G389" s="16">
        <f>I388-I389-Flybenzin!G389</f>
        <v>-8007</v>
      </c>
      <c r="H389" s="16">
        <f>IFERROR(HLOOKUP("Total kat 1",'[34]Månedlig Olie Rapport'!$A$2:$AG$39,MATCH("Salg til Forsvaret 3.e.",'[34]Månedlig Olie Rapport'!$B$2:$B$39,0),FALSE),0)
+IFERROR(HLOOKUP("Total kat 1",'[34]Månedlig Olie Rapport'!$A$2:$AG$39,MATCH("Salg til international luftfart 3.f.",'[34]Månedlig Olie Rapport'!$B$2:$B$39,0),FALSE),0)
+IFERROR(HLOOKUP("Total kat 1",'[34]Månedlig Olie Rapport'!$A$2:$AG$39,MATCH("Salg til andre 3.h.",'[34]Månedlig Olie Rapport'!$B$2:$B$39,0),FALSE),0)
+IFERROR(HLOOKUP("Total kat 1",'[34]Månedlig Olie Rapport'!$A$2:$AG$39,MATCH("Salg til platform 3.g.",'[34]Månedlig Olie Rapport'!$B$2:$B$39,0),FALSE),0)
+IFERROR(HLOOKUP("Total kat 1",'[34]Månedlig Olie Rapport'!$A$2:$AG$39,MATCH("Eget forbrug uden for raffinaderi 3*",'[34]Månedlig Olie Rapport'!$B$2:$B$39,0),FALSE),0)-Flybenzin!H389-IFERROR(HLOOKUP("Total kat 1",'[34]Månedlig Olie Rapport'!$A$2:$AG$39,MATCH("Køb fra andre 2e",'[34]Månedlig Olie Rapport'!$B$2:$B$39,0),FALSE),0)</f>
        <v>153329</v>
      </c>
      <c r="I389" s="16">
        <f>IFERROR(HLOOKUP("Total kat 1",'[34]Månedlig Olie Rapport'!$A$2:$AG$39,MATCH("EGEN BEHOLDNING ULTIMO",'[34]Månedlig Olie Rapport'!$A$2:$A$39,0),FALSE),0)-Flybenzin!I389</f>
        <v>436920</v>
      </c>
      <c r="J389" s="15"/>
      <c r="K389" s="15"/>
      <c r="L389" s="14">
        <f t="shared" si="70"/>
        <v>5036.857649999999</v>
      </c>
      <c r="N389" s="23" t="str">
        <f>'Olieforbrug, TJ'!M389</f>
        <v>October</v>
      </c>
    </row>
    <row r="390" spans="1:14" x14ac:dyDescent="0.2">
      <c r="A390" s="23" t="str">
        <f>'Olieforbrug, TJ'!A390</f>
        <v>November</v>
      </c>
      <c r="C390" s="16">
        <f>IFERROR(HLOOKUP("Total kat 1",'[35]Månedlig Olie Rapport'!$B$2:$AG$39,MATCH("Egen produktion 2.i.",'[35]Månedlig Olie Rapport'!$B$2:$B$39,0),FALSE),0)-IFERROR(HLOOKUP("Total kat 1",'[35]Månedlig Olie Rapport'!$B$2:$AG$39,MATCH("Anvendt til produktion 3.n",'[35]Månedlig Olie Rapport'!$B$2:$B$39,0),FALSE),0)-Flybenzin!C390</f>
        <v>254658</v>
      </c>
      <c r="D390" s="16">
        <f>IFERROR(HLOOKUP("Total kat 1",'[35]Månedlig Olie Rapport'!$A$2:$AG$39,MATCH("Import 2.a.",'[35]Månedlig Olie Rapport'!$B$2:$B$39,0),FALSE),0)-Flybenzin!D390</f>
        <v>45507</v>
      </c>
      <c r="E390" s="16">
        <f>IFERROR(HLOOKUP("Total kat 1",'[35]Månedlig Olie Rapport'!$A$2:$AG$39,MATCH("Eksport 3.a.",'[35]Månedlig Olie Rapport'!$B$2:$B$39,0),FALSE),0)-Flybenzin!E390</f>
        <v>144065</v>
      </c>
      <c r="F390" s="16">
        <f>IFERROR(HLOOKUP("Total kat 1",'[35]Månedlig Olie Rapport'!$A$2:$AG$39,MATCH("Bunkring af udenrigsfart 3.d.",'[35]Månedlig Olie Rapport'!$B$2:$B$39,0),FALSE),0)-Flybenzin!F390</f>
        <v>0</v>
      </c>
      <c r="G390" s="16">
        <f>I389-I390-Flybenzin!G390</f>
        <v>-13134</v>
      </c>
      <c r="H390" s="16">
        <f>IFERROR(HLOOKUP("Total kat 1",'[35]Månedlig Olie Rapport'!$A$2:$AG$39,MATCH("Salg til Forsvaret 3.e.",'[35]Månedlig Olie Rapport'!$B$2:$B$39,0),FALSE),0)
+IFERROR(HLOOKUP("Total kat 1",'[35]Månedlig Olie Rapport'!$A$2:$AG$39,MATCH("Salg til international luftfart 3.f.",'[35]Månedlig Olie Rapport'!$B$2:$B$39,0),FALSE),0)
+IFERROR(HLOOKUP("Total kat 1",'[35]Månedlig Olie Rapport'!$A$2:$AG$39,MATCH("Salg til andre 3.h.",'[35]Månedlig Olie Rapport'!$B$2:$B$39,0),FALSE),0)
+IFERROR(HLOOKUP("Total kat 1",'[35]Månedlig Olie Rapport'!$A$2:$AG$39,MATCH("Salg til platform 3.g.",'[35]Månedlig Olie Rapport'!$B$2:$B$39,0),FALSE),0)
+IFERROR(HLOOKUP("Total kat 1",'[35]Månedlig Olie Rapport'!$A$2:$AG$39,MATCH("Eget forbrug uden for raffinaderi 3*",'[35]Månedlig Olie Rapport'!$B$2:$B$39,0),FALSE),0)-Flybenzin!H390-IFERROR(HLOOKUP("Total kat 1",'[35]Månedlig Olie Rapport'!$A$2:$AG$39,MATCH("Køb fra andre 2e",'[35]Månedlig Olie Rapport'!$B$2:$B$39,0),FALSE),0)</f>
        <v>142943</v>
      </c>
      <c r="I390" s="16">
        <f>IFERROR(HLOOKUP("Total kat 1",'[35]Månedlig Olie Rapport'!$A$2:$AG$39,MATCH("EGEN BEHOLDNING ULTIMO",'[35]Månedlig Olie Rapport'!$A$2:$A$39,0),FALSE),0)-Flybenzin!I390</f>
        <v>449957</v>
      </c>
      <c r="J390" s="15"/>
      <c r="K390" s="15"/>
      <c r="L390" s="14">
        <f t="shared" si="70"/>
        <v>4695.6775499999994</v>
      </c>
      <c r="N390" s="23" t="str">
        <f>'Olieforbrug, TJ'!M390</f>
        <v>November</v>
      </c>
    </row>
    <row r="391" spans="1:14" ht="13.5" thickBot="1" x14ac:dyDescent="0.25">
      <c r="A391" s="41" t="str">
        <f>'Olieforbrug, TJ'!A391</f>
        <v>December</v>
      </c>
      <c r="C391" s="42">
        <f>IFERROR(HLOOKUP("Total kat 1",'[36]Månedlig Olie Rapport'!$B$2:$AG$39,MATCH("Egen produktion 2.i.",'[36]Månedlig Olie Rapport'!$B$2:$B$39,0),FALSE),0)-IFERROR(HLOOKUP("Total kat 1",'[36]Månedlig Olie Rapport'!$B$2:$AG$39,MATCH("Anvendt til produktion 3.n",'[36]Månedlig Olie Rapport'!$B$2:$B$39,0),FALSE),0)-Flybenzin!C391</f>
        <v>262721</v>
      </c>
      <c r="D391" s="42">
        <f>IFERROR(HLOOKUP("Total kat 1",'[36]Månedlig Olie Rapport'!$A$2:$AG$39,MATCH("Import 2.a.",'[36]Månedlig Olie Rapport'!$B$2:$B$39,0),FALSE),0)-Flybenzin!D391</f>
        <v>70551</v>
      </c>
      <c r="E391" s="42">
        <f>IFERROR(HLOOKUP("Total kat 1",'[36]Månedlig Olie Rapport'!$A$2:$AG$39,MATCH("Eksport 3.a.",'[36]Månedlig Olie Rapport'!$B$2:$B$39,0),FALSE),0)-Flybenzin!E391</f>
        <v>182195</v>
      </c>
      <c r="F391" s="42">
        <f>IFERROR(HLOOKUP("Total kat 1",'[36]Månedlig Olie Rapport'!$A$2:$AG$39,MATCH("Bunkring af udenrigsfart 3.d.",'[36]Månedlig Olie Rapport'!$B$2:$B$39,0),FALSE),0)-Flybenzin!F391</f>
        <v>0</v>
      </c>
      <c r="G391" s="42">
        <f>I390-I391-Flybenzin!G391</f>
        <v>-2720</v>
      </c>
      <c r="H391" s="42">
        <f>IFERROR(HLOOKUP("Total kat 1",'[36]Månedlig Olie Rapport'!$A$2:$AG$39,MATCH("Salg til Forsvaret 3.e.",'[36]Månedlig Olie Rapport'!$B$2:$B$39,0),FALSE),0)
+IFERROR(HLOOKUP("Total kat 1",'[36]Månedlig Olie Rapport'!$A$2:$AG$39,MATCH("Salg til international luftfart 3.f.",'[36]Månedlig Olie Rapport'!$B$2:$B$39,0),FALSE),0)
+IFERROR(HLOOKUP("Total kat 1",'[36]Månedlig Olie Rapport'!$A$2:$AG$39,MATCH("Salg til andre 3.h.",'[36]Månedlig Olie Rapport'!$B$2:$B$39,0),FALSE),0)
+IFERROR(HLOOKUP("Total kat 1",'[36]Månedlig Olie Rapport'!$A$2:$AG$39,MATCH("Salg til platform 3.g.",'[36]Månedlig Olie Rapport'!$B$2:$B$39,0),FALSE),0)
+IFERROR(HLOOKUP("Total kat 1",'[36]Månedlig Olie Rapport'!$A$2:$AG$39,MATCH("Eget forbrug uden for raffinaderi 3*",'[36]Månedlig Olie Rapport'!$B$2:$B$39,0),FALSE),0)-Flybenzin!H391-IFERROR(HLOOKUP("Total kat 1",'[36]Månedlig Olie Rapport'!$A$2:$AG$39,MATCH("Køb fra andre 2e",'[36]Månedlig Olie Rapport'!$B$2:$B$39,0),FALSE),0)</f>
        <v>146147</v>
      </c>
      <c r="I391" s="42">
        <f>IFERROR(HLOOKUP("Total kat 1",'[36]Månedlig Olie Rapport'!$A$2:$AG$39,MATCH("EGEN BEHOLDNING ULTIMO",'[36]Månedlig Olie Rapport'!$A$2:$A$39,0),FALSE),0)-Flybenzin!I391</f>
        <v>452610</v>
      </c>
      <c r="J391" s="2"/>
      <c r="K391" s="2"/>
      <c r="L391" s="54">
        <f>H391*0.75*43.8/1000</f>
        <v>4800.9289499999995</v>
      </c>
      <c r="N391" s="43" t="str">
        <f>'Olieforbrug, TJ'!M391</f>
        <v>December</v>
      </c>
    </row>
    <row r="392" spans="1:14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J392" s="15"/>
      <c r="K392" s="15"/>
      <c r="L392" s="14"/>
      <c r="M392" s="3"/>
      <c r="N392" s="37">
        <v>2020</v>
      </c>
    </row>
    <row r="393" spans="1:14" x14ac:dyDescent="0.2">
      <c r="A393" s="23" t="str">
        <f>'Olieforbrug, TJ'!A393</f>
        <v>Januar</v>
      </c>
      <c r="C393" s="16">
        <f>IFERROR(HLOOKUP("Total kat 1",'[37]Månedlig Olie Rapport'!$B$2:$AG$39,MATCH("Egen produktion 2.i.",'[37]Månedlig Olie Rapport'!$B$2:$B$39,0),FALSE),0)-IFERROR(HLOOKUP("Total kat 1",'[37]Månedlig Olie Rapport'!$B$2:$AG$39,MATCH("Anvendt til produktion 3.n",'[37]Månedlig Olie Rapport'!$B$2:$B$39,0),FALSE),0)-Flybenzin!C393</f>
        <v>240640</v>
      </c>
      <c r="D393" s="16">
        <f>IFERROR(HLOOKUP("Total kat 1",'[37]Månedlig Olie Rapport'!$A$2:$AG$39,MATCH("Import 2.a.",'[37]Månedlig Olie Rapport'!$B$2:$B$39,0),FALSE),0)-Flybenzin!D393</f>
        <v>69254</v>
      </c>
      <c r="E393" s="16">
        <f>IFERROR(HLOOKUP("Total kat 1",'[37]Månedlig Olie Rapport'!$A$2:$AG$39,MATCH("Eksport 3.a.",'[37]Månedlig Olie Rapport'!$B$2:$B$39,0),FALSE),0)-Flybenzin!E393</f>
        <v>154348</v>
      </c>
      <c r="F393" s="16">
        <f>IFERROR(HLOOKUP("Total kat 1",'[37]Månedlig Olie Rapport'!$A$2:$AG$39,MATCH("Bunkring af udenrigsfart 3.d.",'[37]Månedlig Olie Rapport'!$B$2:$B$39,0),FALSE),0)-Flybenzin!F393</f>
        <v>0</v>
      </c>
      <c r="G393" s="16">
        <f>I391-I393-Flybenzin!G393</f>
        <v>-11111</v>
      </c>
      <c r="H393" s="16">
        <f>IFERROR(HLOOKUP("Total kat 1",'[37]Månedlig Olie Rapport'!$A$2:$AG$39,MATCH("Salg til Forsvaret 3.e.",'[37]Månedlig Olie Rapport'!$B$2:$B$39,0),FALSE),0)
+IFERROR(HLOOKUP("Total kat 1",'[37]Månedlig Olie Rapport'!$A$2:$AG$39,MATCH("Salg til international luftfart 3.f.",'[37]Månedlig Olie Rapport'!$B$2:$B$39,0),FALSE),0)
+IFERROR(HLOOKUP("Total kat 1",'[37]Månedlig Olie Rapport'!$A$2:$AG$39,MATCH("Salg til andre 3.h.",'[37]Månedlig Olie Rapport'!$B$2:$B$39,0),FALSE),0)
+IFERROR(HLOOKUP("Total kat 1",'[37]Månedlig Olie Rapport'!$A$2:$AG$39,MATCH("Salg til platform 3.g.",'[37]Månedlig Olie Rapport'!$B$2:$B$39,0),FALSE),0)
+IFERROR(HLOOKUP("Total kat 1",'[37]Månedlig Olie Rapport'!$A$2:$AG$39,MATCH("Eget forbrug uden for raffinaderi 3*",'[37]Månedlig Olie Rapport'!$B$2:$B$39,0),FALSE),0)-Flybenzin!H393-IFERROR(HLOOKUP("Total kat 1",'[37]Månedlig Olie Rapport'!$A$2:$AG$39,MATCH("Køb fra andre 2e",'[37]Månedlig Olie Rapport'!$B$2:$B$39,0),FALSE),0)</f>
        <v>143286</v>
      </c>
      <c r="I393" s="16">
        <f>IFERROR(HLOOKUP("Total kat 1",'[37]Månedlig Olie Rapport'!$A$2:$AG$39,MATCH("EGEN BEHOLDNING ULTIMO",'[37]Månedlig Olie Rapport'!$A$2:$A$39,0),FALSE),0)-Flybenzin!I393</f>
        <v>463674</v>
      </c>
      <c r="J393" s="15"/>
      <c r="K393" s="15"/>
      <c r="L393" s="14">
        <f>H393*0.75*43.8/1000</f>
        <v>4706.9450999999999</v>
      </c>
      <c r="N393" s="23" t="str">
        <f>'Olieforbrug, TJ'!M393</f>
        <v>January</v>
      </c>
    </row>
    <row r="394" spans="1:14" x14ac:dyDescent="0.2">
      <c r="A394" s="23" t="str">
        <f>'Olieforbrug, TJ'!A394</f>
        <v>Februar</v>
      </c>
      <c r="C394" s="16">
        <f>IFERROR(HLOOKUP("Total kat 1",'[38]Månedlig Olie Rapport'!$B$2:$AG$39,MATCH("Egen produktion 2.i.",'[38]Månedlig Olie Rapport'!$B$2:$B$39,0),FALSE),0)-IFERROR(HLOOKUP("Total kat 1",'[38]Månedlig Olie Rapport'!$B$2:$AG$39,MATCH("Anvendt til produktion 3.n",'[38]Månedlig Olie Rapport'!$B$2:$B$39,0),FALSE),0)-Flybenzin!C394</f>
        <v>209091</v>
      </c>
      <c r="D394" s="16">
        <f>IFERROR(HLOOKUP("Total kat 1",'[38]Månedlig Olie Rapport'!$A$2:$AG$39,MATCH("Import 2.a.",'[38]Månedlig Olie Rapport'!$B$2:$B$39,0),FALSE),0)-Flybenzin!D394</f>
        <v>71772</v>
      </c>
      <c r="E394" s="16">
        <f>IFERROR(HLOOKUP("Total kat 1",'[38]Månedlig Olie Rapport'!$A$2:$AG$39,MATCH("Eksport 3.a.",'[38]Månedlig Olie Rapport'!$B$2:$B$39,0),FALSE),0)-Flybenzin!E394</f>
        <v>143324</v>
      </c>
      <c r="F394" s="16">
        <f>IFERROR(HLOOKUP("Total kat 1",'[38]Månedlig Olie Rapport'!$A$2:$AG$39,MATCH("Bunkring af udenrigsfart 3.d.",'[38]Månedlig Olie Rapport'!$B$2:$B$39,0),FALSE),0)-Flybenzin!F394</f>
        <v>0</v>
      </c>
      <c r="G394" s="16">
        <f>I393-I394-Flybenzin!G394</f>
        <v>-5941</v>
      </c>
      <c r="H394" s="16">
        <f>IFERROR(HLOOKUP("Total kat 1",'[38]Månedlig Olie Rapport'!$A$2:$AG$39,MATCH("Salg til Forsvaret 3.e.",'[38]Månedlig Olie Rapport'!$B$2:$B$39,0),FALSE),0)
+IFERROR(HLOOKUP("Total kat 1",'[38]Månedlig Olie Rapport'!$A$2:$AG$39,MATCH("Salg til international luftfart 3.f.",'[38]Månedlig Olie Rapport'!$B$2:$B$39,0),FALSE),0)
+IFERROR(HLOOKUP("Total kat 1",'[38]Månedlig Olie Rapport'!$A$2:$AG$39,MATCH("Salg til andre 3.h.",'[38]Månedlig Olie Rapport'!$B$2:$B$39,0),FALSE),0)
+IFERROR(HLOOKUP("Total kat 1",'[38]Månedlig Olie Rapport'!$A$2:$AG$39,MATCH("Salg til platform 3.g.",'[38]Månedlig Olie Rapport'!$B$2:$B$39,0),FALSE),0)
+IFERROR(HLOOKUP("Total kat 1",'[38]Månedlig Olie Rapport'!$A$2:$AG$39,MATCH("Eget forbrug uden for raffinaderi 3*",'[38]Månedlig Olie Rapport'!$B$2:$B$39,0),FALSE),0)-Flybenzin!H394-IFERROR(HLOOKUP("Total kat 1",'[38]Månedlig Olie Rapport'!$A$2:$AG$39,MATCH("Køb fra andre 2e",'[38]Månedlig Olie Rapport'!$B$2:$B$39,0),FALSE),0)</f>
        <v>131285</v>
      </c>
      <c r="I394" s="16">
        <f>IFERROR(HLOOKUP("Total kat 1",'[38]Månedlig Olie Rapport'!$A$2:$AG$39,MATCH("EGEN BEHOLDNING ULTIMO",'[38]Månedlig Olie Rapport'!$A$2:$A$39,0),FALSE),0)-Flybenzin!I394</f>
        <v>469428</v>
      </c>
      <c r="J394" s="15"/>
      <c r="K394" s="15"/>
      <c r="L394" s="14">
        <f>H394*0.75*43.8/1000</f>
        <v>4312.7122499999996</v>
      </c>
      <c r="N394" s="23" t="str">
        <f>'Olieforbrug, TJ'!M394</f>
        <v>February</v>
      </c>
    </row>
    <row r="395" spans="1:14" x14ac:dyDescent="0.2">
      <c r="A395" s="23" t="str">
        <f>'Olieforbrug, TJ'!A395</f>
        <v>Marts</v>
      </c>
      <c r="C395" s="16">
        <f>IFERROR(HLOOKUP("Total kat 1",'[39]Månedlig Olie Rapport'!$B$2:$AG$39,MATCH("Egen produktion 2.i.",'[39]Månedlig Olie Rapport'!$B$2:$B$39,0),FALSE),0)-IFERROR(HLOOKUP("Total kat 1",'[39]Månedlig Olie Rapport'!$B$2:$AG$39,MATCH("Anvendt til produktion 3.n",'[39]Månedlig Olie Rapport'!$B$2:$B$39,0),FALSE),0)-Flybenzin!C395</f>
        <v>207857</v>
      </c>
      <c r="D395" s="16">
        <f>IFERROR(HLOOKUP("Total kat 1",'[39]Månedlig Olie Rapport'!$A$2:$AG$39,MATCH("Import 2.a.",'[39]Månedlig Olie Rapport'!$B$2:$B$39,0),FALSE),0)-Flybenzin!D395</f>
        <v>84910</v>
      </c>
      <c r="E395" s="16">
        <f>IFERROR(HLOOKUP("Total kat 1",'[39]Månedlig Olie Rapport'!$A$2:$AG$39,MATCH("Eksport 3.a.",'[39]Månedlig Olie Rapport'!$B$2:$B$39,0),FALSE),0)-Flybenzin!E395</f>
        <v>89116</v>
      </c>
      <c r="F395" s="16">
        <f>IFERROR(HLOOKUP("Total kat 1",'[39]Månedlig Olie Rapport'!$A$2:$AG$39,MATCH("Bunkring af udenrigsfart 3.d.",'[39]Månedlig Olie Rapport'!$B$2:$B$39,0),FALSE),0)-Flybenzin!F395</f>
        <v>0</v>
      </c>
      <c r="G395" s="16">
        <f>I394-I395-Flybenzin!G395</f>
        <v>-83870</v>
      </c>
      <c r="H395" s="16">
        <f>IFERROR(HLOOKUP("Total kat 1",'[39]Månedlig Olie Rapport'!$A$2:$AG$39,MATCH("Salg til Forsvaret 3.e.",'[39]Månedlig Olie Rapport'!$B$2:$B$39,0),FALSE),0)
+IFERROR(HLOOKUP("Total kat 1",'[39]Månedlig Olie Rapport'!$A$2:$AG$39,MATCH("Salg til international luftfart 3.f.",'[39]Månedlig Olie Rapport'!$B$2:$B$39,0),FALSE),0)
+IFERROR(HLOOKUP("Total kat 1",'[39]Månedlig Olie Rapport'!$A$2:$AG$39,MATCH("Salg til andre 3.h.",'[39]Månedlig Olie Rapport'!$B$2:$B$39,0),FALSE),0)
+IFERROR(HLOOKUP("Total kat 1",'[39]Månedlig Olie Rapport'!$A$2:$AG$39,MATCH("Salg til platform 3.g.",'[39]Månedlig Olie Rapport'!$B$2:$B$39,0),FALSE),0)
+IFERROR(HLOOKUP("Total kat 1",'[39]Månedlig Olie Rapport'!$A$2:$AG$39,MATCH("Eget forbrug uden for raffinaderi 3*",'[39]Månedlig Olie Rapport'!$B$2:$B$39,0),FALSE),0)-Flybenzin!H395-IFERROR(HLOOKUP("Total kat 1",'[39]Månedlig Olie Rapport'!$A$2:$AG$39,MATCH("Køb fra andre 2e",'[39]Månedlig Olie Rapport'!$B$2:$B$39,0),FALSE),0)</f>
        <v>117160</v>
      </c>
      <c r="I395" s="16">
        <f>IFERROR(HLOOKUP("Total kat 1",'[39]Månedlig Olie Rapport'!$A$2:$AG$39,MATCH("EGEN BEHOLDNING ULTIMO",'[39]Månedlig Olie Rapport'!$A$2:$A$39,0),FALSE),0)-Flybenzin!I395</f>
        <v>554481</v>
      </c>
      <c r="J395" s="15"/>
      <c r="K395" s="15"/>
      <c r="L395" s="14">
        <f>H395*0.75*43.8/1000</f>
        <v>3848.7059999999997</v>
      </c>
      <c r="N395" s="23" t="str">
        <f>'Olieforbrug, TJ'!M395</f>
        <v>March</v>
      </c>
    </row>
    <row r="396" spans="1:14" x14ac:dyDescent="0.2">
      <c r="A396" s="23" t="str">
        <f>'Olieforbrug, TJ'!A396</f>
        <v>April</v>
      </c>
      <c r="C396" s="16">
        <f>IFERROR(HLOOKUP("Total kat 1",'[40]Månedlig Olie Rapport'!$B$2:$AG$39,MATCH("Egen produktion 2.i.",'[40]Månedlig Olie Rapport'!$B$2:$B$39,0),FALSE),0)-IFERROR(HLOOKUP("Total kat 1",'[40]Månedlig Olie Rapport'!$B$2:$AG$39,MATCH("Anvendt til produktion 3.n",'[40]Månedlig Olie Rapport'!$B$2:$B$39,0),FALSE),0)-Flybenzin!C396</f>
        <v>202250</v>
      </c>
      <c r="D396" s="16">
        <f>IFERROR(HLOOKUP("Total kat 1",'[40]Månedlig Olie Rapport'!$A$2:$AG$39,MATCH("Import 2.a.",'[40]Månedlig Olie Rapport'!$B$2:$B$39,0),FALSE),0)-Flybenzin!D396</f>
        <v>40007</v>
      </c>
      <c r="E396" s="16">
        <f>IFERROR(HLOOKUP("Total kat 1",'[40]Månedlig Olie Rapport'!$A$2:$AG$39,MATCH("Eksport 3.a.",'[40]Månedlig Olie Rapport'!$B$2:$B$39,0),FALSE),0)-Flybenzin!E396</f>
        <v>163810</v>
      </c>
      <c r="F396" s="16">
        <f>IFERROR(HLOOKUP("Total kat 1",'[40]Månedlig Olie Rapport'!$A$2:$AG$39,MATCH("Bunkring af udenrigsfart 3.d.",'[40]Månedlig Olie Rapport'!$B$2:$B$39,0),FALSE),0)-Flybenzin!F396</f>
        <v>0</v>
      </c>
      <c r="G396" s="16">
        <f>I395-I396-Flybenzin!G396</f>
        <v>34804</v>
      </c>
      <c r="H396" s="16">
        <f>IFERROR(HLOOKUP("Total kat 1",'[40]Månedlig Olie Rapport'!$A$2:$AG$39,MATCH("Salg til Forsvaret 3.e.",'[40]Månedlig Olie Rapport'!$B$2:$B$39,0),FALSE),0)
+IFERROR(HLOOKUP("Total kat 1",'[40]Månedlig Olie Rapport'!$A$2:$AG$39,MATCH("Salg til international luftfart 3.f.",'[40]Månedlig Olie Rapport'!$B$2:$B$39,0),FALSE),0)
+IFERROR(HLOOKUP("Total kat 1",'[40]Månedlig Olie Rapport'!$A$2:$AG$39,MATCH("Salg til andre 3.h.",'[40]Månedlig Olie Rapport'!$B$2:$B$39,0),FALSE),0)
+IFERROR(HLOOKUP("Total kat 1",'[40]Månedlig Olie Rapport'!$A$2:$AG$39,MATCH("Salg til platform 3.g.",'[40]Månedlig Olie Rapport'!$B$2:$B$39,0),FALSE),0)
+IFERROR(HLOOKUP("Total kat 1",'[40]Månedlig Olie Rapport'!$A$2:$AG$39,MATCH("Eget forbrug uden for raffinaderi 3*",'[40]Månedlig Olie Rapport'!$B$2:$B$39,0),FALSE),0)-Flybenzin!H396-IFERROR(HLOOKUP("Total kat 1",'[40]Månedlig Olie Rapport'!$A$2:$AG$39,MATCH("Køb fra andre 2e",'[40]Månedlig Olie Rapport'!$B$2:$B$39,0),FALSE),0)</f>
        <v>114403</v>
      </c>
      <c r="I396" s="16">
        <f>IFERROR(HLOOKUP("Total kat 1",'[40]Månedlig Olie Rapport'!$A$2:$AG$39,MATCH("EGEN BEHOLDNING ULTIMO",'[40]Månedlig Olie Rapport'!$A$2:$A$39,0),FALSE),0)-Flybenzin!I396</f>
        <v>519627</v>
      </c>
      <c r="J396" s="15"/>
      <c r="K396" s="15"/>
      <c r="L396" s="14">
        <f t="shared" ref="L396:L401" si="71">H396*0.75*43.8/1000</f>
        <v>3758.1385499999997</v>
      </c>
      <c r="N396" s="23" t="str">
        <f>'Olieforbrug, TJ'!M396</f>
        <v>April</v>
      </c>
    </row>
    <row r="397" spans="1:14" x14ac:dyDescent="0.2">
      <c r="A397" s="23" t="str">
        <f>'Olieforbrug, TJ'!A397</f>
        <v>Maj</v>
      </c>
      <c r="C397" s="16">
        <f>IFERROR(HLOOKUP("Total kat 1",'[41]Månedlig Olie Rapport'!$B$2:$AG$39,MATCH("Egen produktion 2.i.",'[41]Månedlig Olie Rapport'!$B$2:$B$39,0),FALSE),0)-IFERROR(HLOOKUP("Total kat 1",'[41]Månedlig Olie Rapport'!$B$2:$AG$39,MATCH("Anvendt til produktion 3.n",'[41]Månedlig Olie Rapport'!$B$2:$B$39,0),FALSE),0)-Flybenzin!C397</f>
        <v>202442</v>
      </c>
      <c r="D397" s="16">
        <f>IFERROR(HLOOKUP("Total kat 1",'[41]Månedlig Olie Rapport'!$A$2:$AG$39,MATCH("Import 2.a.",'[41]Månedlig Olie Rapport'!$B$2:$B$39,0),FALSE),0)-Flybenzin!D397</f>
        <v>62463</v>
      </c>
      <c r="E397" s="16">
        <f>IFERROR(HLOOKUP("Total kat 1",'[41]Månedlig Olie Rapport'!$A$2:$AG$39,MATCH("Eksport 3.a.",'[41]Månedlig Olie Rapport'!$B$2:$B$39,0),FALSE),0)-Flybenzin!E397</f>
        <v>125575</v>
      </c>
      <c r="F397" s="16">
        <f>IFERROR(HLOOKUP("Total kat 1",'[41]Månedlig Olie Rapport'!$A$2:$AG$39,MATCH("Bunkring af udenrigsfart 3.d.",'[41]Månedlig Olie Rapport'!$B$2:$B$39,0),FALSE),0)-Flybenzin!F397</f>
        <v>0</v>
      </c>
      <c r="G397" s="16">
        <f>I396-I397-Flybenzin!G397</f>
        <v>-5249</v>
      </c>
      <c r="H397" s="16">
        <f>IFERROR(HLOOKUP("Total kat 1",'[41]Månedlig Olie Rapport'!$A$2:$AG$39,MATCH("Salg til Forsvaret 3.e.",'[41]Månedlig Olie Rapport'!$B$2:$B$39,0),FALSE),0)
+IFERROR(HLOOKUP("Total kat 1",'[41]Månedlig Olie Rapport'!$A$2:$AG$39,MATCH("Salg til international luftfart 3.f.",'[41]Månedlig Olie Rapport'!$B$2:$B$39,0),FALSE),0)
+IFERROR(HLOOKUP("Total kat 1",'[41]Månedlig Olie Rapport'!$A$2:$AG$39,MATCH("Salg til andre 3.h.",'[41]Månedlig Olie Rapport'!$B$2:$B$39,0),FALSE),0)
+IFERROR(HLOOKUP("Total kat 1",'[41]Månedlig Olie Rapport'!$A$2:$AG$39,MATCH("Salg til platform 3.g.",'[41]Månedlig Olie Rapport'!$B$2:$B$39,0),FALSE),0)
+IFERROR(HLOOKUP("Total kat 1",'[41]Månedlig Olie Rapport'!$A$2:$AG$39,MATCH("Eget forbrug uden for raffinaderi 3*",'[41]Månedlig Olie Rapport'!$B$2:$B$39,0),FALSE),0)-Flybenzin!H397-IFERROR(HLOOKUP("Total kat 1",'[41]Månedlig Olie Rapport'!$A$2:$AG$39,MATCH("Køb fra andre 2e",'[41]Månedlig Olie Rapport'!$B$2:$B$39,0),FALSE),0)</f>
        <v>131155</v>
      </c>
      <c r="I397" s="16">
        <f>IFERROR(HLOOKUP("Total kat 1",'[41]Månedlig Olie Rapport'!$A$2:$AG$39,MATCH("EGEN BEHOLDNING ULTIMO",'[41]Månedlig Olie Rapport'!$A$2:$A$39,0),FALSE),0)-Flybenzin!I397</f>
        <v>524754</v>
      </c>
      <c r="J397" s="15"/>
      <c r="K397" s="15"/>
      <c r="L397" s="14">
        <f t="shared" si="71"/>
        <v>4308.44175</v>
      </c>
      <c r="N397" s="23" t="str">
        <f>'Olieforbrug, TJ'!M397</f>
        <v>May</v>
      </c>
    </row>
    <row r="398" spans="1:14" x14ac:dyDescent="0.2">
      <c r="A398" s="23" t="str">
        <f>'Olieforbrug, TJ'!A398</f>
        <v>Juni</v>
      </c>
      <c r="C398" s="16">
        <f>IFERROR(HLOOKUP("Total kat 1",'[42]Månedlig Olie Rapport'!$B$2:$AG$39,MATCH("Egen produktion 2.i.",'[42]Månedlig Olie Rapport'!$B$2:$B$39,0),FALSE),0)-IFERROR(HLOOKUP("Total kat 1",'[42]Månedlig Olie Rapport'!$B$2:$AG$39,MATCH("Anvendt til produktion 3.n",'[42]Månedlig Olie Rapport'!$B$2:$B$39,0),FALSE),0)-Flybenzin!C398</f>
        <v>214450</v>
      </c>
      <c r="D398" s="16">
        <f>IFERROR(HLOOKUP("Total kat 1",'[42]Månedlig Olie Rapport'!$A$2:$AG$39,MATCH("Import 2.a.",'[42]Månedlig Olie Rapport'!$B$2:$B$39,0),FALSE),0)-Flybenzin!D398</f>
        <v>84070</v>
      </c>
      <c r="E398" s="16">
        <f>IFERROR(HLOOKUP("Total kat 1",'[42]Månedlig Olie Rapport'!$A$2:$AG$39,MATCH("Eksport 3.a.",'[42]Månedlig Olie Rapport'!$B$2:$B$39,0),FALSE),0)-Flybenzin!E398</f>
        <v>139245</v>
      </c>
      <c r="F398" s="16">
        <f>IFERROR(HLOOKUP("Total kat 1",'[42]Månedlig Olie Rapport'!$A$2:$AG$39,MATCH("Bunkring af udenrigsfart 3.d.",'[42]Månedlig Olie Rapport'!$B$2:$B$39,0),FALSE),0)-Flybenzin!F398</f>
        <v>0</v>
      </c>
      <c r="G398" s="16">
        <f>I397-I398-Flybenzin!G398</f>
        <v>-9230</v>
      </c>
      <c r="H398" s="16">
        <f>IFERROR(HLOOKUP("Total kat 1",'[42]Månedlig Olie Rapport'!$A$2:$AG$39,MATCH("Salg til Forsvaret 3.e.",'[42]Månedlig Olie Rapport'!$B$2:$B$39,0),FALSE),0)
+IFERROR(HLOOKUP("Total kat 1",'[42]Månedlig Olie Rapport'!$A$2:$AG$39,MATCH("Salg til international luftfart 3.f.",'[42]Månedlig Olie Rapport'!$B$2:$B$39,0),FALSE),0)
+IFERROR(HLOOKUP("Total kat 1",'[42]Månedlig Olie Rapport'!$A$2:$AG$39,MATCH("Salg til andre 3.h.",'[42]Månedlig Olie Rapport'!$B$2:$B$39,0),FALSE),0)
+IFERROR(HLOOKUP("Total kat 1",'[42]Månedlig Olie Rapport'!$A$2:$AG$39,MATCH("Salg til platform 3.g.",'[42]Månedlig Olie Rapport'!$B$2:$B$39,0),FALSE),0)
+IFERROR(HLOOKUP("Total kat 1",'[42]Månedlig Olie Rapport'!$A$2:$AG$39,MATCH("Eget forbrug uden for raffinaderi 3*",'[42]Månedlig Olie Rapport'!$B$2:$B$39,0),FALSE),0)-Flybenzin!H398-IFERROR(HLOOKUP("Total kat 1",'[42]Månedlig Olie Rapport'!$A$2:$AG$39,MATCH("Køb fra andre 2e",'[42]Månedlig Olie Rapport'!$B$2:$B$39,0),FALSE),0)</f>
        <v>150383</v>
      </c>
      <c r="I398" s="16">
        <f>IFERROR(HLOOKUP("Total kat 1",'[42]Månedlig Olie Rapport'!$A$2:$AG$39,MATCH("EGEN BEHOLDNING ULTIMO",'[42]Månedlig Olie Rapport'!$A$2:$A$39,0),FALSE),0)-Flybenzin!I398</f>
        <v>533624</v>
      </c>
      <c r="J398" s="15"/>
      <c r="K398" s="15"/>
      <c r="L398" s="14">
        <f t="shared" si="71"/>
        <v>4940.0815499999999</v>
      </c>
      <c r="N398" s="23" t="str">
        <f>'Olieforbrug, TJ'!M398</f>
        <v>June</v>
      </c>
    </row>
    <row r="399" spans="1:14" x14ac:dyDescent="0.2">
      <c r="A399" s="23" t="str">
        <f>'Olieforbrug, TJ'!A399</f>
        <v>Juli</v>
      </c>
      <c r="C399" s="16">
        <f>IFERROR(HLOOKUP("Total kat 1",'[43]Månedlig Olie Rapport'!$B$2:$AG$39,MATCH("Egen produktion 2.i.",'[43]Månedlig Olie Rapport'!$B$2:$B$39,0),FALSE),0)-IFERROR(HLOOKUP("Total kat 1",'[43]Månedlig Olie Rapport'!$B$2:$AG$39,MATCH("Anvendt til produktion 3.n",'[43]Månedlig Olie Rapport'!$B$2:$B$39,0),FALSE),0)-Flybenzin!C399</f>
        <v>229766</v>
      </c>
      <c r="D399" s="16">
        <f>IFERROR(HLOOKUP("Total kat 1",'[43]Månedlig Olie Rapport'!$A$2:$AG$39,MATCH("Import 2.a.",'[43]Månedlig Olie Rapport'!$B$2:$B$39,0),FALSE),0)-Flybenzin!D399</f>
        <v>52167</v>
      </c>
      <c r="E399" s="16">
        <f>IFERROR(HLOOKUP("Total kat 1",'[43]Månedlig Olie Rapport'!$A$2:$AG$39,MATCH("Eksport 3.a.",'[43]Månedlig Olie Rapport'!$B$2:$B$39,0),FALSE),0)-Flybenzin!E399</f>
        <v>129612</v>
      </c>
      <c r="F399" s="16">
        <f>IFERROR(HLOOKUP("Total kat 1",'[43]Månedlig Olie Rapport'!$A$2:$AG$39,MATCH("Bunkring af udenrigsfart 3.d.",'[43]Månedlig Olie Rapport'!$B$2:$B$39,0),FALSE),0)-Flybenzin!F399</f>
        <v>0</v>
      </c>
      <c r="G399" s="16">
        <f>I398-I399-Flybenzin!G399</f>
        <v>11163</v>
      </c>
      <c r="H399" s="16">
        <f>IFERROR(HLOOKUP("Total kat 1",'[43]Månedlig Olie Rapport'!$A$2:$AG$39,MATCH("Salg til Forsvaret 3.e.",'[43]Månedlig Olie Rapport'!$B$2:$B$39,0),FALSE),0)
+IFERROR(HLOOKUP("Total kat 1",'[43]Månedlig Olie Rapport'!$A$2:$AG$39,MATCH("Salg til international luftfart 3.f.",'[43]Månedlig Olie Rapport'!$B$2:$B$39,0),FALSE),0)
+IFERROR(HLOOKUP("Total kat 1",'[43]Månedlig Olie Rapport'!$A$2:$AG$39,MATCH("Salg til andre 3.h.",'[43]Månedlig Olie Rapport'!$B$2:$B$39,0),FALSE),0)
+IFERROR(HLOOKUP("Total kat 1",'[43]Månedlig Olie Rapport'!$A$2:$AG$39,MATCH("Salg til platform 3.g.",'[43]Månedlig Olie Rapport'!$B$2:$B$39,0),FALSE),0)
+IFERROR(HLOOKUP("Total kat 1",'[43]Månedlig Olie Rapport'!$A$2:$AG$39,MATCH("Eget forbrug uden for raffinaderi 3*",'[43]Månedlig Olie Rapport'!$B$2:$B$39,0),FALSE),0)-Flybenzin!H399-IFERROR(HLOOKUP("Total kat 1",'[43]Månedlig Olie Rapport'!$A$2:$AG$39,MATCH("Køb fra andre 2e",'[43]Månedlig Olie Rapport'!$B$2:$B$39,0),FALSE),0)</f>
        <v>164320</v>
      </c>
      <c r="I399" s="16">
        <f>IFERROR(HLOOKUP("Total kat 1",'[43]Månedlig Olie Rapport'!$A$2:$AG$39,MATCH("EGEN BEHOLDNING ULTIMO",'[43]Månedlig Olie Rapport'!$A$2:$A$39,0),FALSE),0)-Flybenzin!I399</f>
        <v>522233</v>
      </c>
      <c r="J399" s="15"/>
      <c r="K399" s="15"/>
      <c r="L399" s="14">
        <f t="shared" si="71"/>
        <v>5397.9120000000003</v>
      </c>
      <c r="N399" s="23" t="str">
        <f>'Olieforbrug, TJ'!M399</f>
        <v>July</v>
      </c>
    </row>
    <row r="400" spans="1:14" x14ac:dyDescent="0.2">
      <c r="A400" s="23" t="str">
        <f>'Olieforbrug, TJ'!A400</f>
        <v>August</v>
      </c>
      <c r="C400" s="16">
        <f>IFERROR(HLOOKUP("Total kat 1",'[44]Månedlig Olie Rapport'!$B$2:$AG$39,MATCH("Egen produktion 2.i.",'[44]Månedlig Olie Rapport'!$B$2:$B$39,0),FALSE),0)-IFERROR(HLOOKUP("Total kat 1",'[44]Månedlig Olie Rapport'!$B$2:$AG$39,MATCH("Anvendt til produktion 3.n",'[44]Månedlig Olie Rapport'!$B$2:$B$39,0),FALSE),0)-Flybenzin!C400</f>
        <v>208526</v>
      </c>
      <c r="D400" s="16">
        <f>IFERROR(HLOOKUP("Total kat 1",'[44]Månedlig Olie Rapport'!$A$2:$AG$39,MATCH("Import 2.a.",'[44]Månedlig Olie Rapport'!$B$2:$B$39,0),FALSE),0)-Flybenzin!D400</f>
        <v>59810</v>
      </c>
      <c r="E400" s="16">
        <f>IFERROR(HLOOKUP("Total kat 1",'[44]Månedlig Olie Rapport'!$A$2:$AG$39,MATCH("Eksport 3.a.",'[44]Månedlig Olie Rapport'!$B$2:$B$39,0),FALSE),0)-Flybenzin!E400</f>
        <v>99114</v>
      </c>
      <c r="F400" s="16">
        <f>IFERROR(HLOOKUP("Total kat 1",'[44]Månedlig Olie Rapport'!$A$2:$AG$39,MATCH("Bunkring af udenrigsfart 3.d.",'[44]Månedlig Olie Rapport'!$B$2:$B$39,0),FALSE),0)-Flybenzin!F400</f>
        <v>0</v>
      </c>
      <c r="G400" s="16">
        <f>I399-I400-Flybenzin!G400</f>
        <v>-18151</v>
      </c>
      <c r="H400" s="16">
        <f>IFERROR(HLOOKUP("Total kat 1",'[44]Månedlig Olie Rapport'!$A$2:$AG$39,MATCH("Salg til Forsvaret 3.e.",'[44]Månedlig Olie Rapport'!$B$2:$B$39,0),FALSE),0)
+IFERROR(HLOOKUP("Total kat 1",'[44]Månedlig Olie Rapport'!$A$2:$AG$39,MATCH("Salg til international luftfart 3.f.",'[44]Månedlig Olie Rapport'!$B$2:$B$39,0),FALSE),0)
+IFERROR(HLOOKUP("Total kat 1",'[44]Månedlig Olie Rapport'!$A$2:$AG$39,MATCH("Salg til andre 3.h.",'[44]Månedlig Olie Rapport'!$B$2:$B$39,0),FALSE),0)
+IFERROR(HLOOKUP("Total kat 1",'[44]Månedlig Olie Rapport'!$A$2:$AG$39,MATCH("Salg til platform 3.g.",'[44]Månedlig Olie Rapport'!$B$2:$B$39,0),FALSE),0)
+IFERROR(HLOOKUP("Total kat 1",'[44]Månedlig Olie Rapport'!$A$2:$AG$39,MATCH("Eget forbrug uden for raffinaderi 3*",'[44]Månedlig Olie Rapport'!$B$2:$B$39,0),FALSE),0)-Flybenzin!H400-IFERROR(HLOOKUP("Total kat 1",'[44]Månedlig Olie Rapport'!$A$2:$AG$39,MATCH("Køb fra andre 2e",'[44]Månedlig Olie Rapport'!$B$2:$B$39,0),FALSE),0)</f>
        <v>159089</v>
      </c>
      <c r="I400" s="16">
        <f>IFERROR(HLOOKUP("Total kat 1",'[44]Månedlig Olie Rapport'!$A$2:$AG$39,MATCH("EGEN BEHOLDNING ULTIMO",'[44]Månedlig Olie Rapport'!$A$2:$A$39,0),FALSE),0)-Flybenzin!I400</f>
        <v>540170</v>
      </c>
      <c r="L400" s="14">
        <f t="shared" si="71"/>
        <v>5226.0736499999994</v>
      </c>
      <c r="N400" s="23" t="str">
        <f>'Olieforbrug, TJ'!M400</f>
        <v>August</v>
      </c>
    </row>
    <row r="401" spans="1:14" x14ac:dyDescent="0.2">
      <c r="A401" s="23" t="str">
        <f>'Olieforbrug, TJ'!A401</f>
        <v>September</v>
      </c>
      <c r="C401" s="16">
        <f>IFERROR(HLOOKUP("Total kat 1",'[45]Månedlig Olie Rapport'!$B$2:$AG$39,MATCH("Egen produktion 2.i.",'[45]Månedlig Olie Rapport'!$B$2:$B$39,0),FALSE),0)-IFERROR(HLOOKUP("Total kat 1",'[45]Månedlig Olie Rapport'!$B$2:$AG$39,MATCH("Anvendt til produktion 3.n",'[45]Månedlig Olie Rapport'!$B$2:$B$39,0),FALSE),0)-Flybenzin!C401</f>
        <v>89242</v>
      </c>
      <c r="D401" s="16">
        <f>IFERROR(HLOOKUP("Total kat 1",'[45]Månedlig Olie Rapport'!$A$2:$AG$39,MATCH("Import 2.a.",'[45]Månedlig Olie Rapport'!$B$2:$B$39,0),FALSE),0)-Flybenzin!D401</f>
        <v>75737</v>
      </c>
      <c r="E401" s="16">
        <f>IFERROR(HLOOKUP("Total kat 1",'[45]Månedlig Olie Rapport'!$A$2:$AG$39,MATCH("Eksport 3.a.",'[45]Månedlig Olie Rapport'!$B$2:$B$39,0),FALSE),0)-Flybenzin!E401</f>
        <v>79710</v>
      </c>
      <c r="F401" s="16">
        <f>IFERROR(HLOOKUP("Total kat 1",'[45]Månedlig Olie Rapport'!$A$2:$AG$39,MATCH("Bunkring af udenrigsfart 3.d.",'[45]Månedlig Olie Rapport'!$B$2:$B$39,0),FALSE),0)-Flybenzin!F401</f>
        <v>0</v>
      </c>
      <c r="G401" s="16">
        <f>I400-I401-Flybenzin!G401</f>
        <v>70264</v>
      </c>
      <c r="H401" s="16">
        <f>IFERROR(HLOOKUP("Total kat 1",'[45]Månedlig Olie Rapport'!$A$2:$AG$39,MATCH("Salg til Forsvaret 3.e.",'[45]Månedlig Olie Rapport'!$B$2:$B$39,0),FALSE),0)
+IFERROR(HLOOKUP("Total kat 1",'[45]Månedlig Olie Rapport'!$A$2:$AG$39,MATCH("Salg til international luftfart 3.f.",'[45]Månedlig Olie Rapport'!$B$2:$B$39,0),FALSE),0)
+IFERROR(HLOOKUP("Total kat 1",'[45]Månedlig Olie Rapport'!$A$2:$AG$39,MATCH("Salg til andre 3.h.",'[45]Månedlig Olie Rapport'!$B$2:$B$39,0),FALSE),0)
+IFERROR(HLOOKUP("Total kat 1",'[45]Månedlig Olie Rapport'!$A$2:$AG$39,MATCH("Salg til platform 3.g.",'[45]Månedlig Olie Rapport'!$B$2:$B$39,0),FALSE),0)
+IFERROR(HLOOKUP("Total kat 1",'[45]Månedlig Olie Rapport'!$A$2:$AG$39,MATCH("Eget forbrug uden for raffinaderi 3*",'[45]Månedlig Olie Rapport'!$B$2:$B$39,0),FALSE),0)-Flybenzin!H401-IFERROR(HLOOKUP("Total kat 1",'[45]Månedlig Olie Rapport'!$A$2:$AG$39,MATCH("Køb fra andre 2e",'[45]Månedlig Olie Rapport'!$B$2:$B$39,0),FALSE),0)</f>
        <v>154913</v>
      </c>
      <c r="I401" s="16">
        <f>IFERROR(HLOOKUP("Total kat 1",'[45]Månedlig Olie Rapport'!$A$2:$AG$39,MATCH("EGEN BEHOLDNING ULTIMO",'[45]Månedlig Olie Rapport'!$A$2:$A$39,0),FALSE),0)-Flybenzin!I401</f>
        <v>470197</v>
      </c>
      <c r="L401" s="14">
        <f t="shared" si="71"/>
        <v>5088.8920499999995</v>
      </c>
      <c r="N401" s="23" t="str">
        <f>'Olieforbrug, TJ'!M401</f>
        <v>September</v>
      </c>
    </row>
    <row r="402" spans="1:14" x14ac:dyDescent="0.2">
      <c r="A402" s="23" t="str">
        <f>'Olieforbrug, TJ'!A402</f>
        <v>Oktober</v>
      </c>
      <c r="C402" s="16">
        <f>IFERROR(HLOOKUP("Total kat 1",'[46]Månedlig Olie Rapport'!$B$2:$AG$39,MATCH("Egen produktion 2.i.",'[46]Månedlig Olie Rapport'!$B$2:$B$39,0),FALSE),0)-IFERROR(HLOOKUP("Total kat 1",'[46]Månedlig Olie Rapport'!$B$2:$AG$39,MATCH("Anvendt til produktion 3.n",'[46]Månedlig Olie Rapport'!$B$2:$B$39,0),FALSE),0)-Flybenzin!C402</f>
        <v>250043</v>
      </c>
      <c r="D402" s="16">
        <f>IFERROR(HLOOKUP("Total kat 1",'[46]Månedlig Olie Rapport'!$A$2:$AG$39,MATCH("Import 2.a.",'[46]Månedlig Olie Rapport'!$B$2:$B$39,0),FALSE),0)-Flybenzin!D402</f>
        <v>56188</v>
      </c>
      <c r="E402" s="16">
        <f>IFERROR(HLOOKUP("Total kat 1",'[46]Månedlig Olie Rapport'!$A$2:$AG$39,MATCH("Eksport 3.a.",'[46]Månedlig Olie Rapport'!$B$2:$B$39,0),FALSE),0)-Flybenzin!E402</f>
        <v>117959</v>
      </c>
      <c r="F402" s="16">
        <f>IFERROR(HLOOKUP("Total kat 1",'[46]Månedlig Olie Rapport'!$A$2:$AG$39,MATCH("Bunkring af udenrigsfart 3.d.",'[46]Månedlig Olie Rapport'!$B$2:$B$39,0),FALSE),0)-Flybenzin!F402</f>
        <v>0</v>
      </c>
      <c r="G402" s="16">
        <f>I401-I402-Flybenzin!G402</f>
        <v>-38552</v>
      </c>
      <c r="H402" s="16">
        <f>IFERROR(HLOOKUP("Total kat 1",'[46]Månedlig Olie Rapport'!$A$2:$AG$39,MATCH("Salg til Forsvaret 3.e.",'[46]Månedlig Olie Rapport'!$B$2:$B$39,0),FALSE),0)
+IFERROR(HLOOKUP("Total kat 1",'[46]Månedlig Olie Rapport'!$A$2:$AG$39,MATCH("Salg til international luftfart 3.f.",'[46]Månedlig Olie Rapport'!$B$2:$B$39,0),FALSE),0)
+IFERROR(HLOOKUP("Total kat 1",'[46]Månedlig Olie Rapport'!$A$2:$AG$39,MATCH("Salg til andre 3.h.",'[46]Månedlig Olie Rapport'!$B$2:$B$39,0),FALSE),0)
+IFERROR(HLOOKUP("Total kat 1",'[46]Månedlig Olie Rapport'!$A$2:$AG$39,MATCH("Salg til platform 3.g.",'[46]Månedlig Olie Rapport'!$B$2:$B$39,0),FALSE),0)
+IFERROR(HLOOKUP("Total kat 1",'[46]Månedlig Olie Rapport'!$A$2:$AG$39,MATCH("Eget forbrug uden for raffinaderi 3*",'[46]Månedlig Olie Rapport'!$B$2:$B$39,0),FALSE),0)-Flybenzin!H402-IFERROR(HLOOKUP("Total kat 1",'[46]Månedlig Olie Rapport'!$A$2:$AG$39,MATCH("Køb fra andre 2e",'[46]Månedlig Olie Rapport'!$B$2:$B$39,0),FALSE),0)</f>
        <v>150058</v>
      </c>
      <c r="I402" s="16">
        <f>IFERROR(HLOOKUP("Total kat 1",'[46]Månedlig Olie Rapport'!$A$2:$AG$39,MATCH("EGEN BEHOLDNING ULTIMO",'[46]Månedlig Olie Rapport'!$A$2:$A$39,0),FALSE),0)-Flybenzin!I402</f>
        <v>508666</v>
      </c>
      <c r="L402" s="14">
        <f>H402*0.75*43.8/1000</f>
        <v>4929.4052999999994</v>
      </c>
      <c r="N402" s="23" t="str">
        <f>'Olieforbrug, TJ'!M402</f>
        <v>October</v>
      </c>
    </row>
    <row r="403" spans="1:14" x14ac:dyDescent="0.2">
      <c r="A403" s="23" t="str">
        <f>'Olieforbrug, TJ'!A403</f>
        <v>November</v>
      </c>
      <c r="C403" s="16">
        <f>IFERROR(HLOOKUP("Total kat 1",'[47]Månedlig Olie Rapport'!$B$2:$AG$39,MATCH("Egen produktion 2.i.",'[47]Månedlig Olie Rapport'!$B$2:$B$39,0),FALSE),0)-IFERROR(HLOOKUP("Total kat 1",'[47]Månedlig Olie Rapport'!$B$2:$AG$39,MATCH("Anvendt til produktion 3.n",'[47]Månedlig Olie Rapport'!$B$2:$B$39,0),FALSE),0)-Flybenzin!C403</f>
        <v>233619</v>
      </c>
      <c r="D403" s="16">
        <f>IFERROR(HLOOKUP("Total kat 1",'[47]Månedlig Olie Rapport'!$A$2:$AG$39,MATCH("Import 2.a.",'[47]Månedlig Olie Rapport'!$B$2:$B$39,0),FALSE),0)-Flybenzin!D403</f>
        <v>38144</v>
      </c>
      <c r="E403" s="16">
        <f>IFERROR(HLOOKUP("Total kat 1",'[47]Månedlig Olie Rapport'!$A$2:$AG$39,MATCH("Eksport 3.a.",'[47]Månedlig Olie Rapport'!$B$2:$B$39,0),FALSE),0)-Flybenzin!E403</f>
        <v>140593</v>
      </c>
      <c r="F403" s="16">
        <f>IFERROR(HLOOKUP("Total kat 1",'[47]Månedlig Olie Rapport'!$A$2:$AG$39,MATCH("Bunkring af udenrigsfart 3.d.",'[47]Månedlig Olie Rapport'!$B$2:$B$39,0),FALSE),0)-Flybenzin!F403</f>
        <v>0</v>
      </c>
      <c r="G403" s="16">
        <f>I402-I403-Flybenzin!G403</f>
        <v>-436</v>
      </c>
      <c r="H403" s="16">
        <f>IFERROR(HLOOKUP("Total kat 1",'[47]Månedlig Olie Rapport'!$A$2:$AG$39,MATCH("Salg til Forsvaret 3.e.",'[47]Månedlig Olie Rapport'!$B$2:$B$39,0),FALSE),0)
+IFERROR(HLOOKUP("Total kat 1",'[47]Månedlig Olie Rapport'!$A$2:$AG$39,MATCH("Salg til international luftfart 3.f.",'[47]Månedlig Olie Rapport'!$B$2:$B$39,0),FALSE),0)
+IFERROR(HLOOKUP("Total kat 1",'[47]Månedlig Olie Rapport'!$A$2:$AG$39,MATCH("Salg til andre 3.h.",'[47]Månedlig Olie Rapport'!$B$2:$B$39,0),FALSE),0)
+IFERROR(HLOOKUP("Total kat 1",'[47]Månedlig Olie Rapport'!$A$2:$AG$39,MATCH("Salg til platform 3.g.",'[47]Månedlig Olie Rapport'!$B$2:$B$39,0),FALSE),0)
+IFERROR(HLOOKUP("Total kat 1",'[47]Månedlig Olie Rapport'!$A$2:$AG$39,MATCH("Eget forbrug uden for raffinaderi 3*",'[47]Månedlig Olie Rapport'!$B$2:$B$39,0),FALSE),0)-Flybenzin!H403-IFERROR(HLOOKUP("Total kat 1",'[47]Månedlig Olie Rapport'!$A$2:$AG$39,MATCH("Køb fra andre 2e",'[47]Månedlig Olie Rapport'!$B$2:$B$39,0),FALSE),0)</f>
        <v>131228</v>
      </c>
      <c r="I403" s="16">
        <f>IFERROR(HLOOKUP("Total kat 1",'[47]Månedlig Olie Rapport'!$A$2:$AG$39,MATCH("EGEN BEHOLDNING ULTIMO",'[47]Månedlig Olie Rapport'!$A$2:$A$39,0),FALSE),0)-Flybenzin!I403</f>
        <v>508972</v>
      </c>
      <c r="L403" s="14">
        <f>H403*0.75*43.8/1000</f>
        <v>4310.8397999999997</v>
      </c>
      <c r="N403" s="23" t="str">
        <f>'Olieforbrug, TJ'!M403</f>
        <v>November</v>
      </c>
    </row>
    <row r="404" spans="1:14" ht="13.5" thickBot="1" x14ac:dyDescent="0.25">
      <c r="A404" s="41" t="str">
        <f>'Olieforbrug, TJ'!A404</f>
        <v>December</v>
      </c>
      <c r="C404" s="42">
        <f>IFERROR(HLOOKUP("Total kat 1",'[48]Månedlig Olie Rapport'!$B$2:$AG$39,MATCH("Egen produktion 2.i.",'[48]Månedlig Olie Rapport'!$B$2:$B$39,0),FALSE),0)-IFERROR(HLOOKUP("Total kat 1",'[48]Månedlig Olie Rapport'!$B$2:$AG$39,MATCH("Anvendt til produktion 3.n",'[48]Månedlig Olie Rapport'!$B$2:$B$39,0),FALSE),0)-Flybenzin!C404</f>
        <v>239515</v>
      </c>
      <c r="D404" s="42">
        <f>IFERROR(HLOOKUP("Total kat 1",'[48]Månedlig Olie Rapport'!$A$2:$AG$39,MATCH("Import 2.a.",'[48]Månedlig Olie Rapport'!$B$2:$B$39,0),FALSE),0)-Flybenzin!D404</f>
        <v>58522</v>
      </c>
      <c r="E404" s="42">
        <f>IFERROR(HLOOKUP("Total kat 1",'[48]Månedlig Olie Rapport'!$A$2:$AG$39,MATCH("Eksport 3.a.",'[48]Månedlig Olie Rapport'!$B$2:$B$39,0),FALSE),0)-Flybenzin!E404</f>
        <v>132859</v>
      </c>
      <c r="F404" s="42">
        <f>IFERROR(HLOOKUP("Total kat 1",'[48]Månedlig Olie Rapport'!$A$2:$AG$39,MATCH("Bunkring af udenrigsfart 3.d.",'[48]Månedlig Olie Rapport'!$B$2:$B$39,0),FALSE),0)-Flybenzin!F404</f>
        <v>0</v>
      </c>
      <c r="G404" s="42">
        <f>I403-I404-Flybenzin!G404</f>
        <v>-29661</v>
      </c>
      <c r="H404" s="42">
        <f>IFERROR(HLOOKUP("Total kat 1",'[48]Månedlig Olie Rapport'!$A$2:$AG$39,MATCH("Salg til Forsvaret 3.e.",'[48]Månedlig Olie Rapport'!$B$2:$B$39,0),FALSE),0)
+IFERROR(HLOOKUP("Total kat 1",'[48]Månedlig Olie Rapport'!$A$2:$AG$39,MATCH("Salg til international luftfart 3.f.",'[48]Månedlig Olie Rapport'!$B$2:$B$39,0),FALSE),0)
+IFERROR(HLOOKUP("Total kat 1",'[48]Månedlig Olie Rapport'!$A$2:$AG$39,MATCH("Salg til andre 3.h.",'[48]Månedlig Olie Rapport'!$B$2:$B$39,0),FALSE),0)
+IFERROR(HLOOKUP("Total kat 1",'[48]Månedlig Olie Rapport'!$A$2:$AG$39,MATCH("Salg til platform 3.g.",'[48]Månedlig Olie Rapport'!$B$2:$B$39,0),FALSE),0)
+IFERROR(HLOOKUP("Total kat 1",'[48]Månedlig Olie Rapport'!$A$2:$AG$39,MATCH("Eget forbrug uden for raffinaderi 3*",'[48]Månedlig Olie Rapport'!$B$2:$B$39,0),FALSE),0)-Flybenzin!H404-IFERROR(HLOOKUP("Total kat 1",'[48]Månedlig Olie Rapport'!$A$2:$AG$39,MATCH("Køb fra andre 2e",'[48]Månedlig Olie Rapport'!$B$2:$B$39,0),FALSE),0)</f>
        <v>133369</v>
      </c>
      <c r="I404" s="42">
        <f>IFERROR(HLOOKUP("Total kat 1",'[48]Månedlig Olie Rapport'!$A$2:$AG$39,MATCH("EGEN BEHOLDNING ULTIMO",'[48]Månedlig Olie Rapport'!$A$2:$A$39,0),FALSE),0)-Flybenzin!I404</f>
        <v>538591</v>
      </c>
      <c r="J404" s="2"/>
      <c r="K404" s="2"/>
      <c r="L404" s="54">
        <f>H404*0.75*43.8/1000</f>
        <v>4381.1716499999993</v>
      </c>
      <c r="N404" s="43" t="str">
        <f>'Olieforbrug, TJ'!M404</f>
        <v>December</v>
      </c>
    </row>
    <row r="405" spans="1:14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5"/>
      <c r="K405" s="15"/>
      <c r="L405" s="14"/>
      <c r="M405" s="3"/>
      <c r="N405" s="37">
        <f>'Olieforbrug, TJ'!M405</f>
        <v>2021</v>
      </c>
    </row>
    <row r="406" spans="1:14" x14ac:dyDescent="0.2">
      <c r="A406" s="23" t="str">
        <f>'Olieforbrug, TJ'!A406</f>
        <v>Januar</v>
      </c>
      <c r="C406" s="16">
        <f>IFERROR(HLOOKUP("Total kat 1",'[49]Månedlig Olie Rapport'!$B$2:$AG$39,MATCH("Egen produktion 2.i.",'[49]Månedlig Olie Rapport'!$B$2:$B$39,0),FALSE),0)-IFERROR(HLOOKUP("Total kat 1",'[49]Månedlig Olie Rapport'!$B$2:$AG$39,MATCH("Anvendt til produktion 3.n",'[49]Månedlig Olie Rapport'!$B$2:$B$39,0),FALSE),0)-Flybenzin!C406</f>
        <v>217327</v>
      </c>
      <c r="D406" s="16">
        <f>IFERROR(HLOOKUP("Total kat 1",'[49]Månedlig Olie Rapport'!$A$2:$AG$39,MATCH("Import 2.a.",'[49]Månedlig Olie Rapport'!$B$2:$B$39,0),FALSE),0)-Flybenzin!D406</f>
        <v>39228</v>
      </c>
      <c r="E406" s="16">
        <f>IFERROR(HLOOKUP("Total kat 1",'[49]Månedlig Olie Rapport'!$A$2:$AG$39,MATCH("Eksport 3.a.",'[49]Månedlig Olie Rapport'!$B$2:$B$39,0),FALSE),0)-Flybenzin!E406</f>
        <v>148962</v>
      </c>
      <c r="F406" s="16">
        <f>IFERROR(HLOOKUP("Total kat 1",'[49]Månedlig Olie Rapport'!$A$2:$AG$39,MATCH("Bunkring af udenrigsfart 3.d.",'[49]Månedlig Olie Rapport'!$B$2:$B$39,0),FALSE),0)-Flybenzin!F406</f>
        <v>0</v>
      </c>
      <c r="G406" s="16">
        <f>I404-I406-Flybenzin!G406</f>
        <v>-3739</v>
      </c>
      <c r="H406" s="16">
        <f>IFERROR(HLOOKUP("Total kat 1",'[49]Månedlig Olie Rapport'!$A$2:$AG$39,MATCH("Salg til Forsvaret 3.e.",'[49]Månedlig Olie Rapport'!$B$2:$B$39,0),FALSE),0)
+IFERROR(HLOOKUP("Total kat 1",'[49]Månedlig Olie Rapport'!$A$2:$AG$39,MATCH("Salg til international luftfart 3.f.",'[49]Månedlig Olie Rapport'!$B$2:$B$39,0),FALSE),0)
+IFERROR(HLOOKUP("Total kat 1",'[49]Månedlig Olie Rapport'!$A$2:$AG$39,MATCH("Salg til andre 3.h.",'[49]Månedlig Olie Rapport'!$B$2:$B$39,0),FALSE),0)
+IFERROR(HLOOKUP("Total kat 1",'[49]Månedlig Olie Rapport'!$A$2:$AG$39,MATCH("Salg til platform 3.g.",'[49]Månedlig Olie Rapport'!$B$2:$B$39,0),FALSE),0)
+IFERROR(HLOOKUP("Total kat 1",'[49]Månedlig Olie Rapport'!$A$2:$AG$39,MATCH("Eget forbrug uden for raffinaderi 3*",'[49]Månedlig Olie Rapport'!$B$2:$B$39,0),FALSE),0)-Flybenzin!H406-IFERROR(HLOOKUP("Total kat 1",'[49]Månedlig Olie Rapport'!$A$2:$AG$39,MATCH("Køb fra andre 2e",'[49]Månedlig Olie Rapport'!$B$2:$B$39,0),FALSE),0)</f>
        <v>102421</v>
      </c>
      <c r="I406" s="16">
        <f>IFERROR(HLOOKUP("Total kat 1",'[49]Månedlig Olie Rapport'!$A$2:$AG$39,MATCH("EGEN BEHOLDNING ULTIMO",'[49]Månedlig Olie Rapport'!$A$2:$A$39,0),FALSE),0)-Flybenzin!I406</f>
        <v>542191</v>
      </c>
      <c r="J406" s="15"/>
      <c r="K406" s="15"/>
      <c r="L406" s="14">
        <f t="shared" ref="L406:L417" si="72">H406*0.75*43.8/1000</f>
        <v>3364.5298499999994</v>
      </c>
      <c r="N406" s="23" t="str">
        <f>'Olieforbrug, TJ'!M406</f>
        <v>January</v>
      </c>
    </row>
    <row r="407" spans="1:14" x14ac:dyDescent="0.2">
      <c r="A407" s="23" t="str">
        <f>'Olieforbrug, TJ'!A407</f>
        <v>Februar</v>
      </c>
      <c r="C407" s="16">
        <f>IFERROR(HLOOKUP("Total kat 1",'[50]Månedlig Olie Rapport'!$B$2:$AG$39,MATCH("Egen produktion 2.i.",'[50]Månedlig Olie Rapport'!$B$2:$B$39,0),FALSE),0)-IFERROR(HLOOKUP("Total kat 1",'[50]Månedlig Olie Rapport'!$B$2:$AG$39,MATCH("Anvendt til produktion 3.n",'[50]Månedlig Olie Rapport'!$B$2:$B$39,0),FALSE),0)-Flybenzin!C407</f>
        <v>214814</v>
      </c>
      <c r="D407" s="16">
        <f>IFERROR(HLOOKUP("Total kat 1",'[50]Månedlig Olie Rapport'!$A$2:$AG$39,MATCH("Import 2.a.",'[50]Månedlig Olie Rapport'!$B$2:$B$39,0),FALSE),0)-Flybenzin!D407</f>
        <v>46083</v>
      </c>
      <c r="E407" s="16">
        <f>IFERROR(HLOOKUP("Total kat 1",'[50]Månedlig Olie Rapport'!$A$2:$AG$39,MATCH("Eksport 3.a.",'[50]Månedlig Olie Rapport'!$B$2:$B$39,0),FALSE),0)-Flybenzin!E407</f>
        <v>132983</v>
      </c>
      <c r="F407" s="16">
        <f>IFERROR(HLOOKUP("Total kat 1",'[50]Månedlig Olie Rapport'!$A$2:$AG$39,MATCH("Bunkring af udenrigsfart 3.d.",'[50]Månedlig Olie Rapport'!$B$2:$B$39,0),FALSE),0)-Flybenzin!F407</f>
        <v>0</v>
      </c>
      <c r="G407" s="16">
        <f>I406-I407-Flybenzin!G407</f>
        <v>-21331</v>
      </c>
      <c r="H407" s="16">
        <f>IFERROR(HLOOKUP("Total kat 1",'[50]Månedlig Olie Rapport'!$A$2:$AG$39,MATCH("Salg til Forsvaret 3.e.",'[50]Månedlig Olie Rapport'!$B$2:$B$39,0),FALSE),0)
+IFERROR(HLOOKUP("Total kat 1",'[50]Månedlig Olie Rapport'!$A$2:$AG$39,MATCH("Salg til international luftfart 3.f.",'[50]Månedlig Olie Rapport'!$B$2:$B$39,0),FALSE),0)
+IFERROR(HLOOKUP("Total kat 1",'[50]Månedlig Olie Rapport'!$A$2:$AG$39,MATCH("Salg til andre 3.h.",'[50]Månedlig Olie Rapport'!$B$2:$B$39,0),FALSE),0)
+IFERROR(HLOOKUP("Total kat 1",'[50]Månedlig Olie Rapport'!$A$2:$AG$39,MATCH("Salg til platform 3.g.",'[50]Månedlig Olie Rapport'!$B$2:$B$39,0),FALSE),0)
+IFERROR(HLOOKUP("Total kat 1",'[50]Månedlig Olie Rapport'!$A$2:$AG$39,MATCH("Eget forbrug uden for raffinaderi 3*",'[50]Månedlig Olie Rapport'!$B$2:$B$39,0),FALSE),0)-Flybenzin!H407-IFERROR(HLOOKUP("Total kat 1",'[50]Månedlig Olie Rapport'!$A$2:$AG$39,MATCH("Køb fra andre 2e",'[50]Månedlig Olie Rapport'!$B$2:$B$39,0),FALSE),0)</f>
        <v>107142</v>
      </c>
      <c r="I407" s="16">
        <f>IFERROR(HLOOKUP("Total kat 1",'[50]Månedlig Olie Rapport'!$A$2:$AG$39,MATCH("EGEN BEHOLDNING ULTIMO",'[50]Månedlig Olie Rapport'!$A$2:$A$39,0),FALSE),0)-Flybenzin!I407</f>
        <v>563167</v>
      </c>
      <c r="J407" s="15"/>
      <c r="K407" s="15"/>
      <c r="L407" s="14">
        <f t="shared" si="72"/>
        <v>3519.6146999999996</v>
      </c>
      <c r="N407" s="23" t="str">
        <f>'Olieforbrug, TJ'!M407</f>
        <v>February</v>
      </c>
    </row>
    <row r="408" spans="1:14" x14ac:dyDescent="0.2">
      <c r="A408" s="23" t="str">
        <f>'Olieforbrug, TJ'!A408</f>
        <v>Marts</v>
      </c>
      <c r="C408" s="16">
        <f>IFERROR(HLOOKUP("Total kat 1",'[51]Månedlig Olie Rapport'!$B$2:$AG$39,MATCH("Egen produktion 2.i.",'[51]Månedlig Olie Rapport'!$B$2:$B$39,0),FALSE),0)-IFERROR(HLOOKUP("Total kat 1",'[51]Månedlig Olie Rapport'!$B$2:$AG$39,MATCH("Anvendt til produktion 3.n",'[51]Månedlig Olie Rapport'!$B$2:$B$39,0),FALSE),0)-Flybenzin!C408</f>
        <v>221857</v>
      </c>
      <c r="D408" s="16">
        <f>IFERROR(HLOOKUP("Total kat 1",'[51]Månedlig Olie Rapport'!$A$2:$AG$39,MATCH("Import 2.a.",'[51]Månedlig Olie Rapport'!$B$2:$B$39,0),FALSE),0)-Flybenzin!D408</f>
        <v>50118</v>
      </c>
      <c r="E408" s="16">
        <f>IFERROR(HLOOKUP("Total kat 1",'[51]Månedlig Olie Rapport'!$A$2:$AG$39,MATCH("Eksport 3.a.",'[51]Månedlig Olie Rapport'!$B$2:$B$39,0),FALSE),0)-Flybenzin!E408</f>
        <v>164719</v>
      </c>
      <c r="F408" s="16">
        <f>IFERROR(HLOOKUP("Total kat 1",'[51]Månedlig Olie Rapport'!$A$2:$AG$39,MATCH("Bunkring af udenrigsfart 3.d.",'[51]Månedlig Olie Rapport'!$B$2:$B$39,0),FALSE),0)-Flybenzin!F408</f>
        <v>0</v>
      </c>
      <c r="G408" s="16">
        <f>I407-I408-Flybenzin!G408</f>
        <v>31203</v>
      </c>
      <c r="H408" s="16">
        <f>IFERROR(HLOOKUP("Total kat 1",'[51]Månedlig Olie Rapport'!$A$2:$AG$39,MATCH("Salg til Forsvaret 3.e.",'[51]Månedlig Olie Rapport'!$B$2:$B$39,0),FALSE),0)
+IFERROR(HLOOKUP("Total kat 1",'[51]Månedlig Olie Rapport'!$A$2:$AG$39,MATCH("Salg til international luftfart 3.f.",'[51]Månedlig Olie Rapport'!$B$2:$B$39,0),FALSE),0)
+IFERROR(HLOOKUP("Total kat 1",'[51]Månedlig Olie Rapport'!$A$2:$AG$39,MATCH("Salg til andre 3.h.",'[51]Månedlig Olie Rapport'!$B$2:$B$39,0),FALSE),0)
+IFERROR(HLOOKUP("Total kat 1",'[51]Månedlig Olie Rapport'!$A$2:$AG$39,MATCH("Salg til platform 3.g.",'[51]Månedlig Olie Rapport'!$B$2:$B$39,0),FALSE),0)
+IFERROR(HLOOKUP("Total kat 1",'[51]Månedlig Olie Rapport'!$A$2:$AG$39,MATCH("Eget forbrug uden for raffinaderi 3*",'[51]Månedlig Olie Rapport'!$B$2:$B$39,0),FALSE),0)-Flybenzin!H408-IFERROR(HLOOKUP("Total kat 1",'[51]Månedlig Olie Rapport'!$A$2:$AG$39,MATCH("Køb fra andre 2e",'[51]Månedlig Olie Rapport'!$B$2:$B$39,0),FALSE),0)</f>
        <v>137767</v>
      </c>
      <c r="I408" s="16">
        <f>IFERROR(HLOOKUP("Total kat 1",'[51]Månedlig Olie Rapport'!$A$2:$AG$39,MATCH("EGEN BEHOLDNING ULTIMO",'[51]Månedlig Olie Rapport'!$A$2:$A$39,0),FALSE),0)-Flybenzin!I408</f>
        <v>531964</v>
      </c>
      <c r="J408" s="15"/>
      <c r="K408" s="15"/>
      <c r="L408" s="14">
        <f t="shared" si="72"/>
        <v>4525.6459499999992</v>
      </c>
      <c r="N408" s="23" t="str">
        <f>'Olieforbrug, TJ'!M408</f>
        <v>March</v>
      </c>
    </row>
    <row r="409" spans="1:14" x14ac:dyDescent="0.2">
      <c r="A409" s="23" t="str">
        <f>'Olieforbrug, TJ'!A409</f>
        <v>April</v>
      </c>
      <c r="C409" s="16">
        <f>IFERROR(HLOOKUP("Total kat 1",'[52]Månedlig Olie Rapport'!$B$2:$AG$39,MATCH("Egen produktion 2.i.",'[52]Månedlig Olie Rapport'!$B$2:$B$39,0),FALSE),0)-IFERROR(HLOOKUP("Total kat 1",'[52]Månedlig Olie Rapport'!$B$2:$AG$39,MATCH("Anvendt til produktion 3.n",'[52]Månedlig Olie Rapport'!$B$2:$B$39,0),FALSE),0)-Flybenzin!C409</f>
        <v>216624</v>
      </c>
      <c r="D409" s="16">
        <f>IFERROR(HLOOKUP("Total kat 1",'[52]Månedlig Olie Rapport'!$A$2:$AG$39,MATCH("Import 2.a.",'[52]Månedlig Olie Rapport'!$B$2:$B$39,0),FALSE),0)-Flybenzin!D409</f>
        <v>30139</v>
      </c>
      <c r="E409" s="16">
        <f>IFERROR(HLOOKUP("Total kat 1",'[52]Månedlig Olie Rapport'!$A$2:$AG$39,MATCH("Eksport 3.a.",'[52]Månedlig Olie Rapport'!$B$2:$B$39,0),FALSE),0)-Flybenzin!E409</f>
        <v>138790</v>
      </c>
      <c r="F409" s="16">
        <f>IFERROR(HLOOKUP("Total kat 1",'[52]Månedlig Olie Rapport'!$A$2:$AG$39,MATCH("Bunkring af udenrigsfart 3.d.",'[52]Månedlig Olie Rapport'!$B$2:$B$39,0),FALSE),0)-Flybenzin!F409</f>
        <v>0</v>
      </c>
      <c r="G409" s="16">
        <f>I408-I409-Flybenzin!G409</f>
        <v>33615</v>
      </c>
      <c r="H409" s="16">
        <f>IFERROR(HLOOKUP("Total kat 1",'[52]Månedlig Olie Rapport'!$A$2:$AG$39,MATCH("Salg til Forsvaret 3.e.",'[52]Månedlig Olie Rapport'!$B$2:$B$39,0),FALSE),0)
+IFERROR(HLOOKUP("Total kat 1",'[52]Månedlig Olie Rapport'!$A$2:$AG$39,MATCH("Salg til international luftfart 3.f.",'[52]Månedlig Olie Rapport'!$B$2:$B$39,0),FALSE),0)
+IFERROR(HLOOKUP("Total kat 1",'[52]Månedlig Olie Rapport'!$A$2:$AG$39,MATCH("Salg til andre 3.h.",'[52]Månedlig Olie Rapport'!$B$2:$B$39,0),FALSE),0)
+IFERROR(HLOOKUP("Total kat 1",'[52]Månedlig Olie Rapport'!$A$2:$AG$39,MATCH("Salg til platform 3.g.",'[52]Månedlig Olie Rapport'!$B$2:$B$39,0),FALSE),0)
+IFERROR(HLOOKUP("Total kat 1",'[52]Månedlig Olie Rapport'!$A$2:$AG$39,MATCH("Eget forbrug uden for raffinaderi 3*",'[52]Månedlig Olie Rapport'!$B$2:$B$39,0),FALSE),0)-Flybenzin!H409-IFERROR(HLOOKUP("Total kat 1",'[52]Månedlig Olie Rapport'!$A$2:$AG$39,MATCH("Køb fra andre 2e",'[52]Månedlig Olie Rapport'!$B$2:$B$39,0),FALSE),0)</f>
        <v>140447</v>
      </c>
      <c r="I409" s="16">
        <f>IFERROR(HLOOKUP("Total kat 1",'[52]Månedlig Olie Rapport'!$A$2:$AG$39,MATCH("EGEN BEHOLDNING ULTIMO",'[52]Månedlig Olie Rapport'!$A$2:$A$39,0),FALSE),0)-Flybenzin!I409</f>
        <v>498349</v>
      </c>
      <c r="J409" s="15"/>
      <c r="K409" s="15"/>
      <c r="L409" s="14">
        <f t="shared" si="72"/>
        <v>4613.6839499999996</v>
      </c>
      <c r="N409" s="23" t="str">
        <f>'Olieforbrug, TJ'!M409</f>
        <v>April</v>
      </c>
    </row>
    <row r="410" spans="1:14" x14ac:dyDescent="0.2">
      <c r="A410" s="23" t="str">
        <f>'Olieforbrug, TJ'!A410</f>
        <v>Maj</v>
      </c>
      <c r="C410" s="16">
        <f>IFERROR(HLOOKUP("Total kat 1",'[53]Månedlig Olie Rapport'!$B$2:$AG$39,MATCH("Egen produktion 2.i.",'[53]Månedlig Olie Rapport'!$B$2:$B$39,0),FALSE),0)-IFERROR(HLOOKUP("Total kat 1",'[53]Månedlig Olie Rapport'!$B$2:$AG$39,MATCH("Anvendt til produktion 3.n",'[53]Månedlig Olie Rapport'!$B$2:$B$39,0),FALSE),0)-Flybenzin!C410</f>
        <v>220684</v>
      </c>
      <c r="D410" s="16">
        <f>IFERROR(HLOOKUP("Total kat 1",'[53]Månedlig Olie Rapport'!$A$2:$AG$39,MATCH("Import 2.a.",'[53]Månedlig Olie Rapport'!$B$2:$B$39,0),FALSE),0)-Flybenzin!D410</f>
        <v>77156</v>
      </c>
      <c r="E410" s="16">
        <f>IFERROR(HLOOKUP("Total kat 1",'[53]Månedlig Olie Rapport'!$A$2:$AG$39,MATCH("Eksport 3.a.",'[53]Månedlig Olie Rapport'!$B$2:$B$39,0),FALSE),0)-Flybenzin!E410</f>
        <v>182615</v>
      </c>
      <c r="F410" s="16">
        <f>IFERROR(HLOOKUP("Total kat 1",'[53]Månedlig Olie Rapport'!$A$2:$AG$39,MATCH("Bunkring af udenrigsfart 3.d.",'[53]Månedlig Olie Rapport'!$B$2:$B$39,0),FALSE),0)-Flybenzin!F410</f>
        <v>0</v>
      </c>
      <c r="G410" s="16">
        <f>I409-I410-Flybenzin!G410</f>
        <v>35337</v>
      </c>
      <c r="H410" s="16">
        <f>IFERROR(HLOOKUP("Total kat 1",'[53]Månedlig Olie Rapport'!$A$2:$AG$39,MATCH("Salg til Forsvaret 3.e.",'[53]Månedlig Olie Rapport'!$B$2:$B$39,0),FALSE),0)
+IFERROR(HLOOKUP("Total kat 1",'[53]Månedlig Olie Rapport'!$A$2:$AG$39,MATCH("Salg til international luftfart 3.f.",'[53]Månedlig Olie Rapport'!$B$2:$B$39,0),FALSE),0)
+IFERROR(HLOOKUP("Total kat 1",'[53]Månedlig Olie Rapport'!$A$2:$AG$39,MATCH("Salg til andre 3.h.",'[53]Månedlig Olie Rapport'!$B$2:$B$39,0),FALSE),0)
+IFERROR(HLOOKUP("Total kat 1",'[53]Månedlig Olie Rapport'!$A$2:$AG$39,MATCH("Salg til platform 3.g.",'[53]Månedlig Olie Rapport'!$B$2:$B$39,0),FALSE),0)
+IFERROR(HLOOKUP("Total kat 1",'[53]Månedlig Olie Rapport'!$A$2:$AG$39,MATCH("Eget forbrug uden for raffinaderi 3*",'[53]Månedlig Olie Rapport'!$B$2:$B$39,0),FALSE),0)-Flybenzin!H410-IFERROR(HLOOKUP("Total kat 1",'[53]Månedlig Olie Rapport'!$A$2:$AG$39,MATCH("Køb fra andre 2e",'[53]Månedlig Olie Rapport'!$B$2:$B$39,0),FALSE),0)</f>
        <v>151135</v>
      </c>
      <c r="I410" s="16">
        <f>IFERROR(HLOOKUP("Total kat 1",'[53]Månedlig Olie Rapport'!$A$2:$AG$39,MATCH("EGEN BEHOLDNING ULTIMO",'[53]Månedlig Olie Rapport'!$A$2:$A$39,0),FALSE),0)-Flybenzin!I410</f>
        <v>463012</v>
      </c>
      <c r="J410" s="15"/>
      <c r="K410" s="15"/>
      <c r="L410" s="14">
        <f t="shared" si="72"/>
        <v>4964.7847499999998</v>
      </c>
      <c r="N410" s="23" t="str">
        <f>'Olieforbrug, TJ'!M410</f>
        <v>May</v>
      </c>
    </row>
    <row r="411" spans="1:14" x14ac:dyDescent="0.2">
      <c r="A411" s="23" t="str">
        <f>'Olieforbrug, TJ'!A411</f>
        <v>Juni</v>
      </c>
      <c r="C411" s="16">
        <f>IFERROR(HLOOKUP("Total kat 1",'[54]Månedlig Olie Rapport'!$B$2:$AG$39,MATCH("Egen produktion 2.i.",'[54]Månedlig Olie Rapport'!$B$2:$B$39,0),FALSE),0)-IFERROR(HLOOKUP("Total kat 1",'[54]Månedlig Olie Rapport'!$B$2:$AG$39,MATCH("Anvendt til produktion 3.n",'[54]Månedlig Olie Rapport'!$B$2:$B$39,0),FALSE),0)-Flybenzin!C411</f>
        <v>207005</v>
      </c>
      <c r="D411" s="16">
        <f>IFERROR(HLOOKUP("Total kat 1",'[54]Månedlig Olie Rapport'!$A$2:$AG$39,MATCH("Import 2.a.",'[54]Månedlig Olie Rapport'!$B$2:$B$39,0),FALSE),0)-Flybenzin!D411</f>
        <v>52152</v>
      </c>
      <c r="E411" s="16">
        <f>IFERROR(HLOOKUP("Total kat 1",'[54]Månedlig Olie Rapport'!$A$2:$AG$39,MATCH("Eksport 3.a.",'[54]Månedlig Olie Rapport'!$B$2:$B$39,0),FALSE),0)-Flybenzin!E411</f>
        <v>137227</v>
      </c>
      <c r="F411" s="16">
        <f>IFERROR(HLOOKUP("Total kat 1",'[54]Månedlig Olie Rapport'!$A$2:$AG$39,MATCH("Bunkring af udenrigsfart 3.d.",'[54]Månedlig Olie Rapport'!$B$2:$B$39,0),FALSE),0)-Flybenzin!F411</f>
        <v>0</v>
      </c>
      <c r="G411" s="16">
        <f>I410-I411-Flybenzin!G411</f>
        <v>41143</v>
      </c>
      <c r="H411" s="16">
        <f>IFERROR(HLOOKUP("Total kat 1",'[54]Månedlig Olie Rapport'!$A$2:$AG$39,MATCH("Salg til Forsvaret 3.e.",'[54]Månedlig Olie Rapport'!$B$2:$B$39,0),FALSE),0)
+IFERROR(HLOOKUP("Total kat 1",'[54]Månedlig Olie Rapport'!$A$2:$AG$39,MATCH("Salg til international luftfart 3.f.",'[54]Månedlig Olie Rapport'!$B$2:$B$39,0),FALSE),0)
+IFERROR(HLOOKUP("Total kat 1",'[54]Månedlig Olie Rapport'!$A$2:$AG$39,MATCH("Salg til andre 3.h.",'[54]Månedlig Olie Rapport'!$B$2:$B$39,0),FALSE),0)
+IFERROR(HLOOKUP("Total kat 1",'[54]Månedlig Olie Rapport'!$A$2:$AG$39,MATCH("Salg til platform 3.g.",'[54]Månedlig Olie Rapport'!$B$2:$B$39,0),FALSE),0)
+IFERROR(HLOOKUP("Total kat 1",'[54]Månedlig Olie Rapport'!$A$2:$AG$39,MATCH("Eget forbrug uden for raffinaderi 3*",'[54]Månedlig Olie Rapport'!$B$2:$B$39,0),FALSE),0)-Flybenzin!H411-IFERROR(HLOOKUP("Total kat 1",'[54]Månedlig Olie Rapport'!$A$2:$AG$39,MATCH("Køb fra andre 2e",'[54]Månedlig Olie Rapport'!$B$2:$B$39,0),FALSE),0)</f>
        <v>163457</v>
      </c>
      <c r="I411" s="16">
        <f>IFERROR(HLOOKUP("Total kat 1",'[54]Månedlig Olie Rapport'!$A$2:$AG$39,MATCH("EGEN BEHOLDNING ULTIMO",'[54]Månedlig Olie Rapport'!$A$2:$A$39,0),FALSE),0)-Flybenzin!I411</f>
        <v>421869</v>
      </c>
      <c r="J411" s="15"/>
      <c r="K411" s="15"/>
      <c r="L411" s="14">
        <f t="shared" si="72"/>
        <v>5369.5624499999994</v>
      </c>
      <c r="N411" s="23" t="str">
        <f>'Olieforbrug, TJ'!M411</f>
        <v>June</v>
      </c>
    </row>
    <row r="412" spans="1:14" x14ac:dyDescent="0.2">
      <c r="A412" s="23" t="str">
        <f>'Olieforbrug, TJ'!A412</f>
        <v>Juli</v>
      </c>
      <c r="C412" s="16">
        <f>IFERROR(HLOOKUP("Total kat 1",'[55]Månedlig Olie Rapport'!$B$2:$AG$39,MATCH("Egen produktion 2.i.",'[55]Månedlig Olie Rapport'!$B$2:$B$39,0),FALSE),0)-IFERROR(HLOOKUP("Total kat 1",'[55]Månedlig Olie Rapport'!$B$2:$AG$39,MATCH("Anvendt til produktion 3.n",'[55]Månedlig Olie Rapport'!$B$2:$B$39,0),FALSE),0)-Flybenzin!C412</f>
        <v>222384</v>
      </c>
      <c r="D412" s="16">
        <f>IFERROR(HLOOKUP("Total kat 1",'[55]Månedlig Olie Rapport'!$A$2:$AG$39,MATCH("Import 2.a.",'[55]Månedlig Olie Rapport'!$B$2:$B$39,0),FALSE),0)-Flybenzin!D412</f>
        <v>61077</v>
      </c>
      <c r="E412" s="16">
        <f>IFERROR(HLOOKUP("Total kat 1",'[55]Månedlig Olie Rapport'!$A$2:$AG$39,MATCH("Eksport 3.a.",'[55]Månedlig Olie Rapport'!$B$2:$B$39,0),FALSE),0)-Flybenzin!E412</f>
        <v>120251</v>
      </c>
      <c r="F412" s="16">
        <f>IFERROR(HLOOKUP("Total kat 1",'[55]Månedlig Olie Rapport'!$A$2:$AG$39,MATCH("Bunkring af udenrigsfart 3.d.",'[55]Månedlig Olie Rapport'!$B$2:$B$39,0),FALSE),0)-Flybenzin!F412</f>
        <v>0</v>
      </c>
      <c r="G412" s="16">
        <f>I411-I412-Flybenzin!G412</f>
        <v>1170</v>
      </c>
      <c r="H412" s="16">
        <f>IFERROR(HLOOKUP("Total kat 1",'[55]Månedlig Olie Rapport'!$A$2:$AG$39,MATCH("Salg til Forsvaret 3.e.",'[55]Månedlig Olie Rapport'!$B$2:$B$39,0),FALSE),0)
+IFERROR(HLOOKUP("Total kat 1",'[55]Månedlig Olie Rapport'!$A$2:$AG$39,MATCH("Salg til international luftfart 3.f.",'[55]Månedlig Olie Rapport'!$B$2:$B$39,0),FALSE),0)
+IFERROR(HLOOKUP("Total kat 1",'[55]Månedlig Olie Rapport'!$A$2:$AG$39,MATCH("Salg til andre 3.h.",'[55]Månedlig Olie Rapport'!$B$2:$B$39,0),FALSE),0)
+IFERROR(HLOOKUP("Total kat 1",'[55]Månedlig Olie Rapport'!$A$2:$AG$39,MATCH("Salg til platform 3.g.",'[55]Månedlig Olie Rapport'!$B$2:$B$39,0),FALSE),0)
+IFERROR(HLOOKUP("Total kat 1",'[55]Månedlig Olie Rapport'!$A$2:$AG$39,MATCH("Eget forbrug uden for raffinaderi 3*",'[55]Månedlig Olie Rapport'!$B$2:$B$39,0),FALSE),0)-Flybenzin!H412-IFERROR(HLOOKUP("Total kat 1",'[55]Månedlig Olie Rapport'!$A$2:$AG$39,MATCH("Køb fra andre 2e",'[55]Månedlig Olie Rapport'!$B$2:$B$39,0),FALSE),0)</f>
        <v>161874</v>
      </c>
      <c r="I412" s="16">
        <f>IFERROR(HLOOKUP("Total kat 1",'[55]Månedlig Olie Rapport'!$A$2:$AG$39,MATCH("EGEN BEHOLDNING ULTIMO",'[55]Månedlig Olie Rapport'!$A$2:$A$39,0),FALSE),0)-Flybenzin!I412</f>
        <v>420699</v>
      </c>
      <c r="J412" s="15"/>
      <c r="K412" s="15"/>
      <c r="L412" s="14">
        <f t="shared" si="72"/>
        <v>5317.5608999999995</v>
      </c>
      <c r="N412" s="23" t="str">
        <f>'Olieforbrug, TJ'!M412</f>
        <v>July</v>
      </c>
    </row>
    <row r="413" spans="1:14" x14ac:dyDescent="0.2">
      <c r="A413" s="23" t="str">
        <f>'Olieforbrug, TJ'!A413</f>
        <v>August</v>
      </c>
      <c r="C413" s="16">
        <f>IFERROR(HLOOKUP("Total kat 1",'[56]Månedlig Olie Rapport'!$B$2:$AG$39,MATCH("Egen produktion 2.i.",'[56]Månedlig Olie Rapport'!$B$2:$B$39,0),FALSE),0)-IFERROR(HLOOKUP("Total kat 1",'[56]Månedlig Olie Rapport'!$B$2:$AG$39,MATCH("Anvendt til produktion 3.n",'[56]Månedlig Olie Rapport'!$B$2:$B$39,0),FALSE),0)-Flybenzin!C413</f>
        <v>242463</v>
      </c>
      <c r="D413" s="16">
        <f>IFERROR(HLOOKUP("Total kat 1",'[56]Månedlig Olie Rapport'!$A$2:$AG$39,MATCH("Import 2.a.",'[56]Månedlig Olie Rapport'!$B$2:$B$39,0),FALSE),0)-Flybenzin!D413</f>
        <v>47925</v>
      </c>
      <c r="E413" s="16">
        <f>IFERROR(HLOOKUP("Total kat 1",'[56]Månedlig Olie Rapport'!$A$2:$AG$39,MATCH("Eksport 3.a.",'[56]Månedlig Olie Rapport'!$B$2:$B$39,0),FALSE),0)-Flybenzin!E413</f>
        <v>90549</v>
      </c>
      <c r="F413" s="16">
        <f>IFERROR(HLOOKUP("Total kat 1",'[56]Månedlig Olie Rapport'!$A$2:$AG$39,MATCH("Bunkring af udenrigsfart 3.d.",'[56]Månedlig Olie Rapport'!$B$2:$B$39,0),FALSE),0)-Flybenzin!F413</f>
        <v>0</v>
      </c>
      <c r="G413" s="16">
        <f>I412-I413-Flybenzin!G413</f>
        <v>-37778</v>
      </c>
      <c r="H413" s="16">
        <f>IFERROR(HLOOKUP("Total kat 1",'[56]Månedlig Olie Rapport'!$A$2:$AG$39,MATCH("Salg til Forsvaret 3.e.",'[56]Månedlig Olie Rapport'!$B$2:$B$39,0),FALSE),0)
+IFERROR(HLOOKUP("Total kat 1",'[56]Månedlig Olie Rapport'!$A$2:$AG$39,MATCH("Salg til international luftfart 3.f.",'[56]Månedlig Olie Rapport'!$B$2:$B$39,0),FALSE),0)
+IFERROR(HLOOKUP("Total kat 1",'[56]Månedlig Olie Rapport'!$A$2:$AG$39,MATCH("Salg til andre 3.h.",'[56]Månedlig Olie Rapport'!$B$2:$B$39,0),FALSE),0)
+IFERROR(HLOOKUP("Total kat 1",'[56]Månedlig Olie Rapport'!$A$2:$AG$39,MATCH("Salg til platform 3.g.",'[56]Månedlig Olie Rapport'!$B$2:$B$39,0),FALSE),0)
+IFERROR(HLOOKUP("Total kat 1",'[56]Månedlig Olie Rapport'!$A$2:$AG$39,MATCH("Eget forbrug uden for raffinaderi 3*",'[56]Månedlig Olie Rapport'!$B$2:$B$39,0),FALSE),0)-Flybenzin!H413-IFERROR(HLOOKUP("Total kat 1",'[56]Månedlig Olie Rapport'!$A$2:$AG$39,MATCH("Køb fra andre 2e",'[56]Månedlig Olie Rapport'!$B$2:$B$39,0),FALSE),0)</f>
        <v>159359</v>
      </c>
      <c r="I413" s="16">
        <f>IFERROR(HLOOKUP("Total kat 1",'[56]Månedlig Olie Rapport'!$A$2:$AG$39,MATCH("EGEN BEHOLDNING ULTIMO",'[56]Månedlig Olie Rapport'!$A$2:$A$39,0),FALSE),0)-Flybenzin!I413</f>
        <v>458477</v>
      </c>
      <c r="J413" s="15"/>
      <c r="K413" s="15"/>
      <c r="L413" s="14">
        <f t="shared" si="72"/>
        <v>5234.9431499999992</v>
      </c>
      <c r="N413" s="23" t="str">
        <f>'Olieforbrug, TJ'!M413</f>
        <v>August</v>
      </c>
    </row>
    <row r="414" spans="1:14" x14ac:dyDescent="0.2">
      <c r="A414" s="23" t="str">
        <f>'Olieforbrug, TJ'!A414</f>
        <v>September</v>
      </c>
      <c r="C414" s="16">
        <f>IFERROR(HLOOKUP("Total kat 1",'[57]Månedlig Olie Rapport'!$B$2:$AG$39,MATCH("Egen produktion 2.i.",'[57]Månedlig Olie Rapport'!$B$2:$B$39,0),FALSE),0)-IFERROR(HLOOKUP("Total kat 1",'[57]Månedlig Olie Rapport'!$B$2:$AG$39,MATCH("Anvendt til produktion 3.n",'[57]Månedlig Olie Rapport'!$B$2:$B$39,0),FALSE),0)-Flybenzin!C414</f>
        <v>214319</v>
      </c>
      <c r="D414" s="16">
        <f>IFERROR(HLOOKUP("Total kat 1",'[57]Månedlig Olie Rapport'!$A$2:$AG$39,MATCH("Import 2.a.",'[57]Månedlig Olie Rapport'!$B$2:$B$39,0),FALSE),0)-Flybenzin!D414</f>
        <v>52170</v>
      </c>
      <c r="E414" s="16">
        <f>IFERROR(HLOOKUP("Total kat 1",'[57]Månedlig Olie Rapport'!$A$2:$AG$39,MATCH("Eksport 3.a.",'[57]Månedlig Olie Rapport'!$B$2:$B$39,0),FALSE),0)-Flybenzin!E414</f>
        <v>96581</v>
      </c>
      <c r="F414" s="16">
        <f>IFERROR(HLOOKUP("Total kat 1",'[57]Månedlig Olie Rapport'!$A$2:$AG$39,MATCH("Bunkring af udenrigsfart 3.d.",'[57]Månedlig Olie Rapport'!$B$2:$B$39,0),FALSE),0)-Flybenzin!F414</f>
        <v>0</v>
      </c>
      <c r="G414" s="16">
        <f>I413-I414-Flybenzin!G414</f>
        <v>-10617</v>
      </c>
      <c r="H414" s="16">
        <f>IFERROR(HLOOKUP("Total kat 1",'[57]Månedlig Olie Rapport'!$A$2:$AG$39,MATCH("Salg til Forsvaret 3.e.",'[57]Månedlig Olie Rapport'!$B$2:$B$39,0),FALSE),0)
+IFERROR(HLOOKUP("Total kat 1",'[57]Månedlig Olie Rapport'!$A$2:$AG$39,MATCH("Salg til international luftfart 3.f.",'[57]Månedlig Olie Rapport'!$B$2:$B$39,0),FALSE),0)
+IFERROR(HLOOKUP("Total kat 1",'[57]Månedlig Olie Rapport'!$A$2:$AG$39,MATCH("Salg til andre 3.h.",'[57]Månedlig Olie Rapport'!$B$2:$B$39,0),FALSE),0)
+IFERROR(HLOOKUP("Total kat 1",'[57]Månedlig Olie Rapport'!$A$2:$AG$39,MATCH("Salg til platform 3.g.",'[57]Månedlig Olie Rapport'!$B$2:$B$39,0),FALSE),0)
+IFERROR(HLOOKUP("Total kat 1",'[57]Månedlig Olie Rapport'!$A$2:$AG$39,MATCH("Eget forbrug uden for raffinaderi 3*",'[57]Månedlig Olie Rapport'!$B$2:$B$39,0),FALSE),0)-Flybenzin!H414-IFERROR(HLOOKUP("Total kat 1",'[57]Månedlig Olie Rapport'!$A$2:$AG$39,MATCH("Køb fra andre 2e",'[57]Månedlig Olie Rapport'!$B$2:$B$39,0),FALSE),0)</f>
        <v>157914</v>
      </c>
      <c r="I414" s="16">
        <f>IFERROR(HLOOKUP("Total kat 1",'[57]Månedlig Olie Rapport'!$A$2:$AG$39,MATCH("EGEN BEHOLDNING ULTIMO",'[57]Månedlig Olie Rapport'!$A$2:$A$39,0),FALSE),0)-Flybenzin!I414</f>
        <v>469094</v>
      </c>
      <c r="J414" s="15"/>
      <c r="K414" s="15"/>
      <c r="L414" s="14">
        <f t="shared" si="72"/>
        <v>5187.4748999999993</v>
      </c>
      <c r="N414" s="23" t="str">
        <f>'Olieforbrug, TJ'!M414</f>
        <v>September</v>
      </c>
    </row>
    <row r="415" spans="1:14" s="57" customFormat="1" x14ac:dyDescent="0.2">
      <c r="A415" s="23" t="str">
        <f>'Olieforbrug, TJ'!A415</f>
        <v>Oktober</v>
      </c>
      <c r="C415" s="16">
        <f>IFERROR(HLOOKUP("Total kat 1",'[58]Månedlig Olie Rapport'!$B$2:$AG$39,MATCH("Egen produktion 2.i.",'[58]Månedlig Olie Rapport'!$B$2:$B$39,0),FALSE),0)-IFERROR(HLOOKUP("Total kat 1",'[58]Månedlig Olie Rapport'!$B$2:$AG$39,MATCH("Anvendt til produktion 3.n",'[58]Månedlig Olie Rapport'!$B$2:$B$39,0),FALSE),0)-Flybenzin!C415</f>
        <v>233506</v>
      </c>
      <c r="D415" s="16">
        <f>IFERROR(HLOOKUP("Total kat 1",'[58]Månedlig Olie Rapport'!$A$2:$AG$39,MATCH("Import 2.a.",'[58]Månedlig Olie Rapport'!$B$2:$B$39,0),FALSE),0)-Flybenzin!D415</f>
        <v>54397</v>
      </c>
      <c r="E415" s="16">
        <f>IFERROR(HLOOKUP("Total kat 1",'[58]Månedlig Olie Rapport'!$A$2:$AG$39,MATCH("Eksport 3.a.",'[58]Månedlig Olie Rapport'!$B$2:$B$39,0),FALSE),0)-Flybenzin!E415</f>
        <v>113397</v>
      </c>
      <c r="F415" s="16">
        <f>IFERROR(HLOOKUP("Total kat 1",'[58]Månedlig Olie Rapport'!$A$2:$AG$39,MATCH("Bunkring af udenrigsfart 3.d.",'[58]Månedlig Olie Rapport'!$B$2:$B$39,0),FALSE),0)-Flybenzin!F415</f>
        <v>0</v>
      </c>
      <c r="G415" s="16">
        <f>I414-I415-Flybenzin!G415</f>
        <v>-23807</v>
      </c>
      <c r="H415" s="16">
        <f>IFERROR(HLOOKUP("Total kat 1",'[58]Månedlig Olie Rapport'!$A$2:$AG$39,MATCH("Salg til Forsvaret 3.e.",'[58]Månedlig Olie Rapport'!$B$2:$B$39,0),FALSE),0)
+IFERROR(HLOOKUP("Total kat 1",'[58]Månedlig Olie Rapport'!$A$2:$AG$39,MATCH("Salg til international luftfart 3.f.",'[58]Månedlig Olie Rapport'!$B$2:$B$39,0),FALSE),0)
+IFERROR(HLOOKUP("Total kat 1",'[58]Månedlig Olie Rapport'!$A$2:$AG$39,MATCH("Salg til andre 3.h.",'[58]Månedlig Olie Rapport'!$B$2:$B$39,0),FALSE),0)
+IFERROR(HLOOKUP("Total kat 1",'[58]Månedlig Olie Rapport'!$A$2:$AG$39,MATCH("Salg til platform 3.g.",'[58]Månedlig Olie Rapport'!$B$2:$B$39,0),FALSE),0)
+IFERROR(HLOOKUP("Total kat 1",'[58]Månedlig Olie Rapport'!$A$2:$AG$39,MATCH("Eget forbrug uden for raffinaderi 3*",'[58]Månedlig Olie Rapport'!$B$2:$B$39,0),FALSE),0)-Flybenzin!H415-IFERROR(HLOOKUP("Total kat 1",'[58]Månedlig Olie Rapport'!$A$2:$AG$39,MATCH("Køb fra andre 2e",'[58]Månedlig Olie Rapport'!$B$2:$B$39,0),FALSE),0)</f>
        <v>148655</v>
      </c>
      <c r="I415" s="16">
        <f>IFERROR(HLOOKUP("Total kat 1",'[58]Månedlig Olie Rapport'!$A$2:$AG$39,MATCH("EGEN BEHOLDNING ULTIMO",'[58]Månedlig Olie Rapport'!$A$2:$A$39,0),FALSE),0)-Flybenzin!I415</f>
        <v>492901</v>
      </c>
      <c r="J415" s="15"/>
      <c r="K415" s="15"/>
      <c r="L415" s="14">
        <f t="shared" si="72"/>
        <v>4883.31675</v>
      </c>
      <c r="N415" s="32" t="str">
        <f>'Olieforbrug, TJ'!M415</f>
        <v>October</v>
      </c>
    </row>
    <row r="416" spans="1:14" x14ac:dyDescent="0.2">
      <c r="A416" s="23" t="str">
        <f>'Olieforbrug, TJ'!A416</f>
        <v>November</v>
      </c>
      <c r="C416" s="16">
        <f>IFERROR(HLOOKUP("Total kat 1",'[59]Månedlig Olie Rapport'!$B$2:$AG$39,MATCH("Egen produktion 2.i.",'[59]Månedlig Olie Rapport'!$B$2:$B$39,0),FALSE),0)-IFERROR(HLOOKUP("Total kat 1",'[59]Månedlig Olie Rapport'!$B$2:$AG$39,MATCH("Anvendt til produktion 3.n",'[59]Månedlig Olie Rapport'!$B$2:$B$39,0),FALSE),0)-Flybenzin!C416</f>
        <v>251286</v>
      </c>
      <c r="D416" s="16">
        <f>IFERROR(HLOOKUP("Total kat 1",'[59]Månedlig Olie Rapport'!$A$2:$AG$39,MATCH("Import 2.a.",'[59]Månedlig Olie Rapport'!$B$2:$B$39,0),FALSE),0)-Flybenzin!D416</f>
        <v>57599</v>
      </c>
      <c r="E416" s="16">
        <f>IFERROR(HLOOKUP("Total kat 1",'[59]Månedlig Olie Rapport'!$A$2:$AG$39,MATCH("Eksport 3.a.",'[59]Månedlig Olie Rapport'!$B$2:$B$39,0),FALSE),0)-Flybenzin!E416</f>
        <v>152609</v>
      </c>
      <c r="F416" s="16">
        <f>IFERROR(HLOOKUP("Total kat 1",'[59]Månedlig Olie Rapport'!$A$2:$AG$39,MATCH("Bunkring af udenrigsfart 3.d.",'[59]Månedlig Olie Rapport'!$B$2:$B$39,0),FALSE),0)-Flybenzin!F416</f>
        <v>0</v>
      </c>
      <c r="G416" s="16">
        <f>I415-I416-Flybenzin!G416</f>
        <v>-1014</v>
      </c>
      <c r="H416" s="16">
        <f>IFERROR(HLOOKUP("Total kat 1",'[59]Månedlig Olie Rapport'!$A$2:$AG$39,MATCH("Salg til Forsvaret 3.e.",'[59]Månedlig Olie Rapport'!$B$2:$B$39,0),FALSE),0)
+IFERROR(HLOOKUP("Total kat 1",'[59]Månedlig Olie Rapport'!$A$2:$AG$39,MATCH("Salg til international luftfart 3.f.",'[59]Månedlig Olie Rapport'!$B$2:$B$39,0),FALSE),0)
+IFERROR(HLOOKUP("Total kat 1",'[59]Månedlig Olie Rapport'!$A$2:$AG$39,MATCH("Salg til andre 3.h.",'[59]Månedlig Olie Rapport'!$B$2:$B$39,0),FALSE),0)
+IFERROR(HLOOKUP("Total kat 1",'[59]Månedlig Olie Rapport'!$A$2:$AG$39,MATCH("Salg til platform 3.g.",'[59]Månedlig Olie Rapport'!$B$2:$B$39,0),FALSE),0)
+IFERROR(HLOOKUP("Total kat 1",'[59]Månedlig Olie Rapport'!$A$2:$AG$39,MATCH("Eget forbrug uden for raffinaderi 3*",'[59]Månedlig Olie Rapport'!$B$2:$B$39,0),FALSE),0)-Flybenzin!H416-IFERROR(HLOOKUP("Total kat 1",'[59]Månedlig Olie Rapport'!$A$2:$AG$39,MATCH("Køb fra andre 2e",'[59]Månedlig Olie Rapport'!$B$2:$B$39,0),FALSE),0)</f>
        <v>150930</v>
      </c>
      <c r="I416" s="16">
        <f>IFERROR(HLOOKUP("Total kat 1",'[59]Månedlig Olie Rapport'!$A$2:$AG$39,MATCH("EGEN BEHOLDNING ULTIMO",'[59]Månedlig Olie Rapport'!$A$2:$A$39,0),FALSE),0)-Flybenzin!I416</f>
        <v>493915</v>
      </c>
      <c r="J416" s="15"/>
      <c r="K416" s="15"/>
      <c r="L416" s="14">
        <f t="shared" si="72"/>
        <v>4958.0505000000003</v>
      </c>
      <c r="N416" s="32" t="s">
        <v>125</v>
      </c>
    </row>
    <row r="417" spans="1:14" ht="13.5" thickBot="1" x14ac:dyDescent="0.25">
      <c r="A417" s="43" t="str">
        <f>'Olieforbrug, TJ'!A417</f>
        <v>December</v>
      </c>
      <c r="C417" s="42">
        <f>IFERROR(HLOOKUP("Total kat 1",'[60]Månedlig Olie Rapport'!$B$2:$AG$39,MATCH("Egen produktion 2.i.",'[60]Månedlig Olie Rapport'!$B$2:$B$39,0),FALSE),0)-IFERROR(HLOOKUP("Total kat 1",'[60]Månedlig Olie Rapport'!$B$2:$AG$39,MATCH("Anvendt til produktion 3.n",'[60]Månedlig Olie Rapport'!$B$2:$B$39,0),FALSE),0)-Flybenzin!C417</f>
        <v>240966</v>
      </c>
      <c r="D417" s="42">
        <f>IFERROR(HLOOKUP("Total kat 1",'[60]Månedlig Olie Rapport'!$A$2:$AG$39,MATCH("Import 2.a.",'[60]Månedlig Olie Rapport'!$B$2:$B$39,0),FALSE),0)-Flybenzin!D417</f>
        <v>49913</v>
      </c>
      <c r="E417" s="42">
        <f>IFERROR(HLOOKUP("Total kat 1",'[60]Månedlig Olie Rapport'!$A$2:$AG$39,MATCH("Eksport 3.a.",'[60]Månedlig Olie Rapport'!$B$2:$B$39,0),FALSE),0)-Flybenzin!E417</f>
        <v>132244</v>
      </c>
      <c r="F417" s="42">
        <f>IFERROR(HLOOKUP("Total kat 1",'[60]Månedlig Olie Rapport'!$A$2:$AG$39,MATCH("Bunkring af udenrigsfart 3.d.",'[60]Månedlig Olie Rapport'!$B$2:$B$39,0),FALSE),0)-Flybenzin!F417</f>
        <v>0</v>
      </c>
      <c r="G417" s="42">
        <f>I416-I417-Flybenzin!G417</f>
        <v>-11986</v>
      </c>
      <c r="H417" s="42">
        <f>IFERROR(HLOOKUP("Total kat 1",'[60]Månedlig Olie Rapport'!$A$2:$AG$39,MATCH("Salg til Forsvaret 3.e.",'[60]Månedlig Olie Rapport'!$B$2:$B$39,0),FALSE),0)
+IFERROR(HLOOKUP("Total kat 1",'[60]Månedlig Olie Rapport'!$A$2:$AG$39,MATCH("Salg til international luftfart 3.f.",'[60]Månedlig Olie Rapport'!$B$2:$B$39,0),FALSE),0)
+IFERROR(HLOOKUP("Total kat 1",'[60]Månedlig Olie Rapport'!$A$2:$AG$39,MATCH("Salg til andre 3.h.",'[60]Månedlig Olie Rapport'!$B$2:$B$39,0),FALSE),0)
+IFERROR(HLOOKUP("Total kat 1",'[60]Månedlig Olie Rapport'!$A$2:$AG$39,MATCH("Salg til platform 3.g.",'[60]Månedlig Olie Rapport'!$B$2:$B$39,0),FALSE),0)
+IFERROR(HLOOKUP("Total kat 1",'[60]Månedlig Olie Rapport'!$A$2:$AG$39,MATCH("Eget forbrug uden for raffinaderi 3*",'[60]Månedlig Olie Rapport'!$B$2:$B$39,0),FALSE),0)-Flybenzin!H417-IFERROR(HLOOKUP("Total kat 1",'[60]Månedlig Olie Rapport'!$A$2:$AG$39,MATCH("Køb fra andre 2e",'[60]Månedlig Olie Rapport'!$B$2:$B$39,0),FALSE),0)</f>
        <v>143216</v>
      </c>
      <c r="I417" s="42">
        <f>IFERROR(HLOOKUP("Total kat 1",'[60]Månedlig Olie Rapport'!$A$2:$AG$39,MATCH("EGEN BEHOLDNING ULTIMO",'[60]Månedlig Olie Rapport'!$A$2:$A$39,0),FALSE),0)-Flybenzin!I417</f>
        <v>505901</v>
      </c>
      <c r="J417" s="2"/>
      <c r="K417" s="2"/>
      <c r="L417" s="54">
        <f t="shared" si="72"/>
        <v>4704.6455999999998</v>
      </c>
      <c r="N417" s="73" t="s">
        <v>113</v>
      </c>
    </row>
    <row r="418" spans="1:14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5"/>
      <c r="K418" s="15"/>
      <c r="L418" s="14"/>
      <c r="M418" s="3"/>
      <c r="N418" s="37">
        <f>'Olieforbrug, TJ'!M418</f>
        <v>2022</v>
      </c>
    </row>
    <row r="419" spans="1:14" x14ac:dyDescent="0.2">
      <c r="A419" s="23" t="str">
        <f>'Olieforbrug, TJ'!A419</f>
        <v>Januar</v>
      </c>
      <c r="C419" s="16">
        <f>IFERROR(HLOOKUP("Total kat 1",'[61]Månedlig Olie Rapport'!$B$2:$AG$39,MATCH("Egen produktion 2.i.",'[61]Månedlig Olie Rapport'!$B$2:$B$39,0),FALSE),0)-IFERROR(HLOOKUP("Total kat 1",'[61]Månedlig Olie Rapport'!$B$2:$AG$39,MATCH("Anvendt til produktion 3.n",'[61]Månedlig Olie Rapport'!$B$2:$B$39,0),FALSE),0)-Flybenzin!C419</f>
        <v>247836</v>
      </c>
      <c r="D419" s="16">
        <f>IFERROR(HLOOKUP("Total kat 1",'[61]Månedlig Olie Rapport'!$A$2:$AG$39,MATCH("Import 2.a.",'[61]Månedlig Olie Rapport'!$B$2:$B$39,0),FALSE),0)-Flybenzin!D419</f>
        <v>51438</v>
      </c>
      <c r="E419" s="16">
        <f>IFERROR(HLOOKUP("Total kat 1",'[61]Månedlig Olie Rapport'!$A$2:$AG$39,MATCH("Eksport 3.a.",'[61]Månedlig Olie Rapport'!$B$2:$B$39,0),FALSE),0)-Flybenzin!E419</f>
        <v>125169</v>
      </c>
      <c r="F419" s="16">
        <f>IFERROR(HLOOKUP("Total kat 1",'[61]Månedlig Olie Rapport'!$A$2:$AG$39,MATCH("Bunkring af udenrigsfart 3.d.",'[61]Månedlig Olie Rapport'!$B$2:$B$39,0),FALSE),0)-Flybenzin!F419</f>
        <v>0</v>
      </c>
      <c r="G419" s="16">
        <f>I417-I419-Flybenzin!G419</f>
        <v>-37134</v>
      </c>
      <c r="H419" s="16">
        <f>IFERROR(HLOOKUP("Total kat 1",'[61]Månedlig Olie Rapport'!$A$2:$AG$39,MATCH("Salg til Forsvaret 3.e.",'[61]Månedlig Olie Rapport'!$B$2:$B$39,0),FALSE),0)
+IFERROR(HLOOKUP("Total kat 1",'[61]Månedlig Olie Rapport'!$A$2:$AG$39,MATCH("Salg til international luftfart 3.f.",'[61]Månedlig Olie Rapport'!$B$2:$B$39,0),FALSE),0)
+IFERROR(HLOOKUP("Total kat 1",'[61]Månedlig Olie Rapport'!$A$2:$AG$39,MATCH("Salg til andre 3.h.",'[61]Månedlig Olie Rapport'!$B$2:$B$39,0),FALSE),0)
+IFERROR(HLOOKUP("Total kat 1",'[61]Månedlig Olie Rapport'!$A$2:$AG$39,MATCH("Salg til platform 3.g.",'[61]Månedlig Olie Rapport'!$B$2:$B$39,0),FALSE),0)
+IFERROR(HLOOKUP("Total kat 1",'[61]Månedlig Olie Rapport'!$A$2:$AG$39,MATCH("Eget forbrug uden for raffinaderi 3*",'[61]Månedlig Olie Rapport'!$B$2:$B$39,0),FALSE),0)-Flybenzin!H419-IFERROR(HLOOKUP("Total kat 1",'[61]Månedlig Olie Rapport'!$A$2:$AG$39,MATCH("Køb fra andre 2e",'[61]Månedlig Olie Rapport'!$B$2:$B$39,0),FALSE),0)</f>
        <v>125937</v>
      </c>
      <c r="I419" s="16">
        <f>IFERROR(HLOOKUP("Total kat 1",'[61]Månedlig Olie Rapport'!$A$2:$AG$39,MATCH("EGEN BEHOLDNING ULTIMO",'[61]Månedlig Olie Rapport'!$A$2:$A$39,0),FALSE),0)-Flybenzin!I419</f>
        <v>543035</v>
      </c>
      <c r="J419" s="15"/>
      <c r="K419" s="15"/>
      <c r="L419" s="14">
        <f t="shared" ref="L419:L424" si="73">H419*0.75*43.8/1000</f>
        <v>4137.0304499999993</v>
      </c>
      <c r="N419" s="23" t="str">
        <f>'Olieforbrug, TJ'!M419</f>
        <v>January</v>
      </c>
    </row>
    <row r="420" spans="1:14" x14ac:dyDescent="0.2">
      <c r="A420" s="23" t="str">
        <f>'Olieforbrug, TJ'!A420</f>
        <v>Februar</v>
      </c>
      <c r="C420" s="16">
        <f>IFERROR(HLOOKUP("Total kat 1",'[62]Månedlig Olie Rapport'!$B$2:$AG$39,MATCH("Egen produktion 2.i.",'[62]Månedlig Olie Rapport'!$B$2:$B$39,0),FALSE),0)-IFERROR(HLOOKUP("Total kat 1",'[62]Månedlig Olie Rapport'!$B$2:$AG$39,MATCH("Anvendt til produktion 3.n",'[62]Månedlig Olie Rapport'!$B$2:$B$39,0),FALSE),0)-Flybenzin!C420</f>
        <v>197518</v>
      </c>
      <c r="D420" s="16">
        <f>IFERROR(HLOOKUP("Total kat 1",'[62]Månedlig Olie Rapport'!$A$2:$AG$39,MATCH("Import 2.a.",'[62]Månedlig Olie Rapport'!$B$2:$B$39,0),FALSE),0)-Flybenzin!D420</f>
        <v>23780</v>
      </c>
      <c r="E420" s="16">
        <f>IFERROR(HLOOKUP("Total kat 1",'[62]Månedlig Olie Rapport'!$A$2:$AG$39,MATCH("Eksport 3.a.",'[62]Månedlig Olie Rapport'!$B$2:$B$39,0),FALSE),0)-Flybenzin!E420</f>
        <v>145607</v>
      </c>
      <c r="F420" s="16">
        <f>IFERROR(HLOOKUP("Total kat 1",'[62]Månedlig Olie Rapport'!$A$2:$AG$39,MATCH("Bunkring af udenrigsfart 3.d.",'[62]Månedlig Olie Rapport'!$B$2:$B$39,0),FALSE),0)-Flybenzin!F420</f>
        <v>0</v>
      </c>
      <c r="G420" s="16">
        <f>I419-I420-Flybenzin!G420</f>
        <v>55810</v>
      </c>
      <c r="H420" s="16">
        <f>IFERROR(HLOOKUP("Total kat 1",'[62]Månedlig Olie Rapport'!$A$2:$AG$39,MATCH("Salg til Forsvaret 3.e.",'[62]Månedlig Olie Rapport'!$B$2:$B$39,0),FALSE),0)
+IFERROR(HLOOKUP("Total kat 1",'[62]Månedlig Olie Rapport'!$A$2:$AG$39,MATCH("Salg til international luftfart 3.f.",'[62]Månedlig Olie Rapport'!$B$2:$B$39,0),FALSE),0)
+IFERROR(HLOOKUP("Total kat 1",'[62]Månedlig Olie Rapport'!$A$2:$AG$39,MATCH("Salg til andre 3.h.",'[62]Månedlig Olie Rapport'!$B$2:$B$39,0),FALSE),0)
+IFERROR(HLOOKUP("Total kat 1",'[62]Månedlig Olie Rapport'!$A$2:$AG$39,MATCH("Salg til platform 3.g.",'[62]Månedlig Olie Rapport'!$B$2:$B$39,0),FALSE),0)
+IFERROR(HLOOKUP("Total kat 1",'[62]Månedlig Olie Rapport'!$A$2:$AG$39,MATCH("Eget forbrug uden for raffinaderi 3*",'[62]Månedlig Olie Rapport'!$B$2:$B$39,0),FALSE),0)-Flybenzin!H420-IFERROR(HLOOKUP("Total kat 1",'[62]Månedlig Olie Rapport'!$A$2:$AG$39,MATCH("Køb fra andre 2e",'[62]Månedlig Olie Rapport'!$B$2:$B$39,0),FALSE),0)</f>
        <v>130026</v>
      </c>
      <c r="I420" s="16">
        <f>IFERROR(HLOOKUP("Total kat 1",'[62]Månedlig Olie Rapport'!$A$2:$AG$39,MATCH("EGEN BEHOLDNING ULTIMO",'[62]Månedlig Olie Rapport'!$A$2:$A$39,0),FALSE),0)-Flybenzin!I420</f>
        <v>487225</v>
      </c>
      <c r="J420" s="15"/>
      <c r="K420" s="15"/>
      <c r="L420" s="14">
        <f t="shared" si="73"/>
        <v>4271.3540999999996</v>
      </c>
      <c r="N420" s="23" t="str">
        <f>'Olieforbrug, TJ'!M420</f>
        <v>February</v>
      </c>
    </row>
    <row r="421" spans="1:14" x14ac:dyDescent="0.2">
      <c r="A421" s="23" t="str">
        <f>'Olieforbrug, TJ'!A421</f>
        <v>Marts</v>
      </c>
      <c r="C421" s="16">
        <f>IFERROR(HLOOKUP("Total kat 1",'[63]Månedlig Olie Rapport'!$B$2:$AG$39,MATCH("Egen produktion 2.i.",'[63]Månedlig Olie Rapport'!$B$2:$B$39,0),FALSE),0)-IFERROR(HLOOKUP("Total kat 1",'[63]Månedlig Olie Rapport'!$B$2:$AG$39,MATCH("Anvendt til produktion 3.n",'[63]Månedlig Olie Rapport'!$B$2:$B$39,0),FALSE),0)-Flybenzin!C421</f>
        <v>188065</v>
      </c>
      <c r="D421" s="16">
        <f>IFERROR(HLOOKUP("Total kat 1",'[63]Månedlig Olie Rapport'!$A$2:$AG$39,MATCH("Import 2.a.",'[63]Månedlig Olie Rapport'!$B$2:$B$39,0),FALSE),0)-Flybenzin!D421</f>
        <v>58721</v>
      </c>
      <c r="E421" s="16">
        <f>IFERROR(HLOOKUP("Total kat 1",'[63]Månedlig Olie Rapport'!$A$2:$AG$39,MATCH("Eksport 3.a.",'[63]Månedlig Olie Rapport'!$B$2:$B$39,0),FALSE),0)-Flybenzin!E421</f>
        <v>98408</v>
      </c>
      <c r="F421" s="16">
        <f>IFERROR(HLOOKUP("Total kat 1",'[63]Månedlig Olie Rapport'!$A$2:$AG$39,MATCH("Bunkring af udenrigsfart 3.d.",'[63]Månedlig Olie Rapport'!$B$2:$B$39,0),FALSE),0)-Flybenzin!F421</f>
        <v>0</v>
      </c>
      <c r="G421" s="16">
        <f>I420-I421-Flybenzin!G421</f>
        <v>1566</v>
      </c>
      <c r="H421" s="16">
        <f>IFERROR(HLOOKUP("Total kat 1",'[63]Månedlig Olie Rapport'!$A$2:$AG$39,MATCH("Salg til Forsvaret 3.e.",'[63]Månedlig Olie Rapport'!$B$2:$B$39,0),FALSE),0)
+IFERROR(HLOOKUP("Total kat 1",'[63]Månedlig Olie Rapport'!$A$2:$AG$39,MATCH("Salg til international luftfart 3.f.",'[63]Månedlig Olie Rapport'!$B$2:$B$39,0),FALSE),0)
+IFERROR(HLOOKUP("Total kat 1",'[63]Månedlig Olie Rapport'!$A$2:$AG$39,MATCH("Salg til andre 3.h.",'[63]Månedlig Olie Rapport'!$B$2:$B$39,0),FALSE),0)
+IFERROR(HLOOKUP("Total kat 1",'[63]Månedlig Olie Rapport'!$A$2:$AG$39,MATCH("Salg til platform 3.g.",'[63]Månedlig Olie Rapport'!$B$2:$B$39,0),FALSE),0)
+IFERROR(HLOOKUP("Total kat 1",'[63]Månedlig Olie Rapport'!$A$2:$AG$39,MATCH("Eget forbrug uden for raffinaderi 3*",'[63]Månedlig Olie Rapport'!$B$2:$B$39,0),FALSE),0)-Flybenzin!H421-IFERROR(HLOOKUP("Total kat 1",'[63]Månedlig Olie Rapport'!$A$2:$AG$39,MATCH("Køb fra andre 2e",'[63]Månedlig Olie Rapport'!$B$2:$B$39,0),FALSE),0)</f>
        <v>147281</v>
      </c>
      <c r="I421" s="16">
        <f>IFERROR(HLOOKUP("Total kat 1",'[63]Månedlig Olie Rapport'!$A$2:$AG$39,MATCH("EGEN BEHOLDNING ULTIMO",'[63]Månedlig Olie Rapport'!$A$2:$A$39,0),FALSE),0)-Flybenzin!I421</f>
        <v>485659</v>
      </c>
      <c r="J421" s="15"/>
      <c r="K421" s="15"/>
      <c r="L421" s="14">
        <f t="shared" si="73"/>
        <v>4838.1808499999997</v>
      </c>
      <c r="N421" s="23" t="str">
        <f>'Olieforbrug, TJ'!M421</f>
        <v>March</v>
      </c>
    </row>
    <row r="422" spans="1:14" x14ac:dyDescent="0.2">
      <c r="A422" s="23" t="str">
        <f>'Olieforbrug, TJ'!A422</f>
        <v>April</v>
      </c>
      <c r="C422" s="16">
        <f>IFERROR(HLOOKUP("Total kat 1",'[64]Månedlig Olie Rapport'!$B$2:$AG$39,MATCH("Egen produktion 2.i.",'[64]Månedlig Olie Rapport'!$B$2:$B$39,0),FALSE),0)-IFERROR(HLOOKUP("Total kat 1",'[64]Månedlig Olie Rapport'!$B$2:$AG$39,MATCH("Anvendt til produktion 3.n",'[64]Månedlig Olie Rapport'!$B$2:$B$39,0),FALSE),0)-Flybenzin!C422</f>
        <v>225967</v>
      </c>
      <c r="D422" s="16">
        <f>IFERROR(HLOOKUP("Total kat 1",'[64]Månedlig Olie Rapport'!$A$2:$AG$39,MATCH("Import 2.a.",'[64]Månedlig Olie Rapport'!$B$2:$B$39,0),FALSE),0)-Flybenzin!D422</f>
        <v>59876</v>
      </c>
      <c r="E422" s="16">
        <f>IFERROR(HLOOKUP("Total kat 1",'[64]Månedlig Olie Rapport'!$A$2:$AG$39,MATCH("Eksport 3.a.",'[64]Månedlig Olie Rapport'!$B$2:$B$39,0),FALSE),0)-Flybenzin!E422</f>
        <v>110836</v>
      </c>
      <c r="F422" s="16">
        <f>IFERROR(HLOOKUP("Total kat 1",'[64]Månedlig Olie Rapport'!$A$2:$AG$39,MATCH("Bunkring af udenrigsfart 3.d.",'[64]Månedlig Olie Rapport'!$B$2:$B$39,0),FALSE),0)-Flybenzin!F422</f>
        <v>0</v>
      </c>
      <c r="G422" s="16">
        <f>I421-I422-Flybenzin!G422</f>
        <v>-29862</v>
      </c>
      <c r="H422" s="16">
        <f>IFERROR(HLOOKUP("Total kat 1",'[64]Månedlig Olie Rapport'!$A$2:$AG$39,MATCH("Salg til Forsvaret 3.e.",'[64]Månedlig Olie Rapport'!$B$2:$B$39,0),FALSE),0)
+IFERROR(HLOOKUP("Total kat 1",'[64]Månedlig Olie Rapport'!$A$2:$AG$39,MATCH("Salg til international luftfart 3.f.",'[64]Månedlig Olie Rapport'!$B$2:$B$39,0),FALSE),0)
+IFERROR(HLOOKUP("Total kat 1",'[64]Månedlig Olie Rapport'!$A$2:$AG$39,MATCH("Salg til andre 3.h.",'[64]Månedlig Olie Rapport'!$B$2:$B$39,0),FALSE),0)
+IFERROR(HLOOKUP("Total kat 1",'[64]Månedlig Olie Rapport'!$A$2:$AG$39,MATCH("Salg til platform 3.g.",'[64]Månedlig Olie Rapport'!$B$2:$B$39,0),FALSE),0)
+IFERROR(HLOOKUP("Total kat 1",'[64]Månedlig Olie Rapport'!$A$2:$AG$39,MATCH("Eget forbrug uden for raffinaderi 3*",'[64]Månedlig Olie Rapport'!$B$2:$B$39,0),FALSE),0)-Flybenzin!H422-IFERROR(HLOOKUP("Total kat 1",'[64]Månedlig Olie Rapport'!$A$2:$AG$39,MATCH("Køb fra andre 2e",'[64]Månedlig Olie Rapport'!$B$2:$B$39,0),FALSE),0)</f>
        <v>144839</v>
      </c>
      <c r="I422" s="16">
        <f>IFERROR(HLOOKUP("Total kat 1",'[64]Månedlig Olie Rapport'!$A$2:$AG$39,MATCH("EGEN BEHOLDNING ULTIMO",'[64]Månedlig Olie Rapport'!$A$2:$A$39,0),FALSE),0)-Flybenzin!I422</f>
        <v>515521</v>
      </c>
      <c r="J422" s="15"/>
      <c r="K422" s="15"/>
      <c r="L422" s="14">
        <f t="shared" si="73"/>
        <v>4757.9611499999992</v>
      </c>
      <c r="N422" s="23" t="str">
        <f>'Olieforbrug, TJ'!M422</f>
        <v>April</v>
      </c>
    </row>
    <row r="423" spans="1:14" x14ac:dyDescent="0.2">
      <c r="A423" s="23" t="str">
        <f>'Olieforbrug, TJ'!A423</f>
        <v>Maj</v>
      </c>
      <c r="C423" s="16">
        <f>IFERROR(HLOOKUP("Total kat 1",'[65]Månedlig Olie Rapport'!$B$2:$AG$39,MATCH("Egen produktion 2.i.",'[65]Månedlig Olie Rapport'!$B$2:$B$39,0),FALSE),0)-IFERROR(HLOOKUP("Total kat 1",'[65]Månedlig Olie Rapport'!$B$2:$AG$39,MATCH("Anvendt til produktion 3.n",'[65]Månedlig Olie Rapport'!$B$2:$B$39,0),FALSE),0)-Flybenzin!C423</f>
        <v>243246</v>
      </c>
      <c r="D423" s="16">
        <f>IFERROR(HLOOKUP("Total kat 1",'[65]Månedlig Olie Rapport'!$A$2:$AG$39,MATCH("Import 2.a.",'[65]Månedlig Olie Rapport'!$B$2:$B$39,0),FALSE),0)-Flybenzin!D423</f>
        <v>64100</v>
      </c>
      <c r="E423" s="16">
        <f>IFERROR(HLOOKUP("Total kat 1",'[65]Månedlig Olie Rapport'!$A$2:$AG$39,MATCH("Eksport 3.a.",'[65]Månedlig Olie Rapport'!$B$2:$B$39,0),FALSE),0)-Flybenzin!E423</f>
        <v>143756</v>
      </c>
      <c r="F423" s="16">
        <f>IFERROR(HLOOKUP("Total kat 1",'[65]Månedlig Olie Rapport'!$A$2:$AG$39,MATCH("Bunkring af udenrigsfart 3.d.",'[65]Månedlig Olie Rapport'!$B$2:$B$39,0),FALSE),0)-Flybenzin!F423</f>
        <v>0</v>
      </c>
      <c r="G423" s="16">
        <f>I422-I423-Flybenzin!G423</f>
        <v>-8362</v>
      </c>
      <c r="H423" s="16">
        <f>IFERROR(HLOOKUP("Total kat 1",'[65]Månedlig Olie Rapport'!$A$2:$AG$39,MATCH("Salg til Forsvaret 3.e.",'[65]Månedlig Olie Rapport'!$B$2:$B$39,0),FALSE),0)
+IFERROR(HLOOKUP("Total kat 1",'[65]Månedlig Olie Rapport'!$A$2:$AG$39,MATCH("Salg til international luftfart 3.f.",'[65]Månedlig Olie Rapport'!$B$2:$B$39,0),FALSE),0)
+IFERROR(HLOOKUP("Total kat 1",'[65]Månedlig Olie Rapport'!$A$2:$AG$39,MATCH("Salg til andre 3.h.",'[65]Månedlig Olie Rapport'!$B$2:$B$39,0),FALSE),0)
+IFERROR(HLOOKUP("Total kat 1",'[65]Månedlig Olie Rapport'!$A$2:$AG$39,MATCH("Salg til platform 3.g.",'[65]Månedlig Olie Rapport'!$B$2:$B$39,0),FALSE),0)
+IFERROR(HLOOKUP("Total kat 1",'[65]Månedlig Olie Rapport'!$A$2:$AG$39,MATCH("Eget forbrug uden for raffinaderi 3*",'[65]Månedlig Olie Rapport'!$B$2:$B$39,0),FALSE),0)-Flybenzin!H423-IFERROR(HLOOKUP("Total kat 1",'[65]Månedlig Olie Rapport'!$A$2:$AG$39,MATCH("Køb fra andre 2e",'[65]Månedlig Olie Rapport'!$B$2:$B$39,0),FALSE),0)</f>
        <v>153418</v>
      </c>
      <c r="I423" s="16">
        <f>IFERROR(HLOOKUP("Total kat 1",'[65]Månedlig Olie Rapport'!$A$2:$AG$39,MATCH("EGEN BEHOLDNING ULTIMO",'[65]Månedlig Olie Rapport'!$A$2:$A$39,0),FALSE),0)-Flybenzin!I423</f>
        <v>523883</v>
      </c>
      <c r="J423" s="15"/>
      <c r="K423" s="15"/>
      <c r="L423" s="14">
        <f t="shared" si="73"/>
        <v>5039.7812999999996</v>
      </c>
      <c r="N423" s="23" t="str">
        <f>'Olieforbrug, TJ'!M423</f>
        <v>May</v>
      </c>
    </row>
    <row r="424" spans="1:14" x14ac:dyDescent="0.2">
      <c r="A424" s="23" t="str">
        <f>'Olieforbrug, TJ'!A424</f>
        <v>Juni</v>
      </c>
      <c r="C424" s="16">
        <f>IFERROR(HLOOKUP("Total kat 1",'[66]Månedlig Olie Rapport'!$B$2:$AG$39,MATCH("Egen produktion 2.i.",'[66]Månedlig Olie Rapport'!$B$2:$B$39,0),FALSE),0)-IFERROR(HLOOKUP("Total kat 1",'[66]Månedlig Olie Rapport'!$B$2:$AG$39,MATCH("Anvendt til produktion 3.n",'[66]Månedlig Olie Rapport'!$B$2:$B$39,0),FALSE),0)-Flybenzin!C424</f>
        <v>211909</v>
      </c>
      <c r="D424" s="16">
        <f>IFERROR(HLOOKUP("Total kat 1",'[66]Månedlig Olie Rapport'!$A$2:$AG$39,MATCH("Import 2.a.",'[66]Månedlig Olie Rapport'!$B$2:$B$39,0),FALSE),0)-Flybenzin!D424</f>
        <v>62858</v>
      </c>
      <c r="E424" s="16">
        <f>IFERROR(HLOOKUP("Total kat 1",'[66]Månedlig Olie Rapport'!$A$2:$AG$39,MATCH("Eksport 3.a.",'[66]Månedlig Olie Rapport'!$B$2:$B$39,0),FALSE),0)-Flybenzin!E424</f>
        <v>155431</v>
      </c>
      <c r="F424" s="16">
        <f>IFERROR(HLOOKUP("Total kat 1",'[66]Månedlig Olie Rapport'!$A$2:$AG$39,MATCH("Bunkring af udenrigsfart 3.d.",'[66]Månedlig Olie Rapport'!$B$2:$B$39,0),FALSE),0)-Flybenzin!F424</f>
        <v>0</v>
      </c>
      <c r="G424" s="16">
        <f>I423-I424-Flybenzin!G424</f>
        <v>30783</v>
      </c>
      <c r="H424" s="16">
        <f>IFERROR(HLOOKUP("Total kat 1",'[66]Månedlig Olie Rapport'!$A$2:$AG$39,MATCH("Salg til Forsvaret 3.e.",'[66]Månedlig Olie Rapport'!$B$2:$B$39,0),FALSE),0)
+IFERROR(HLOOKUP("Total kat 1",'[66]Månedlig Olie Rapport'!$A$2:$AG$39,MATCH("Salg til international luftfart 3.f.",'[66]Månedlig Olie Rapport'!$B$2:$B$39,0),FALSE),0)
+IFERROR(HLOOKUP("Total kat 1",'[66]Månedlig Olie Rapport'!$A$2:$AG$39,MATCH("Salg til andre 3.h.",'[66]Månedlig Olie Rapport'!$B$2:$B$39,0),FALSE),0)
+IFERROR(HLOOKUP("Total kat 1",'[66]Månedlig Olie Rapport'!$A$2:$AG$39,MATCH("Salg til platform 3.g.",'[66]Månedlig Olie Rapport'!$B$2:$B$39,0),FALSE),0)
+IFERROR(HLOOKUP("Total kat 1",'[66]Månedlig Olie Rapport'!$A$2:$AG$39,MATCH("Eget forbrug uden for raffinaderi 3*",'[66]Månedlig Olie Rapport'!$B$2:$B$39,0),FALSE),0)-Flybenzin!H424-IFERROR(HLOOKUP("Total kat 1",'[66]Månedlig Olie Rapport'!$A$2:$AG$39,MATCH("Køb fra andre 2e",'[66]Månedlig Olie Rapport'!$B$2:$B$39,0),FALSE),0)</f>
        <v>148305</v>
      </c>
      <c r="I424" s="16">
        <f>IFERROR(HLOOKUP("Total kat 1",'[66]Månedlig Olie Rapport'!$A$2:$AG$39,MATCH("EGEN BEHOLDNING ULTIMO",'[66]Månedlig Olie Rapport'!$A$2:$A$39,0),FALSE),0)-Flybenzin!I424</f>
        <v>493100</v>
      </c>
      <c r="J424" s="15"/>
      <c r="K424" s="15"/>
      <c r="L424" s="14">
        <f t="shared" si="73"/>
        <v>4871.8192499999996</v>
      </c>
      <c r="N424" s="23" t="str">
        <f>'Olieforbrug, TJ'!M424</f>
        <v>June</v>
      </c>
    </row>
    <row r="425" spans="1:14" x14ac:dyDescent="0.2">
      <c r="A425" s="23" t="str">
        <f>'Olieforbrug, TJ'!A425</f>
        <v>Juli</v>
      </c>
      <c r="C425" s="16">
        <f>IFERROR(HLOOKUP("Total kat 1",'[67]Månedlig Olie Rapport'!$B$2:$AG$39,MATCH("Egen produktion 2.i.",'[67]Månedlig Olie Rapport'!$B$2:$B$39,0),FALSE),0)-IFERROR(HLOOKUP("Total kat 1",'[67]Månedlig Olie Rapport'!$B$2:$AG$39,MATCH("Anvendt til produktion 3.n",'[67]Månedlig Olie Rapport'!$B$2:$B$39,0),FALSE),0)-Flybenzin!C425</f>
        <v>233679</v>
      </c>
      <c r="D425" s="16">
        <f>IFERROR(HLOOKUP("Total kat 1",'[67]Månedlig Olie Rapport'!$A$2:$AG$39,MATCH("Import 2.a.",'[67]Månedlig Olie Rapport'!$B$2:$B$39,0),FALSE),0)-Flybenzin!D425</f>
        <v>53045</v>
      </c>
      <c r="E425" s="16">
        <f>IFERROR(HLOOKUP("Total kat 1",'[67]Månedlig Olie Rapport'!$A$2:$AG$39,MATCH("Eksport 3.a.",'[67]Månedlig Olie Rapport'!$B$2:$B$39,0),FALSE),0)-Flybenzin!E425</f>
        <v>143826</v>
      </c>
      <c r="F425" s="16">
        <f>IFERROR(HLOOKUP("Total kat 1",'[67]Månedlig Olie Rapport'!$A$2:$AG$39,MATCH("Bunkring af udenrigsfart 3.d.",'[67]Månedlig Olie Rapport'!$B$2:$B$39,0),FALSE),0)-Flybenzin!F425</f>
        <v>0</v>
      </c>
      <c r="G425" s="16">
        <f>I424-I425-Flybenzin!G425</f>
        <v>2799</v>
      </c>
      <c r="H425" s="16">
        <f>IFERROR(HLOOKUP("Total kat 1",'[67]Månedlig Olie Rapport'!$A$2:$AG$39,MATCH("Salg til Forsvaret 3.e.",'[67]Månedlig Olie Rapport'!$B$2:$B$39,0),FALSE),0)
+IFERROR(HLOOKUP("Total kat 1",'[67]Månedlig Olie Rapport'!$A$2:$AG$39,MATCH("Salg til international luftfart 3.f.",'[67]Månedlig Olie Rapport'!$B$2:$B$39,0),FALSE),0)
+IFERROR(HLOOKUP("Total kat 1",'[67]Månedlig Olie Rapport'!$A$2:$AG$39,MATCH("Salg til andre 3.h.",'[67]Månedlig Olie Rapport'!$B$2:$B$39,0),FALSE),0)
+IFERROR(HLOOKUP("Total kat 1",'[67]Månedlig Olie Rapport'!$A$2:$AG$39,MATCH("Salg til platform 3.g.",'[67]Månedlig Olie Rapport'!$B$2:$B$39,0),FALSE),0)
+IFERROR(HLOOKUP("Total kat 1",'[67]Månedlig Olie Rapport'!$A$2:$AG$39,MATCH("Eget forbrug uden for raffinaderi 3*",'[67]Månedlig Olie Rapport'!$B$2:$B$39,0),FALSE),0)-Flybenzin!H425-IFERROR(HLOOKUP("Total kat 1",'[67]Månedlig Olie Rapport'!$A$2:$AG$39,MATCH("Køb fra andre 2e",'[67]Månedlig Olie Rapport'!$B$2:$B$39,0),FALSE),0)</f>
        <v>137411</v>
      </c>
      <c r="I425" s="16">
        <f>IFERROR(HLOOKUP("Total kat 1",'[67]Månedlig Olie Rapport'!$A$2:$AG$39,MATCH("EGEN BEHOLDNING ULTIMO",'[67]Månedlig Olie Rapport'!$A$2:$A$39,0),FALSE),0)-Flybenzin!I425</f>
        <v>490301</v>
      </c>
      <c r="J425" s="15"/>
      <c r="K425" s="15"/>
      <c r="L425" s="14">
        <f t="shared" ref="L425" si="74">H425*0.75*43.8/1000</f>
        <v>4513.9513499999994</v>
      </c>
      <c r="N425" s="23" t="str">
        <f>'Olieforbrug, TJ'!M425</f>
        <v>July</v>
      </c>
    </row>
    <row r="426" spans="1:14" x14ac:dyDescent="0.2">
      <c r="A426" s="23" t="str">
        <f>'Olieforbrug, TJ'!A426</f>
        <v>August</v>
      </c>
      <c r="C426" s="16">
        <f>IFERROR(HLOOKUP("Total kat 1",'[68]Månedlig Olie Rapport'!$B$2:$AG$39,MATCH("Egen produktion 2.i.",'[68]Månedlig Olie Rapport'!$B$2:$B$39,0),FALSE),0)-IFERROR(HLOOKUP("Total kat 1",'[68]Månedlig Olie Rapport'!$B$2:$AG$39,MATCH("Anvendt til produktion 3.n",'[68]Månedlig Olie Rapport'!$B$2:$B$39,0),FALSE),0)-Flybenzin!C426</f>
        <v>216834</v>
      </c>
      <c r="D426" s="16">
        <f>IFERROR(HLOOKUP("Total kat 1",'[68]Månedlig Olie Rapport'!$A$2:$AG$39,MATCH("Import 2.a.",'[68]Månedlig Olie Rapport'!$B$2:$B$39,0),FALSE),0)-Flybenzin!D426</f>
        <v>41957</v>
      </c>
      <c r="E426" s="16">
        <f>IFERROR(HLOOKUP("Total kat 1",'[68]Månedlig Olie Rapport'!$A$2:$AG$39,MATCH("Eksport 3.a.",'[68]Månedlig Olie Rapport'!$B$2:$B$39,0),FALSE),0)-Flybenzin!E426</f>
        <v>83224</v>
      </c>
      <c r="F426" s="16">
        <f>IFERROR(HLOOKUP("Total kat 1",'[68]Månedlig Olie Rapport'!$A$2:$AG$39,MATCH("Bunkring af udenrigsfart 3.d.",'[68]Månedlig Olie Rapport'!$B$2:$B$39,0),FALSE),0)-Flybenzin!F426</f>
        <v>0</v>
      </c>
      <c r="G426" s="16">
        <f>I425-I426-Flybenzin!G426</f>
        <v>-22080</v>
      </c>
      <c r="H426" s="16">
        <f>IFERROR(HLOOKUP("Total kat 1",'[68]Månedlig Olie Rapport'!$A$2:$AG$39,MATCH("Salg til Forsvaret 3.e.",'[68]Månedlig Olie Rapport'!$B$2:$B$39,0),FALSE),0)
+IFERROR(HLOOKUP("Total kat 1",'[68]Månedlig Olie Rapport'!$A$2:$AG$39,MATCH("Salg til international luftfart 3.f.",'[68]Månedlig Olie Rapport'!$B$2:$B$39,0),FALSE),0)
+IFERROR(HLOOKUP("Total kat 1",'[68]Månedlig Olie Rapport'!$A$2:$AG$39,MATCH("Salg til andre 3.h.",'[68]Månedlig Olie Rapport'!$B$2:$B$39,0),FALSE),0)
+IFERROR(HLOOKUP("Total kat 1",'[68]Månedlig Olie Rapport'!$A$2:$AG$39,MATCH("Salg til platform 3.g.",'[68]Månedlig Olie Rapport'!$B$2:$B$39,0),FALSE),0)
+IFERROR(HLOOKUP("Total kat 1",'[68]Månedlig Olie Rapport'!$A$2:$AG$39,MATCH("Eget forbrug uden for raffinaderi 3*",'[68]Månedlig Olie Rapport'!$B$2:$B$39,0),FALSE),0)-Flybenzin!H426-IFERROR(HLOOKUP("Total kat 1",'[68]Månedlig Olie Rapport'!$A$2:$AG$39,MATCH("Køb fra andre 2e",'[68]Månedlig Olie Rapport'!$B$2:$B$39,0),FALSE),0)</f>
        <v>155540</v>
      </c>
      <c r="I426" s="16">
        <f>IFERROR(HLOOKUP("Total kat 1",'[68]Månedlig Olie Rapport'!$A$2:$AG$39,MATCH("EGEN BEHOLDNING ULTIMO",'[68]Månedlig Olie Rapport'!$A$2:$A$39,0),FALSE),0)-Flybenzin!I426</f>
        <v>512381</v>
      </c>
      <c r="J426" s="15"/>
      <c r="K426" s="15"/>
      <c r="L426" s="14">
        <f t="shared" ref="L426" si="75">H426*0.75*43.8/1000</f>
        <v>5109.4889999999996</v>
      </c>
      <c r="N426" s="23" t="str">
        <f>'Olieforbrug, TJ'!M426</f>
        <v>August</v>
      </c>
    </row>
    <row r="427" spans="1:14" x14ac:dyDescent="0.2">
      <c r="A427" s="23" t="str">
        <f>'Olieforbrug, TJ'!A427</f>
        <v>September</v>
      </c>
      <c r="C427" s="16">
        <f>IFERROR(HLOOKUP("Total kat 1",'[69]Månedlig Olie Rapport'!$B$2:$AG$39,MATCH("Egen produktion 2.i.",'[69]Månedlig Olie Rapport'!$B$2:$B$39,0),FALSE),0)-IFERROR(HLOOKUP("Total kat 1",'[69]Månedlig Olie Rapport'!$B$2:$AG$39,MATCH("Anvendt til produktion 3.n",'[69]Månedlig Olie Rapport'!$B$2:$B$39,0),FALSE),0)-Flybenzin!C427</f>
        <v>209073</v>
      </c>
      <c r="D427" s="16">
        <f>IFERROR(HLOOKUP("Total kat 1",'[69]Månedlig Olie Rapport'!$A$2:$AG$39,MATCH("Import 2.a.",'[69]Månedlig Olie Rapport'!$B$2:$B$39,0),FALSE),0)-Flybenzin!D427</f>
        <v>72743</v>
      </c>
      <c r="E427" s="16">
        <f>IFERROR(HLOOKUP("Total kat 1",'[69]Månedlig Olie Rapport'!$A$2:$AG$39,MATCH("Eksport 3.a.",'[69]Månedlig Olie Rapport'!$B$2:$B$39,0),FALSE),0)-Flybenzin!E427</f>
        <v>129474</v>
      </c>
      <c r="F427" s="16">
        <f>IFERROR(HLOOKUP("Total kat 1",'[69]Månedlig Olie Rapport'!$A$2:$AG$39,MATCH("Bunkring af udenrigsfart 3.d.",'[69]Månedlig Olie Rapport'!$B$2:$B$39,0),FALSE),0)-Flybenzin!F427</f>
        <v>0</v>
      </c>
      <c r="G427" s="16">
        <f>I426-I427-Flybenzin!G427</f>
        <v>-10733</v>
      </c>
      <c r="H427" s="16">
        <f>IFERROR(HLOOKUP("Total kat 1",'[69]Månedlig Olie Rapport'!$A$2:$AG$39,MATCH("Salg til Forsvaret 3.e.",'[69]Månedlig Olie Rapport'!$B$2:$B$39,0),FALSE),0)
+IFERROR(HLOOKUP("Total kat 1",'[69]Månedlig Olie Rapport'!$A$2:$AG$39,MATCH("Salg til international luftfart 3.f.",'[69]Månedlig Olie Rapport'!$B$2:$B$39,0),FALSE),0)
+IFERROR(HLOOKUP("Total kat 1",'[69]Månedlig Olie Rapport'!$A$2:$AG$39,MATCH("Salg til andre 3.h.",'[69]Månedlig Olie Rapport'!$B$2:$B$39,0),FALSE),0)
+IFERROR(HLOOKUP("Total kat 1",'[69]Månedlig Olie Rapport'!$A$2:$AG$39,MATCH("Salg til platform 3.g.",'[69]Månedlig Olie Rapport'!$B$2:$B$39,0),FALSE),0)
+IFERROR(HLOOKUP("Total kat 1",'[69]Månedlig Olie Rapport'!$A$2:$AG$39,MATCH("Eget forbrug uden for raffinaderi 3*",'[69]Månedlig Olie Rapport'!$B$2:$B$39,0),FALSE),0)-Flybenzin!H427-IFERROR(HLOOKUP("Total kat 1",'[69]Månedlig Olie Rapport'!$A$2:$AG$39,MATCH("Køb fra andre 2e",'[69]Månedlig Olie Rapport'!$B$2:$B$39,0),FALSE),0)</f>
        <v>142561</v>
      </c>
      <c r="I427" s="16">
        <f>IFERROR(HLOOKUP("Total kat 1",'[69]Månedlig Olie Rapport'!$A$2:$AG$39,MATCH("EGEN BEHOLDNING ULTIMO",'[69]Månedlig Olie Rapport'!$A$2:$A$39,0),FALSE),0)-Flybenzin!I427</f>
        <v>523114</v>
      </c>
      <c r="J427" s="15"/>
      <c r="K427" s="15"/>
      <c r="L427" s="14">
        <f t="shared" ref="L427" si="76">H427*0.75*43.8/1000</f>
        <v>4683.1288500000001</v>
      </c>
      <c r="N427" s="23" t="str">
        <f>'Olieforbrug, TJ'!M427</f>
        <v>September</v>
      </c>
    </row>
    <row r="428" spans="1:14" x14ac:dyDescent="0.2">
      <c r="A428" s="23" t="str">
        <f>'Olieforbrug, TJ'!A428</f>
        <v>Oktober</v>
      </c>
      <c r="C428" s="16">
        <f>IFERROR(HLOOKUP("Total kat 1",'[70]Månedlig Olie Rapport'!$B$2:$AG$39,MATCH("Egen produktion 2.i.",'[70]Månedlig Olie Rapport'!$B$2:$B$39,0),FALSE),0)-IFERROR(HLOOKUP("Total kat 1",'[70]Månedlig Olie Rapport'!$B$2:$AG$39,MATCH("Anvendt til produktion 3.n",'[70]Månedlig Olie Rapport'!$B$2:$B$39,0),FALSE),0)-Flybenzin!C428</f>
        <v>156081</v>
      </c>
      <c r="D428" s="16">
        <f>IFERROR(HLOOKUP("Total kat 1",'[70]Månedlig Olie Rapport'!$A$2:$AG$39,MATCH("Import 2.a.",'[70]Månedlig Olie Rapport'!$B$2:$B$39,0),FALSE),0)-Flybenzin!D428</f>
        <v>61920</v>
      </c>
      <c r="E428" s="16">
        <f>IFERROR(HLOOKUP("Total kat 1",'[70]Månedlig Olie Rapport'!$A$2:$AG$39,MATCH("Eksport 3.a.",'[70]Månedlig Olie Rapport'!$B$2:$B$39,0),FALSE),0)-Flybenzin!E428</f>
        <v>92566</v>
      </c>
      <c r="F428" s="16">
        <f>IFERROR(HLOOKUP("Total kat 1",'[70]Månedlig Olie Rapport'!$A$2:$AG$39,MATCH("Bunkring af udenrigsfart 3.d.",'[70]Månedlig Olie Rapport'!$B$2:$B$39,0),FALSE),0)-Flybenzin!F428</f>
        <v>0</v>
      </c>
      <c r="G428" s="16">
        <f>I427-I428-Flybenzin!G428</f>
        <v>17326</v>
      </c>
      <c r="H428" s="16">
        <f>IFERROR(HLOOKUP("Total kat 1",'[70]Månedlig Olie Rapport'!$A$2:$AG$39,MATCH("Salg til Forsvaret 3.e.",'[70]Månedlig Olie Rapport'!$B$2:$B$39,0),FALSE),0)
+IFERROR(HLOOKUP("Total kat 1",'[70]Månedlig Olie Rapport'!$A$2:$AG$39,MATCH("Salg til international luftfart 3.f.",'[70]Månedlig Olie Rapport'!$B$2:$B$39,0),FALSE),0)
+IFERROR(HLOOKUP("Total kat 1",'[70]Månedlig Olie Rapport'!$A$2:$AG$39,MATCH("Salg til andre 3.h.",'[70]Månedlig Olie Rapport'!$B$2:$B$39,0),FALSE),0)
+IFERROR(HLOOKUP("Total kat 1",'[70]Månedlig Olie Rapport'!$A$2:$AG$39,MATCH("Salg til platform 3.g.",'[70]Månedlig Olie Rapport'!$B$2:$B$39,0),FALSE),0)
+IFERROR(HLOOKUP("Total kat 1",'[70]Månedlig Olie Rapport'!$A$2:$AG$39,MATCH("Eget forbrug uden for raffinaderi 3*",'[70]Månedlig Olie Rapport'!$B$2:$B$39,0),FALSE),0)-Flybenzin!H428-IFERROR(HLOOKUP("Total kat 1",'[70]Månedlig Olie Rapport'!$A$2:$AG$39,MATCH("Køb fra andre 2e",'[70]Månedlig Olie Rapport'!$B$2:$B$39,0),FALSE),0)</f>
        <v>139962</v>
      </c>
      <c r="I428" s="16">
        <f>IFERROR(HLOOKUP("Total kat 1",'[70]Månedlig Olie Rapport'!$A$2:$AG$39,MATCH("EGEN BEHOLDNING ULTIMO",'[70]Månedlig Olie Rapport'!$A$2:$A$39,0),FALSE),0)-Flybenzin!I428</f>
        <v>505788</v>
      </c>
      <c r="J428" s="15"/>
      <c r="K428" s="15"/>
      <c r="L428" s="14">
        <f t="shared" ref="L428" si="77">H428*0.75*43.8/1000</f>
        <v>4597.7516999999989</v>
      </c>
      <c r="N428" s="23" t="str">
        <f>'Olieforbrug, TJ'!M428</f>
        <v>October</v>
      </c>
    </row>
    <row r="429" spans="1:14" x14ac:dyDescent="0.2">
      <c r="A429" s="23" t="str">
        <f>'Olieforbrug, TJ'!A429</f>
        <v>November</v>
      </c>
      <c r="C429" s="16">
        <f>IFERROR(HLOOKUP("Total kat 1",'[71]Månedlig Olie Rapport'!$B$2:$AG$39,MATCH("Egen produktion 2.i.",'[71]Månedlig Olie Rapport'!$B$2:$B$39,0),FALSE),0)-IFERROR(HLOOKUP("Total kat 1",'[71]Månedlig Olie Rapport'!$B$2:$AG$39,MATCH("Anvendt til produktion 3.n",'[71]Månedlig Olie Rapport'!$B$2:$B$39,0),FALSE),0)-Flybenzin!C429</f>
        <v>233070</v>
      </c>
      <c r="D429" s="16">
        <f>IFERROR(HLOOKUP("Total kat 1",'[71]Månedlig Olie Rapport'!$A$2:$AG$39,MATCH("Import 2.a.",'[71]Månedlig Olie Rapport'!$B$2:$B$39,0),FALSE),0)-Flybenzin!D429</f>
        <v>49320</v>
      </c>
      <c r="E429" s="16">
        <f>IFERROR(HLOOKUP("Total kat 1",'[71]Månedlig Olie Rapport'!$A$2:$AG$39,MATCH("Eksport 3.a.",'[71]Månedlig Olie Rapport'!$B$2:$B$39,0),FALSE),0)-Flybenzin!E429</f>
        <v>107279</v>
      </c>
      <c r="F429" s="16">
        <f>IFERROR(HLOOKUP("Total kat 1",'[71]Månedlig Olie Rapport'!$A$2:$AG$39,MATCH("Bunkring af udenrigsfart 3.d.",'[71]Månedlig Olie Rapport'!$B$2:$B$39,0),FALSE),0)-Flybenzin!F429</f>
        <v>0</v>
      </c>
      <c r="G429" s="16">
        <f>I428-I429-Flybenzin!G429</f>
        <v>-24420</v>
      </c>
      <c r="H429" s="16">
        <f>IFERROR(HLOOKUP("Total kat 1",'[71]Månedlig Olie Rapport'!$A$2:$AG$39,MATCH("Salg til Forsvaret 3.e.",'[71]Månedlig Olie Rapport'!$B$2:$B$39,0),FALSE),0)
+IFERROR(HLOOKUP("Total kat 1",'[71]Månedlig Olie Rapport'!$A$2:$AG$39,MATCH("Salg til international luftfart 3.f.",'[71]Månedlig Olie Rapport'!$B$2:$B$39,0),FALSE),0)
+IFERROR(HLOOKUP("Total kat 1",'[71]Månedlig Olie Rapport'!$A$2:$AG$39,MATCH("Salg til andre 3.h.",'[71]Månedlig Olie Rapport'!$B$2:$B$39,0),FALSE),0)
+IFERROR(HLOOKUP("Total kat 1",'[71]Månedlig Olie Rapport'!$A$2:$AG$39,MATCH("Salg til platform 3.g.",'[71]Månedlig Olie Rapport'!$B$2:$B$39,0),FALSE),0)
+IFERROR(HLOOKUP("Total kat 1",'[71]Månedlig Olie Rapport'!$A$2:$AG$39,MATCH("Eget forbrug uden for raffinaderi 3*",'[71]Månedlig Olie Rapport'!$B$2:$B$39,0),FALSE),0)-Flybenzin!H429-IFERROR(HLOOKUP("Total kat 1",'[71]Månedlig Olie Rapport'!$A$2:$AG$39,MATCH("Køb fra andre 2e",'[71]Månedlig Olie Rapport'!$B$2:$B$39,0),FALSE),0)</f>
        <v>143620</v>
      </c>
      <c r="I429" s="16">
        <f>IFERROR(HLOOKUP("Total kat 1",'[71]Månedlig Olie Rapport'!$A$2:$AG$39,MATCH("EGEN BEHOLDNING ULTIMO",'[71]Månedlig Olie Rapport'!$A$2:$A$39,0),FALSE),0)-Flybenzin!I429</f>
        <v>530208</v>
      </c>
      <c r="J429" s="15"/>
      <c r="K429" s="15"/>
      <c r="L429" s="14">
        <f t="shared" ref="L429" si="78">H429*0.75*43.8/1000</f>
        <v>4717.9170000000004</v>
      </c>
      <c r="N429" s="23" t="str">
        <f>'Olieforbrug, TJ'!M429</f>
        <v>November</v>
      </c>
    </row>
    <row r="430" spans="1:14" ht="13.5" thickBot="1" x14ac:dyDescent="0.25">
      <c r="A430" s="43" t="str">
        <f>'Olieforbrug, TJ'!A430</f>
        <v>December</v>
      </c>
      <c r="B430" s="15"/>
      <c r="C430" s="42">
        <f>IFERROR(HLOOKUP("Total kat 1",'[72]Månedlig Olie Rapport'!$B$2:$AG$39,MATCH("Egen produktion 2.i.",'[72]Månedlig Olie Rapport'!$B$2:$B$39,0),FALSE),0)-IFERROR(HLOOKUP("Total kat 1",'[72]Månedlig Olie Rapport'!$B$2:$AG$39,MATCH("Anvendt til produktion 3.n",'[72]Månedlig Olie Rapport'!$B$2:$B$39,0),FALSE),0)-Flybenzin!C430</f>
        <v>208720</v>
      </c>
      <c r="D430" s="42">
        <f>IFERROR(HLOOKUP("Total kat 1",'[72]Månedlig Olie Rapport'!$A$2:$AG$39,MATCH("Import 2.a.",'[72]Månedlig Olie Rapport'!$B$2:$B$39,0),FALSE),0)-Flybenzin!D430</f>
        <v>54694</v>
      </c>
      <c r="E430" s="42">
        <f>IFERROR(HLOOKUP("Total kat 1",'[72]Månedlig Olie Rapport'!$A$2:$AG$39,MATCH("Eksport 3.a.",'[72]Månedlig Olie Rapport'!$B$2:$B$39,0),FALSE),0)-Flybenzin!E430</f>
        <v>128769</v>
      </c>
      <c r="F430" s="42">
        <f>IFERROR(HLOOKUP("Total kat 1",'[72]Månedlig Olie Rapport'!$A$2:$AG$39,MATCH("Bunkring af udenrigsfart 3.d.",'[72]Månedlig Olie Rapport'!$B$2:$B$39,0),FALSE),0)-Flybenzin!F430</f>
        <v>0</v>
      </c>
      <c r="G430" s="42">
        <f>I429-I430-Flybenzin!G430</f>
        <v>5560</v>
      </c>
      <c r="H430" s="42">
        <f>IFERROR(HLOOKUP("Total kat 1",'[72]Månedlig Olie Rapport'!$A$2:$AG$39,MATCH("Salg til Forsvaret 3.e.",'[72]Månedlig Olie Rapport'!$B$2:$B$39,0),FALSE),0)
+IFERROR(HLOOKUP("Total kat 1",'[72]Månedlig Olie Rapport'!$A$2:$AG$39,MATCH("Salg til international luftfart 3.f.",'[72]Månedlig Olie Rapport'!$B$2:$B$39,0),FALSE),0)
+IFERROR(HLOOKUP("Total kat 1",'[72]Månedlig Olie Rapport'!$A$2:$AG$39,MATCH("Salg til andre 3.h.",'[72]Månedlig Olie Rapport'!$B$2:$B$39,0),FALSE),0)
+IFERROR(HLOOKUP("Total kat 1",'[72]Månedlig Olie Rapport'!$A$2:$AG$39,MATCH("Salg til platform 3.g.",'[72]Månedlig Olie Rapport'!$B$2:$B$39,0),FALSE),0)
+IFERROR(HLOOKUP("Total kat 1",'[72]Månedlig Olie Rapport'!$A$2:$AG$39,MATCH("Eget forbrug uden for raffinaderi 3*",'[72]Månedlig Olie Rapport'!$B$2:$B$39,0),FALSE),0)-Flybenzin!H430-IFERROR(HLOOKUP("Total kat 1",'[72]Månedlig Olie Rapport'!$A$2:$AG$39,MATCH("Køb fra andre 2e",'[72]Månedlig Olie Rapport'!$B$2:$B$39,0),FALSE),0)</f>
        <v>139012</v>
      </c>
      <c r="I430" s="42">
        <f>IFERROR(HLOOKUP("Total kat 1",'[72]Månedlig Olie Rapport'!$A$2:$AG$39,MATCH("EGEN BEHOLDNING ULTIMO",'[72]Månedlig Olie Rapport'!$A$2:$A$39,0),FALSE),0)-Flybenzin!I430</f>
        <v>524648</v>
      </c>
      <c r="J430" s="2"/>
      <c r="K430" s="2"/>
      <c r="L430" s="54">
        <f t="shared" ref="L430" si="79">H430*0.75*43.8/1000</f>
        <v>4566.5441999999994</v>
      </c>
      <c r="M430" s="15"/>
      <c r="N430" s="43" t="str">
        <f>'Olieforbrug, TJ'!M430</f>
        <v>December</v>
      </c>
    </row>
    <row r="431" spans="1:14" x14ac:dyDescent="0.2">
      <c r="A431" s="22">
        <f>'Olieforbrug, TJ'!A431</f>
        <v>2023</v>
      </c>
      <c r="B431" s="15"/>
      <c r="C431" s="16"/>
      <c r="D431" s="16"/>
      <c r="E431" s="16"/>
      <c r="F431" s="16"/>
      <c r="G431" s="16"/>
      <c r="H431" s="16"/>
      <c r="I431" s="16"/>
      <c r="J431" s="15"/>
      <c r="K431" s="15"/>
      <c r="L431" s="14"/>
      <c r="N431" s="22">
        <f>'Olieforbrug, TJ'!M431</f>
        <v>2023</v>
      </c>
    </row>
    <row r="432" spans="1:14" x14ac:dyDescent="0.2">
      <c r="A432" s="23" t="str">
        <f>'Olieforbrug, TJ'!A432</f>
        <v>Januar</v>
      </c>
      <c r="C432" s="16">
        <f>IFERROR(HLOOKUP("Total kat 1",'[73]Månedlig Olie Rapport'!$B$2:$AG$39,MATCH("Egen produktion 2.i.",'[73]Månedlig Olie Rapport'!$B$2:$B$39,0),FALSE),0)-IFERROR(HLOOKUP("Total kat 1",'[73]Månedlig Olie Rapport'!$B$2:$AG$39,MATCH("Anvendt til produktion 3.n",'[73]Månedlig Olie Rapport'!$B$2:$B$39,0),FALSE),0)-Flybenzin!C432</f>
        <v>209331</v>
      </c>
      <c r="D432" s="16">
        <f>IFERROR(HLOOKUP("Total kat 1",'[73]Månedlig Olie Rapport'!$A$2:$AG$39,MATCH("Import 2.a.",'[73]Månedlig Olie Rapport'!$B$2:$B$39,0),FALSE),0)-Flybenzin!D432</f>
        <v>75029</v>
      </c>
      <c r="E432" s="16">
        <f>IFERROR(HLOOKUP("Total kat 1",'[73]Månedlig Olie Rapport'!$A$2:$AG$39,MATCH("Eksport 3.a.",'[73]Månedlig Olie Rapport'!$B$2:$B$39,0),FALSE),0)-Flybenzin!E432</f>
        <v>139883</v>
      </c>
      <c r="F432" s="16">
        <f>IFERROR(HLOOKUP("Total kat 1",'[73]Månedlig Olie Rapport'!$A$2:$AG$39,MATCH("Bunkring af udenrigsfart 3.d.",'[73]Månedlig Olie Rapport'!$B$2:$B$39,0),FALSE),0)-Flybenzin!F432</f>
        <v>0</v>
      </c>
      <c r="G432" s="69">
        <f>I430-I432</f>
        <v>-11075</v>
      </c>
      <c r="H432" s="16">
        <f>IFERROR(HLOOKUP("Total kat 1",'[73]Månedlig Olie Rapport'!$A$2:$AG$39,MATCH("Salg til Forsvaret 3.e.",'[73]Månedlig Olie Rapport'!$B$2:$B$39,0),FALSE),0)
+IFERROR(HLOOKUP("Total kat 1",'[73]Månedlig Olie Rapport'!$A$2:$AG$39,MATCH("Salg til international luftfart 3.f.",'[73]Månedlig Olie Rapport'!$B$2:$B$39,0),FALSE),0)
+IFERROR(HLOOKUP("Total kat 1",'[73]Månedlig Olie Rapport'!$A$2:$AG$39,MATCH("Salg til andre 3.h.",'[73]Månedlig Olie Rapport'!$B$2:$B$39,0),FALSE),0)
+IFERROR(HLOOKUP("Total kat 1",'[73]Månedlig Olie Rapport'!$A$2:$AG$39,MATCH("Salg til platform 3.g.",'[73]Månedlig Olie Rapport'!$B$2:$B$39,0),FALSE),0)
+IFERROR(HLOOKUP("Total kat 1",'[73]Månedlig Olie Rapport'!$A$2:$AG$39,MATCH("Eget forbrug uden for raffinaderi 3*",'[73]Månedlig Olie Rapport'!$B$2:$B$39,0),FALSE),0)-Flybenzin!H432-IFERROR(HLOOKUP("Total kat 1",'[73]Månedlig Olie Rapport'!$A$2:$AG$39,MATCH("Køb fra andre 2e",'[73]Månedlig Olie Rapport'!$B$2:$B$39,0),FALSE),0)</f>
        <v>132399</v>
      </c>
      <c r="I432" s="16">
        <f>IFERROR(HLOOKUP("Total kat 1",'[73]Månedlig Olie Rapport'!$A$2:$AG$39,MATCH("EGEN BEHOLDNING ULTIMO",'[73]Månedlig Olie Rapport'!$A$2:$A$39,0),FALSE),0)-Flybenzin!I432</f>
        <v>535723</v>
      </c>
      <c r="J432" s="15"/>
      <c r="K432" s="15"/>
      <c r="L432" s="14">
        <f t="shared" ref="L432" si="80">H432*0.75*43.8/1000</f>
        <v>4349.3071499999996</v>
      </c>
      <c r="N432" s="23" t="str">
        <f>'Olieforbrug, TJ'!M432</f>
        <v>January</v>
      </c>
    </row>
    <row r="433" spans="1:14" x14ac:dyDescent="0.2">
      <c r="A433" s="23" t="str">
        <f>'Olieforbrug, TJ'!A433</f>
        <v>Februar</v>
      </c>
      <c r="C433" s="16">
        <f>IFERROR(HLOOKUP("Total kat 1",'[74]Månedlig Olie Rapport'!$B$2:$AG$39,MATCH("Egen produktion 2.i.",'[74]Månedlig Olie Rapport'!$B$2:$B$39,0),FALSE),0)-IFERROR(HLOOKUP("Total kat 1",'[74]Månedlig Olie Rapport'!$B$2:$AG$39,MATCH("Anvendt til produktion 3.n",'[74]Månedlig Olie Rapport'!$B$2:$B$39,0),FALSE),0)-Flybenzin!C433</f>
        <v>196319</v>
      </c>
      <c r="D433" s="16">
        <f>IFERROR(HLOOKUP("Total kat 1",'[74]Månedlig Olie Rapport'!$A$2:$AG$39,MATCH("Import 2.a.",'[74]Månedlig Olie Rapport'!$B$2:$B$39,0),FALSE),0)-Flybenzin!D433</f>
        <v>37539</v>
      </c>
      <c r="E433" s="16">
        <f>IFERROR(HLOOKUP("Total kat 1",'[74]Månedlig Olie Rapport'!$A$2:$AG$39,MATCH("Eksport 3.a.",'[74]Månedlig Olie Rapport'!$B$2:$B$39,0),FALSE),0)-Flybenzin!E433</f>
        <v>121230</v>
      </c>
      <c r="F433" s="16">
        <f>IFERROR(HLOOKUP("Total kat 1",'[74]Månedlig Olie Rapport'!$A$2:$AG$39,MATCH("Bunkring af udenrigsfart 3.d.",'[74]Månedlig Olie Rapport'!$B$2:$B$39,0),FALSE),0)-Flybenzin!F433</f>
        <v>0</v>
      </c>
      <c r="G433" s="69">
        <f t="shared" ref="G433:G438" si="81">I432-I433</f>
        <v>17610</v>
      </c>
      <c r="H433" s="16">
        <f>IFERROR(HLOOKUP("Total kat 1",'[74]Månedlig Olie Rapport'!$A$2:$AG$39,MATCH("Salg til Forsvaret 3.e.",'[74]Månedlig Olie Rapport'!$B$2:$B$39,0),FALSE),0)
+IFERROR(HLOOKUP("Total kat 1",'[74]Månedlig Olie Rapport'!$A$2:$AG$39,MATCH("Salg til international luftfart 3.f.",'[74]Månedlig Olie Rapport'!$B$2:$B$39,0),FALSE),0)
+IFERROR(HLOOKUP("Total kat 1",'[74]Månedlig Olie Rapport'!$A$2:$AG$39,MATCH("Salg til andre 3.h.",'[74]Månedlig Olie Rapport'!$B$2:$B$39,0),FALSE),0)
+IFERROR(HLOOKUP("Total kat 1",'[74]Månedlig Olie Rapport'!$A$2:$AG$39,MATCH("Salg til platform 3.g.",'[74]Månedlig Olie Rapport'!$B$2:$B$39,0),FALSE),0)
+IFERROR(HLOOKUP("Total kat 1",'[74]Månedlig Olie Rapport'!$A$2:$AG$39,MATCH("Eget forbrug uden for raffinaderi 3*",'[74]Månedlig Olie Rapport'!$B$2:$B$39,0),FALSE),0)-Flybenzin!H433-IFERROR(HLOOKUP("Total kat 1",'[74]Månedlig Olie Rapport'!$A$2:$AG$39,MATCH("Køb fra andre 2e",'[74]Månedlig Olie Rapport'!$B$2:$B$39,0),FALSE),0)</f>
        <v>129028</v>
      </c>
      <c r="I433" s="16">
        <f>IFERROR(HLOOKUP("Total kat 1",'[74]Månedlig Olie Rapport'!$A$2:$AG$39,MATCH("EGEN BEHOLDNING ULTIMO",'[74]Månedlig Olie Rapport'!$A$2:$A$39,0),FALSE),0)-Flybenzin!I433</f>
        <v>518113</v>
      </c>
      <c r="J433" s="15"/>
      <c r="K433" s="15"/>
      <c r="L433" s="14">
        <f t="shared" ref="L433" si="82">H433*0.75*43.8/1000</f>
        <v>4238.5698000000002</v>
      </c>
      <c r="N433" s="23" t="str">
        <f>'Olieforbrug, TJ'!M433</f>
        <v>February</v>
      </c>
    </row>
    <row r="434" spans="1:14" x14ac:dyDescent="0.2">
      <c r="A434" s="23" t="str">
        <f>'Olieforbrug, TJ'!A434</f>
        <v>Marts</v>
      </c>
      <c r="C434" s="16">
        <f>IFERROR(HLOOKUP("Total kat 1",'[75]Månedlig Olie Rapport'!$B$2:$AG$39,MATCH("Egen produktion 2.i.",'[75]Månedlig Olie Rapport'!$B$2:$B$39,0),FALSE),0)-IFERROR(HLOOKUP("Total kat 1",'[75]Månedlig Olie Rapport'!$B$2:$AG$39,MATCH("Anvendt til produktion 3.n",'[75]Månedlig Olie Rapport'!$B$2:$B$39,0),FALSE),0)-Flybenzin!C434</f>
        <v>219400</v>
      </c>
      <c r="D434" s="16">
        <f>IFERROR(HLOOKUP("Total kat 1",'[75]Månedlig Olie Rapport'!$A$2:$AG$39,MATCH("Import 2.a.",'[75]Månedlig Olie Rapport'!$B$2:$B$39,0),FALSE),0)-Flybenzin!D434</f>
        <v>38399</v>
      </c>
      <c r="E434" s="16">
        <f>IFERROR(HLOOKUP("Total kat 1",'[75]Månedlig Olie Rapport'!$A$2:$AG$39,MATCH("Eksport 3.a.",'[75]Månedlig Olie Rapport'!$B$2:$B$39,0),FALSE),0)-Flybenzin!E434</f>
        <v>115928</v>
      </c>
      <c r="F434" s="16">
        <f>IFERROR(HLOOKUP("Total kat 1",'[75]Månedlig Olie Rapport'!$A$2:$AG$39,MATCH("Bunkring af udenrigsfart 3.d.",'[75]Månedlig Olie Rapport'!$B$2:$B$39,0),FALSE),0)-Flybenzin!F434</f>
        <v>0</v>
      </c>
      <c r="G434" s="69">
        <f t="shared" si="81"/>
        <v>6389</v>
      </c>
      <c r="H434" s="16">
        <f>IFERROR(HLOOKUP("Total kat 1",'[75]Månedlig Olie Rapport'!$A$2:$AG$39,MATCH("Salg til Forsvaret 3.e.",'[75]Månedlig Olie Rapport'!$B$2:$B$39,0),FALSE),0)
+IFERROR(HLOOKUP("Total kat 1",'[75]Månedlig Olie Rapport'!$A$2:$AG$39,MATCH("Salg til international luftfart 3.f.",'[75]Månedlig Olie Rapport'!$B$2:$B$39,0),FALSE),0)
+IFERROR(HLOOKUP("Total kat 1",'[75]Månedlig Olie Rapport'!$A$2:$AG$39,MATCH("Salg til andre 3.h.",'[75]Månedlig Olie Rapport'!$B$2:$B$39,0),FALSE),0)
+IFERROR(HLOOKUP("Total kat 1",'[75]Månedlig Olie Rapport'!$A$2:$AG$39,MATCH("Salg til platform 3.g.",'[75]Månedlig Olie Rapport'!$B$2:$B$39,0),FALSE),0)
+IFERROR(HLOOKUP("Total kat 1",'[75]Månedlig Olie Rapport'!$A$2:$AG$39,MATCH("Eget forbrug uden for raffinaderi 3*",'[75]Månedlig Olie Rapport'!$B$2:$B$39,0),FALSE),0)-Flybenzin!H434-IFERROR(HLOOKUP("Total kat 1",'[75]Månedlig Olie Rapport'!$A$2:$AG$39,MATCH("Køb fra andre 2e",'[75]Månedlig Olie Rapport'!$B$2:$B$39,0),FALSE),0)</f>
        <v>145390</v>
      </c>
      <c r="I434" s="16">
        <f>IFERROR(HLOOKUP("Total kat 1",'[75]Månedlig Olie Rapport'!$A$2:$AG$39,MATCH("EGEN BEHOLDNING ULTIMO",'[75]Månedlig Olie Rapport'!$A$2:$A$39,0),FALSE),0)-Flybenzin!I434</f>
        <v>511724</v>
      </c>
      <c r="J434" s="15"/>
      <c r="K434" s="15"/>
      <c r="L434" s="14">
        <f t="shared" ref="L434" si="83">H434*0.75*43.8/1000</f>
        <v>4776.0614999999998</v>
      </c>
      <c r="N434" s="23" t="str">
        <f>'Olieforbrug, TJ'!M434</f>
        <v>March</v>
      </c>
    </row>
    <row r="435" spans="1:14" x14ac:dyDescent="0.2">
      <c r="A435" s="23" t="str">
        <f>'Olieforbrug, TJ'!A435</f>
        <v>April</v>
      </c>
      <c r="C435" s="16">
        <f>IFERROR(HLOOKUP("Total kat 1",'[76]Månedlig Olie Rapport'!$B$2:$AG$39,MATCH("Egen produktion 2.i.",'[76]Månedlig Olie Rapport'!$B$2:$B$39,0),FALSE),0)-IFERROR(HLOOKUP("Total kat 1",'[76]Månedlig Olie Rapport'!$B$2:$AG$39,MATCH("Anvendt til produktion 3.n",'[76]Månedlig Olie Rapport'!$B$2:$B$39,0),FALSE),0)-Flybenzin!C435</f>
        <v>201547</v>
      </c>
      <c r="D435" s="16">
        <f>IFERROR(HLOOKUP("Total kat 1",'[76]Månedlig Olie Rapport'!$A$2:$AG$39,MATCH("Import 2.a.",'[76]Månedlig Olie Rapport'!$B$2:$B$39,0),FALSE),0)-Flybenzin!D435</f>
        <v>77473</v>
      </c>
      <c r="E435" s="16">
        <f>IFERROR(HLOOKUP("Total kat 1",'[76]Månedlig Olie Rapport'!$A$2:$AG$39,MATCH("Eksport 3.a.",'[76]Månedlig Olie Rapport'!$B$2:$B$39,0),FALSE),0)-Flybenzin!E435</f>
        <v>125803</v>
      </c>
      <c r="F435" s="16">
        <f>IFERROR(HLOOKUP("Total kat 1",'[76]Månedlig Olie Rapport'!$A$2:$AG$39,MATCH("Bunkring af udenrigsfart 3.d.",'[76]Månedlig Olie Rapport'!$B$2:$B$39,0),FALSE),0)-Flybenzin!F435</f>
        <v>0</v>
      </c>
      <c r="G435" s="69">
        <f t="shared" si="81"/>
        <v>-12703</v>
      </c>
      <c r="H435" s="16">
        <f>IFERROR(HLOOKUP("Total kat 1",'[76]Månedlig Olie Rapport'!$A$2:$AG$39,MATCH("Salg til Forsvaret 3.e.",'[76]Månedlig Olie Rapport'!$B$2:$B$39,0),FALSE),0)
+IFERROR(HLOOKUP("Total kat 1",'[76]Månedlig Olie Rapport'!$A$2:$AG$39,MATCH("Salg til international luftfart 3.f.",'[76]Månedlig Olie Rapport'!$B$2:$B$39,0),FALSE),0)
+IFERROR(HLOOKUP("Total kat 1",'[76]Månedlig Olie Rapport'!$A$2:$AG$39,MATCH("Salg til andre 3.h.",'[76]Månedlig Olie Rapport'!$B$2:$B$39,0),FALSE),0)
+IFERROR(HLOOKUP("Total kat 1",'[76]Månedlig Olie Rapport'!$A$2:$AG$39,MATCH("Salg til platform 3.g.",'[76]Månedlig Olie Rapport'!$B$2:$B$39,0),FALSE),0)
+IFERROR(HLOOKUP("Total kat 1",'[76]Månedlig Olie Rapport'!$A$2:$AG$39,MATCH("Eget forbrug uden for raffinaderi 3*",'[76]Månedlig Olie Rapport'!$B$2:$B$39,0),FALSE),0)-Flybenzin!H435-IFERROR(HLOOKUP("Total kat 1",'[76]Månedlig Olie Rapport'!$A$2:$AG$39,MATCH("Køb fra andre 2e",'[76]Månedlig Olie Rapport'!$B$2:$B$39,0),FALSE),0)</f>
        <v>141796</v>
      </c>
      <c r="I435" s="16">
        <f>IFERROR(HLOOKUP("Total kat 1",'[76]Månedlig Olie Rapport'!$A$2:$AG$39,MATCH("EGEN BEHOLDNING ULTIMO",'[76]Månedlig Olie Rapport'!$A$2:$A$39,0),FALSE),0)-Flybenzin!I435</f>
        <v>524427</v>
      </c>
      <c r="J435" s="15"/>
      <c r="K435" s="15"/>
      <c r="L435" s="14">
        <f t="shared" ref="L435" si="84">H435*0.75*43.8/1000</f>
        <v>4657.9985999999999</v>
      </c>
      <c r="N435" s="23" t="str">
        <f>'Olieforbrug, TJ'!M435</f>
        <v>April</v>
      </c>
    </row>
    <row r="436" spans="1:14" x14ac:dyDescent="0.2">
      <c r="A436" s="23" t="str">
        <f>'Olieforbrug, TJ'!A436</f>
        <v>Maj</v>
      </c>
      <c r="C436" s="16">
        <f>IFERROR(HLOOKUP("Total kat 1",'[77]Månedlig Olie Rapport'!$B$2:$AG$39,MATCH("Egen produktion 2.i.",'[77]Månedlig Olie Rapport'!$B$2:$B$39,0),FALSE),0)-IFERROR(HLOOKUP("Total kat 1",'[77]Månedlig Olie Rapport'!$B$2:$AG$39,MATCH("Anvendt til produktion 3.n",'[77]Månedlig Olie Rapport'!$B$2:$B$39,0),FALSE),0)-Flybenzin!C436</f>
        <v>242934</v>
      </c>
      <c r="D436" s="16">
        <f>IFERROR(HLOOKUP("Total kat 1",'[77]Månedlig Olie Rapport'!$A$2:$AG$39,MATCH("Import 2.a.",'[77]Månedlig Olie Rapport'!$B$2:$B$39,0),FALSE),0)-Flybenzin!D436</f>
        <v>73581</v>
      </c>
      <c r="E436" s="16">
        <f>IFERROR(HLOOKUP("Total kat 1",'[77]Månedlig Olie Rapport'!$A$2:$AG$39,MATCH("Eksport 3.a.",'[77]Månedlig Olie Rapport'!$B$2:$B$39,0),FALSE),0)-Flybenzin!E436</f>
        <v>174180</v>
      </c>
      <c r="F436" s="16">
        <f>IFERROR(HLOOKUP("Total kat 1",'[77]Månedlig Olie Rapport'!$A$2:$AG$39,MATCH("Bunkring af udenrigsfart 3.d.",'[77]Månedlig Olie Rapport'!$B$2:$B$39,0),FALSE),0)-Flybenzin!F436</f>
        <v>0</v>
      </c>
      <c r="G436" s="69">
        <f t="shared" si="81"/>
        <v>23876</v>
      </c>
      <c r="H436" s="16">
        <f>IFERROR(HLOOKUP("Total kat 1",'[77]Månedlig Olie Rapport'!$A$2:$AG$39,MATCH("Salg til Forsvaret 3.e.",'[77]Månedlig Olie Rapport'!$B$2:$B$39,0),FALSE),0)
+IFERROR(HLOOKUP("Total kat 1",'[77]Månedlig Olie Rapport'!$A$2:$AG$39,MATCH("Salg til international luftfart 3.f.",'[77]Månedlig Olie Rapport'!$B$2:$B$39,0),FALSE),0)
+IFERROR(HLOOKUP("Total kat 1",'[77]Månedlig Olie Rapport'!$A$2:$AG$39,MATCH("Salg til andre 3.h.",'[77]Månedlig Olie Rapport'!$B$2:$B$39,0),FALSE),0)
+IFERROR(HLOOKUP("Total kat 1",'[77]Månedlig Olie Rapport'!$A$2:$AG$39,MATCH("Salg til platform 3.g.",'[77]Månedlig Olie Rapport'!$B$2:$B$39,0),FALSE),0)
+IFERROR(HLOOKUP("Total kat 1",'[77]Månedlig Olie Rapport'!$A$2:$AG$39,MATCH("Eget forbrug uden for raffinaderi 3*",'[77]Månedlig Olie Rapport'!$B$2:$B$39,0),FALSE),0)-Flybenzin!H436-IFERROR(HLOOKUP("Total kat 1",'[77]Månedlig Olie Rapport'!$A$2:$AG$39,MATCH("Køb fra andre 2e",'[77]Månedlig Olie Rapport'!$B$2:$B$39,0),FALSE),0)</f>
        <v>159447</v>
      </c>
      <c r="I436" s="16">
        <f>IFERROR(HLOOKUP("Total kat 1",'[77]Månedlig Olie Rapport'!$A$2:$AG$39,MATCH("EGEN BEHOLDNING ULTIMO",'[77]Månedlig Olie Rapport'!$A$2:$A$39,0),FALSE),0)-Flybenzin!I436</f>
        <v>500551</v>
      </c>
      <c r="J436" s="15"/>
      <c r="K436" s="15"/>
      <c r="L436" s="14">
        <f t="shared" ref="L436" si="85">H436*0.75*43.8/1000</f>
        <v>5237.8339499999993</v>
      </c>
      <c r="N436" s="23" t="str">
        <f>'Olieforbrug, TJ'!M436</f>
        <v>May</v>
      </c>
    </row>
    <row r="437" spans="1:14" x14ac:dyDescent="0.2">
      <c r="A437" s="23" t="str">
        <f>'Olieforbrug, TJ'!A437</f>
        <v>Juni</v>
      </c>
      <c r="C437" s="16">
        <f>IFERROR(HLOOKUP("Total kat 1",'[78]Månedlig Olie Rapport'!$B$2:$AG$39,MATCH("Egen produktion 2.i.",'[78]Månedlig Olie Rapport'!$B$2:$B$39,0),FALSE),0)-IFERROR(HLOOKUP("Total kat 1",'[78]Månedlig Olie Rapport'!$B$2:$AG$39,MATCH("Anvendt til produktion 3.n",'[78]Månedlig Olie Rapport'!$B$2:$B$39,0),FALSE),0)-Flybenzin!C437</f>
        <v>202113</v>
      </c>
      <c r="D437" s="16">
        <f>IFERROR(HLOOKUP("Total kat 1",'[78]Månedlig Olie Rapport'!$A$2:$AG$39,MATCH("Import 2.a.",'[78]Månedlig Olie Rapport'!$B$2:$B$39,0),FALSE),0)-Flybenzin!D437</f>
        <v>63024</v>
      </c>
      <c r="E437" s="16">
        <f>IFERROR(HLOOKUP("Total kat 1",'[78]Månedlig Olie Rapport'!$A$2:$AG$39,MATCH("Eksport 3.a.",'[78]Månedlig Olie Rapport'!$B$2:$B$39,0),FALSE),0)-Flybenzin!E437</f>
        <v>134349</v>
      </c>
      <c r="F437" s="16">
        <f>IFERROR(HLOOKUP("Total kat 1",'[78]Månedlig Olie Rapport'!$A$2:$AG$39,MATCH("Bunkring af udenrigsfart 3.d.",'[78]Månedlig Olie Rapport'!$B$2:$B$39,0),FALSE),0)-Flybenzin!F437</f>
        <v>0</v>
      </c>
      <c r="G437" s="69">
        <f t="shared" si="81"/>
        <v>25223</v>
      </c>
      <c r="H437" s="16">
        <f>IFERROR(HLOOKUP("Total kat 1",'[78]Månedlig Olie Rapport'!$A$2:$AG$39,MATCH("Salg til Forsvaret 3.e.",'[78]Månedlig Olie Rapport'!$B$2:$B$39,0),FALSE),0)
+IFERROR(HLOOKUP("Total kat 1",'[78]Månedlig Olie Rapport'!$A$2:$AG$39,MATCH("Salg til international luftfart 3.f.",'[78]Månedlig Olie Rapport'!$B$2:$B$39,0),FALSE),0)
+IFERROR(HLOOKUP("Total kat 1",'[78]Månedlig Olie Rapport'!$A$2:$AG$39,MATCH("Salg til andre 3.h.",'[78]Månedlig Olie Rapport'!$B$2:$B$39,0),FALSE),0)
+IFERROR(HLOOKUP("Total kat 1",'[78]Månedlig Olie Rapport'!$A$2:$AG$39,MATCH("Salg til platform 3.g.",'[78]Månedlig Olie Rapport'!$B$2:$B$39,0),FALSE),0)
+IFERROR(HLOOKUP("Total kat 1",'[78]Månedlig Olie Rapport'!$A$2:$AG$39,MATCH("Eget forbrug uden for raffinaderi 3*",'[78]Månedlig Olie Rapport'!$B$2:$B$39,0),FALSE),0)-Flybenzin!H437-IFERROR(HLOOKUP("Total kat 1",'[78]Månedlig Olie Rapport'!$A$2:$AG$39,MATCH("Køb fra andre 2e",'[78]Månedlig Olie Rapport'!$B$2:$B$39,0),FALSE),0)</f>
        <v>154056</v>
      </c>
      <c r="I437" s="16">
        <f>IFERROR(HLOOKUP("Total kat 1",'[78]Månedlig Olie Rapport'!$A$2:$AG$39,MATCH("EGEN BEHOLDNING ULTIMO",'[78]Månedlig Olie Rapport'!$A$2:$A$39,0),FALSE),0)-Flybenzin!I437</f>
        <v>475328</v>
      </c>
      <c r="J437" s="15"/>
      <c r="K437" s="15"/>
      <c r="L437" s="14">
        <f t="shared" ref="L437" si="86">H437*0.75*43.8/1000</f>
        <v>5060.7395999999999</v>
      </c>
      <c r="N437" s="23" t="str">
        <f>'Olieforbrug, TJ'!M437</f>
        <v>June</v>
      </c>
    </row>
    <row r="438" spans="1:14" x14ac:dyDescent="0.2">
      <c r="A438" s="23" t="str">
        <f>'Olieforbrug, TJ'!A438</f>
        <v>Juli</v>
      </c>
      <c r="C438" s="16">
        <f>IFERROR(HLOOKUP("Total kat 1",'[79]Månedlig Olie Rapport'!$B$2:$AG$39,MATCH("Egen produktion 2.i.",'[79]Månedlig Olie Rapport'!$B$2:$B$39,0),FALSE),0)-IFERROR(HLOOKUP("Total kat 1",'[79]Månedlig Olie Rapport'!$B$2:$AG$39,MATCH("Anvendt til produktion 3.n",'[79]Månedlig Olie Rapport'!$B$2:$B$39,0),FALSE),0)-Flybenzin!C438</f>
        <v>227175</v>
      </c>
      <c r="D438" s="16">
        <f>IFERROR(HLOOKUP("Total kat 1",'[79]Månedlig Olie Rapport'!$A$2:$AG$39,MATCH("Import 2.a.",'[79]Månedlig Olie Rapport'!$B$2:$B$39,0),FALSE),0)-Flybenzin!D438</f>
        <v>71434</v>
      </c>
      <c r="E438" s="16">
        <f>IFERROR(HLOOKUP("Total kat 1",'[79]Månedlig Olie Rapport'!$A$2:$AG$39,MATCH("Eksport 3.a.",'[79]Månedlig Olie Rapport'!$B$2:$B$39,0),FALSE),0)-Flybenzin!E438</f>
        <v>114801</v>
      </c>
      <c r="F438" s="16">
        <f>IFERROR(HLOOKUP("Total kat 1",'[79]Månedlig Olie Rapport'!$A$2:$AG$39,MATCH("Bunkring af udenrigsfart 3.d.",'[79]Månedlig Olie Rapport'!$B$2:$B$39,0),FALSE),0)-Flybenzin!F438</f>
        <v>0</v>
      </c>
      <c r="G438" s="69">
        <f t="shared" si="81"/>
        <v>-39260</v>
      </c>
      <c r="H438" s="16">
        <f>IFERROR(HLOOKUP("Total kat 1",'[79]Månedlig Olie Rapport'!$A$2:$AG$39,MATCH("Salg til Forsvaret 3.e.",'[79]Månedlig Olie Rapport'!$B$2:$B$39,0),FALSE),0)
+IFERROR(HLOOKUP("Total kat 1",'[79]Månedlig Olie Rapport'!$A$2:$AG$39,MATCH("Salg til international luftfart 3.f.",'[79]Månedlig Olie Rapport'!$B$2:$B$39,0),FALSE),0)
+IFERROR(HLOOKUP("Total kat 1",'[79]Månedlig Olie Rapport'!$A$2:$AG$39,MATCH("Salg til andre 3.h.",'[79]Månedlig Olie Rapport'!$B$2:$B$39,0),FALSE),0)
+IFERROR(HLOOKUP("Total kat 1",'[79]Månedlig Olie Rapport'!$A$2:$AG$39,MATCH("Salg til platform 3.g.",'[79]Månedlig Olie Rapport'!$B$2:$B$39,0),FALSE),0)
+IFERROR(HLOOKUP("Total kat 1",'[79]Månedlig Olie Rapport'!$A$2:$AG$39,MATCH("Eget forbrug uden for raffinaderi 3*",'[79]Månedlig Olie Rapport'!$B$2:$B$39,0),FALSE),0)-Flybenzin!H438-IFERROR(HLOOKUP("Total kat 1",'[79]Månedlig Olie Rapport'!$A$2:$AG$39,MATCH("Køb fra andre 2e",'[79]Månedlig Olie Rapport'!$B$2:$B$39,0),FALSE),0)</f>
        <v>138707</v>
      </c>
      <c r="I438" s="16">
        <f>IFERROR(HLOOKUP("Total kat 1",'[79]Månedlig Olie Rapport'!$A$2:$AG$39,MATCH("EGEN BEHOLDNING ULTIMO",'[79]Månedlig Olie Rapport'!$A$2:$A$39,0),FALSE),0)-Flybenzin!I438</f>
        <v>514588</v>
      </c>
      <c r="J438" s="15"/>
      <c r="K438" s="15"/>
      <c r="L438" s="14">
        <f t="shared" ref="L438" si="87">H438*0.75*43.8/1000</f>
        <v>4556.5249499999991</v>
      </c>
      <c r="N438" s="23" t="str">
        <f>'Olieforbrug, TJ'!M438</f>
        <v>July</v>
      </c>
    </row>
  </sheetData>
  <phoneticPr fontId="2" type="noConversion"/>
  <pageMargins left="0.75" right="0.75" top="1" bottom="1" header="0.5" footer="0.5"/>
  <pageSetup paperSize="9" scale="15" orientation="landscape" r:id="rId1"/>
  <headerFooter alignWithMargins="0"/>
  <ignoredErrors>
    <ignoredError sqref="H48 C94:L102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indexed="42"/>
  </sheetPr>
  <dimension ref="A1:P438"/>
  <sheetViews>
    <sheetView zoomScale="80" zoomScaleNormal="80" workbookViewId="0">
      <pane xSplit="2" ySplit="5" topLeftCell="C398" activePane="bottomRight" state="frozen"/>
      <selection pane="topRight" activeCell="C1" sqref="C1"/>
      <selection pane="bottomLeft" activeCell="A6" sqref="A6"/>
      <selection pane="bottomRight" activeCell="H437" sqref="H437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5" customWidth="1"/>
    <col min="11" max="11" width="3.42578125" customWidth="1"/>
    <col min="12" max="12" width="17.85546875" bestFit="1" customWidth="1"/>
    <col min="14" max="14" width="20.7109375" customWidth="1"/>
    <col min="15" max="15" width="9.7109375" customWidth="1"/>
  </cols>
  <sheetData>
    <row r="1" spans="1:16" x14ac:dyDescent="0.2">
      <c r="A1" s="1" t="s">
        <v>143</v>
      </c>
      <c r="B1" s="1"/>
      <c r="C1"/>
      <c r="D1"/>
      <c r="E1"/>
      <c r="F1"/>
      <c r="G1"/>
      <c r="H1"/>
      <c r="I1"/>
      <c r="M1" s="4"/>
      <c r="N1" s="27" t="s">
        <v>69</v>
      </c>
      <c r="O1" s="27"/>
    </row>
    <row r="2" spans="1:16" x14ac:dyDescent="0.2">
      <c r="A2" s="1" t="s">
        <v>1</v>
      </c>
      <c r="B2" s="1"/>
      <c r="C2"/>
      <c r="D2"/>
      <c r="E2"/>
      <c r="F2"/>
      <c r="G2"/>
      <c r="H2"/>
      <c r="I2"/>
      <c r="N2" s="27" t="s">
        <v>70</v>
      </c>
      <c r="O2" s="27"/>
    </row>
    <row r="4" spans="1:16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J4" s="23"/>
      <c r="K4" s="23"/>
      <c r="L4" s="31" t="s">
        <v>30</v>
      </c>
      <c r="N4" s="5"/>
    </row>
    <row r="5" spans="1:16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J5" s="23"/>
      <c r="K5" s="23"/>
      <c r="L5" s="31" t="s">
        <v>68</v>
      </c>
      <c r="N5" s="18"/>
    </row>
    <row r="6" spans="1:16" x14ac:dyDescent="0.2">
      <c r="A6" s="21"/>
      <c r="C6" s="10"/>
      <c r="D6" s="10"/>
      <c r="E6" s="10"/>
      <c r="F6" s="10"/>
      <c r="G6" s="10"/>
      <c r="H6" s="10"/>
      <c r="I6" s="10"/>
    </row>
    <row r="7" spans="1:16" x14ac:dyDescent="0.2">
      <c r="A7" s="22">
        <v>2005</v>
      </c>
      <c r="C7" s="3">
        <v>0</v>
      </c>
      <c r="D7" s="3">
        <v>2892</v>
      </c>
      <c r="E7" s="3">
        <v>29</v>
      </c>
      <c r="F7" s="3">
        <v>9</v>
      </c>
      <c r="G7" s="3">
        <v>612</v>
      </c>
      <c r="H7" s="3">
        <v>3446</v>
      </c>
      <c r="I7" s="3">
        <v>1422</v>
      </c>
      <c r="J7" s="3"/>
      <c r="K7" s="3"/>
      <c r="L7" s="3">
        <v>97.927601999999993</v>
      </c>
      <c r="N7" s="22">
        <v>2005</v>
      </c>
      <c r="O7" s="3"/>
    </row>
    <row r="8" spans="1:16" x14ac:dyDescent="0.2">
      <c r="A8" s="22">
        <v>2006</v>
      </c>
      <c r="C8" s="3">
        <v>0</v>
      </c>
      <c r="D8" s="3">
        <v>4516</v>
      </c>
      <c r="E8" s="3">
        <v>0</v>
      </c>
      <c r="F8" s="3">
        <v>0</v>
      </c>
      <c r="G8" s="3">
        <v>-1366</v>
      </c>
      <c r="H8" s="3">
        <v>3134</v>
      </c>
      <c r="I8" s="3">
        <v>2788</v>
      </c>
      <c r="J8" s="3"/>
      <c r="K8" s="3"/>
      <c r="L8" s="3">
        <v>97.461131999999992</v>
      </c>
      <c r="N8" s="22">
        <v>2006</v>
      </c>
      <c r="O8" s="3"/>
    </row>
    <row r="9" spans="1:16" x14ac:dyDescent="0.2">
      <c r="A9" s="22">
        <v>2007</v>
      </c>
      <c r="C9" s="3">
        <v>0</v>
      </c>
      <c r="D9" s="3">
        <v>2596</v>
      </c>
      <c r="E9" s="3">
        <v>0</v>
      </c>
      <c r="F9" s="3">
        <v>0</v>
      </c>
      <c r="G9" s="3">
        <v>890</v>
      </c>
      <c r="H9" s="3">
        <v>3391</v>
      </c>
      <c r="I9" s="3">
        <v>1898</v>
      </c>
      <c r="J9" s="3"/>
      <c r="K9" s="3"/>
      <c r="L9" s="3">
        <v>105.453318</v>
      </c>
      <c r="N9" s="22">
        <v>2007</v>
      </c>
      <c r="O9" s="3"/>
    </row>
    <row r="10" spans="1:16" x14ac:dyDescent="0.2">
      <c r="A10" s="22">
        <v>2008</v>
      </c>
      <c r="C10" s="3">
        <v>0</v>
      </c>
      <c r="D10" s="3">
        <v>3181</v>
      </c>
      <c r="E10" s="3">
        <v>0</v>
      </c>
      <c r="F10" s="3">
        <v>0</v>
      </c>
      <c r="G10" s="3">
        <v>563</v>
      </c>
      <c r="H10" s="3">
        <v>3181</v>
      </c>
      <c r="I10" s="3">
        <v>1335</v>
      </c>
      <c r="J10" s="3"/>
      <c r="K10" s="3"/>
      <c r="L10" s="3">
        <v>98.922737999999981</v>
      </c>
      <c r="N10" s="22">
        <v>2008</v>
      </c>
      <c r="O10" s="3"/>
    </row>
    <row r="11" spans="1:16" x14ac:dyDescent="0.2">
      <c r="A11" s="22">
        <v>2009</v>
      </c>
      <c r="C11" s="3">
        <v>0</v>
      </c>
      <c r="D11" s="3">
        <v>3470</v>
      </c>
      <c r="E11" s="3">
        <v>37</v>
      </c>
      <c r="F11" s="3">
        <v>0</v>
      </c>
      <c r="G11" s="3">
        <v>-305</v>
      </c>
      <c r="H11" s="3">
        <v>2646</v>
      </c>
      <c r="I11" s="3">
        <v>1640</v>
      </c>
      <c r="J11" s="3"/>
      <c r="K11" s="3"/>
      <c r="L11" s="3">
        <v>82.285307999999986</v>
      </c>
      <c r="N11" s="22">
        <v>2009</v>
      </c>
      <c r="O11" s="3"/>
    </row>
    <row r="12" spans="1:16" x14ac:dyDescent="0.2">
      <c r="A12" s="22">
        <v>2010</v>
      </c>
      <c r="C12" s="3">
        <v>0</v>
      </c>
      <c r="D12" s="3">
        <v>3513</v>
      </c>
      <c r="E12" s="3">
        <v>69</v>
      </c>
      <c r="F12" s="3">
        <v>0</v>
      </c>
      <c r="G12" s="3">
        <v>95</v>
      </c>
      <c r="H12" s="3">
        <v>2435</v>
      </c>
      <c r="I12" s="3">
        <v>1545</v>
      </c>
      <c r="J12" s="3"/>
      <c r="K12" s="3"/>
      <c r="L12" s="3">
        <v>75.723629999999986</v>
      </c>
      <c r="N12" s="22">
        <v>2010</v>
      </c>
      <c r="O12" s="3"/>
    </row>
    <row r="13" spans="1:16" x14ac:dyDescent="0.2">
      <c r="A13" s="22">
        <v>2011</v>
      </c>
      <c r="C13" s="3">
        <v>0</v>
      </c>
      <c r="D13" s="3">
        <v>1719</v>
      </c>
      <c r="E13" s="3">
        <v>0</v>
      </c>
      <c r="F13" s="3">
        <v>0</v>
      </c>
      <c r="G13" s="3">
        <v>461</v>
      </c>
      <c r="H13" s="3">
        <v>2090</v>
      </c>
      <c r="I13" s="3">
        <v>1084</v>
      </c>
      <c r="J13" s="3"/>
      <c r="K13" s="3"/>
      <c r="L13" s="3">
        <v>64.99481999999999</v>
      </c>
      <c r="N13" s="22">
        <v>2011</v>
      </c>
      <c r="O13" s="3"/>
    </row>
    <row r="14" spans="1:16" x14ac:dyDescent="0.2">
      <c r="A14" s="22">
        <v>2012</v>
      </c>
      <c r="C14" s="3">
        <v>0</v>
      </c>
      <c r="D14" s="3">
        <v>1614</v>
      </c>
      <c r="E14" s="3">
        <v>0</v>
      </c>
      <c r="F14" s="3">
        <v>0</v>
      </c>
      <c r="G14" s="3">
        <v>506</v>
      </c>
      <c r="H14" s="3">
        <v>2167</v>
      </c>
      <c r="I14" s="3">
        <v>578</v>
      </c>
      <c r="J14" s="3"/>
      <c r="K14" s="3"/>
      <c r="L14" s="3">
        <v>67.389365999999995</v>
      </c>
      <c r="N14" s="22">
        <v>2012</v>
      </c>
      <c r="O14" s="3"/>
      <c r="P14" s="3"/>
    </row>
    <row r="15" spans="1:16" x14ac:dyDescent="0.2">
      <c r="A15" s="22">
        <v>2013</v>
      </c>
      <c r="C15" s="3">
        <v>0</v>
      </c>
      <c r="D15" s="3">
        <v>1756</v>
      </c>
      <c r="E15" s="3">
        <v>0</v>
      </c>
      <c r="F15" s="3">
        <v>0</v>
      </c>
      <c r="G15" s="3">
        <v>563</v>
      </c>
      <c r="H15" s="3">
        <v>2225</v>
      </c>
      <c r="I15" s="3">
        <v>15</v>
      </c>
      <c r="J15" s="3"/>
      <c r="K15" s="22"/>
      <c r="L15" s="3">
        <v>69.193049999999999</v>
      </c>
      <c r="M15" s="3"/>
      <c r="N15" s="22">
        <v>2013</v>
      </c>
      <c r="O15" s="3"/>
      <c r="P15" s="3"/>
    </row>
    <row r="16" spans="1:16" x14ac:dyDescent="0.2">
      <c r="A16" s="22">
        <v>2014</v>
      </c>
      <c r="C16" s="3">
        <f t="shared" ref="C16:H16" si="0">SUM(C94:C97)</f>
        <v>0</v>
      </c>
      <c r="D16" s="3">
        <f t="shared" si="0"/>
        <v>2214</v>
      </c>
      <c r="E16" s="3">
        <f t="shared" si="0"/>
        <v>114</v>
      </c>
      <c r="F16" s="3">
        <f t="shared" si="0"/>
        <v>0</v>
      </c>
      <c r="G16" s="3">
        <f t="shared" si="0"/>
        <v>-520</v>
      </c>
      <c r="H16" s="3">
        <f t="shared" si="0"/>
        <v>1552</v>
      </c>
      <c r="I16" s="3">
        <f>I97</f>
        <v>535</v>
      </c>
      <c r="J16" s="3"/>
      <c r="K16" s="22"/>
      <c r="L16" s="3">
        <f>SUM(L94:L97)</f>
        <v>48.264095999999995</v>
      </c>
      <c r="M16" s="3"/>
      <c r="N16" s="22">
        <v>2014</v>
      </c>
      <c r="O16" s="3"/>
      <c r="P16" s="3"/>
    </row>
    <row r="17" spans="1:16" x14ac:dyDescent="0.2">
      <c r="A17" s="22">
        <v>2015</v>
      </c>
      <c r="C17" s="3">
        <f t="shared" ref="C17:H17" si="1">SUM(C99:C102)</f>
        <v>0</v>
      </c>
      <c r="D17" s="3">
        <f t="shared" si="1"/>
        <v>3341</v>
      </c>
      <c r="E17" s="3">
        <f t="shared" si="1"/>
        <v>2435</v>
      </c>
      <c r="F17" s="3">
        <f t="shared" si="1"/>
        <v>0</v>
      </c>
      <c r="G17" s="3">
        <f t="shared" si="1"/>
        <v>449</v>
      </c>
      <c r="H17" s="3">
        <f t="shared" si="1"/>
        <v>1713</v>
      </c>
      <c r="I17" s="3">
        <f>I102</f>
        <v>86</v>
      </c>
      <c r="J17" s="3"/>
      <c r="K17" s="22"/>
      <c r="L17" s="3">
        <f>SUM(L99:L102)</f>
        <v>53.270873999999992</v>
      </c>
      <c r="M17" s="3"/>
      <c r="N17" s="22">
        <v>2015</v>
      </c>
      <c r="O17" s="3"/>
      <c r="P17" s="3"/>
    </row>
    <row r="18" spans="1:16" x14ac:dyDescent="0.2">
      <c r="A18" s="22">
        <v>2016</v>
      </c>
      <c r="C18" s="3">
        <f t="shared" ref="C18:H18" si="2">SUM(C104:C107)</f>
        <v>0</v>
      </c>
      <c r="D18" s="3">
        <f t="shared" si="2"/>
        <v>3709</v>
      </c>
      <c r="E18" s="3">
        <f t="shared" si="2"/>
        <v>1582</v>
      </c>
      <c r="F18" s="3">
        <f t="shared" si="2"/>
        <v>0</v>
      </c>
      <c r="G18" s="3">
        <f t="shared" si="2"/>
        <v>-385</v>
      </c>
      <c r="H18" s="3">
        <f t="shared" si="2"/>
        <v>1572</v>
      </c>
      <c r="I18" s="3">
        <f>I107</f>
        <v>471</v>
      </c>
      <c r="J18" s="3"/>
      <c r="K18" s="3"/>
      <c r="L18" s="3">
        <f>SUM(L104:L107)</f>
        <v>48.886055999999996</v>
      </c>
      <c r="M18" s="3"/>
      <c r="N18" s="22">
        <v>2016</v>
      </c>
      <c r="P18" s="3"/>
    </row>
    <row r="19" spans="1:16" x14ac:dyDescent="0.2">
      <c r="A19" s="22">
        <v>2017</v>
      </c>
      <c r="C19" s="3">
        <f t="shared" ref="C19:H19" si="3">SUM(C109:C112)</f>
        <v>0</v>
      </c>
      <c r="D19" s="3">
        <f t="shared" si="3"/>
        <v>537</v>
      </c>
      <c r="E19" s="3">
        <f t="shared" si="3"/>
        <v>106</v>
      </c>
      <c r="F19" s="3">
        <f t="shared" si="3"/>
        <v>0</v>
      </c>
      <c r="G19" s="3">
        <f t="shared" si="3"/>
        <v>471</v>
      </c>
      <c r="H19" s="3">
        <f t="shared" si="3"/>
        <v>996</v>
      </c>
      <c r="I19" s="3">
        <f>I112</f>
        <v>0</v>
      </c>
      <c r="J19" s="3"/>
      <c r="K19" s="65"/>
      <c r="L19" s="3">
        <f>SUM(L109:L112)</f>
        <v>30.973607999999995</v>
      </c>
      <c r="M19" s="57"/>
      <c r="N19" s="22">
        <v>2017</v>
      </c>
    </row>
    <row r="20" spans="1:16" x14ac:dyDescent="0.2">
      <c r="A20" s="22">
        <v>2018</v>
      </c>
      <c r="C20" s="3">
        <f t="shared" ref="C20:H20" si="4">SUM(C114:C117)</f>
        <v>0</v>
      </c>
      <c r="D20" s="3">
        <f t="shared" si="4"/>
        <v>2770</v>
      </c>
      <c r="E20" s="3">
        <f t="shared" si="4"/>
        <v>0</v>
      </c>
      <c r="F20" s="3">
        <f t="shared" si="4"/>
        <v>0</v>
      </c>
      <c r="G20" s="3">
        <f t="shared" si="4"/>
        <v>-1221</v>
      </c>
      <c r="H20" s="3">
        <f t="shared" si="4"/>
        <v>1520</v>
      </c>
      <c r="I20" s="3">
        <f>I117</f>
        <v>1221</v>
      </c>
      <c r="J20" s="3"/>
      <c r="L20" s="3">
        <f>SUM(L114:L117)</f>
        <v>47.268959999999993</v>
      </c>
      <c r="M20" s="57"/>
      <c r="N20" s="22">
        <v>2018</v>
      </c>
    </row>
    <row r="21" spans="1:16" x14ac:dyDescent="0.2">
      <c r="A21" s="22">
        <v>2019</v>
      </c>
      <c r="C21" s="3">
        <f t="shared" ref="C21:H21" si="5">SUM(C119:C122)</f>
        <v>0</v>
      </c>
      <c r="D21" s="3">
        <f t="shared" si="5"/>
        <v>1511</v>
      </c>
      <c r="E21" s="3">
        <f t="shared" si="5"/>
        <v>0</v>
      </c>
      <c r="F21" s="3">
        <f t="shared" si="5"/>
        <v>0</v>
      </c>
      <c r="G21" s="3">
        <f t="shared" si="5"/>
        <v>738</v>
      </c>
      <c r="H21" s="3">
        <f t="shared" si="5"/>
        <v>2234</v>
      </c>
      <c r="I21" s="3">
        <f>SUM(I122)</f>
        <v>483</v>
      </c>
      <c r="J21" s="3"/>
      <c r="L21" s="3">
        <f>SUM(L119:L122)</f>
        <v>69.472932</v>
      </c>
      <c r="M21" s="57"/>
      <c r="N21" s="22">
        <v>2019</v>
      </c>
    </row>
    <row r="22" spans="1:16" x14ac:dyDescent="0.2">
      <c r="A22" s="22">
        <v>2020</v>
      </c>
      <c r="C22" s="3">
        <f t="shared" ref="C22:H22" si="6">SUM(C124:C127)</f>
        <v>0</v>
      </c>
      <c r="D22" s="3">
        <f t="shared" si="6"/>
        <v>2011</v>
      </c>
      <c r="E22" s="3">
        <f t="shared" si="6"/>
        <v>0</v>
      </c>
      <c r="F22" s="3">
        <f t="shared" si="6"/>
        <v>0</v>
      </c>
      <c r="G22" s="3">
        <f t="shared" si="6"/>
        <v>-11</v>
      </c>
      <c r="H22" s="3">
        <f t="shared" si="6"/>
        <v>1991</v>
      </c>
      <c r="I22" s="3">
        <f>SUM(I127)</f>
        <v>494</v>
      </c>
      <c r="J22" s="3"/>
      <c r="L22" s="3">
        <f>SUM(L124:L127)</f>
        <v>61.91611799999999</v>
      </c>
      <c r="M22" s="57"/>
      <c r="N22" s="22">
        <v>2020</v>
      </c>
    </row>
    <row r="23" spans="1:16" x14ac:dyDescent="0.2">
      <c r="A23" s="22">
        <v>2021</v>
      </c>
      <c r="C23" s="3">
        <f>SUM(C129:C132)</f>
        <v>0</v>
      </c>
      <c r="D23" s="3">
        <f t="shared" ref="D23:L23" si="7">SUM(D129:D132)</f>
        <v>400</v>
      </c>
      <c r="E23" s="3">
        <f t="shared" si="7"/>
        <v>0</v>
      </c>
      <c r="F23" s="3">
        <f t="shared" si="7"/>
        <v>0</v>
      </c>
      <c r="G23" s="3">
        <f t="shared" si="7"/>
        <v>494</v>
      </c>
      <c r="H23" s="3">
        <f t="shared" si="7"/>
        <v>886</v>
      </c>
      <c r="I23" s="3">
        <f>SUM(I132)</f>
        <v>0</v>
      </c>
      <c r="J23" s="3"/>
      <c r="L23" s="3">
        <f t="shared" si="7"/>
        <v>27.552828000000002</v>
      </c>
      <c r="M23" s="57"/>
      <c r="N23" s="22">
        <v>2021</v>
      </c>
    </row>
    <row r="24" spans="1:16" x14ac:dyDescent="0.2">
      <c r="A24" s="22">
        <v>2022</v>
      </c>
      <c r="C24" s="3">
        <f>SUM(C134:C137)</f>
        <v>0</v>
      </c>
      <c r="D24" s="3">
        <f t="shared" ref="D24:L24" si="8">SUM(D134:D137)</f>
        <v>174</v>
      </c>
      <c r="E24" s="3">
        <f t="shared" si="8"/>
        <v>0</v>
      </c>
      <c r="F24" s="3">
        <f t="shared" si="8"/>
        <v>0</v>
      </c>
      <c r="G24" s="3">
        <f t="shared" si="8"/>
        <v>0</v>
      </c>
      <c r="H24" s="3">
        <f t="shared" si="8"/>
        <v>174</v>
      </c>
      <c r="I24" s="3">
        <f>SUM(I137)</f>
        <v>0</v>
      </c>
      <c r="J24" s="3"/>
      <c r="K24" s="3"/>
      <c r="L24" s="3">
        <f t="shared" si="8"/>
        <v>5.4110519999999998</v>
      </c>
      <c r="M24" s="57"/>
      <c r="N24" s="22">
        <v>2022</v>
      </c>
    </row>
    <row r="25" spans="1:16" x14ac:dyDescent="0.2">
      <c r="A25" s="22">
        <v>2023</v>
      </c>
      <c r="J25" s="3"/>
      <c r="K25" s="3"/>
      <c r="L25" s="3"/>
      <c r="M25" s="57"/>
      <c r="N25" s="22">
        <v>2023</v>
      </c>
    </row>
    <row r="26" spans="1:16" x14ac:dyDescent="0.2">
      <c r="A26" s="23"/>
      <c r="J26" s="3"/>
      <c r="L26" s="3"/>
      <c r="M26" s="3"/>
    </row>
    <row r="27" spans="1:16" x14ac:dyDescent="0.2">
      <c r="A27" s="22" t="str">
        <f>'Olieforbrug, TJ'!A27</f>
        <v>Januar - July</v>
      </c>
      <c r="J27" s="3"/>
      <c r="L27" s="3"/>
      <c r="M27" s="3"/>
      <c r="N27" s="22" t="str">
        <f>'Olieforbrug, TJ'!M27</f>
        <v>January - July</v>
      </c>
    </row>
    <row r="28" spans="1:16" x14ac:dyDescent="0.2">
      <c r="A28" s="22">
        <f>'Olieforbrug, TJ'!A28</f>
        <v>2005</v>
      </c>
      <c r="C28" s="3">
        <f>SUM(C198:C204)</f>
        <v>0</v>
      </c>
      <c r="D28" s="3">
        <f t="shared" ref="D28:L28" si="9">SUM(D198:D204)</f>
        <v>2113</v>
      </c>
      <c r="E28" s="3">
        <f t="shared" si="9"/>
        <v>17</v>
      </c>
      <c r="F28" s="3">
        <f t="shared" si="9"/>
        <v>9</v>
      </c>
      <c r="G28" s="3">
        <f t="shared" si="9"/>
        <v>124</v>
      </c>
      <c r="H28" s="3">
        <f t="shared" si="9"/>
        <v>2051</v>
      </c>
      <c r="I28" s="3">
        <f>SUM(I204)</f>
        <v>1910</v>
      </c>
      <c r="J28" s="3"/>
      <c r="K28" s="3"/>
      <c r="L28" s="3">
        <f t="shared" si="9"/>
        <v>63.781997999999987</v>
      </c>
      <c r="M28" s="3"/>
      <c r="N28" s="22">
        <f>'Olieforbrug, TJ'!M28</f>
        <v>2005</v>
      </c>
    </row>
    <row r="29" spans="1:16" x14ac:dyDescent="0.2">
      <c r="A29" s="22">
        <f>'Olieforbrug, TJ'!A29</f>
        <v>2006</v>
      </c>
      <c r="C29" s="3">
        <f>SUM(C211:C217)</f>
        <v>0</v>
      </c>
      <c r="D29" s="3">
        <f t="shared" ref="D29:L29" si="10">SUM(D211:D217)</f>
        <v>1610</v>
      </c>
      <c r="E29" s="3">
        <f t="shared" si="10"/>
        <v>0</v>
      </c>
      <c r="F29" s="3">
        <f t="shared" si="10"/>
        <v>0</v>
      </c>
      <c r="G29" s="3">
        <f t="shared" si="10"/>
        <v>278</v>
      </c>
      <c r="H29" s="3">
        <f t="shared" si="10"/>
        <v>1931</v>
      </c>
      <c r="I29" s="3">
        <f>SUM(I217)</f>
        <v>1144</v>
      </c>
      <c r="J29" s="3"/>
      <c r="K29" s="3"/>
      <c r="L29" s="3">
        <f t="shared" si="10"/>
        <v>60.050237999999993</v>
      </c>
      <c r="M29" s="3"/>
      <c r="N29" s="22">
        <f>'Olieforbrug, TJ'!M29</f>
        <v>2006</v>
      </c>
    </row>
    <row r="30" spans="1:16" x14ac:dyDescent="0.2">
      <c r="A30" s="22">
        <f>'Olieforbrug, TJ'!A30</f>
        <v>2007</v>
      </c>
      <c r="C30" s="3">
        <f>SUM(C224:C230)</f>
        <v>0</v>
      </c>
      <c r="D30" s="3">
        <f t="shared" ref="D30:L30" si="11">SUM(D224:D230)</f>
        <v>1692</v>
      </c>
      <c r="E30" s="3">
        <f t="shared" si="11"/>
        <v>0</v>
      </c>
      <c r="F30" s="3">
        <f t="shared" si="11"/>
        <v>0</v>
      </c>
      <c r="G30" s="3">
        <f t="shared" si="11"/>
        <v>407</v>
      </c>
      <c r="H30" s="3">
        <f t="shared" si="11"/>
        <v>2073</v>
      </c>
      <c r="I30" s="3">
        <f>SUM(I230)</f>
        <v>2381</v>
      </c>
      <c r="J30" s="3"/>
      <c r="K30" s="3"/>
      <c r="L30" s="3">
        <f t="shared" si="11"/>
        <v>64.466153999999989</v>
      </c>
      <c r="M30" s="3"/>
      <c r="N30" s="22">
        <f>'Olieforbrug, TJ'!M30</f>
        <v>2007</v>
      </c>
    </row>
    <row r="31" spans="1:16" x14ac:dyDescent="0.2">
      <c r="A31" s="22">
        <f>'Olieforbrug, TJ'!A31</f>
        <v>2008</v>
      </c>
      <c r="C31" s="3">
        <f>SUM(C237:C243)</f>
        <v>0</v>
      </c>
      <c r="D31" s="3">
        <f t="shared" ref="D31:L31" si="12">SUM(D237:D243)</f>
        <v>1155</v>
      </c>
      <c r="E31" s="3">
        <f t="shared" si="12"/>
        <v>0</v>
      </c>
      <c r="F31" s="3">
        <f t="shared" si="12"/>
        <v>0</v>
      </c>
      <c r="G31" s="3">
        <f t="shared" si="12"/>
        <v>996</v>
      </c>
      <c r="H31" s="3">
        <f t="shared" si="12"/>
        <v>2164</v>
      </c>
      <c r="I31" s="3">
        <f>SUM(I243)</f>
        <v>902</v>
      </c>
      <c r="J31" s="3"/>
      <c r="K31" s="3"/>
      <c r="L31" s="3">
        <f t="shared" si="12"/>
        <v>67.296071999999995</v>
      </c>
      <c r="M31" s="3"/>
      <c r="N31" s="22">
        <f>'Olieforbrug, TJ'!M31</f>
        <v>2008</v>
      </c>
    </row>
    <row r="32" spans="1:16" x14ac:dyDescent="0.2">
      <c r="A32" s="22">
        <f>'Olieforbrug, TJ'!A32</f>
        <v>2009</v>
      </c>
      <c r="C32" s="3">
        <f>SUM(C250:C256)</f>
        <v>0</v>
      </c>
      <c r="D32" s="3">
        <f t="shared" ref="D32:L32" si="13">SUM(D250:D256)</f>
        <v>2346</v>
      </c>
      <c r="E32" s="3">
        <f t="shared" si="13"/>
        <v>37</v>
      </c>
      <c r="F32" s="3">
        <f t="shared" si="13"/>
        <v>0</v>
      </c>
      <c r="G32" s="3">
        <f t="shared" si="13"/>
        <v>-367</v>
      </c>
      <c r="H32" s="3">
        <f t="shared" si="13"/>
        <v>1697</v>
      </c>
      <c r="I32" s="3">
        <f>SUM(I256)</f>
        <v>1702</v>
      </c>
      <c r="J32" s="3"/>
      <c r="K32" s="3"/>
      <c r="L32" s="3">
        <f t="shared" si="13"/>
        <v>52.773305999999998</v>
      </c>
      <c r="M32" s="3"/>
      <c r="N32" s="22">
        <f>'Olieforbrug, TJ'!M32</f>
        <v>2009</v>
      </c>
    </row>
    <row r="33" spans="1:14" x14ac:dyDescent="0.2">
      <c r="A33" s="22">
        <f>'Olieforbrug, TJ'!A33</f>
        <v>2010</v>
      </c>
      <c r="C33" s="3">
        <f>SUM(C263:C269)</f>
        <v>0</v>
      </c>
      <c r="D33" s="3">
        <f t="shared" ref="D33:L33" si="14">SUM(D263:D269)</f>
        <v>2101</v>
      </c>
      <c r="E33" s="3">
        <f t="shared" si="14"/>
        <v>69</v>
      </c>
      <c r="F33" s="3">
        <f t="shared" si="14"/>
        <v>0</v>
      </c>
      <c r="G33" s="3">
        <f t="shared" si="14"/>
        <v>358</v>
      </c>
      <c r="H33" s="3">
        <f t="shared" si="14"/>
        <v>1454</v>
      </c>
      <c r="I33" s="3">
        <f>SUM(I269)</f>
        <v>1282</v>
      </c>
      <c r="J33" s="3"/>
      <c r="K33" s="3"/>
      <c r="L33" s="3">
        <f t="shared" si="14"/>
        <v>45.216491999999995</v>
      </c>
      <c r="M33" s="3"/>
      <c r="N33" s="22">
        <f>'Olieforbrug, TJ'!M33</f>
        <v>2010</v>
      </c>
    </row>
    <row r="34" spans="1:14" x14ac:dyDescent="0.2">
      <c r="A34" s="22">
        <f>'Olieforbrug, TJ'!A34</f>
        <v>2011</v>
      </c>
      <c r="C34" s="3">
        <f>SUM(C276:C282)</f>
        <v>0</v>
      </c>
      <c r="D34" s="3">
        <f t="shared" ref="D34:L34" si="15">SUM(D276:D282)</f>
        <v>615</v>
      </c>
      <c r="E34" s="3">
        <f t="shared" si="15"/>
        <v>0</v>
      </c>
      <c r="F34" s="3">
        <f t="shared" si="15"/>
        <v>0</v>
      </c>
      <c r="G34" s="3">
        <f t="shared" si="15"/>
        <v>773</v>
      </c>
      <c r="H34" s="3">
        <f t="shared" si="15"/>
        <v>1351</v>
      </c>
      <c r="I34" s="3">
        <f>SUM(I282)</f>
        <v>772</v>
      </c>
      <c r="J34" s="3"/>
      <c r="K34" s="3"/>
      <c r="L34" s="3">
        <f t="shared" si="15"/>
        <v>42.013397999999995</v>
      </c>
      <c r="M34" s="3"/>
      <c r="N34" s="22">
        <f>'Olieforbrug, TJ'!M34</f>
        <v>2011</v>
      </c>
    </row>
    <row r="35" spans="1:14" x14ac:dyDescent="0.2">
      <c r="A35" s="22">
        <f>'Olieforbrug, TJ'!A35</f>
        <v>2012</v>
      </c>
      <c r="C35" s="3">
        <f>SUM(C289:C295)</f>
        <v>0</v>
      </c>
      <c r="D35" s="3">
        <f t="shared" ref="D35:L35" si="16">SUM(D289:D295)</f>
        <v>1119</v>
      </c>
      <c r="E35" s="3">
        <f t="shared" si="16"/>
        <v>0</v>
      </c>
      <c r="F35" s="3">
        <f t="shared" si="16"/>
        <v>0</v>
      </c>
      <c r="G35" s="3">
        <f t="shared" si="16"/>
        <v>211</v>
      </c>
      <c r="H35" s="3">
        <f t="shared" si="16"/>
        <v>1358</v>
      </c>
      <c r="I35" s="3">
        <f>SUM(I295)</f>
        <v>873</v>
      </c>
      <c r="J35" s="3"/>
      <c r="K35" s="3"/>
      <c r="L35" s="3">
        <f t="shared" si="16"/>
        <v>42.231083999999996</v>
      </c>
      <c r="M35" s="3"/>
      <c r="N35" s="22">
        <f>'Olieforbrug, TJ'!M35</f>
        <v>2012</v>
      </c>
    </row>
    <row r="36" spans="1:14" x14ac:dyDescent="0.2">
      <c r="A36" s="22">
        <f>'Olieforbrug, TJ'!A36</f>
        <v>2013</v>
      </c>
      <c r="C36" s="3">
        <f>SUM(C302:C308)</f>
        <v>0</v>
      </c>
      <c r="D36" s="3">
        <f t="shared" ref="D36:L36" si="17">SUM(D302:D308)</f>
        <v>1122</v>
      </c>
      <c r="E36" s="3">
        <f t="shared" si="17"/>
        <v>0</v>
      </c>
      <c r="F36" s="3">
        <f t="shared" si="17"/>
        <v>0</v>
      </c>
      <c r="G36" s="3">
        <f t="shared" si="17"/>
        <v>462</v>
      </c>
      <c r="H36" s="3">
        <f t="shared" si="17"/>
        <v>1043</v>
      </c>
      <c r="I36" s="3">
        <f>SUM(I308)</f>
        <v>116</v>
      </c>
      <c r="J36" s="3"/>
      <c r="K36" s="3"/>
      <c r="L36" s="3">
        <f t="shared" si="17"/>
        <v>32.435213999999995</v>
      </c>
      <c r="M36" s="3"/>
      <c r="N36" s="22">
        <f>'Olieforbrug, TJ'!M36</f>
        <v>2013</v>
      </c>
    </row>
    <row r="37" spans="1:14" x14ac:dyDescent="0.2">
      <c r="A37" s="22">
        <f>'Olieforbrug, TJ'!A37</f>
        <v>2014</v>
      </c>
      <c r="C37" s="3">
        <f>SUM(C315:C321)</f>
        <v>0</v>
      </c>
      <c r="D37" s="3">
        <f t="shared" ref="D37:L37" si="18">SUM(D315:D321)</f>
        <v>2214</v>
      </c>
      <c r="E37" s="3">
        <f t="shared" si="18"/>
        <v>0</v>
      </c>
      <c r="F37" s="3">
        <f t="shared" si="18"/>
        <v>0</v>
      </c>
      <c r="G37" s="3">
        <f t="shared" si="18"/>
        <v>-1032</v>
      </c>
      <c r="H37" s="3">
        <f t="shared" si="18"/>
        <v>1036</v>
      </c>
      <c r="I37" s="3">
        <f>SUM(I321)</f>
        <v>1047</v>
      </c>
      <c r="J37" s="3"/>
      <c r="K37" s="3"/>
      <c r="L37" s="3">
        <f t="shared" si="18"/>
        <v>32.217528000000001</v>
      </c>
      <c r="M37" s="3"/>
      <c r="N37" s="22">
        <f>'Olieforbrug, TJ'!M37</f>
        <v>2014</v>
      </c>
    </row>
    <row r="38" spans="1:14" x14ac:dyDescent="0.2">
      <c r="A38" s="22">
        <f>'Olieforbrug, TJ'!A38</f>
        <v>2015</v>
      </c>
      <c r="C38" s="3">
        <f>SUM(C328:C334)</f>
        <v>0</v>
      </c>
      <c r="D38" s="3">
        <f t="shared" ref="D38:L38" si="19">SUM(D328:D334)</f>
        <v>2623</v>
      </c>
      <c r="E38" s="3">
        <f t="shared" si="19"/>
        <v>1438</v>
      </c>
      <c r="F38" s="3">
        <f t="shared" si="19"/>
        <v>0</v>
      </c>
      <c r="G38" s="3">
        <f t="shared" si="19"/>
        <v>-320</v>
      </c>
      <c r="H38" s="3">
        <f t="shared" si="19"/>
        <v>967</v>
      </c>
      <c r="I38" s="3">
        <f>SUM(I334)</f>
        <v>855</v>
      </c>
      <c r="J38" s="3"/>
      <c r="K38" s="3"/>
      <c r="L38" s="3">
        <f t="shared" si="19"/>
        <v>30.071765999999997</v>
      </c>
      <c r="M38" s="3"/>
      <c r="N38" s="22">
        <f>'Olieforbrug, TJ'!M38</f>
        <v>2015</v>
      </c>
    </row>
    <row r="39" spans="1:14" x14ac:dyDescent="0.2">
      <c r="A39" s="22">
        <f>'Olieforbrug, TJ'!A39</f>
        <v>2016</v>
      </c>
      <c r="C39" s="3">
        <f>SUM(C341:C347)</f>
        <v>0</v>
      </c>
      <c r="D39" s="3">
        <f t="shared" ref="D39:L39" si="20">SUM(D341:D347)</f>
        <v>2367</v>
      </c>
      <c r="E39" s="3">
        <f t="shared" si="20"/>
        <v>951</v>
      </c>
      <c r="F39" s="3">
        <f t="shared" si="20"/>
        <v>0</v>
      </c>
      <c r="G39" s="3">
        <f t="shared" si="20"/>
        <v>-376</v>
      </c>
      <c r="H39" s="3">
        <f t="shared" si="20"/>
        <v>912</v>
      </c>
      <c r="I39" s="3">
        <f>SUM(I347)</f>
        <v>462</v>
      </c>
      <c r="J39" s="3"/>
      <c r="K39" s="3"/>
      <c r="L39" s="3">
        <f t="shared" si="20"/>
        <v>28.361375999999993</v>
      </c>
      <c r="M39" s="3"/>
      <c r="N39" s="22">
        <f>'Olieforbrug, TJ'!M39</f>
        <v>2016</v>
      </c>
    </row>
    <row r="40" spans="1:14" x14ac:dyDescent="0.2">
      <c r="A40" s="22">
        <f>'Olieforbrug, TJ'!A40</f>
        <v>2017</v>
      </c>
      <c r="C40" s="3">
        <f>SUM(C354:C360)</f>
        <v>0</v>
      </c>
      <c r="D40" s="3">
        <f t="shared" ref="D40:L40" si="21">SUM(D354:D360)</f>
        <v>237</v>
      </c>
      <c r="E40" s="3">
        <f t="shared" si="21"/>
        <v>83</v>
      </c>
      <c r="F40" s="3">
        <f t="shared" si="21"/>
        <v>0</v>
      </c>
      <c r="G40" s="3">
        <f t="shared" si="21"/>
        <v>408</v>
      </c>
      <c r="H40" s="3">
        <f t="shared" si="21"/>
        <v>623</v>
      </c>
      <c r="I40" s="3">
        <f>SUM(I360)</f>
        <v>63</v>
      </c>
      <c r="J40" s="3"/>
      <c r="K40" s="3"/>
      <c r="L40" s="3">
        <f t="shared" si="21"/>
        <v>19.374053999999997</v>
      </c>
      <c r="M40" s="3"/>
      <c r="N40" s="22">
        <f>'Olieforbrug, TJ'!M40</f>
        <v>2017</v>
      </c>
    </row>
    <row r="41" spans="1:14" x14ac:dyDescent="0.2">
      <c r="A41" s="22">
        <f>'Olieforbrug, TJ'!A41</f>
        <v>2018</v>
      </c>
      <c r="C41" s="3">
        <f>SUM(C367:C373)</f>
        <v>0</v>
      </c>
      <c r="D41" s="3">
        <f t="shared" ref="D41:L41" si="22">SUM(D367:D373)</f>
        <v>1771</v>
      </c>
      <c r="E41" s="3">
        <f t="shared" si="22"/>
        <v>0</v>
      </c>
      <c r="F41" s="3">
        <f t="shared" si="22"/>
        <v>0</v>
      </c>
      <c r="G41" s="3">
        <f t="shared" si="22"/>
        <v>-795</v>
      </c>
      <c r="H41" s="3">
        <f t="shared" si="22"/>
        <v>955</v>
      </c>
      <c r="I41" s="3">
        <f>SUM(I373)</f>
        <v>795</v>
      </c>
      <c r="J41" s="3"/>
      <c r="K41" s="3"/>
      <c r="L41" s="3">
        <f t="shared" si="22"/>
        <v>29.698589999999996</v>
      </c>
      <c r="M41" s="3"/>
      <c r="N41" s="22">
        <f>'Olieforbrug, TJ'!M41</f>
        <v>2018</v>
      </c>
    </row>
    <row r="42" spans="1:14" x14ac:dyDescent="0.2">
      <c r="A42" s="22">
        <f>'Olieforbrug, TJ'!A42</f>
        <v>2019</v>
      </c>
      <c r="C42" s="3">
        <f>SUM(C380:C386)</f>
        <v>0</v>
      </c>
      <c r="D42" s="3">
        <f t="shared" ref="D42:L42" si="23">SUM(D380:D386)</f>
        <v>1392</v>
      </c>
      <c r="E42" s="3">
        <f t="shared" si="23"/>
        <v>0</v>
      </c>
      <c r="F42" s="3">
        <f t="shared" si="23"/>
        <v>0</v>
      </c>
      <c r="G42" s="3">
        <f t="shared" si="23"/>
        <v>72</v>
      </c>
      <c r="H42" s="3">
        <f t="shared" si="23"/>
        <v>1452</v>
      </c>
      <c r="I42" s="3">
        <f>SUM(I386)</f>
        <v>1149</v>
      </c>
      <c r="J42" s="3"/>
      <c r="K42" s="3"/>
      <c r="L42" s="3">
        <f t="shared" si="23"/>
        <v>45.154295999999995</v>
      </c>
      <c r="M42" s="3"/>
      <c r="N42" s="22">
        <f>'Olieforbrug, TJ'!M42</f>
        <v>2019</v>
      </c>
    </row>
    <row r="43" spans="1:14" x14ac:dyDescent="0.2">
      <c r="A43" s="22">
        <f>'Olieforbrug, TJ'!A43</f>
        <v>2020</v>
      </c>
      <c r="C43" s="3">
        <f>SUM(C393:C399)</f>
        <v>0</v>
      </c>
      <c r="D43" s="3">
        <f t="shared" ref="D43:L43" si="24">SUM(D393:D399)</f>
        <v>1472</v>
      </c>
      <c r="E43" s="3">
        <f t="shared" si="24"/>
        <v>0</v>
      </c>
      <c r="F43" s="3">
        <f t="shared" si="24"/>
        <v>0</v>
      </c>
      <c r="G43" s="3">
        <f t="shared" si="24"/>
        <v>-189</v>
      </c>
      <c r="H43" s="3">
        <f t="shared" si="24"/>
        <v>1276</v>
      </c>
      <c r="I43" s="3">
        <f>SUM(I399)</f>
        <v>672</v>
      </c>
      <c r="J43" s="3"/>
      <c r="K43" s="3"/>
      <c r="L43" s="3">
        <f t="shared" si="24"/>
        <v>39.681047999999997</v>
      </c>
      <c r="M43" s="3"/>
      <c r="N43" s="22">
        <f>'Olieforbrug, TJ'!M43</f>
        <v>2020</v>
      </c>
    </row>
    <row r="44" spans="1:14" x14ac:dyDescent="0.2">
      <c r="A44" s="22">
        <f>'Olieforbrug, TJ'!A44</f>
        <v>2021</v>
      </c>
      <c r="C44" s="3">
        <f>SUM(C406:C412)</f>
        <v>0</v>
      </c>
      <c r="D44" s="3">
        <f t="shared" ref="D44:L44" si="25">SUM(D406:D412)</f>
        <v>285</v>
      </c>
      <c r="E44" s="3">
        <f t="shared" si="25"/>
        <v>0</v>
      </c>
      <c r="F44" s="3">
        <f t="shared" si="25"/>
        <v>0</v>
      </c>
      <c r="G44" s="3">
        <f t="shared" si="25"/>
        <v>494</v>
      </c>
      <c r="H44" s="3">
        <f t="shared" si="25"/>
        <v>771</v>
      </c>
      <c r="I44" s="3">
        <f>SUM(I412)</f>
        <v>0</v>
      </c>
      <c r="J44" s="3"/>
      <c r="K44" s="3"/>
      <c r="L44" s="3">
        <f t="shared" si="25"/>
        <v>23.976558000000001</v>
      </c>
      <c r="M44" s="3"/>
      <c r="N44" s="22">
        <f>'Olieforbrug, TJ'!M44</f>
        <v>2021</v>
      </c>
    </row>
    <row r="45" spans="1:14" x14ac:dyDescent="0.2">
      <c r="A45" s="22">
        <f>'Olieforbrug, TJ'!A45</f>
        <v>2022</v>
      </c>
      <c r="C45" s="3">
        <f>SUM(C419:C425)</f>
        <v>0</v>
      </c>
      <c r="D45" s="3">
        <f t="shared" ref="D45:L45" si="26">SUM(D419:D425)</f>
        <v>120</v>
      </c>
      <c r="E45" s="3">
        <f t="shared" si="26"/>
        <v>0</v>
      </c>
      <c r="F45" s="3">
        <f t="shared" si="26"/>
        <v>0</v>
      </c>
      <c r="G45" s="3">
        <f t="shared" si="26"/>
        <v>0</v>
      </c>
      <c r="H45" s="3">
        <f t="shared" si="26"/>
        <v>120</v>
      </c>
      <c r="I45" s="3">
        <f>SUM(I425)</f>
        <v>0</v>
      </c>
      <c r="J45" s="3"/>
      <c r="K45" s="3"/>
      <c r="L45" s="3">
        <f t="shared" si="26"/>
        <v>3.73176</v>
      </c>
      <c r="M45" s="3"/>
      <c r="N45" s="22">
        <f>'Olieforbrug, TJ'!M45</f>
        <v>2022</v>
      </c>
    </row>
    <row r="46" spans="1:14" x14ac:dyDescent="0.2">
      <c r="A46" s="22">
        <f>'Olieforbrug, TJ'!A46</f>
        <v>2023</v>
      </c>
      <c r="C46" s="3">
        <f>SUM(C432:C438)</f>
        <v>0</v>
      </c>
      <c r="D46" s="3">
        <f t="shared" ref="D46:L46" si="27">SUM(D432:D438)</f>
        <v>0</v>
      </c>
      <c r="E46" s="3">
        <f t="shared" si="27"/>
        <v>0</v>
      </c>
      <c r="F46" s="3">
        <f t="shared" si="27"/>
        <v>0</v>
      </c>
      <c r="G46" s="3">
        <f t="shared" si="27"/>
        <v>0</v>
      </c>
      <c r="H46" s="3">
        <f t="shared" si="27"/>
        <v>0</v>
      </c>
      <c r="I46" s="3">
        <f>SUM(I438)</f>
        <v>0</v>
      </c>
      <c r="J46" s="3"/>
      <c r="K46" s="3"/>
      <c r="L46" s="3">
        <f t="shared" si="27"/>
        <v>0</v>
      </c>
      <c r="M46" s="3"/>
      <c r="N46" s="22">
        <f>'Olieforbrug, TJ'!M46</f>
        <v>2023</v>
      </c>
    </row>
    <row r="47" spans="1:14" x14ac:dyDescent="0.2">
      <c r="A47" s="22"/>
      <c r="J47" s="3"/>
      <c r="L47" s="3"/>
      <c r="M47" s="3"/>
      <c r="N47" s="22"/>
    </row>
    <row r="48" spans="1:14" ht="13.5" thickBot="1" x14ac:dyDescent="0.25">
      <c r="A48" s="2"/>
      <c r="C48" s="25"/>
      <c r="D48" s="25"/>
      <c r="E48" s="25"/>
      <c r="F48" s="25"/>
      <c r="G48" s="25"/>
      <c r="H48" s="25"/>
      <c r="I48" s="25"/>
      <c r="J48" s="3"/>
      <c r="L48" s="25"/>
      <c r="N48" s="2"/>
    </row>
    <row r="49" spans="1:14" x14ac:dyDescent="0.2">
      <c r="A49" s="23" t="s">
        <v>40</v>
      </c>
      <c r="C49" s="3">
        <v>0</v>
      </c>
      <c r="D49" s="3">
        <v>709</v>
      </c>
      <c r="E49" s="3">
        <v>4</v>
      </c>
      <c r="F49" s="3">
        <v>9</v>
      </c>
      <c r="G49" s="3">
        <v>-73</v>
      </c>
      <c r="H49" s="3">
        <v>446</v>
      </c>
      <c r="I49" s="3">
        <v>2107</v>
      </c>
      <c r="L49" s="3">
        <v>13.869707999999999</v>
      </c>
      <c r="N49" s="26" t="s">
        <v>61</v>
      </c>
    </row>
    <row r="50" spans="1:14" x14ac:dyDescent="0.2">
      <c r="A50" s="23" t="s">
        <v>41</v>
      </c>
      <c r="C50" s="3">
        <v>0</v>
      </c>
      <c r="D50" s="3">
        <v>569</v>
      </c>
      <c r="E50" s="3">
        <v>7</v>
      </c>
      <c r="F50" s="3">
        <v>0</v>
      </c>
      <c r="G50" s="3">
        <v>626</v>
      </c>
      <c r="H50" s="3">
        <v>1179</v>
      </c>
      <c r="I50" s="3">
        <v>1481</v>
      </c>
      <c r="L50" s="3">
        <v>36.664541999999997</v>
      </c>
      <c r="N50" s="26" t="s">
        <v>62</v>
      </c>
    </row>
    <row r="51" spans="1:14" x14ac:dyDescent="0.2">
      <c r="A51" s="23" t="s">
        <v>42</v>
      </c>
      <c r="C51" s="3">
        <v>0</v>
      </c>
      <c r="D51" s="3">
        <v>1614</v>
      </c>
      <c r="E51" s="3">
        <v>15</v>
      </c>
      <c r="F51" s="3">
        <v>0</v>
      </c>
      <c r="G51" s="3">
        <v>-406</v>
      </c>
      <c r="H51" s="3">
        <v>1209</v>
      </c>
      <c r="I51" s="3">
        <v>1887</v>
      </c>
      <c r="L51" s="3">
        <v>28.361375999999993</v>
      </c>
      <c r="N51" s="26" t="s">
        <v>63</v>
      </c>
    </row>
    <row r="52" spans="1:14" x14ac:dyDescent="0.2">
      <c r="A52" s="23" t="s">
        <v>43</v>
      </c>
      <c r="C52" s="3">
        <v>0</v>
      </c>
      <c r="D52" s="3">
        <v>0</v>
      </c>
      <c r="E52" s="3">
        <v>3</v>
      </c>
      <c r="F52" s="3">
        <v>0</v>
      </c>
      <c r="G52" s="3">
        <v>465</v>
      </c>
      <c r="H52" s="3">
        <v>612</v>
      </c>
      <c r="I52" s="3">
        <v>1422</v>
      </c>
      <c r="L52" s="3">
        <v>19.031975999999997</v>
      </c>
      <c r="N52" s="26" t="s">
        <v>64</v>
      </c>
    </row>
    <row r="53" spans="1:14" x14ac:dyDescent="0.2">
      <c r="A53" s="23"/>
      <c r="L53" s="3"/>
    </row>
    <row r="54" spans="1:14" x14ac:dyDescent="0.2">
      <c r="A54" s="23" t="s">
        <v>44</v>
      </c>
      <c r="C54" s="3">
        <v>0</v>
      </c>
      <c r="D54" s="3">
        <v>831</v>
      </c>
      <c r="E54" s="3">
        <v>0</v>
      </c>
      <c r="F54" s="3">
        <v>0</v>
      </c>
      <c r="G54" s="3">
        <v>-1348</v>
      </c>
      <c r="H54" s="3">
        <v>330</v>
      </c>
      <c r="I54" s="3">
        <v>2770</v>
      </c>
      <c r="L54" s="3">
        <v>10.262339999999998</v>
      </c>
      <c r="N54" s="26" t="s">
        <v>81</v>
      </c>
    </row>
    <row r="55" spans="1:14" x14ac:dyDescent="0.2">
      <c r="A55" s="23" t="s">
        <v>45</v>
      </c>
      <c r="C55" s="3">
        <v>0</v>
      </c>
      <c r="D55" s="3">
        <v>0</v>
      </c>
      <c r="E55" s="3">
        <v>0</v>
      </c>
      <c r="F55" s="3">
        <v>0</v>
      </c>
      <c r="G55" s="3">
        <v>1922</v>
      </c>
      <c r="H55" s="3">
        <v>1154</v>
      </c>
      <c r="I55" s="3">
        <v>848</v>
      </c>
      <c r="L55" s="3">
        <v>35.887091999999996</v>
      </c>
      <c r="N55" s="26" t="s">
        <v>82</v>
      </c>
    </row>
    <row r="56" spans="1:14" x14ac:dyDescent="0.2">
      <c r="A56" s="23" t="s">
        <v>46</v>
      </c>
      <c r="C56" s="3">
        <v>0</v>
      </c>
      <c r="D56" s="3">
        <v>2054</v>
      </c>
      <c r="E56" s="3">
        <v>0</v>
      </c>
      <c r="F56" s="3">
        <v>0</v>
      </c>
      <c r="G56" s="3">
        <v>-772</v>
      </c>
      <c r="H56" s="3">
        <v>1198</v>
      </c>
      <c r="I56" s="3">
        <v>1620</v>
      </c>
      <c r="L56" s="3">
        <v>37.255403999999999</v>
      </c>
      <c r="N56" s="26" t="s">
        <v>83</v>
      </c>
    </row>
    <row r="57" spans="1:14" x14ac:dyDescent="0.2">
      <c r="A57" s="23" t="s">
        <v>47</v>
      </c>
      <c r="C57" s="3">
        <v>0</v>
      </c>
      <c r="D57" s="3">
        <v>1631</v>
      </c>
      <c r="E57" s="3">
        <v>0</v>
      </c>
      <c r="F57" s="3">
        <v>0</v>
      </c>
      <c r="G57" s="3">
        <v>-1168</v>
      </c>
      <c r="H57" s="3">
        <v>452</v>
      </c>
      <c r="I57" s="3">
        <v>2788</v>
      </c>
      <c r="L57" s="3">
        <v>14.056295999999998</v>
      </c>
      <c r="N57" s="26" t="s">
        <v>84</v>
      </c>
    </row>
    <row r="58" spans="1:14" x14ac:dyDescent="0.2">
      <c r="A58" s="23"/>
      <c r="L58" s="3"/>
    </row>
    <row r="59" spans="1:14" x14ac:dyDescent="0.2">
      <c r="A59" s="23" t="s">
        <v>48</v>
      </c>
      <c r="C59" s="3">
        <v>0</v>
      </c>
      <c r="D59" s="3">
        <v>0</v>
      </c>
      <c r="E59" s="3">
        <v>0</v>
      </c>
      <c r="F59" s="3">
        <v>0</v>
      </c>
      <c r="G59" s="3">
        <v>454</v>
      </c>
      <c r="H59" s="3">
        <v>441</v>
      </c>
      <c r="I59" s="3">
        <v>2334</v>
      </c>
      <c r="L59" s="3">
        <v>13.714217999999999</v>
      </c>
      <c r="N59" s="26" t="s">
        <v>85</v>
      </c>
    </row>
    <row r="60" spans="1:14" x14ac:dyDescent="0.2">
      <c r="A60" s="23" t="s">
        <v>49</v>
      </c>
      <c r="C60" s="3">
        <v>0</v>
      </c>
      <c r="D60" s="3">
        <v>1692</v>
      </c>
      <c r="E60" s="3">
        <v>0</v>
      </c>
      <c r="F60" s="3">
        <v>0</v>
      </c>
      <c r="G60" s="3">
        <v>-363</v>
      </c>
      <c r="H60" s="3">
        <v>1314</v>
      </c>
      <c r="I60" s="3">
        <v>2697</v>
      </c>
      <c r="L60" s="3">
        <v>40.862772</v>
      </c>
      <c r="N60" s="26" t="s">
        <v>86</v>
      </c>
    </row>
    <row r="61" spans="1:14" x14ac:dyDescent="0.2">
      <c r="A61" s="23" t="s">
        <v>50</v>
      </c>
      <c r="C61" s="3">
        <v>0</v>
      </c>
      <c r="D61" s="3">
        <v>0</v>
      </c>
      <c r="E61" s="3">
        <v>0</v>
      </c>
      <c r="F61" s="3">
        <v>0</v>
      </c>
      <c r="G61" s="3">
        <v>1108</v>
      </c>
      <c r="H61" s="3">
        <v>1068</v>
      </c>
      <c r="I61" s="3">
        <v>1589</v>
      </c>
      <c r="L61" s="3">
        <v>33.212664000000004</v>
      </c>
      <c r="N61" s="26" t="s">
        <v>87</v>
      </c>
    </row>
    <row r="62" spans="1:14" x14ac:dyDescent="0.2">
      <c r="A62" s="23" t="s">
        <v>51</v>
      </c>
      <c r="C62" s="3">
        <v>0</v>
      </c>
      <c r="D62" s="3">
        <v>904</v>
      </c>
      <c r="E62" s="3">
        <v>0</v>
      </c>
      <c r="F62" s="3">
        <v>0</v>
      </c>
      <c r="G62" s="3">
        <v>-309</v>
      </c>
      <c r="H62" s="3">
        <v>568</v>
      </c>
      <c r="I62" s="3">
        <v>1898</v>
      </c>
      <c r="L62" s="3">
        <v>17.663663999999997</v>
      </c>
      <c r="N62" s="26" t="s">
        <v>88</v>
      </c>
    </row>
    <row r="63" spans="1:14" x14ac:dyDescent="0.2">
      <c r="A63" s="23"/>
      <c r="L63" s="3"/>
    </row>
    <row r="64" spans="1:14" x14ac:dyDescent="0.2">
      <c r="A64" s="23" t="s">
        <v>52</v>
      </c>
      <c r="C64" s="3">
        <v>0</v>
      </c>
      <c r="D64" s="3">
        <v>568</v>
      </c>
      <c r="E64" s="3">
        <v>0</v>
      </c>
      <c r="F64" s="3">
        <v>0</v>
      </c>
      <c r="G64" s="3">
        <v>-203</v>
      </c>
      <c r="H64" s="3">
        <v>427</v>
      </c>
      <c r="I64" s="3">
        <v>2101</v>
      </c>
      <c r="L64" s="3">
        <v>13.278845999999998</v>
      </c>
      <c r="N64" s="26" t="s">
        <v>89</v>
      </c>
    </row>
    <row r="65" spans="1:14" x14ac:dyDescent="0.2">
      <c r="A65" s="23" t="s">
        <v>53</v>
      </c>
      <c r="C65" s="3">
        <v>0</v>
      </c>
      <c r="D65" s="3">
        <v>587</v>
      </c>
      <c r="E65" s="3">
        <v>0</v>
      </c>
      <c r="F65" s="3">
        <v>0</v>
      </c>
      <c r="G65" s="3">
        <v>643</v>
      </c>
      <c r="H65" s="3">
        <v>1204</v>
      </c>
      <c r="I65" s="3">
        <v>1458</v>
      </c>
      <c r="L65" s="3">
        <v>37.441991999999992</v>
      </c>
      <c r="N65" s="26" t="s">
        <v>90</v>
      </c>
    </row>
    <row r="66" spans="1:14" x14ac:dyDescent="0.2">
      <c r="A66" s="23" t="s">
        <v>54</v>
      </c>
      <c r="C66" s="3">
        <v>0</v>
      </c>
      <c r="D66" s="3">
        <v>2026</v>
      </c>
      <c r="E66" s="3">
        <v>0</v>
      </c>
      <c r="F66" s="3">
        <v>0</v>
      </c>
      <c r="G66" s="3">
        <v>-145</v>
      </c>
      <c r="H66" s="3">
        <v>1203</v>
      </c>
      <c r="I66" s="3">
        <v>1603</v>
      </c>
      <c r="L66" s="3">
        <v>37.410893999999999</v>
      </c>
      <c r="N66" s="26" t="s">
        <v>91</v>
      </c>
    </row>
    <row r="67" spans="1:14" x14ac:dyDescent="0.2">
      <c r="A67" s="23" t="s">
        <v>55</v>
      </c>
      <c r="C67" s="3">
        <v>0</v>
      </c>
      <c r="D67" s="3">
        <v>0</v>
      </c>
      <c r="E67" s="3">
        <v>0</v>
      </c>
      <c r="F67" s="3">
        <v>0</v>
      </c>
      <c r="G67" s="3">
        <v>268</v>
      </c>
      <c r="H67" s="3">
        <v>347</v>
      </c>
      <c r="I67" s="3">
        <v>1335</v>
      </c>
      <c r="L67" s="3">
        <v>10.791005999999999</v>
      </c>
      <c r="N67" s="26" t="s">
        <v>92</v>
      </c>
    </row>
    <row r="68" spans="1:14" x14ac:dyDescent="0.2">
      <c r="A68" s="23"/>
      <c r="L68" s="3"/>
    </row>
    <row r="69" spans="1:14" x14ac:dyDescent="0.2">
      <c r="A69" s="23" t="s">
        <v>56</v>
      </c>
      <c r="C69" s="3">
        <v>0</v>
      </c>
      <c r="D69" s="3">
        <v>1138</v>
      </c>
      <c r="E69" s="3">
        <v>0</v>
      </c>
      <c r="F69" s="3">
        <v>0</v>
      </c>
      <c r="G69" s="3">
        <v>-714</v>
      </c>
      <c r="H69" s="3">
        <v>362</v>
      </c>
      <c r="I69" s="3">
        <v>2049</v>
      </c>
      <c r="L69" s="3">
        <v>11.257476</v>
      </c>
      <c r="N69" s="26" t="s">
        <v>93</v>
      </c>
    </row>
    <row r="70" spans="1:14" x14ac:dyDescent="0.2">
      <c r="A70" s="23" t="s">
        <v>57</v>
      </c>
      <c r="C70" s="3">
        <v>0</v>
      </c>
      <c r="D70" s="3">
        <v>678</v>
      </c>
      <c r="E70" s="3">
        <v>37</v>
      </c>
      <c r="F70" s="3">
        <v>0</v>
      </c>
      <c r="G70" s="3">
        <v>562</v>
      </c>
      <c r="H70" s="3">
        <v>1039</v>
      </c>
      <c r="I70" s="3">
        <v>1487</v>
      </c>
      <c r="L70" s="3">
        <v>32.310822000000002</v>
      </c>
      <c r="N70" s="26" t="s">
        <v>94</v>
      </c>
    </row>
    <row r="71" spans="1:14" x14ac:dyDescent="0.2">
      <c r="A71" s="23" t="s">
        <v>58</v>
      </c>
      <c r="C71" s="3">
        <v>0</v>
      </c>
      <c r="D71" s="3">
        <v>530</v>
      </c>
      <c r="E71" s="3">
        <v>0</v>
      </c>
      <c r="F71" s="3">
        <v>0</v>
      </c>
      <c r="G71" s="3">
        <v>282</v>
      </c>
      <c r="H71" s="3">
        <v>871</v>
      </c>
      <c r="I71" s="3">
        <v>1205</v>
      </c>
      <c r="L71" s="3">
        <v>27.086357999999997</v>
      </c>
      <c r="N71" s="26" t="s">
        <v>95</v>
      </c>
    </row>
    <row r="72" spans="1:14" x14ac:dyDescent="0.2">
      <c r="A72" s="23" t="s">
        <v>96</v>
      </c>
      <c r="C72" s="3">
        <v>0</v>
      </c>
      <c r="D72" s="3">
        <v>1124</v>
      </c>
      <c r="E72" s="3">
        <v>0</v>
      </c>
      <c r="F72" s="3">
        <v>0</v>
      </c>
      <c r="G72" s="3">
        <v>-435</v>
      </c>
      <c r="H72" s="3">
        <v>374</v>
      </c>
      <c r="I72" s="3">
        <v>1640</v>
      </c>
      <c r="L72" s="3">
        <v>11.630652</v>
      </c>
      <c r="N72" s="26" t="s">
        <v>97</v>
      </c>
    </row>
    <row r="73" spans="1:14" x14ac:dyDescent="0.2">
      <c r="A73" s="23"/>
      <c r="L73" s="3"/>
      <c r="N73" s="26"/>
    </row>
    <row r="74" spans="1:14" x14ac:dyDescent="0.2">
      <c r="A74" s="32" t="s">
        <v>98</v>
      </c>
      <c r="C74" s="3">
        <v>0</v>
      </c>
      <c r="D74" s="3">
        <v>0</v>
      </c>
      <c r="E74" s="3">
        <v>0</v>
      </c>
      <c r="F74" s="3">
        <v>0</v>
      </c>
      <c r="G74" s="3">
        <v>347</v>
      </c>
      <c r="H74" s="3">
        <v>335</v>
      </c>
      <c r="I74" s="3">
        <v>1293</v>
      </c>
      <c r="L74" s="3">
        <v>10.417829999999999</v>
      </c>
      <c r="N74" s="26" t="s">
        <v>99</v>
      </c>
    </row>
    <row r="75" spans="1:14" x14ac:dyDescent="0.2">
      <c r="A75" s="32" t="s">
        <v>114</v>
      </c>
      <c r="C75" s="3">
        <v>0</v>
      </c>
      <c r="D75" s="3">
        <v>702</v>
      </c>
      <c r="E75" s="3">
        <v>0</v>
      </c>
      <c r="F75" s="3">
        <v>0</v>
      </c>
      <c r="G75" s="3">
        <v>191</v>
      </c>
      <c r="H75" s="3">
        <v>814</v>
      </c>
      <c r="I75" s="3">
        <v>1102</v>
      </c>
      <c r="J75" s="3"/>
      <c r="K75" s="3"/>
      <c r="L75" s="3">
        <v>25.313771999999997</v>
      </c>
      <c r="N75" s="26" t="s">
        <v>126</v>
      </c>
    </row>
    <row r="76" spans="1:14" x14ac:dyDescent="0.2">
      <c r="A76" s="32" t="s">
        <v>127</v>
      </c>
      <c r="C76" s="3">
        <v>0</v>
      </c>
      <c r="D76" s="3">
        <v>1399</v>
      </c>
      <c r="E76" s="3">
        <v>69</v>
      </c>
      <c r="F76" s="3">
        <v>0</v>
      </c>
      <c r="G76" s="3">
        <v>440</v>
      </c>
      <c r="H76" s="3">
        <v>954</v>
      </c>
      <c r="I76" s="3">
        <v>662</v>
      </c>
      <c r="J76" s="3"/>
      <c r="K76" s="3"/>
      <c r="L76" s="3">
        <v>29.667491999999996</v>
      </c>
      <c r="N76" s="26" t="s">
        <v>128</v>
      </c>
    </row>
    <row r="77" spans="1:14" x14ac:dyDescent="0.2">
      <c r="A77" s="32" t="s">
        <v>132</v>
      </c>
      <c r="C77" s="3">
        <v>0</v>
      </c>
      <c r="D77" s="3">
        <v>1412</v>
      </c>
      <c r="E77" s="3">
        <v>0</v>
      </c>
      <c r="F77" s="3">
        <v>0</v>
      </c>
      <c r="G77" s="3">
        <v>-883</v>
      </c>
      <c r="H77" s="3">
        <v>332</v>
      </c>
      <c r="I77" s="3">
        <v>1545</v>
      </c>
      <c r="J77" s="3"/>
      <c r="K77" s="3"/>
      <c r="L77" s="3">
        <v>10.324536</v>
      </c>
      <c r="N77" s="26" t="s">
        <v>133</v>
      </c>
    </row>
    <row r="78" spans="1:14" x14ac:dyDescent="0.2">
      <c r="A78" s="32"/>
      <c r="J78" s="3"/>
      <c r="K78" s="3"/>
      <c r="L78" s="3"/>
      <c r="N78" s="26"/>
    </row>
    <row r="79" spans="1:14" x14ac:dyDescent="0.2">
      <c r="A79" s="32" t="s">
        <v>134</v>
      </c>
      <c r="C79" s="3">
        <v>0</v>
      </c>
      <c r="D79" s="3">
        <v>0</v>
      </c>
      <c r="E79" s="3">
        <v>0</v>
      </c>
      <c r="F79" s="3">
        <v>0</v>
      </c>
      <c r="G79" s="3">
        <v>282</v>
      </c>
      <c r="H79" s="3">
        <v>253</v>
      </c>
      <c r="I79" s="3">
        <v>1263</v>
      </c>
      <c r="J79" s="3"/>
      <c r="K79" s="3"/>
      <c r="L79" s="3">
        <v>7.8677939999999991</v>
      </c>
      <c r="N79" s="26" t="s">
        <v>135</v>
      </c>
    </row>
    <row r="80" spans="1:14" x14ac:dyDescent="0.2">
      <c r="A80" s="32" t="s">
        <v>139</v>
      </c>
      <c r="C80" s="3">
        <v>0</v>
      </c>
      <c r="D80" s="3">
        <v>615</v>
      </c>
      <c r="E80" s="3">
        <v>0</v>
      </c>
      <c r="F80" s="3">
        <v>0</v>
      </c>
      <c r="G80" s="3">
        <v>258</v>
      </c>
      <c r="H80" s="3">
        <v>841</v>
      </c>
      <c r="I80" s="3">
        <v>1005</v>
      </c>
      <c r="J80" s="3"/>
      <c r="K80" s="3"/>
      <c r="L80" s="3">
        <v>26.153418000000002</v>
      </c>
      <c r="N80" s="26" t="s">
        <v>140</v>
      </c>
    </row>
    <row r="81" spans="1:14" x14ac:dyDescent="0.2">
      <c r="A81" s="32" t="s">
        <v>141</v>
      </c>
      <c r="C81" s="3">
        <v>0</v>
      </c>
      <c r="D81" s="3">
        <v>1104</v>
      </c>
      <c r="E81" s="3">
        <v>0</v>
      </c>
      <c r="F81" s="3">
        <v>0</v>
      </c>
      <c r="G81" s="3">
        <v>-466</v>
      </c>
      <c r="H81" s="3">
        <v>630</v>
      </c>
      <c r="I81" s="3">
        <v>1471</v>
      </c>
      <c r="J81" s="3"/>
      <c r="K81" s="3"/>
      <c r="L81" s="3">
        <v>19.591739999999998</v>
      </c>
      <c r="N81" s="26" t="s">
        <v>142</v>
      </c>
    </row>
    <row r="82" spans="1:14" x14ac:dyDescent="0.2">
      <c r="A82" s="32" t="s">
        <v>151</v>
      </c>
      <c r="C82" s="3">
        <v>0</v>
      </c>
      <c r="D82" s="3">
        <v>0</v>
      </c>
      <c r="E82" s="3">
        <v>0</v>
      </c>
      <c r="F82" s="3">
        <v>0</v>
      </c>
      <c r="G82" s="3">
        <v>387</v>
      </c>
      <c r="H82" s="3">
        <v>366</v>
      </c>
      <c r="I82" s="3">
        <v>1084</v>
      </c>
      <c r="J82" s="3"/>
      <c r="K82" s="3"/>
      <c r="L82" s="3">
        <v>11.381868000000001</v>
      </c>
      <c r="N82" s="26" t="s">
        <v>152</v>
      </c>
    </row>
    <row r="83" spans="1:14" x14ac:dyDescent="0.2">
      <c r="A83" s="32"/>
      <c r="J83" s="3"/>
      <c r="K83" s="3"/>
      <c r="L83" s="3"/>
      <c r="N83" s="26"/>
    </row>
    <row r="84" spans="1:14" x14ac:dyDescent="0.2">
      <c r="A84" s="32" t="s">
        <v>156</v>
      </c>
      <c r="C84" s="3">
        <v>0</v>
      </c>
      <c r="D84" s="3">
        <v>0</v>
      </c>
      <c r="E84" s="3">
        <v>0</v>
      </c>
      <c r="F84" s="3">
        <v>0</v>
      </c>
      <c r="G84" s="3">
        <v>346</v>
      </c>
      <c r="H84" s="3">
        <v>344</v>
      </c>
      <c r="I84" s="3">
        <v>738</v>
      </c>
      <c r="J84" s="3"/>
      <c r="K84" s="3"/>
      <c r="L84" s="3">
        <v>10.697711999999999</v>
      </c>
      <c r="N84" s="26" t="s">
        <v>157</v>
      </c>
    </row>
    <row r="85" spans="1:14" x14ac:dyDescent="0.2">
      <c r="A85" s="32" t="s">
        <v>159</v>
      </c>
      <c r="C85" s="3">
        <v>0</v>
      </c>
      <c r="D85" s="3">
        <v>1119</v>
      </c>
      <c r="E85" s="3">
        <v>0</v>
      </c>
      <c r="F85" s="3">
        <v>0</v>
      </c>
      <c r="G85" s="3">
        <v>-394</v>
      </c>
      <c r="H85" s="3">
        <v>743</v>
      </c>
      <c r="I85" s="3">
        <v>1132</v>
      </c>
      <c r="J85" s="3"/>
      <c r="K85" s="3"/>
      <c r="L85" s="3">
        <v>23.105813999999995</v>
      </c>
      <c r="N85" s="26" t="s">
        <v>160</v>
      </c>
    </row>
    <row r="86" spans="1:14" x14ac:dyDescent="0.2">
      <c r="A86" s="32" t="s">
        <v>161</v>
      </c>
      <c r="C86" s="3">
        <v>0</v>
      </c>
      <c r="D86" s="3">
        <v>495</v>
      </c>
      <c r="E86" s="3">
        <v>0</v>
      </c>
      <c r="F86" s="3">
        <v>0</v>
      </c>
      <c r="G86" s="3">
        <v>203</v>
      </c>
      <c r="H86" s="3">
        <v>832</v>
      </c>
      <c r="I86" s="3">
        <v>929</v>
      </c>
      <c r="J86" s="3"/>
      <c r="K86" s="3"/>
      <c r="L86" s="3">
        <v>25.873535999999998</v>
      </c>
      <c r="N86" s="26" t="s">
        <v>162</v>
      </c>
    </row>
    <row r="87" spans="1:14" x14ac:dyDescent="0.2">
      <c r="A87" s="32" t="s">
        <v>163</v>
      </c>
      <c r="C87" s="3">
        <v>0</v>
      </c>
      <c r="D87" s="3">
        <v>0</v>
      </c>
      <c r="E87" s="3">
        <v>0</v>
      </c>
      <c r="F87" s="3">
        <v>0</v>
      </c>
      <c r="G87" s="3">
        <v>351</v>
      </c>
      <c r="H87" s="3">
        <v>248</v>
      </c>
      <c r="I87" s="3">
        <v>578</v>
      </c>
      <c r="J87" s="3"/>
      <c r="K87" s="3"/>
      <c r="L87" s="3">
        <v>7.7123039999999978</v>
      </c>
      <c r="N87" s="26" t="s">
        <v>164</v>
      </c>
    </row>
    <row r="88" spans="1:14" x14ac:dyDescent="0.2">
      <c r="A88" s="32"/>
      <c r="J88" s="3"/>
      <c r="K88" s="3"/>
      <c r="L88" s="3"/>
      <c r="N88" s="26"/>
    </row>
    <row r="89" spans="1:14" x14ac:dyDescent="0.2">
      <c r="A89" s="32" t="s">
        <v>165</v>
      </c>
      <c r="C89" s="3">
        <v>0</v>
      </c>
      <c r="D89" s="3">
        <v>1122</v>
      </c>
      <c r="E89" s="3">
        <v>0</v>
      </c>
      <c r="F89" s="3">
        <v>0</v>
      </c>
      <c r="G89" s="3">
        <v>-660</v>
      </c>
      <c r="H89" s="3">
        <v>156</v>
      </c>
      <c r="I89" s="3">
        <v>1238</v>
      </c>
      <c r="J89" s="3"/>
      <c r="K89" s="3"/>
      <c r="L89" s="3">
        <v>4.8512879999999994</v>
      </c>
      <c r="M89" s="3"/>
      <c r="N89" s="26" t="s">
        <v>166</v>
      </c>
    </row>
    <row r="90" spans="1:14" x14ac:dyDescent="0.2">
      <c r="A90" s="32" t="s">
        <v>167</v>
      </c>
      <c r="C90" s="3">
        <v>0</v>
      </c>
      <c r="D90" s="3">
        <v>0</v>
      </c>
      <c r="E90" s="3">
        <v>0</v>
      </c>
      <c r="F90" s="3">
        <v>0</v>
      </c>
      <c r="G90" s="3">
        <v>731</v>
      </c>
      <c r="H90" s="3">
        <v>583</v>
      </c>
      <c r="I90" s="3">
        <v>507</v>
      </c>
      <c r="J90" s="3"/>
      <c r="K90" s="3"/>
      <c r="L90" s="3">
        <v>18.130133999999998</v>
      </c>
      <c r="M90" s="3"/>
      <c r="N90" s="26" t="s">
        <v>168</v>
      </c>
    </row>
    <row r="91" spans="1:14" x14ac:dyDescent="0.2">
      <c r="A91" s="32" t="s">
        <v>169</v>
      </c>
      <c r="C91" s="3">
        <v>0</v>
      </c>
      <c r="D91" s="3">
        <v>634</v>
      </c>
      <c r="E91" s="3">
        <v>0</v>
      </c>
      <c r="F91" s="3">
        <v>0</v>
      </c>
      <c r="G91" s="3">
        <v>144</v>
      </c>
      <c r="H91" s="3">
        <v>1252</v>
      </c>
      <c r="I91" s="3">
        <v>363</v>
      </c>
      <c r="J91" s="3"/>
      <c r="K91" s="3"/>
      <c r="L91" s="3">
        <v>38.934695999999995</v>
      </c>
      <c r="M91" s="3"/>
      <c r="N91" s="26" t="s">
        <v>170</v>
      </c>
    </row>
    <row r="92" spans="1:14" x14ac:dyDescent="0.2">
      <c r="A92" s="32" t="s">
        <v>171</v>
      </c>
      <c r="C92" s="3">
        <v>0</v>
      </c>
      <c r="D92" s="3">
        <v>0</v>
      </c>
      <c r="E92" s="3">
        <v>0</v>
      </c>
      <c r="F92" s="3">
        <v>0</v>
      </c>
      <c r="G92" s="3">
        <v>348</v>
      </c>
      <c r="H92" s="3">
        <v>234</v>
      </c>
      <c r="I92" s="3">
        <v>15</v>
      </c>
      <c r="J92" s="3"/>
      <c r="L92" s="3">
        <v>7.2769320000000004</v>
      </c>
      <c r="M92" s="3"/>
      <c r="N92" s="26" t="s">
        <v>172</v>
      </c>
    </row>
    <row r="93" spans="1:14" x14ac:dyDescent="0.2">
      <c r="A93" s="32"/>
      <c r="J93" s="3"/>
      <c r="K93" s="3"/>
      <c r="L93" s="3"/>
      <c r="M93" s="26"/>
    </row>
    <row r="94" spans="1:14" x14ac:dyDescent="0.2">
      <c r="A94" s="32" t="s">
        <v>173</v>
      </c>
      <c r="C94" s="3">
        <f t="shared" ref="C94:H94" si="28">SUM(C315:C317)</f>
        <v>0</v>
      </c>
      <c r="D94" s="3">
        <f t="shared" si="28"/>
        <v>1480</v>
      </c>
      <c r="E94" s="3">
        <f t="shared" si="28"/>
        <v>0</v>
      </c>
      <c r="F94" s="3">
        <f t="shared" si="28"/>
        <v>0</v>
      </c>
      <c r="G94" s="3">
        <f t="shared" si="28"/>
        <v>-1303</v>
      </c>
      <c r="H94" s="3">
        <f t="shared" si="28"/>
        <v>237</v>
      </c>
      <c r="I94" s="3">
        <f>I317</f>
        <v>1318</v>
      </c>
      <c r="J94" s="3"/>
      <c r="K94" s="3"/>
      <c r="L94" s="3">
        <f>SUM(L315:L317)</f>
        <v>7.3702259999999988</v>
      </c>
      <c r="N94" s="26" t="s">
        <v>174</v>
      </c>
    </row>
    <row r="95" spans="1:14" x14ac:dyDescent="0.2">
      <c r="A95" s="32" t="s">
        <v>175</v>
      </c>
      <c r="C95" s="3">
        <f t="shared" ref="C95:H95" si="29">SUM(C318:C320)</f>
        <v>0</v>
      </c>
      <c r="D95" s="3">
        <f t="shared" si="29"/>
        <v>734</v>
      </c>
      <c r="E95" s="3">
        <f t="shared" si="29"/>
        <v>0</v>
      </c>
      <c r="F95" s="3">
        <f t="shared" si="29"/>
        <v>0</v>
      </c>
      <c r="G95" s="3">
        <f t="shared" si="29"/>
        <v>-78</v>
      </c>
      <c r="H95" s="3">
        <f t="shared" si="29"/>
        <v>554</v>
      </c>
      <c r="I95" s="3">
        <f>I320</f>
        <v>1396</v>
      </c>
      <c r="J95" s="3"/>
      <c r="L95" s="3">
        <f>SUM(L318:L320)</f>
        <v>17.228292</v>
      </c>
      <c r="M95" s="3"/>
      <c r="N95" s="26" t="s">
        <v>176</v>
      </c>
    </row>
    <row r="96" spans="1:14" x14ac:dyDescent="0.2">
      <c r="A96" s="32" t="s">
        <v>177</v>
      </c>
      <c r="C96" s="3">
        <f>SUM(C321:C323)</f>
        <v>0</v>
      </c>
      <c r="D96" s="3">
        <f t="shared" ref="D96:L96" si="30">SUM(D321:D323)</f>
        <v>0</v>
      </c>
      <c r="E96" s="3">
        <f t="shared" si="30"/>
        <v>0</v>
      </c>
      <c r="F96" s="3">
        <f t="shared" si="30"/>
        <v>0</v>
      </c>
      <c r="G96" s="3">
        <f t="shared" si="30"/>
        <v>666</v>
      </c>
      <c r="H96" s="3">
        <f t="shared" si="30"/>
        <v>507</v>
      </c>
      <c r="I96" s="3">
        <f>I323</f>
        <v>730</v>
      </c>
      <c r="J96" s="3"/>
      <c r="K96" s="3"/>
      <c r="L96" s="3">
        <f t="shared" si="30"/>
        <v>15.766685999999998</v>
      </c>
      <c r="M96" s="3"/>
      <c r="N96" s="26" t="s">
        <v>178</v>
      </c>
    </row>
    <row r="97" spans="1:14" x14ac:dyDescent="0.2">
      <c r="A97" s="32" t="s">
        <v>179</v>
      </c>
      <c r="C97" s="3">
        <f t="shared" ref="C97:H97" si="31">SUM(C324:C326)</f>
        <v>0</v>
      </c>
      <c r="D97" s="3">
        <f t="shared" si="31"/>
        <v>0</v>
      </c>
      <c r="E97" s="3">
        <f t="shared" si="31"/>
        <v>114</v>
      </c>
      <c r="F97" s="3">
        <f t="shared" si="31"/>
        <v>0</v>
      </c>
      <c r="G97" s="3">
        <f t="shared" si="31"/>
        <v>195</v>
      </c>
      <c r="H97" s="3">
        <f t="shared" si="31"/>
        <v>254</v>
      </c>
      <c r="I97" s="3">
        <f>I326</f>
        <v>535</v>
      </c>
      <c r="J97" s="3"/>
      <c r="L97" s="3">
        <f>SUM(L324:L326)</f>
        <v>7.8988919999999991</v>
      </c>
      <c r="M97" s="3"/>
      <c r="N97" s="26" t="s">
        <v>180</v>
      </c>
    </row>
    <row r="98" spans="1:14" x14ac:dyDescent="0.2">
      <c r="A98" s="32"/>
      <c r="J98" s="3"/>
      <c r="L98" s="3"/>
      <c r="M98" s="3"/>
      <c r="N98" s="26"/>
    </row>
    <row r="99" spans="1:14" s="57" customFormat="1" x14ac:dyDescent="0.2">
      <c r="A99" s="32" t="s">
        <v>181</v>
      </c>
      <c r="C99" s="3">
        <f t="shared" ref="C99:H99" si="32">SUM(C328:C330)</f>
        <v>0</v>
      </c>
      <c r="D99" s="3">
        <f t="shared" si="32"/>
        <v>0</v>
      </c>
      <c r="E99" s="3">
        <f t="shared" si="32"/>
        <v>259</v>
      </c>
      <c r="F99" s="3">
        <f t="shared" si="32"/>
        <v>0</v>
      </c>
      <c r="G99" s="3">
        <f t="shared" si="32"/>
        <v>471</v>
      </c>
      <c r="H99" s="3">
        <f t="shared" si="32"/>
        <v>247</v>
      </c>
      <c r="I99" s="3">
        <f>I330</f>
        <v>64</v>
      </c>
      <c r="J99" s="65"/>
      <c r="L99" s="3">
        <f>SUM(L328:L330)</f>
        <v>7.6812059999999995</v>
      </c>
      <c r="M99" s="65"/>
      <c r="N99" s="26" t="s">
        <v>185</v>
      </c>
    </row>
    <row r="100" spans="1:14" s="57" customFormat="1" x14ac:dyDescent="0.2">
      <c r="A100" s="32" t="s">
        <v>182</v>
      </c>
      <c r="C100" s="3">
        <f t="shared" ref="C100:H100" si="33">SUM(C331:C333)</f>
        <v>0</v>
      </c>
      <c r="D100" s="3">
        <f t="shared" si="33"/>
        <v>1223</v>
      </c>
      <c r="E100" s="3">
        <f t="shared" si="33"/>
        <v>1098</v>
      </c>
      <c r="F100" s="3">
        <f t="shared" si="33"/>
        <v>0</v>
      </c>
      <c r="G100" s="3">
        <f t="shared" si="33"/>
        <v>-41</v>
      </c>
      <c r="H100" s="3">
        <f t="shared" si="33"/>
        <v>422</v>
      </c>
      <c r="I100" s="3">
        <f>I333</f>
        <v>105</v>
      </c>
      <c r="J100" s="65"/>
      <c r="L100" s="3">
        <f>SUM(L331:L333)</f>
        <v>13.123355999999998</v>
      </c>
      <c r="M100" s="65"/>
      <c r="N100" s="26" t="s">
        <v>186</v>
      </c>
    </row>
    <row r="101" spans="1:14" s="57" customFormat="1" x14ac:dyDescent="0.2">
      <c r="A101" s="32" t="s">
        <v>183</v>
      </c>
      <c r="C101" s="3">
        <f t="shared" ref="C101:H101" si="34">SUM(C334:C336)</f>
        <v>0</v>
      </c>
      <c r="D101" s="3">
        <f t="shared" si="34"/>
        <v>2057</v>
      </c>
      <c r="E101" s="3">
        <f t="shared" si="34"/>
        <v>633</v>
      </c>
      <c r="F101" s="3">
        <f t="shared" si="34"/>
        <v>0</v>
      </c>
      <c r="G101" s="3">
        <f t="shared" si="34"/>
        <v>-585</v>
      </c>
      <c r="H101" s="3">
        <f t="shared" si="34"/>
        <v>732</v>
      </c>
      <c r="I101" s="3">
        <f>I336</f>
        <v>690</v>
      </c>
      <c r="J101" s="65"/>
      <c r="L101" s="3">
        <f>SUM(L334:L336)</f>
        <v>22.763735999999994</v>
      </c>
      <c r="M101" s="65"/>
      <c r="N101" s="26" t="s">
        <v>187</v>
      </c>
    </row>
    <row r="102" spans="1:14" s="57" customFormat="1" x14ac:dyDescent="0.2">
      <c r="A102" s="32" t="s">
        <v>184</v>
      </c>
      <c r="C102" s="3">
        <f t="shared" ref="C102:H102" si="35">SUM(C337:C339)</f>
        <v>0</v>
      </c>
      <c r="D102" s="3">
        <f t="shared" si="35"/>
        <v>61</v>
      </c>
      <c r="E102" s="3">
        <f t="shared" si="35"/>
        <v>445</v>
      </c>
      <c r="F102" s="3">
        <f t="shared" si="35"/>
        <v>0</v>
      </c>
      <c r="G102" s="3">
        <f t="shared" si="35"/>
        <v>604</v>
      </c>
      <c r="H102" s="3">
        <f t="shared" si="35"/>
        <v>312</v>
      </c>
      <c r="I102" s="3">
        <f>I339</f>
        <v>86</v>
      </c>
      <c r="J102" s="65"/>
      <c r="L102" s="3">
        <f>SUM(L337:L339)</f>
        <v>9.7025760000000005</v>
      </c>
      <c r="M102" s="65"/>
      <c r="N102" s="26" t="s">
        <v>188</v>
      </c>
    </row>
    <row r="103" spans="1:14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</row>
    <row r="104" spans="1:14" s="57" customFormat="1" x14ac:dyDescent="0.2">
      <c r="A104" s="32" t="s">
        <v>193</v>
      </c>
      <c r="C104" s="3">
        <f>SUM(C341:C343)</f>
        <v>0</v>
      </c>
      <c r="D104" s="3">
        <f t="shared" ref="D104:L104" si="36">SUM(D341:D343)</f>
        <v>1273</v>
      </c>
      <c r="E104" s="3">
        <f t="shared" si="36"/>
        <v>287</v>
      </c>
      <c r="F104" s="3">
        <f t="shared" si="36"/>
        <v>0</v>
      </c>
      <c r="G104" s="3">
        <f t="shared" si="36"/>
        <v>-749</v>
      </c>
      <c r="H104" s="3">
        <f t="shared" si="36"/>
        <v>215</v>
      </c>
      <c r="I104" s="3">
        <f>I343</f>
        <v>835</v>
      </c>
      <c r="J104" s="3"/>
      <c r="K104" s="3"/>
      <c r="L104" s="3">
        <f t="shared" si="36"/>
        <v>6.6860699999999991</v>
      </c>
      <c r="M104" s="65"/>
      <c r="N104" s="26" t="s">
        <v>189</v>
      </c>
    </row>
    <row r="105" spans="1:14" s="57" customFormat="1" x14ac:dyDescent="0.2">
      <c r="A105" s="32" t="s">
        <v>194</v>
      </c>
      <c r="C105" s="3">
        <f t="shared" ref="C105:H105" si="37">SUM(C344:C346)</f>
        <v>0</v>
      </c>
      <c r="D105" s="3">
        <f t="shared" si="37"/>
        <v>1094</v>
      </c>
      <c r="E105" s="3">
        <f t="shared" si="37"/>
        <v>518</v>
      </c>
      <c r="F105" s="3">
        <f t="shared" si="37"/>
        <v>0</v>
      </c>
      <c r="G105" s="3">
        <f t="shared" si="37"/>
        <v>60</v>
      </c>
      <c r="H105" s="3">
        <f t="shared" si="37"/>
        <v>525</v>
      </c>
      <c r="I105" s="3">
        <f>I346</f>
        <v>775</v>
      </c>
      <c r="J105" s="3"/>
      <c r="K105" s="3"/>
      <c r="L105" s="3">
        <f>SUM(L344:L346)</f>
        <v>16.326449999999998</v>
      </c>
      <c r="M105" s="65"/>
      <c r="N105" s="26" t="s">
        <v>190</v>
      </c>
    </row>
    <row r="106" spans="1:14" s="57" customFormat="1" x14ac:dyDescent="0.2">
      <c r="A106" s="32" t="s">
        <v>195</v>
      </c>
      <c r="C106" s="3">
        <f>SUM(C347:C349)</f>
        <v>0</v>
      </c>
      <c r="D106" s="3">
        <f t="shared" ref="D106:L106" si="38">SUM(D347:D349)</f>
        <v>1280</v>
      </c>
      <c r="E106" s="3">
        <f t="shared" si="38"/>
        <v>414</v>
      </c>
      <c r="F106" s="3">
        <f t="shared" si="38"/>
        <v>0</v>
      </c>
      <c r="G106" s="3">
        <f t="shared" si="38"/>
        <v>-267</v>
      </c>
      <c r="H106" s="3">
        <f t="shared" si="38"/>
        <v>599</v>
      </c>
      <c r="I106" s="3">
        <f>I349</f>
        <v>1042</v>
      </c>
      <c r="J106" s="3"/>
      <c r="K106" s="3"/>
      <c r="L106" s="3">
        <f t="shared" si="38"/>
        <v>18.627701999999996</v>
      </c>
      <c r="M106" s="65"/>
      <c r="N106" s="26" t="s">
        <v>191</v>
      </c>
    </row>
    <row r="107" spans="1:14" s="57" customFormat="1" x14ac:dyDescent="0.2">
      <c r="A107" s="32" t="s">
        <v>196</v>
      </c>
      <c r="C107" s="3">
        <f>SUM(C350:C352)</f>
        <v>0</v>
      </c>
      <c r="D107" s="3">
        <f t="shared" ref="D107:L107" si="39">SUM(D350:D352)</f>
        <v>62</v>
      </c>
      <c r="E107" s="3">
        <f t="shared" si="39"/>
        <v>363</v>
      </c>
      <c r="F107" s="3">
        <f t="shared" si="39"/>
        <v>0</v>
      </c>
      <c r="G107" s="3">
        <f t="shared" si="39"/>
        <v>571</v>
      </c>
      <c r="H107" s="3">
        <f t="shared" si="39"/>
        <v>233</v>
      </c>
      <c r="I107" s="3">
        <f>I352</f>
        <v>471</v>
      </c>
      <c r="J107" s="3"/>
      <c r="K107" s="3"/>
      <c r="L107" s="3">
        <f t="shared" si="39"/>
        <v>7.2458339999999994</v>
      </c>
      <c r="M107" s="65"/>
      <c r="N107" s="26" t="s">
        <v>192</v>
      </c>
    </row>
    <row r="108" spans="1:14" s="57" customFormat="1" x14ac:dyDescent="0.2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</row>
    <row r="109" spans="1:14" s="57" customFormat="1" x14ac:dyDescent="0.2">
      <c r="A109" s="32" t="s">
        <v>197</v>
      </c>
      <c r="C109" s="3">
        <f t="shared" ref="C109:H109" si="40">SUM(C354:C356)</f>
        <v>0</v>
      </c>
      <c r="D109" s="3">
        <f t="shared" si="40"/>
        <v>66</v>
      </c>
      <c r="E109" s="3">
        <f t="shared" si="40"/>
        <v>62</v>
      </c>
      <c r="F109" s="3">
        <f t="shared" si="40"/>
        <v>0</v>
      </c>
      <c r="G109" s="3">
        <f t="shared" si="40"/>
        <v>217</v>
      </c>
      <c r="H109" s="3">
        <f t="shared" si="40"/>
        <v>279</v>
      </c>
      <c r="I109" s="3">
        <f>I356</f>
        <v>254</v>
      </c>
      <c r="J109" s="3"/>
      <c r="K109" s="3"/>
      <c r="L109" s="3">
        <f>SUM(L354:L356)</f>
        <v>8.6763419999999982</v>
      </c>
      <c r="M109" s="65"/>
      <c r="N109" s="26" t="s">
        <v>201</v>
      </c>
    </row>
    <row r="110" spans="1:14" s="57" customFormat="1" x14ac:dyDescent="0.2">
      <c r="A110" s="32" t="s">
        <v>198</v>
      </c>
      <c r="C110" s="3">
        <f t="shared" ref="C110:H110" si="41">SUM(C357:C359)</f>
        <v>0</v>
      </c>
      <c r="D110" s="3">
        <f t="shared" si="41"/>
        <v>134</v>
      </c>
      <c r="E110" s="3">
        <f t="shared" si="41"/>
        <v>21</v>
      </c>
      <c r="F110" s="3">
        <f t="shared" si="41"/>
        <v>0</v>
      </c>
      <c r="G110" s="3">
        <f t="shared" si="41"/>
        <v>176</v>
      </c>
      <c r="H110" s="3">
        <f t="shared" si="41"/>
        <v>289</v>
      </c>
      <c r="I110" s="3">
        <f>I359</f>
        <v>78</v>
      </c>
      <c r="J110" s="3"/>
      <c r="K110" s="3"/>
      <c r="L110" s="3">
        <f>SUM(L357:L359)</f>
        <v>8.9873219999999989</v>
      </c>
      <c r="M110" s="65"/>
      <c r="N110" s="26" t="s">
        <v>202</v>
      </c>
    </row>
    <row r="111" spans="1:14" s="57" customFormat="1" x14ac:dyDescent="0.2">
      <c r="A111" s="32" t="s">
        <v>199</v>
      </c>
      <c r="C111" s="3">
        <f>SUM(C360:C362)</f>
        <v>0</v>
      </c>
      <c r="D111" s="3">
        <f t="shared" ref="D111:L111" si="42">SUM(D360:D362)</f>
        <v>187</v>
      </c>
      <c r="E111" s="3">
        <f t="shared" si="42"/>
        <v>23</v>
      </c>
      <c r="F111" s="3">
        <f t="shared" si="42"/>
        <v>0</v>
      </c>
      <c r="G111" s="3">
        <f t="shared" si="42"/>
        <v>16</v>
      </c>
      <c r="H111" s="3">
        <f t="shared" si="42"/>
        <v>230</v>
      </c>
      <c r="I111" s="3">
        <f>I362</f>
        <v>62</v>
      </c>
      <c r="J111" s="3"/>
      <c r="K111" s="3"/>
      <c r="L111" s="3">
        <f t="shared" si="42"/>
        <v>7.1525399999999983</v>
      </c>
      <c r="M111" s="65"/>
      <c r="N111" s="26" t="s">
        <v>203</v>
      </c>
    </row>
    <row r="112" spans="1:14" s="57" customFormat="1" x14ac:dyDescent="0.2">
      <c r="A112" s="32" t="s">
        <v>200</v>
      </c>
      <c r="C112" s="3">
        <f t="shared" ref="C112:H112" si="43">SUM(C363:C365)</f>
        <v>0</v>
      </c>
      <c r="D112" s="3">
        <f t="shared" si="43"/>
        <v>150</v>
      </c>
      <c r="E112" s="3">
        <f t="shared" si="43"/>
        <v>0</v>
      </c>
      <c r="F112" s="3">
        <f t="shared" si="43"/>
        <v>0</v>
      </c>
      <c r="G112" s="3">
        <f t="shared" si="43"/>
        <v>62</v>
      </c>
      <c r="H112" s="3">
        <f t="shared" si="43"/>
        <v>198</v>
      </c>
      <c r="I112" s="3">
        <f>I365</f>
        <v>0</v>
      </c>
      <c r="J112" s="3"/>
      <c r="K112" s="3"/>
      <c r="L112" s="3">
        <f>SUM(L363:L365)</f>
        <v>6.1574039999999988</v>
      </c>
      <c r="M112" s="65"/>
      <c r="N112" s="26" t="s">
        <v>204</v>
      </c>
    </row>
    <row r="113" spans="1:14" s="57" customFormat="1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</row>
    <row r="114" spans="1:14" s="57" customFormat="1" x14ac:dyDescent="0.2">
      <c r="A114" s="32" t="s">
        <v>205</v>
      </c>
      <c r="C114" s="3">
        <f t="shared" ref="C114:H114" si="44">SUM(C367:C369)</f>
        <v>0</v>
      </c>
      <c r="D114" s="3">
        <f t="shared" si="44"/>
        <v>1509</v>
      </c>
      <c r="E114" s="3">
        <f t="shared" si="44"/>
        <v>0</v>
      </c>
      <c r="F114" s="3">
        <f t="shared" si="44"/>
        <v>0</v>
      </c>
      <c r="G114" s="3">
        <f t="shared" si="44"/>
        <v>-1375</v>
      </c>
      <c r="H114" s="3">
        <f t="shared" si="44"/>
        <v>131</v>
      </c>
      <c r="I114" s="3">
        <f>I369</f>
        <v>1375</v>
      </c>
      <c r="J114" s="3"/>
      <c r="L114" s="3">
        <f>SUM(L367:L369)</f>
        <v>4.0738379999999994</v>
      </c>
      <c r="M114" s="65"/>
      <c r="N114" s="26" t="s">
        <v>209</v>
      </c>
    </row>
    <row r="115" spans="1:14" s="57" customFormat="1" x14ac:dyDescent="0.2">
      <c r="A115" s="32" t="s">
        <v>206</v>
      </c>
      <c r="C115" s="3">
        <f>SUM(C370:C372)</f>
        <v>0</v>
      </c>
      <c r="D115" s="3">
        <f t="shared" ref="D115:L115" si="45">SUM(D370:D372)</f>
        <v>194</v>
      </c>
      <c r="E115" s="3">
        <f t="shared" si="45"/>
        <v>0</v>
      </c>
      <c r="F115" s="3">
        <f t="shared" si="45"/>
        <v>0</v>
      </c>
      <c r="G115" s="3">
        <f t="shared" si="45"/>
        <v>425</v>
      </c>
      <c r="H115" s="3">
        <f t="shared" si="45"/>
        <v>606</v>
      </c>
      <c r="I115" s="3">
        <f t="shared" si="45"/>
        <v>3484</v>
      </c>
      <c r="J115" s="3"/>
      <c r="K115" s="3"/>
      <c r="L115" s="3">
        <f t="shared" si="45"/>
        <v>18.845388</v>
      </c>
      <c r="M115" s="65"/>
      <c r="N115" s="26" t="s">
        <v>210</v>
      </c>
    </row>
    <row r="116" spans="1:14" s="57" customFormat="1" x14ac:dyDescent="0.2">
      <c r="A116" s="32" t="s">
        <v>207</v>
      </c>
      <c r="C116" s="3">
        <f t="shared" ref="C116:H116" si="46">SUM(C373:C375)</f>
        <v>0</v>
      </c>
      <c r="D116" s="3">
        <f t="shared" si="46"/>
        <v>979</v>
      </c>
      <c r="E116" s="3">
        <f t="shared" si="46"/>
        <v>0</v>
      </c>
      <c r="F116" s="3">
        <f t="shared" si="46"/>
        <v>0</v>
      </c>
      <c r="G116" s="3">
        <f t="shared" si="46"/>
        <v>-464</v>
      </c>
      <c r="H116" s="3">
        <f t="shared" si="46"/>
        <v>504</v>
      </c>
      <c r="I116" s="3">
        <f>I375</f>
        <v>1414</v>
      </c>
      <c r="J116" s="3"/>
      <c r="L116" s="3">
        <f>SUM(L373:L375)</f>
        <v>15.673391999999998</v>
      </c>
      <c r="M116" s="65"/>
      <c r="N116" s="26" t="s">
        <v>211</v>
      </c>
    </row>
    <row r="117" spans="1:14" s="57" customFormat="1" x14ac:dyDescent="0.2">
      <c r="A117" s="32" t="s">
        <v>208</v>
      </c>
      <c r="C117" s="3">
        <f t="shared" ref="C117:H117" si="47">SUM(C376:C378)</f>
        <v>0</v>
      </c>
      <c r="D117" s="3">
        <f t="shared" si="47"/>
        <v>88</v>
      </c>
      <c r="E117" s="3">
        <f t="shared" si="47"/>
        <v>0</v>
      </c>
      <c r="F117" s="3">
        <f t="shared" si="47"/>
        <v>0</v>
      </c>
      <c r="G117" s="3">
        <f t="shared" si="47"/>
        <v>193</v>
      </c>
      <c r="H117" s="3">
        <f t="shared" si="47"/>
        <v>279</v>
      </c>
      <c r="I117" s="3">
        <f>I378</f>
        <v>1221</v>
      </c>
      <c r="J117" s="3"/>
      <c r="L117" s="3">
        <f>SUM(L376:L378)</f>
        <v>8.676342</v>
      </c>
      <c r="M117" s="65"/>
      <c r="N117" s="26" t="s">
        <v>212</v>
      </c>
    </row>
    <row r="118" spans="1:14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L118" s="3"/>
      <c r="M118" s="65"/>
      <c r="N118" s="26"/>
    </row>
    <row r="119" spans="1:14" s="57" customFormat="1" x14ac:dyDescent="0.2">
      <c r="A119" s="32" t="str">
        <f>'Olieforbrug, TJ'!A119</f>
        <v>1. kvartal 2019</v>
      </c>
      <c r="C119" s="3">
        <f t="shared" ref="C119:H119" si="48">SUM(C380:C382)</f>
        <v>0</v>
      </c>
      <c r="D119" s="3">
        <f t="shared" si="48"/>
        <v>70</v>
      </c>
      <c r="E119" s="3">
        <f t="shared" si="48"/>
        <v>0</v>
      </c>
      <c r="F119" s="3">
        <f t="shared" si="48"/>
        <v>0</v>
      </c>
      <c r="G119" s="3">
        <f t="shared" si="48"/>
        <v>103</v>
      </c>
      <c r="H119" s="3">
        <f t="shared" si="48"/>
        <v>168</v>
      </c>
      <c r="I119" s="3">
        <f>SUM(I382)</f>
        <v>1118</v>
      </c>
      <c r="J119" s="3"/>
      <c r="L119" s="3">
        <f>SUM(L380:L382)</f>
        <v>5.2244639999999993</v>
      </c>
      <c r="M119" s="65"/>
      <c r="N119" s="26" t="str">
        <f>'Olieforbrug, TJ'!M119</f>
        <v>1. Quarter 2019</v>
      </c>
    </row>
    <row r="120" spans="1:14" s="57" customFormat="1" x14ac:dyDescent="0.2">
      <c r="A120" s="32" t="str">
        <f>'Olieforbrug, TJ'!A120</f>
        <v>2. kvartal 2019</v>
      </c>
      <c r="C120" s="3">
        <f t="shared" ref="C120:H120" si="49">SUM(C383:C385)</f>
        <v>0</v>
      </c>
      <c r="D120" s="3">
        <f t="shared" si="49"/>
        <v>1286</v>
      </c>
      <c r="E120" s="3">
        <f t="shared" si="49"/>
        <v>0</v>
      </c>
      <c r="F120" s="3">
        <f t="shared" si="49"/>
        <v>0</v>
      </c>
      <c r="G120" s="3">
        <f t="shared" si="49"/>
        <v>-251</v>
      </c>
      <c r="H120" s="3">
        <f t="shared" si="49"/>
        <v>1031</v>
      </c>
      <c r="I120" s="3">
        <f>SUM(I385)</f>
        <v>1369</v>
      </c>
      <c r="J120" s="3"/>
      <c r="L120" s="3">
        <f>SUM(L383:L385)</f>
        <v>32.062038000000001</v>
      </c>
      <c r="M120" s="65"/>
      <c r="N120" s="26" t="str">
        <f>'Olieforbrug, TJ'!M120</f>
        <v>2. Quarter 2019</v>
      </c>
    </row>
    <row r="121" spans="1:14" s="57" customFormat="1" x14ac:dyDescent="0.2">
      <c r="A121" s="32" t="str">
        <f>'Olieforbrug, TJ'!A121</f>
        <v>3. kvartal 2019</v>
      </c>
      <c r="C121" s="3">
        <f t="shared" ref="C121:H121" si="50">SUM(C386:C388)</f>
        <v>0</v>
      </c>
      <c r="D121" s="3">
        <f t="shared" si="50"/>
        <v>115</v>
      </c>
      <c r="E121" s="3">
        <f t="shared" si="50"/>
        <v>0</v>
      </c>
      <c r="F121" s="3">
        <f t="shared" si="50"/>
        <v>0</v>
      </c>
      <c r="G121" s="3">
        <f t="shared" si="50"/>
        <v>585</v>
      </c>
      <c r="H121" s="3">
        <f t="shared" si="50"/>
        <v>695</v>
      </c>
      <c r="I121" s="3">
        <f>SUM(I388)</f>
        <v>784</v>
      </c>
      <c r="J121" s="3"/>
      <c r="K121" s="3"/>
      <c r="L121" s="3">
        <f>SUM(L386:L388)</f>
        <v>21.613109999999999</v>
      </c>
      <c r="M121" s="3"/>
      <c r="N121" s="26" t="str">
        <f>'Olieforbrug, TJ'!M121</f>
        <v>3. Quarter 2019</v>
      </c>
    </row>
    <row r="122" spans="1:14" s="57" customFormat="1" x14ac:dyDescent="0.2">
      <c r="A122" s="32" t="str">
        <f>'Olieforbrug, TJ'!A122</f>
        <v>4. kvartal 2019</v>
      </c>
      <c r="C122" s="3">
        <f t="shared" ref="C122:H122" si="51">SUM(C389:C391)</f>
        <v>0</v>
      </c>
      <c r="D122" s="3">
        <f t="shared" si="51"/>
        <v>40</v>
      </c>
      <c r="E122" s="3">
        <f t="shared" si="51"/>
        <v>0</v>
      </c>
      <c r="F122" s="3">
        <f t="shared" si="51"/>
        <v>0</v>
      </c>
      <c r="G122" s="3">
        <f t="shared" si="51"/>
        <v>301</v>
      </c>
      <c r="H122" s="3">
        <f t="shared" si="51"/>
        <v>340</v>
      </c>
      <c r="I122" s="3">
        <f>SUM(I391)</f>
        <v>483</v>
      </c>
      <c r="J122" s="3"/>
      <c r="L122" s="3">
        <f>SUM(L389:L391)</f>
        <v>10.573319999999999</v>
      </c>
      <c r="M122" s="65"/>
      <c r="N122" s="26" t="str">
        <f>'Olieforbrug, TJ'!M122</f>
        <v>4. Quarter 2019</v>
      </c>
    </row>
    <row r="123" spans="1:14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L123" s="3"/>
      <c r="M123" s="65"/>
      <c r="N123" s="26"/>
    </row>
    <row r="124" spans="1:14" s="57" customFormat="1" x14ac:dyDescent="0.2">
      <c r="A124" s="32" t="str">
        <f>'Olieforbrug, TJ'!A124</f>
        <v>1. kvartal 2020</v>
      </c>
      <c r="C124" s="3">
        <f t="shared" ref="C124:H124" si="52">SUM(C393:C395)</f>
        <v>0</v>
      </c>
      <c r="D124" s="3">
        <f t="shared" si="52"/>
        <v>1319</v>
      </c>
      <c r="E124" s="3">
        <f t="shared" si="52"/>
        <v>0</v>
      </c>
      <c r="F124" s="3">
        <f t="shared" si="52"/>
        <v>0</v>
      </c>
      <c r="G124" s="3">
        <f t="shared" si="52"/>
        <v>-949</v>
      </c>
      <c r="H124" s="3">
        <f t="shared" si="52"/>
        <v>369</v>
      </c>
      <c r="I124" s="3">
        <f>SUM(I395)</f>
        <v>1432</v>
      </c>
      <c r="J124" s="3"/>
      <c r="K124" s="3"/>
      <c r="L124" s="3">
        <f>SUM(L393:L395)</f>
        <v>11.475161999999997</v>
      </c>
      <c r="M124" s="65"/>
      <c r="N124" s="26" t="str">
        <f>'Olieforbrug, TJ'!M124</f>
        <v>1. Quarter 2020</v>
      </c>
    </row>
    <row r="125" spans="1:14" s="57" customFormat="1" x14ac:dyDescent="0.2">
      <c r="A125" s="32" t="str">
        <f>'Olieforbrug, TJ'!A125</f>
        <v>2. kvartal 2020</v>
      </c>
      <c r="C125" s="3">
        <f t="shared" ref="C125:H125" si="53">SUM(C396:C398)</f>
        <v>0</v>
      </c>
      <c r="D125" s="3">
        <f t="shared" si="53"/>
        <v>87</v>
      </c>
      <c r="E125" s="3">
        <f t="shared" si="53"/>
        <v>0</v>
      </c>
      <c r="F125" s="3">
        <f t="shared" si="53"/>
        <v>0</v>
      </c>
      <c r="G125" s="3">
        <f t="shared" si="53"/>
        <v>532</v>
      </c>
      <c r="H125" s="3">
        <f t="shared" si="53"/>
        <v>614</v>
      </c>
      <c r="I125" s="3">
        <f>SUM(I398)</f>
        <v>900</v>
      </c>
      <c r="J125" s="3"/>
      <c r="L125" s="3">
        <f>SUM(L396:L398)</f>
        <v>19.094171999999997</v>
      </c>
      <c r="M125" s="65"/>
      <c r="N125" s="26" t="str">
        <f>'Olieforbrug, TJ'!M125</f>
        <v>2. Quarter 2020</v>
      </c>
    </row>
    <row r="126" spans="1:14" s="57" customFormat="1" x14ac:dyDescent="0.2">
      <c r="A126" s="32" t="str">
        <f>'Olieforbrug, TJ'!A126</f>
        <v>3. kvartal 2020</v>
      </c>
      <c r="C126" s="3">
        <f t="shared" ref="C126:H126" si="54">SUM(C399:C401)</f>
        <v>0</v>
      </c>
      <c r="D126" s="3">
        <f t="shared" si="54"/>
        <v>562</v>
      </c>
      <c r="E126" s="3">
        <f t="shared" si="54"/>
        <v>0</v>
      </c>
      <c r="F126" s="3">
        <f t="shared" si="54"/>
        <v>0</v>
      </c>
      <c r="G126" s="3">
        <f t="shared" si="54"/>
        <v>151</v>
      </c>
      <c r="H126" s="3">
        <f t="shared" si="54"/>
        <v>710</v>
      </c>
      <c r="I126" s="3">
        <f>SUM(I401)</f>
        <v>749</v>
      </c>
      <c r="J126" s="3"/>
      <c r="K126" s="3"/>
      <c r="L126" s="3">
        <f>SUM(L399:L401)</f>
        <v>22.07958</v>
      </c>
      <c r="M126" s="65"/>
      <c r="N126" s="26" t="str">
        <f>'Olieforbrug, TJ'!M126</f>
        <v>3. Quarter 2020</v>
      </c>
    </row>
    <row r="127" spans="1:14" s="57" customFormat="1" x14ac:dyDescent="0.2">
      <c r="A127" s="32" t="str">
        <f>'Olieforbrug, TJ'!A127</f>
        <v>4. kvartal 2020</v>
      </c>
      <c r="C127" s="3">
        <f t="shared" ref="C127:H127" si="55">SUM(C402:C404)</f>
        <v>0</v>
      </c>
      <c r="D127" s="3">
        <f t="shared" si="55"/>
        <v>43</v>
      </c>
      <c r="E127" s="3">
        <f t="shared" si="55"/>
        <v>0</v>
      </c>
      <c r="F127" s="3">
        <f t="shared" si="55"/>
        <v>0</v>
      </c>
      <c r="G127" s="3">
        <f t="shared" si="55"/>
        <v>255</v>
      </c>
      <c r="H127" s="3">
        <f t="shared" si="55"/>
        <v>298</v>
      </c>
      <c r="I127" s="3">
        <f>SUM(I404)</f>
        <v>494</v>
      </c>
      <c r="J127" s="3"/>
      <c r="L127" s="3">
        <f>SUM(L402:L404)</f>
        <v>9.2672039999999978</v>
      </c>
      <c r="M127" s="65"/>
      <c r="N127" s="26" t="str">
        <f>'Olieforbrug, TJ'!M127</f>
        <v>4. Quarter 2020</v>
      </c>
    </row>
    <row r="128" spans="1:14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L128" s="3"/>
      <c r="M128" s="65"/>
      <c r="N128" s="26"/>
    </row>
    <row r="129" spans="1:14" s="57" customFormat="1" x14ac:dyDescent="0.2">
      <c r="A129" s="32" t="str">
        <f>'Olieforbrug, TJ'!A129</f>
        <v>1. kvartal 2021</v>
      </c>
      <c r="C129" s="3">
        <f t="shared" ref="C129:H129" si="56">SUM(C406:C408)</f>
        <v>0</v>
      </c>
      <c r="D129" s="3">
        <f t="shared" si="56"/>
        <v>46</v>
      </c>
      <c r="E129" s="3">
        <f t="shared" si="56"/>
        <v>0</v>
      </c>
      <c r="F129" s="3">
        <f t="shared" si="56"/>
        <v>0</v>
      </c>
      <c r="G129" s="3">
        <f t="shared" si="56"/>
        <v>494</v>
      </c>
      <c r="H129" s="3">
        <f t="shared" si="56"/>
        <v>532</v>
      </c>
      <c r="I129" s="3">
        <f>SUM(I408)</f>
        <v>0</v>
      </c>
      <c r="J129" s="3"/>
      <c r="L129" s="3">
        <f>SUM(L406:L408)</f>
        <v>16.544136000000002</v>
      </c>
      <c r="M129" s="65"/>
      <c r="N129" s="26" t="str">
        <f>'Olieforbrug, TJ'!M129</f>
        <v>1. Quarter 2021</v>
      </c>
    </row>
    <row r="130" spans="1:14" s="57" customFormat="1" x14ac:dyDescent="0.2">
      <c r="A130" s="32" t="str">
        <f>'Olieforbrug, TJ'!A130</f>
        <v>2. kvartal 2021</v>
      </c>
      <c r="C130" s="3">
        <f t="shared" ref="C130:H130" si="57">SUM(C409:C411)</f>
        <v>0</v>
      </c>
      <c r="D130" s="3">
        <f t="shared" si="57"/>
        <v>191</v>
      </c>
      <c r="E130" s="3">
        <f t="shared" si="57"/>
        <v>0</v>
      </c>
      <c r="F130" s="3">
        <f t="shared" si="57"/>
        <v>0</v>
      </c>
      <c r="G130" s="3">
        <f t="shared" si="57"/>
        <v>0</v>
      </c>
      <c r="H130" s="3">
        <f t="shared" si="57"/>
        <v>191</v>
      </c>
      <c r="I130" s="3">
        <f>SUM(I411)</f>
        <v>0</v>
      </c>
      <c r="J130" s="3"/>
      <c r="L130" s="3">
        <f>SUM(L409:L411)</f>
        <v>5.9397179999999992</v>
      </c>
      <c r="M130" s="65"/>
      <c r="N130" s="26" t="str">
        <f>'Olieforbrug, TJ'!M130</f>
        <v>2. Quarter 2021</v>
      </c>
    </row>
    <row r="131" spans="1:14" s="57" customFormat="1" x14ac:dyDescent="0.2">
      <c r="A131" s="32" t="str">
        <f>'Olieforbrug, TJ'!A131</f>
        <v>3. kvartal 2021</v>
      </c>
      <c r="C131" s="3">
        <f t="shared" ref="C131:H131" si="58">SUM(C412:C414)</f>
        <v>0</v>
      </c>
      <c r="D131" s="3">
        <f t="shared" si="58"/>
        <v>118</v>
      </c>
      <c r="E131" s="3">
        <f t="shared" si="58"/>
        <v>0</v>
      </c>
      <c r="F131" s="3">
        <f t="shared" si="58"/>
        <v>0</v>
      </c>
      <c r="G131" s="3">
        <f t="shared" si="58"/>
        <v>0</v>
      </c>
      <c r="H131" s="3">
        <f t="shared" si="58"/>
        <v>118</v>
      </c>
      <c r="I131" s="3">
        <f>SUM(I414)</f>
        <v>0</v>
      </c>
      <c r="J131" s="3"/>
      <c r="L131" s="3">
        <f>SUM(L412:L414)</f>
        <v>3.6695639999999994</v>
      </c>
      <c r="M131" s="65"/>
      <c r="N131" s="26" t="str">
        <f>'Olieforbrug, TJ'!M131</f>
        <v>3. Quarter 2021</v>
      </c>
    </row>
    <row r="132" spans="1:14" s="57" customFormat="1" x14ac:dyDescent="0.2">
      <c r="A132" s="32" t="str">
        <f>'Olieforbrug, TJ'!A132</f>
        <v>4. kvartal 2021</v>
      </c>
      <c r="C132" s="3">
        <f t="shared" ref="C132:H132" si="59">SUM(C415:C417)</f>
        <v>0</v>
      </c>
      <c r="D132" s="3">
        <f t="shared" si="59"/>
        <v>45</v>
      </c>
      <c r="E132" s="3">
        <f t="shared" si="59"/>
        <v>0</v>
      </c>
      <c r="F132" s="3">
        <f t="shared" si="59"/>
        <v>0</v>
      </c>
      <c r="G132" s="3">
        <f t="shared" si="59"/>
        <v>0</v>
      </c>
      <c r="H132" s="3">
        <f t="shared" si="59"/>
        <v>45</v>
      </c>
      <c r="I132" s="3">
        <f>SUM(I417)</f>
        <v>0</v>
      </c>
      <c r="J132" s="3"/>
      <c r="K132" s="3"/>
      <c r="L132" s="3">
        <f>SUM(L415:L417)</f>
        <v>1.39941</v>
      </c>
      <c r="M132" s="65"/>
      <c r="N132" s="26" t="str">
        <f>'Olieforbrug, TJ'!M132</f>
        <v>4. Quarter 2021</v>
      </c>
    </row>
    <row r="133" spans="1:14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L133" s="3"/>
      <c r="M133" s="65"/>
      <c r="N133" s="26"/>
    </row>
    <row r="134" spans="1:14" s="57" customFormat="1" x14ac:dyDescent="0.2">
      <c r="A134" s="32" t="str">
        <f>'Olieforbrug, TJ'!A134</f>
        <v>1. kvartal 2022</v>
      </c>
      <c r="C134" s="3">
        <f>SUM(C419:C421)</f>
        <v>0</v>
      </c>
      <c r="D134" s="3">
        <f t="shared" ref="D134:H134" si="60">SUM(D419:D421)</f>
        <v>61</v>
      </c>
      <c r="E134" s="3">
        <f t="shared" si="60"/>
        <v>0</v>
      </c>
      <c r="F134" s="3">
        <f t="shared" si="60"/>
        <v>0</v>
      </c>
      <c r="G134" s="3">
        <f t="shared" si="60"/>
        <v>0</v>
      </c>
      <c r="H134" s="3">
        <f t="shared" si="60"/>
        <v>61</v>
      </c>
      <c r="I134" s="3">
        <f>SUM(I421)</f>
        <v>0</v>
      </c>
      <c r="J134" s="3"/>
      <c r="K134" s="3"/>
      <c r="L134" s="3">
        <f>SUM(L419:L421)</f>
        <v>1.8969779999999998</v>
      </c>
      <c r="M134" s="65"/>
      <c r="N134" s="26" t="str">
        <f>'Olieforbrug, TJ'!M134</f>
        <v>1. Quarter 2022</v>
      </c>
    </row>
    <row r="135" spans="1:14" s="57" customFormat="1" x14ac:dyDescent="0.2">
      <c r="A135" s="32" t="str">
        <f>'Olieforbrug, TJ'!A135</f>
        <v>2. kvartal 2022</v>
      </c>
      <c r="C135" s="3">
        <f>SUM(C422:C424)</f>
        <v>0</v>
      </c>
      <c r="D135" s="3">
        <f t="shared" ref="D135:L135" si="61">SUM(D422:D424)</f>
        <v>38</v>
      </c>
      <c r="E135" s="3">
        <f t="shared" si="61"/>
        <v>0</v>
      </c>
      <c r="F135" s="3">
        <f t="shared" si="61"/>
        <v>0</v>
      </c>
      <c r="G135" s="3">
        <f t="shared" si="61"/>
        <v>0</v>
      </c>
      <c r="H135" s="3">
        <f t="shared" si="61"/>
        <v>38</v>
      </c>
      <c r="I135" s="3">
        <f>SUM(I424)</f>
        <v>0</v>
      </c>
      <c r="J135" s="3"/>
      <c r="K135" s="3"/>
      <c r="L135" s="3">
        <f t="shared" si="61"/>
        <v>1.181724</v>
      </c>
      <c r="M135" s="65"/>
      <c r="N135" s="26" t="str">
        <f>'Olieforbrug, TJ'!M135</f>
        <v>2. Quarter 2022</v>
      </c>
    </row>
    <row r="136" spans="1:14" s="57" customFormat="1" x14ac:dyDescent="0.2">
      <c r="A136" s="32" t="str">
        <f>'Olieforbrug, TJ'!A136</f>
        <v>3. kvartal 2022</v>
      </c>
      <c r="C136" s="3">
        <f>SUM(C425:C427)</f>
        <v>0</v>
      </c>
      <c r="D136" s="3">
        <f t="shared" ref="D136:L136" si="62">SUM(D425:D427)</f>
        <v>75</v>
      </c>
      <c r="E136" s="3">
        <f t="shared" si="62"/>
        <v>0</v>
      </c>
      <c r="F136" s="3">
        <f t="shared" si="62"/>
        <v>0</v>
      </c>
      <c r="G136" s="3">
        <f t="shared" si="62"/>
        <v>0</v>
      </c>
      <c r="H136" s="3">
        <f t="shared" si="62"/>
        <v>75</v>
      </c>
      <c r="I136" s="3">
        <f>SUM(I427)</f>
        <v>0</v>
      </c>
      <c r="J136" s="3"/>
      <c r="K136" s="3"/>
      <c r="L136" s="3">
        <f t="shared" si="62"/>
        <v>2.3323499999999999</v>
      </c>
      <c r="M136" s="65"/>
      <c r="N136" s="26" t="str">
        <f>'Olieforbrug, TJ'!M136</f>
        <v>3. Quarter 2022</v>
      </c>
    </row>
    <row r="137" spans="1:14" s="57" customFormat="1" x14ac:dyDescent="0.2">
      <c r="A137" s="32" t="str">
        <f>'Olieforbrug, TJ'!A137</f>
        <v>4. kvartal 2022</v>
      </c>
      <c r="C137" s="3">
        <f t="shared" ref="C137:H137" si="63">SUM(C428:C430)</f>
        <v>0</v>
      </c>
      <c r="D137" s="3">
        <f t="shared" si="63"/>
        <v>0</v>
      </c>
      <c r="E137" s="3">
        <f t="shared" si="63"/>
        <v>0</v>
      </c>
      <c r="F137" s="3">
        <f t="shared" si="63"/>
        <v>0</v>
      </c>
      <c r="G137" s="3">
        <f t="shared" si="63"/>
        <v>0</v>
      </c>
      <c r="H137" s="3">
        <f t="shared" si="63"/>
        <v>0</v>
      </c>
      <c r="I137" s="3">
        <f>SUM(I430)</f>
        <v>0</v>
      </c>
      <c r="J137" s="3"/>
      <c r="K137" s="3"/>
      <c r="L137" s="3">
        <f>SUM(L428:L430)</f>
        <v>0</v>
      </c>
      <c r="M137" s="65"/>
      <c r="N137" s="26" t="str">
        <f>'Olieforbrug, TJ'!M137</f>
        <v>4. Quarter 2022</v>
      </c>
    </row>
    <row r="138" spans="1:14" x14ac:dyDescent="0.2">
      <c r="A138" s="32"/>
      <c r="J138" s="3"/>
      <c r="K138" s="3"/>
      <c r="L138" s="3"/>
      <c r="M138" s="3"/>
      <c r="N138" s="26"/>
    </row>
    <row r="139" spans="1:14" s="57" customFormat="1" x14ac:dyDescent="0.2">
      <c r="A139" s="32" t="str">
        <f>'Olieforbrug, TJ'!A139</f>
        <v>1. kvartal 2023</v>
      </c>
      <c r="C139" s="3">
        <f>SUM(C432:C434)</f>
        <v>0</v>
      </c>
      <c r="D139" s="3">
        <f t="shared" ref="D139:L139" si="64">SUM(D432:D434)</f>
        <v>0</v>
      </c>
      <c r="E139" s="3">
        <f t="shared" si="64"/>
        <v>0</v>
      </c>
      <c r="F139" s="3">
        <f t="shared" si="64"/>
        <v>0</v>
      </c>
      <c r="G139" s="3">
        <f t="shared" si="64"/>
        <v>0</v>
      </c>
      <c r="H139" s="3">
        <f t="shared" si="64"/>
        <v>0</v>
      </c>
      <c r="I139" s="3">
        <f>SUM(I434)</f>
        <v>0</v>
      </c>
      <c r="J139" s="3"/>
      <c r="K139" s="3"/>
      <c r="L139" s="3">
        <f t="shared" si="64"/>
        <v>0</v>
      </c>
      <c r="M139" s="65"/>
      <c r="N139" s="26" t="str">
        <f>'Olieforbrug, TJ'!M139</f>
        <v>1. Quarter 2023</v>
      </c>
    </row>
    <row r="140" spans="1:14" s="57" customFormat="1" x14ac:dyDescent="0.2">
      <c r="A140" s="32" t="str">
        <f>'Olieforbrug, TJ'!A140</f>
        <v>2. kvartal 2023</v>
      </c>
      <c r="C140" s="3">
        <f t="shared" ref="C140:H140" si="65">SUM(C435:C437)</f>
        <v>0</v>
      </c>
      <c r="D140" s="3">
        <f t="shared" si="65"/>
        <v>0</v>
      </c>
      <c r="E140" s="3">
        <f t="shared" si="65"/>
        <v>0</v>
      </c>
      <c r="F140" s="3">
        <f t="shared" si="65"/>
        <v>0</v>
      </c>
      <c r="G140" s="3">
        <f t="shared" si="65"/>
        <v>0</v>
      </c>
      <c r="H140" s="3">
        <f t="shared" si="65"/>
        <v>0</v>
      </c>
      <c r="I140" s="3">
        <f>SUM(I437)</f>
        <v>0</v>
      </c>
      <c r="J140" s="3"/>
      <c r="K140" s="3"/>
      <c r="L140" s="3">
        <f>SUM(L435:L437)</f>
        <v>0</v>
      </c>
      <c r="M140" s="65"/>
      <c r="N140" s="26" t="str">
        <f>'Olieforbrug, TJ'!M140</f>
        <v>2. Quarter 2023</v>
      </c>
    </row>
    <row r="141" spans="1:14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4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4" s="57" customFormat="1" x14ac:dyDescent="0.2">
      <c r="A143" s="3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65"/>
      <c r="N143" s="26"/>
    </row>
    <row r="144" spans="1:14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3"/>
      <c r="K144" s="3"/>
      <c r="L144" s="25"/>
      <c r="N144" s="2"/>
    </row>
    <row r="145" spans="1:14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7"/>
      <c r="L145" s="34"/>
      <c r="N145" s="37">
        <v>2001</v>
      </c>
    </row>
    <row r="146" spans="1:14" x14ac:dyDescent="0.2">
      <c r="A146" s="33" t="s">
        <v>102</v>
      </c>
      <c r="C146" s="3">
        <v>0</v>
      </c>
      <c r="D146" s="3">
        <v>0</v>
      </c>
      <c r="E146" s="3">
        <v>1</v>
      </c>
      <c r="F146" s="3">
        <v>0</v>
      </c>
      <c r="G146" s="3">
        <v>100</v>
      </c>
      <c r="H146" s="3">
        <v>100</v>
      </c>
      <c r="I146" s="3">
        <v>2375</v>
      </c>
      <c r="N146" s="23" t="s">
        <v>115</v>
      </c>
    </row>
    <row r="147" spans="1:14" x14ac:dyDescent="0.2">
      <c r="A147" s="33" t="s">
        <v>103</v>
      </c>
      <c r="C147" s="3">
        <v>0</v>
      </c>
      <c r="D147" s="3">
        <v>0</v>
      </c>
      <c r="E147" s="3">
        <v>1</v>
      </c>
      <c r="F147" s="3">
        <v>0</v>
      </c>
      <c r="G147" s="3">
        <v>153</v>
      </c>
      <c r="H147" s="3">
        <v>164</v>
      </c>
      <c r="I147" s="3">
        <v>2222</v>
      </c>
      <c r="N147" s="23" t="s">
        <v>116</v>
      </c>
    </row>
    <row r="148" spans="1:14" x14ac:dyDescent="0.2">
      <c r="A148" s="33" t="s">
        <v>104</v>
      </c>
      <c r="C148" s="3">
        <v>0</v>
      </c>
      <c r="D148" s="3">
        <v>0</v>
      </c>
      <c r="E148" s="3">
        <v>0</v>
      </c>
      <c r="F148" s="3">
        <v>0</v>
      </c>
      <c r="G148" s="3">
        <v>202</v>
      </c>
      <c r="H148" s="3">
        <v>181</v>
      </c>
      <c r="I148" s="3">
        <v>2020</v>
      </c>
      <c r="N148" s="23" t="s">
        <v>117</v>
      </c>
    </row>
    <row r="149" spans="1:14" x14ac:dyDescent="0.2">
      <c r="A149" s="33" t="s">
        <v>105</v>
      </c>
      <c r="B149" s="15"/>
      <c r="C149" s="16">
        <v>0</v>
      </c>
      <c r="D149" s="16">
        <v>0</v>
      </c>
      <c r="E149" s="16">
        <v>0</v>
      </c>
      <c r="F149" s="16">
        <v>0</v>
      </c>
      <c r="G149" s="16">
        <v>274</v>
      </c>
      <c r="H149" s="16">
        <v>290</v>
      </c>
      <c r="I149" s="16">
        <v>1746</v>
      </c>
      <c r="J149" s="15"/>
      <c r="K149" s="15"/>
      <c r="L149" s="15"/>
      <c r="N149" s="23" t="s">
        <v>118</v>
      </c>
    </row>
    <row r="150" spans="1:14" x14ac:dyDescent="0.2">
      <c r="A150" s="33" t="s">
        <v>106</v>
      </c>
      <c r="B150" s="15"/>
      <c r="C150" s="16">
        <v>0</v>
      </c>
      <c r="D150" s="16">
        <v>1028</v>
      </c>
      <c r="E150" s="16">
        <v>2</v>
      </c>
      <c r="F150" s="16">
        <v>0</v>
      </c>
      <c r="G150" s="16">
        <v>-1224</v>
      </c>
      <c r="H150" s="16">
        <v>542</v>
      </c>
      <c r="I150" s="16">
        <v>2970</v>
      </c>
      <c r="J150" s="15"/>
      <c r="K150" s="15"/>
      <c r="L150" s="15"/>
      <c r="N150" s="23" t="s">
        <v>119</v>
      </c>
    </row>
    <row r="151" spans="1:14" x14ac:dyDescent="0.2">
      <c r="A151" s="33" t="s">
        <v>107</v>
      </c>
      <c r="B151" s="15"/>
      <c r="C151" s="16">
        <v>0</v>
      </c>
      <c r="D151" s="16">
        <v>0</v>
      </c>
      <c r="E151" s="16">
        <v>3</v>
      </c>
      <c r="F151" s="16">
        <v>0</v>
      </c>
      <c r="G151" s="16">
        <v>614</v>
      </c>
      <c r="H151" s="16">
        <v>613</v>
      </c>
      <c r="I151" s="16">
        <v>2356</v>
      </c>
      <c r="J151" s="15"/>
      <c r="K151" s="15"/>
      <c r="L151" s="15"/>
      <c r="N151" s="23" t="s">
        <v>120</v>
      </c>
    </row>
    <row r="152" spans="1:14" x14ac:dyDescent="0.2">
      <c r="A152" s="33" t="s">
        <v>108</v>
      </c>
      <c r="B152" s="15"/>
      <c r="C152" s="16">
        <v>0</v>
      </c>
      <c r="D152" s="16">
        <v>0</v>
      </c>
      <c r="E152" s="16">
        <v>9</v>
      </c>
      <c r="F152" s="16">
        <v>0</v>
      </c>
      <c r="G152" s="16">
        <v>467</v>
      </c>
      <c r="H152" s="16">
        <v>499</v>
      </c>
      <c r="I152" s="16">
        <v>1889</v>
      </c>
      <c r="J152" s="15"/>
      <c r="K152" s="15"/>
      <c r="L152" s="15"/>
      <c r="N152" s="23" t="s">
        <v>121</v>
      </c>
    </row>
    <row r="153" spans="1:14" x14ac:dyDescent="0.2">
      <c r="A153" s="33" t="s">
        <v>109</v>
      </c>
      <c r="B153" s="15"/>
      <c r="C153" s="16">
        <v>0</v>
      </c>
      <c r="D153" s="16">
        <v>0</v>
      </c>
      <c r="E153" s="16">
        <v>11</v>
      </c>
      <c r="F153" s="16">
        <v>0</v>
      </c>
      <c r="G153" s="16">
        <v>545</v>
      </c>
      <c r="H153" s="16">
        <v>468</v>
      </c>
      <c r="I153" s="16">
        <v>1344</v>
      </c>
      <c r="J153" s="15"/>
      <c r="K153" s="15"/>
      <c r="L153" s="15"/>
      <c r="N153" s="23" t="s">
        <v>122</v>
      </c>
    </row>
    <row r="154" spans="1:14" x14ac:dyDescent="0.2">
      <c r="A154" s="33" t="s">
        <v>110</v>
      </c>
      <c r="B154" s="15"/>
      <c r="C154" s="16">
        <v>0</v>
      </c>
      <c r="D154" s="16">
        <v>0</v>
      </c>
      <c r="E154" s="16">
        <v>7</v>
      </c>
      <c r="F154" s="16">
        <v>0</v>
      </c>
      <c r="G154" s="16">
        <v>255</v>
      </c>
      <c r="H154" s="16">
        <v>263</v>
      </c>
      <c r="I154" s="16">
        <v>1089</v>
      </c>
      <c r="J154" s="15"/>
      <c r="K154" s="15"/>
      <c r="L154" s="15"/>
      <c r="N154" s="23" t="s">
        <v>123</v>
      </c>
    </row>
    <row r="155" spans="1:14" x14ac:dyDescent="0.2">
      <c r="A155" s="33" t="s">
        <v>111</v>
      </c>
      <c r="B155" s="15"/>
      <c r="C155" s="16">
        <v>0</v>
      </c>
      <c r="D155" s="16">
        <v>971</v>
      </c>
      <c r="E155" s="16">
        <v>2</v>
      </c>
      <c r="F155" s="16">
        <v>0</v>
      </c>
      <c r="G155" s="16">
        <v>-1529</v>
      </c>
      <c r="H155" s="16">
        <v>216</v>
      </c>
      <c r="I155" s="16">
        <v>2618</v>
      </c>
      <c r="J155" s="15"/>
      <c r="K155" s="15"/>
      <c r="L155" s="15"/>
      <c r="N155" s="23" t="s">
        <v>124</v>
      </c>
    </row>
    <row r="156" spans="1:14" x14ac:dyDescent="0.2">
      <c r="A156" s="33" t="s">
        <v>112</v>
      </c>
      <c r="B156" s="15"/>
      <c r="C156" s="16">
        <v>0</v>
      </c>
      <c r="D156" s="16">
        <v>0</v>
      </c>
      <c r="E156" s="16">
        <v>2</v>
      </c>
      <c r="F156" s="16">
        <v>1</v>
      </c>
      <c r="G156" s="16">
        <v>159</v>
      </c>
      <c r="H156" s="16">
        <v>190</v>
      </c>
      <c r="I156" s="16">
        <v>2459</v>
      </c>
      <c r="J156" s="15"/>
      <c r="K156" s="15"/>
      <c r="L156" s="15"/>
      <c r="N156" s="23" t="s">
        <v>125</v>
      </c>
    </row>
    <row r="157" spans="1:14" ht="13.5" thickBot="1" x14ac:dyDescent="0.25">
      <c r="A157" s="41" t="s">
        <v>113</v>
      </c>
      <c r="C157" s="42">
        <v>0</v>
      </c>
      <c r="D157" s="42">
        <v>0</v>
      </c>
      <c r="E157" s="42">
        <v>0</v>
      </c>
      <c r="F157" s="42">
        <v>0</v>
      </c>
      <c r="G157" s="42">
        <v>169</v>
      </c>
      <c r="H157" s="42">
        <v>168</v>
      </c>
      <c r="I157" s="42">
        <v>2290</v>
      </c>
      <c r="J157" s="2"/>
      <c r="K157" s="2"/>
      <c r="L157" s="42"/>
      <c r="N157" s="43" t="s">
        <v>113</v>
      </c>
    </row>
    <row r="158" spans="1:14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M158" s="3"/>
      <c r="N158" s="37">
        <v>2002</v>
      </c>
    </row>
    <row r="159" spans="1:14" x14ac:dyDescent="0.2">
      <c r="A159" s="33" t="s">
        <v>102</v>
      </c>
      <c r="B159" s="15"/>
      <c r="C159" s="16">
        <v>0</v>
      </c>
      <c r="D159" s="16">
        <v>0</v>
      </c>
      <c r="E159" s="16">
        <v>0</v>
      </c>
      <c r="F159" s="16">
        <v>0</v>
      </c>
      <c r="G159" s="16">
        <v>159</v>
      </c>
      <c r="H159" s="16">
        <v>135</v>
      </c>
      <c r="I159" s="16">
        <v>2131</v>
      </c>
      <c r="J159" s="15"/>
      <c r="K159" s="15"/>
      <c r="L159" s="15"/>
      <c r="N159" s="23" t="s">
        <v>115</v>
      </c>
    </row>
    <row r="160" spans="1:14" x14ac:dyDescent="0.2">
      <c r="A160" s="33" t="s">
        <v>103</v>
      </c>
      <c r="B160" s="15"/>
      <c r="C160" s="16">
        <v>0</v>
      </c>
      <c r="D160" s="16">
        <v>0</v>
      </c>
      <c r="E160" s="16">
        <v>1</v>
      </c>
      <c r="F160" s="16">
        <v>0</v>
      </c>
      <c r="G160" s="16">
        <v>148</v>
      </c>
      <c r="H160" s="16">
        <v>150</v>
      </c>
      <c r="I160" s="16">
        <v>1983</v>
      </c>
      <c r="J160" s="15"/>
      <c r="K160" s="15"/>
      <c r="L160" s="15"/>
      <c r="N160" s="23" t="s">
        <v>116</v>
      </c>
    </row>
    <row r="161" spans="1:14" x14ac:dyDescent="0.2">
      <c r="A161" s="33" t="s">
        <v>104</v>
      </c>
      <c r="B161" s="15"/>
      <c r="C161" s="16">
        <v>0</v>
      </c>
      <c r="D161" s="16">
        <v>0</v>
      </c>
      <c r="E161" s="16">
        <v>1</v>
      </c>
      <c r="F161" s="16">
        <v>0</v>
      </c>
      <c r="G161" s="16">
        <v>272</v>
      </c>
      <c r="H161" s="16">
        <v>266</v>
      </c>
      <c r="I161" s="16">
        <v>1711</v>
      </c>
      <c r="J161" s="15"/>
      <c r="K161" s="15"/>
      <c r="L161" s="15"/>
      <c r="N161" s="23" t="s">
        <v>117</v>
      </c>
    </row>
    <row r="162" spans="1:14" x14ac:dyDescent="0.2">
      <c r="A162" s="33" t="s">
        <v>105</v>
      </c>
      <c r="B162" s="15"/>
      <c r="C162" s="16">
        <v>0</v>
      </c>
      <c r="D162" s="16">
        <v>0</v>
      </c>
      <c r="E162" s="16">
        <v>3</v>
      </c>
      <c r="F162" s="16">
        <v>0</v>
      </c>
      <c r="G162" s="16">
        <v>338</v>
      </c>
      <c r="H162" s="16">
        <v>344</v>
      </c>
      <c r="I162" s="16">
        <v>1373</v>
      </c>
      <c r="J162" s="15"/>
      <c r="K162" s="15"/>
      <c r="L162" s="15"/>
      <c r="N162" s="23" t="s">
        <v>118</v>
      </c>
    </row>
    <row r="163" spans="1:14" x14ac:dyDescent="0.2">
      <c r="A163" s="33" t="s">
        <v>106</v>
      </c>
      <c r="B163" s="15"/>
      <c r="C163" s="16">
        <v>0</v>
      </c>
      <c r="D163" s="16">
        <v>957</v>
      </c>
      <c r="E163" s="16">
        <v>9</v>
      </c>
      <c r="F163" s="16">
        <v>0</v>
      </c>
      <c r="G163" s="16">
        <v>-481</v>
      </c>
      <c r="H163" s="16">
        <v>478</v>
      </c>
      <c r="I163" s="16">
        <v>1854</v>
      </c>
      <c r="J163" s="15"/>
      <c r="K163" s="15"/>
      <c r="L163" s="15"/>
      <c r="N163" s="23" t="s">
        <v>119</v>
      </c>
    </row>
    <row r="164" spans="1:14" x14ac:dyDescent="0.2">
      <c r="A164" s="33" t="s">
        <v>107</v>
      </c>
      <c r="B164" s="15"/>
      <c r="C164" s="16">
        <v>0</v>
      </c>
      <c r="D164" s="16">
        <v>0</v>
      </c>
      <c r="E164" s="16">
        <v>2</v>
      </c>
      <c r="F164" s="16">
        <v>0</v>
      </c>
      <c r="G164" s="16">
        <v>-334</v>
      </c>
      <c r="H164" s="16">
        <v>462</v>
      </c>
      <c r="I164" s="16">
        <v>2188</v>
      </c>
      <c r="J164" s="15"/>
      <c r="K164" s="15"/>
      <c r="L164" s="15"/>
      <c r="N164" s="23" t="s">
        <v>120</v>
      </c>
    </row>
    <row r="165" spans="1:14" x14ac:dyDescent="0.2">
      <c r="A165" s="33" t="s">
        <v>108</v>
      </c>
      <c r="B165" s="15"/>
      <c r="C165" s="16">
        <v>0</v>
      </c>
      <c r="D165" s="16">
        <v>0</v>
      </c>
      <c r="E165" s="16">
        <v>12</v>
      </c>
      <c r="F165" s="16">
        <v>0</v>
      </c>
      <c r="G165" s="16">
        <v>604</v>
      </c>
      <c r="H165" s="16">
        <v>528</v>
      </c>
      <c r="I165" s="16">
        <v>1584</v>
      </c>
      <c r="J165" s="15"/>
      <c r="K165" s="15"/>
      <c r="L165" s="15"/>
      <c r="N165" s="23" t="s">
        <v>121</v>
      </c>
    </row>
    <row r="166" spans="1:14" x14ac:dyDescent="0.2">
      <c r="A166" s="33" t="s">
        <v>109</v>
      </c>
      <c r="B166" s="15"/>
      <c r="C166" s="16">
        <v>0</v>
      </c>
      <c r="D166" s="16">
        <v>0</v>
      </c>
      <c r="E166" s="16">
        <v>7</v>
      </c>
      <c r="F166" s="16">
        <v>0</v>
      </c>
      <c r="G166" s="16">
        <v>439</v>
      </c>
      <c r="H166" s="16">
        <v>448</v>
      </c>
      <c r="I166" s="16">
        <v>1145</v>
      </c>
      <c r="J166" s="15"/>
      <c r="K166" s="15"/>
      <c r="L166" s="15"/>
      <c r="N166" s="23" t="s">
        <v>122</v>
      </c>
    </row>
    <row r="167" spans="1:14" x14ac:dyDescent="0.2">
      <c r="A167" s="33" t="s">
        <v>110</v>
      </c>
      <c r="B167" s="15"/>
      <c r="C167" s="16">
        <v>0</v>
      </c>
      <c r="D167" s="16">
        <v>0</v>
      </c>
      <c r="E167" s="16">
        <v>5</v>
      </c>
      <c r="F167" s="16">
        <v>0</v>
      </c>
      <c r="G167" s="16">
        <v>371</v>
      </c>
      <c r="H167" s="16">
        <v>358</v>
      </c>
      <c r="I167" s="16">
        <v>774</v>
      </c>
      <c r="J167" s="15"/>
      <c r="K167" s="15"/>
      <c r="L167" s="15"/>
      <c r="N167" s="23" t="s">
        <v>123</v>
      </c>
    </row>
    <row r="168" spans="1:14" x14ac:dyDescent="0.2">
      <c r="A168" s="33" t="s">
        <v>111</v>
      </c>
      <c r="B168" s="15"/>
      <c r="C168" s="16">
        <v>0</v>
      </c>
      <c r="D168" s="16">
        <v>0</v>
      </c>
      <c r="E168" s="16">
        <v>4</v>
      </c>
      <c r="F168" s="16">
        <v>0</v>
      </c>
      <c r="G168" s="16">
        <v>-489</v>
      </c>
      <c r="H168" s="16">
        <v>270</v>
      </c>
      <c r="I168" s="16">
        <v>1263</v>
      </c>
      <c r="J168" s="15"/>
      <c r="K168" s="15"/>
      <c r="L168" s="15"/>
      <c r="N168" s="23" t="s">
        <v>124</v>
      </c>
    </row>
    <row r="169" spans="1:14" x14ac:dyDescent="0.2">
      <c r="A169" s="33" t="s">
        <v>112</v>
      </c>
      <c r="B169" s="15"/>
      <c r="C169" s="16">
        <v>0</v>
      </c>
      <c r="D169" s="16">
        <v>1408</v>
      </c>
      <c r="E169" s="16">
        <v>4</v>
      </c>
      <c r="F169" s="16">
        <v>0</v>
      </c>
      <c r="G169" s="16">
        <v>-1262</v>
      </c>
      <c r="H169" s="16">
        <v>166</v>
      </c>
      <c r="I169" s="16">
        <v>2525</v>
      </c>
      <c r="J169" s="15"/>
      <c r="K169" s="15"/>
      <c r="L169" s="15"/>
      <c r="N169" s="23" t="s">
        <v>125</v>
      </c>
    </row>
    <row r="170" spans="1:14" ht="13.5" thickBot="1" x14ac:dyDescent="0.25">
      <c r="A170" s="41" t="s">
        <v>113</v>
      </c>
      <c r="C170" s="42">
        <v>0</v>
      </c>
      <c r="D170" s="42">
        <v>0</v>
      </c>
      <c r="E170" s="42">
        <v>0</v>
      </c>
      <c r="F170" s="42">
        <v>0</v>
      </c>
      <c r="G170" s="42">
        <v>103</v>
      </c>
      <c r="H170" s="42">
        <v>101</v>
      </c>
      <c r="I170" s="42">
        <v>2422</v>
      </c>
      <c r="J170" s="2"/>
      <c r="K170" s="2"/>
      <c r="L170" s="42"/>
      <c r="N170" s="43" t="s">
        <v>113</v>
      </c>
    </row>
    <row r="171" spans="1:14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M171" s="3"/>
      <c r="N171" s="37">
        <v>2003</v>
      </c>
    </row>
    <row r="172" spans="1:14" x14ac:dyDescent="0.2">
      <c r="A172" s="33" t="s">
        <v>102</v>
      </c>
      <c r="B172" s="15"/>
      <c r="C172" s="16">
        <v>0</v>
      </c>
      <c r="D172" s="16">
        <v>0</v>
      </c>
      <c r="E172" s="16">
        <v>0</v>
      </c>
      <c r="F172" s="16">
        <v>0</v>
      </c>
      <c r="G172" s="16">
        <v>102</v>
      </c>
      <c r="H172" s="16">
        <v>97</v>
      </c>
      <c r="I172" s="16">
        <v>2320</v>
      </c>
      <c r="J172" s="15"/>
      <c r="K172" s="15"/>
      <c r="L172" s="15"/>
      <c r="N172" s="23" t="s">
        <v>115</v>
      </c>
    </row>
    <row r="173" spans="1:14" x14ac:dyDescent="0.2">
      <c r="A173" s="33" t="s">
        <v>103</v>
      </c>
      <c r="B173" s="15"/>
      <c r="C173" s="16">
        <v>0</v>
      </c>
      <c r="D173" s="16">
        <v>0</v>
      </c>
      <c r="E173" s="16">
        <v>0</v>
      </c>
      <c r="F173" s="16">
        <v>0</v>
      </c>
      <c r="G173" s="16">
        <v>112</v>
      </c>
      <c r="H173" s="16">
        <v>107</v>
      </c>
      <c r="I173" s="16">
        <v>2208</v>
      </c>
      <c r="J173" s="15"/>
      <c r="K173" s="15"/>
      <c r="L173" s="15"/>
      <c r="N173" s="23" t="s">
        <v>116</v>
      </c>
    </row>
    <row r="174" spans="1:14" x14ac:dyDescent="0.2">
      <c r="A174" s="33" t="s">
        <v>104</v>
      </c>
      <c r="B174" s="15"/>
      <c r="C174" s="16">
        <v>0</v>
      </c>
      <c r="D174" s="16">
        <v>0</v>
      </c>
      <c r="E174" s="16">
        <v>0</v>
      </c>
      <c r="F174" s="16">
        <v>0</v>
      </c>
      <c r="G174" s="16">
        <v>380</v>
      </c>
      <c r="H174" s="16">
        <v>313</v>
      </c>
      <c r="I174" s="16">
        <v>1828</v>
      </c>
      <c r="J174" s="15"/>
      <c r="K174" s="15"/>
      <c r="L174" s="15"/>
      <c r="N174" s="23" t="s">
        <v>117</v>
      </c>
    </row>
    <row r="175" spans="1:14" x14ac:dyDescent="0.2">
      <c r="A175" s="33" t="s">
        <v>105</v>
      </c>
      <c r="B175" s="15"/>
      <c r="C175" s="16">
        <v>0</v>
      </c>
      <c r="D175" s="16">
        <v>795</v>
      </c>
      <c r="E175" s="16">
        <v>0</v>
      </c>
      <c r="F175" s="16">
        <v>0</v>
      </c>
      <c r="G175" s="16">
        <v>-489</v>
      </c>
      <c r="H175" s="16">
        <v>238</v>
      </c>
      <c r="I175" s="16">
        <v>2317</v>
      </c>
      <c r="J175" s="15"/>
      <c r="K175" s="15"/>
      <c r="L175" s="15"/>
      <c r="N175" s="23" t="s">
        <v>118</v>
      </c>
    </row>
    <row r="176" spans="1:14" x14ac:dyDescent="0.2">
      <c r="A176" s="33" t="s">
        <v>106</v>
      </c>
      <c r="B176" s="15"/>
      <c r="C176" s="16">
        <v>0</v>
      </c>
      <c r="D176" s="16">
        <v>0</v>
      </c>
      <c r="E176" s="16">
        <v>0</v>
      </c>
      <c r="F176" s="16">
        <v>0</v>
      </c>
      <c r="G176" s="16">
        <v>424</v>
      </c>
      <c r="H176" s="16">
        <v>323</v>
      </c>
      <c r="I176" s="16">
        <v>1893</v>
      </c>
      <c r="J176" s="15"/>
      <c r="K176" s="15"/>
      <c r="L176" s="15"/>
      <c r="N176" s="23" t="s">
        <v>119</v>
      </c>
    </row>
    <row r="177" spans="1:14" x14ac:dyDescent="0.2">
      <c r="A177" s="33" t="s">
        <v>107</v>
      </c>
      <c r="B177" s="15"/>
      <c r="C177" s="16">
        <v>0</v>
      </c>
      <c r="D177" s="16">
        <v>0</v>
      </c>
      <c r="E177" s="16">
        <v>1</v>
      </c>
      <c r="F177" s="16">
        <v>0</v>
      </c>
      <c r="G177" s="16">
        <v>464</v>
      </c>
      <c r="H177" s="16">
        <v>464</v>
      </c>
      <c r="I177" s="16">
        <v>1429</v>
      </c>
      <c r="J177" s="15"/>
      <c r="K177" s="15"/>
      <c r="L177" s="15"/>
      <c r="N177" s="23" t="s">
        <v>120</v>
      </c>
    </row>
    <row r="178" spans="1:14" x14ac:dyDescent="0.2">
      <c r="A178" s="33" t="s">
        <v>108</v>
      </c>
      <c r="B178" s="15"/>
      <c r="C178" s="16">
        <v>0</v>
      </c>
      <c r="D178" s="16">
        <v>1056</v>
      </c>
      <c r="E178" s="16">
        <v>5</v>
      </c>
      <c r="F178" s="16">
        <v>0</v>
      </c>
      <c r="G178" s="16">
        <v>-610</v>
      </c>
      <c r="H178" s="16">
        <v>475</v>
      </c>
      <c r="I178" s="16">
        <v>2039</v>
      </c>
      <c r="J178" s="15"/>
      <c r="K178" s="15"/>
      <c r="L178" s="15"/>
      <c r="N178" s="23" t="s">
        <v>121</v>
      </c>
    </row>
    <row r="179" spans="1:14" x14ac:dyDescent="0.2">
      <c r="A179" s="33" t="s">
        <v>109</v>
      </c>
      <c r="B179" s="15"/>
      <c r="C179" s="16">
        <v>0</v>
      </c>
      <c r="D179" s="16">
        <v>725</v>
      </c>
      <c r="E179" s="16">
        <v>3</v>
      </c>
      <c r="F179" s="16">
        <v>52</v>
      </c>
      <c r="G179" s="16">
        <v>-233</v>
      </c>
      <c r="H179" s="16">
        <v>405</v>
      </c>
      <c r="I179" s="16">
        <v>2272</v>
      </c>
      <c r="J179" s="15"/>
      <c r="K179" s="15"/>
      <c r="L179" s="15"/>
      <c r="N179" s="23" t="s">
        <v>122</v>
      </c>
    </row>
    <row r="180" spans="1:14" x14ac:dyDescent="0.2">
      <c r="A180" s="33" t="s">
        <v>110</v>
      </c>
      <c r="B180" s="15"/>
      <c r="C180" s="16">
        <v>0</v>
      </c>
      <c r="D180" s="16">
        <v>0</v>
      </c>
      <c r="E180" s="16">
        <v>2</v>
      </c>
      <c r="F180" s="16">
        <v>0</v>
      </c>
      <c r="G180" s="16">
        <v>334</v>
      </c>
      <c r="H180" s="16">
        <v>359</v>
      </c>
      <c r="I180" s="16">
        <v>1938</v>
      </c>
      <c r="J180" s="15"/>
      <c r="K180" s="15"/>
      <c r="L180" s="15"/>
      <c r="N180" s="23" t="s">
        <v>123</v>
      </c>
    </row>
    <row r="181" spans="1:14" x14ac:dyDescent="0.2">
      <c r="A181" s="33" t="s">
        <v>111</v>
      </c>
      <c r="B181" s="15"/>
      <c r="C181" s="16">
        <v>0</v>
      </c>
      <c r="D181" s="16">
        <v>0</v>
      </c>
      <c r="E181" s="16">
        <v>3</v>
      </c>
      <c r="F181" s="16">
        <v>0</v>
      </c>
      <c r="G181" s="16">
        <v>279</v>
      </c>
      <c r="H181" s="16">
        <v>288</v>
      </c>
      <c r="I181" s="16">
        <v>1659</v>
      </c>
      <c r="J181" s="15"/>
      <c r="K181" s="15"/>
      <c r="L181" s="15"/>
      <c r="N181" s="23" t="s">
        <v>124</v>
      </c>
    </row>
    <row r="182" spans="1:14" x14ac:dyDescent="0.2">
      <c r="A182" s="33" t="s">
        <v>112</v>
      </c>
      <c r="B182" s="15"/>
      <c r="C182" s="16">
        <v>0</v>
      </c>
      <c r="D182" s="16">
        <v>0</v>
      </c>
      <c r="E182" s="16">
        <v>0</v>
      </c>
      <c r="F182" s="16">
        <v>0</v>
      </c>
      <c r="G182" s="16">
        <v>180</v>
      </c>
      <c r="H182" s="16">
        <v>186</v>
      </c>
      <c r="I182" s="16">
        <v>1479</v>
      </c>
      <c r="J182" s="15"/>
      <c r="K182" s="15"/>
      <c r="L182" s="15"/>
      <c r="N182" s="23" t="s">
        <v>125</v>
      </c>
    </row>
    <row r="183" spans="1:14" ht="13.5" thickBot="1" x14ac:dyDescent="0.25">
      <c r="A183" s="41" t="s">
        <v>113</v>
      </c>
      <c r="C183" s="42">
        <v>0</v>
      </c>
      <c r="D183" s="42">
        <v>1212</v>
      </c>
      <c r="E183" s="42">
        <v>0</v>
      </c>
      <c r="F183" s="42">
        <v>0</v>
      </c>
      <c r="G183" s="42">
        <v>-1079</v>
      </c>
      <c r="H183" s="42">
        <v>124</v>
      </c>
      <c r="I183" s="42">
        <v>2558</v>
      </c>
      <c r="J183" s="2"/>
      <c r="K183" s="2"/>
      <c r="L183" s="42"/>
      <c r="N183" s="43" t="s">
        <v>113</v>
      </c>
    </row>
    <row r="184" spans="1:14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M184" s="3"/>
      <c r="N184" s="37">
        <v>2004</v>
      </c>
    </row>
    <row r="185" spans="1:14" x14ac:dyDescent="0.2">
      <c r="A185" s="33" t="s">
        <v>102</v>
      </c>
      <c r="B185" s="15"/>
      <c r="C185" s="16">
        <v>0</v>
      </c>
      <c r="D185" s="16">
        <v>0</v>
      </c>
      <c r="E185" s="16">
        <v>1</v>
      </c>
      <c r="F185" s="16">
        <v>0</v>
      </c>
      <c r="G185" s="16">
        <v>92</v>
      </c>
      <c r="H185" s="16">
        <v>96</v>
      </c>
      <c r="I185" s="16">
        <v>2466</v>
      </c>
      <c r="J185" s="15"/>
      <c r="K185" s="15"/>
      <c r="L185" s="15"/>
      <c r="N185" s="23" t="s">
        <v>115</v>
      </c>
    </row>
    <row r="186" spans="1:14" x14ac:dyDescent="0.2">
      <c r="A186" s="33" t="s">
        <v>103</v>
      </c>
      <c r="B186" s="15"/>
      <c r="C186" s="16">
        <v>0</v>
      </c>
      <c r="D186" s="16">
        <v>0</v>
      </c>
      <c r="E186" s="16">
        <v>1</v>
      </c>
      <c r="F186" s="16">
        <v>0</v>
      </c>
      <c r="G186" s="16">
        <v>120</v>
      </c>
      <c r="H186" s="16">
        <v>197</v>
      </c>
      <c r="I186" s="16">
        <v>2346</v>
      </c>
      <c r="J186" s="15"/>
      <c r="K186" s="15"/>
      <c r="L186" s="15"/>
      <c r="N186" s="23" t="s">
        <v>116</v>
      </c>
    </row>
    <row r="187" spans="1:14" x14ac:dyDescent="0.2">
      <c r="A187" s="33" t="s">
        <v>104</v>
      </c>
      <c r="B187" s="15"/>
      <c r="C187" s="16">
        <v>0</v>
      </c>
      <c r="D187" s="16">
        <v>0</v>
      </c>
      <c r="E187" s="16">
        <v>2</v>
      </c>
      <c r="F187" s="16">
        <v>0</v>
      </c>
      <c r="G187" s="16">
        <v>347</v>
      </c>
      <c r="H187" s="16">
        <v>223</v>
      </c>
      <c r="I187" s="16">
        <v>1999</v>
      </c>
      <c r="J187" s="15"/>
      <c r="K187" s="15"/>
      <c r="L187" s="15"/>
      <c r="N187" s="23" t="s">
        <v>117</v>
      </c>
    </row>
    <row r="188" spans="1:14" x14ac:dyDescent="0.2">
      <c r="A188" s="33" t="s">
        <v>105</v>
      </c>
      <c r="B188" s="15"/>
      <c r="C188" s="16">
        <v>0</v>
      </c>
      <c r="D188" s="16">
        <v>0</v>
      </c>
      <c r="E188" s="16">
        <v>0</v>
      </c>
      <c r="F188" s="16">
        <v>0</v>
      </c>
      <c r="G188" s="16">
        <v>307</v>
      </c>
      <c r="H188" s="16">
        <v>300</v>
      </c>
      <c r="I188" s="16">
        <v>1692</v>
      </c>
      <c r="J188" s="15"/>
      <c r="K188" s="15"/>
      <c r="L188" s="15"/>
      <c r="N188" s="23" t="s">
        <v>118</v>
      </c>
    </row>
    <row r="189" spans="1:14" x14ac:dyDescent="0.2">
      <c r="A189" s="33" t="s">
        <v>106</v>
      </c>
      <c r="B189" s="15"/>
      <c r="C189" s="16">
        <v>0</v>
      </c>
      <c r="D189" s="16">
        <v>0</v>
      </c>
      <c r="E189" s="16">
        <v>2</v>
      </c>
      <c r="F189" s="16">
        <v>0</v>
      </c>
      <c r="G189" s="16">
        <v>-400</v>
      </c>
      <c r="H189" s="16">
        <v>499</v>
      </c>
      <c r="I189" s="16">
        <v>2092</v>
      </c>
      <c r="J189" s="15"/>
      <c r="K189" s="15"/>
      <c r="L189" s="15"/>
      <c r="N189" s="23" t="s">
        <v>119</v>
      </c>
    </row>
    <row r="190" spans="1:14" x14ac:dyDescent="0.2">
      <c r="A190" s="33" t="s">
        <v>107</v>
      </c>
      <c r="B190" s="15"/>
      <c r="C190" s="16">
        <v>0</v>
      </c>
      <c r="D190" s="16">
        <v>0</v>
      </c>
      <c r="E190" s="16">
        <v>2</v>
      </c>
      <c r="F190" s="16">
        <v>0</v>
      </c>
      <c r="G190" s="16">
        <v>379</v>
      </c>
      <c r="H190" s="16">
        <v>379</v>
      </c>
      <c r="I190" s="16">
        <v>1713</v>
      </c>
      <c r="J190" s="15"/>
      <c r="K190" s="15"/>
      <c r="L190" s="15"/>
      <c r="N190" s="23" t="s">
        <v>120</v>
      </c>
    </row>
    <row r="191" spans="1:14" x14ac:dyDescent="0.2">
      <c r="A191" s="33" t="s">
        <v>108</v>
      </c>
      <c r="B191" s="15"/>
      <c r="C191" s="16">
        <v>0</v>
      </c>
      <c r="D191" s="16">
        <v>0</v>
      </c>
      <c r="E191" s="16">
        <v>4</v>
      </c>
      <c r="F191" s="16">
        <v>0</v>
      </c>
      <c r="G191" s="16">
        <v>441</v>
      </c>
      <c r="H191" s="16">
        <v>432</v>
      </c>
      <c r="I191" s="16">
        <v>1272</v>
      </c>
      <c r="J191" s="15"/>
      <c r="K191" s="15"/>
      <c r="L191" s="15"/>
      <c r="N191" s="23" t="s">
        <v>121</v>
      </c>
    </row>
    <row r="192" spans="1:14" x14ac:dyDescent="0.2">
      <c r="A192" s="33" t="s">
        <v>109</v>
      </c>
      <c r="B192" s="15"/>
      <c r="C192" s="16">
        <v>0</v>
      </c>
      <c r="D192" s="16">
        <v>1308</v>
      </c>
      <c r="E192" s="16">
        <v>2</v>
      </c>
      <c r="F192" s="16">
        <v>0</v>
      </c>
      <c r="G192" s="16">
        <v>-885</v>
      </c>
      <c r="H192" s="16">
        <v>510</v>
      </c>
      <c r="I192" s="16">
        <v>2157</v>
      </c>
      <c r="J192" s="15"/>
      <c r="K192" s="15"/>
      <c r="L192" s="15"/>
      <c r="N192" s="23" t="s">
        <v>122</v>
      </c>
    </row>
    <row r="193" spans="1:14" x14ac:dyDescent="0.2">
      <c r="A193" s="33" t="s">
        <v>110</v>
      </c>
      <c r="B193" s="15"/>
      <c r="C193" s="16">
        <v>0</v>
      </c>
      <c r="D193" s="16">
        <v>841</v>
      </c>
      <c r="E193" s="16">
        <v>3</v>
      </c>
      <c r="F193" s="16">
        <v>0</v>
      </c>
      <c r="G193" s="16">
        <v>-508</v>
      </c>
      <c r="H193" s="16">
        <v>327</v>
      </c>
      <c r="I193" s="16">
        <v>2665</v>
      </c>
      <c r="J193" s="15"/>
      <c r="K193" s="15"/>
      <c r="L193" s="15"/>
      <c r="N193" s="23" t="s">
        <v>123</v>
      </c>
    </row>
    <row r="194" spans="1:14" x14ac:dyDescent="0.2">
      <c r="A194" s="33" t="s">
        <v>111</v>
      </c>
      <c r="B194" s="15"/>
      <c r="C194" s="16">
        <v>0</v>
      </c>
      <c r="D194" s="16">
        <v>0</v>
      </c>
      <c r="E194" s="16">
        <v>5</v>
      </c>
      <c r="F194" s="16">
        <v>0</v>
      </c>
      <c r="G194" s="16">
        <v>266</v>
      </c>
      <c r="H194" s="16">
        <v>248</v>
      </c>
      <c r="I194" s="16">
        <v>2399</v>
      </c>
      <c r="J194" s="15"/>
      <c r="K194" s="15"/>
      <c r="L194" s="15"/>
      <c r="N194" s="23" t="s">
        <v>124</v>
      </c>
    </row>
    <row r="195" spans="1:14" x14ac:dyDescent="0.2">
      <c r="A195" s="33" t="s">
        <v>112</v>
      </c>
      <c r="B195" s="15"/>
      <c r="C195" s="16">
        <v>0</v>
      </c>
      <c r="D195" s="16">
        <v>0</v>
      </c>
      <c r="E195" s="16">
        <v>1</v>
      </c>
      <c r="F195" s="16">
        <v>0</v>
      </c>
      <c r="G195" s="16">
        <v>221</v>
      </c>
      <c r="H195" s="16">
        <v>226</v>
      </c>
      <c r="I195" s="16">
        <v>2178</v>
      </c>
      <c r="J195" s="15"/>
      <c r="K195" s="15"/>
      <c r="L195" s="15"/>
      <c r="N195" s="23" t="s">
        <v>125</v>
      </c>
    </row>
    <row r="196" spans="1:14" ht="13.5" thickBot="1" x14ac:dyDescent="0.25">
      <c r="A196" s="41" t="s">
        <v>113</v>
      </c>
      <c r="C196" s="42">
        <v>0</v>
      </c>
      <c r="D196" s="42">
        <v>0</v>
      </c>
      <c r="E196" s="42">
        <v>1</v>
      </c>
      <c r="F196" s="42">
        <v>0</v>
      </c>
      <c r="G196" s="42">
        <v>144</v>
      </c>
      <c r="H196" s="42">
        <v>139</v>
      </c>
      <c r="I196" s="42">
        <v>2034</v>
      </c>
      <c r="J196" s="2"/>
      <c r="K196" s="2"/>
      <c r="L196" s="42"/>
      <c r="N196" s="43" t="s">
        <v>113</v>
      </c>
    </row>
    <row r="197" spans="1:14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M197" s="3"/>
      <c r="N197" s="37">
        <v>2005</v>
      </c>
    </row>
    <row r="198" spans="1:14" x14ac:dyDescent="0.2">
      <c r="A198" s="33" t="s">
        <v>102</v>
      </c>
      <c r="B198" s="15"/>
      <c r="C198" s="16">
        <v>0</v>
      </c>
      <c r="D198" s="16">
        <v>0</v>
      </c>
      <c r="E198" s="16">
        <v>0</v>
      </c>
      <c r="F198" s="16">
        <v>0</v>
      </c>
      <c r="G198" s="16">
        <v>111</v>
      </c>
      <c r="H198" s="16">
        <v>127</v>
      </c>
      <c r="I198" s="16">
        <v>1923</v>
      </c>
      <c r="J198" s="15"/>
      <c r="K198" s="15"/>
      <c r="L198" s="14">
        <v>3.949446</v>
      </c>
      <c r="N198" s="23" t="s">
        <v>115</v>
      </c>
    </row>
    <row r="199" spans="1:14" x14ac:dyDescent="0.2">
      <c r="A199" s="33" t="s">
        <v>103</v>
      </c>
      <c r="B199" s="15"/>
      <c r="C199" s="16">
        <v>0</v>
      </c>
      <c r="D199" s="16">
        <v>0</v>
      </c>
      <c r="E199" s="16">
        <v>2</v>
      </c>
      <c r="F199" s="16">
        <v>9</v>
      </c>
      <c r="G199" s="16">
        <v>104</v>
      </c>
      <c r="H199" s="16">
        <v>103</v>
      </c>
      <c r="I199" s="16">
        <v>1819</v>
      </c>
      <c r="J199" s="15"/>
      <c r="K199" s="15"/>
      <c r="L199" s="14">
        <v>3.2030939999999997</v>
      </c>
      <c r="N199" s="23" t="s">
        <v>116</v>
      </c>
    </row>
    <row r="200" spans="1:14" x14ac:dyDescent="0.2">
      <c r="A200" s="33" t="s">
        <v>104</v>
      </c>
      <c r="B200" s="15"/>
      <c r="C200" s="16">
        <v>0</v>
      </c>
      <c r="D200" s="16">
        <v>709</v>
      </c>
      <c r="E200" s="16">
        <v>2</v>
      </c>
      <c r="F200" s="16">
        <v>0</v>
      </c>
      <c r="G200" s="16">
        <v>-288</v>
      </c>
      <c r="H200" s="16">
        <v>216</v>
      </c>
      <c r="I200" s="16">
        <v>2107</v>
      </c>
      <c r="J200" s="15"/>
      <c r="K200" s="15"/>
      <c r="L200" s="14">
        <v>6.7171679999999991</v>
      </c>
      <c r="N200" s="23" t="s">
        <v>117</v>
      </c>
    </row>
    <row r="201" spans="1:14" x14ac:dyDescent="0.2">
      <c r="A201" s="33" t="s">
        <v>105</v>
      </c>
      <c r="B201" s="15"/>
      <c r="C201" s="16">
        <v>0</v>
      </c>
      <c r="D201" s="16">
        <v>0</v>
      </c>
      <c r="E201" s="16">
        <v>1</v>
      </c>
      <c r="F201" s="16">
        <v>0</v>
      </c>
      <c r="G201" s="16">
        <v>344</v>
      </c>
      <c r="H201" s="16">
        <v>356</v>
      </c>
      <c r="I201" s="16">
        <v>1763</v>
      </c>
      <c r="J201" s="15"/>
      <c r="K201" s="15"/>
      <c r="L201" s="14">
        <v>11.070887999999998</v>
      </c>
      <c r="N201" s="23" t="s">
        <v>118</v>
      </c>
    </row>
    <row r="202" spans="1:14" x14ac:dyDescent="0.2">
      <c r="A202" s="33" t="s">
        <v>106</v>
      </c>
      <c r="B202" s="15"/>
      <c r="C202" s="16">
        <v>0</v>
      </c>
      <c r="D202" s="16">
        <v>0</v>
      </c>
      <c r="E202" s="16">
        <v>3</v>
      </c>
      <c r="F202" s="16">
        <v>0</v>
      </c>
      <c r="G202" s="16">
        <v>442</v>
      </c>
      <c r="H202" s="16">
        <v>333</v>
      </c>
      <c r="I202" s="16">
        <v>1321</v>
      </c>
      <c r="J202" s="15"/>
      <c r="K202" s="15"/>
      <c r="L202" s="14">
        <v>10.355633999999998</v>
      </c>
      <c r="N202" s="23" t="s">
        <v>119</v>
      </c>
    </row>
    <row r="203" spans="1:14" x14ac:dyDescent="0.2">
      <c r="A203" s="33" t="s">
        <v>107</v>
      </c>
      <c r="B203" s="15"/>
      <c r="C203" s="16">
        <v>0</v>
      </c>
      <c r="D203" s="16">
        <v>569</v>
      </c>
      <c r="E203" s="16">
        <v>3</v>
      </c>
      <c r="F203" s="16">
        <v>0</v>
      </c>
      <c r="G203" s="16">
        <v>-160</v>
      </c>
      <c r="H203" s="16">
        <v>490</v>
      </c>
      <c r="I203" s="16">
        <v>1481</v>
      </c>
      <c r="J203" s="15"/>
      <c r="K203" s="15"/>
      <c r="L203" s="14">
        <v>15.238019999999999</v>
      </c>
      <c r="N203" s="23" t="s">
        <v>120</v>
      </c>
    </row>
    <row r="204" spans="1:14" x14ac:dyDescent="0.2">
      <c r="A204" s="33" t="s">
        <v>108</v>
      </c>
      <c r="B204" s="15"/>
      <c r="C204" s="16">
        <v>0</v>
      </c>
      <c r="D204" s="16">
        <v>835</v>
      </c>
      <c r="E204" s="16">
        <v>6</v>
      </c>
      <c r="F204" s="16">
        <v>0</v>
      </c>
      <c r="G204" s="16">
        <v>-429</v>
      </c>
      <c r="H204" s="16">
        <v>426</v>
      </c>
      <c r="I204" s="16">
        <v>1910</v>
      </c>
      <c r="J204" s="15"/>
      <c r="K204" s="15"/>
      <c r="L204" s="14">
        <v>13.247747999999998</v>
      </c>
      <c r="N204" s="23" t="s">
        <v>121</v>
      </c>
    </row>
    <row r="205" spans="1:14" x14ac:dyDescent="0.2">
      <c r="A205" s="33" t="s">
        <v>109</v>
      </c>
      <c r="B205" s="15"/>
      <c r="C205" s="16">
        <v>0</v>
      </c>
      <c r="D205" s="16">
        <v>0</v>
      </c>
      <c r="E205" s="16">
        <v>5</v>
      </c>
      <c r="F205" s="16">
        <v>0</v>
      </c>
      <c r="G205" s="16">
        <v>446</v>
      </c>
      <c r="H205" s="16">
        <v>410</v>
      </c>
      <c r="I205" s="16">
        <v>1464</v>
      </c>
      <c r="J205" s="15"/>
      <c r="K205" s="15"/>
      <c r="L205" s="14">
        <v>12.750179999999999</v>
      </c>
      <c r="N205" s="23" t="s">
        <v>122</v>
      </c>
    </row>
    <row r="206" spans="1:14" x14ac:dyDescent="0.2">
      <c r="A206" s="33" t="s">
        <v>110</v>
      </c>
      <c r="B206" s="15"/>
      <c r="C206" s="16">
        <v>0</v>
      </c>
      <c r="D206" s="16">
        <v>779</v>
      </c>
      <c r="E206" s="16">
        <v>4</v>
      </c>
      <c r="F206" s="16">
        <v>0</v>
      </c>
      <c r="G206" s="16">
        <v>-423</v>
      </c>
      <c r="H206" s="16">
        <v>373</v>
      </c>
      <c r="I206" s="16">
        <v>1887</v>
      </c>
      <c r="J206" s="15"/>
      <c r="K206" s="15"/>
      <c r="L206" s="14">
        <v>2.3634479999999995</v>
      </c>
      <c r="N206" s="23" t="s">
        <v>123</v>
      </c>
    </row>
    <row r="207" spans="1:14" x14ac:dyDescent="0.2">
      <c r="A207" s="33" t="s">
        <v>111</v>
      </c>
      <c r="B207" s="15"/>
      <c r="C207" s="16">
        <v>0</v>
      </c>
      <c r="D207" s="16">
        <v>0</v>
      </c>
      <c r="E207" s="16">
        <v>1</v>
      </c>
      <c r="F207" s="16">
        <v>0</v>
      </c>
      <c r="G207" s="16">
        <v>232</v>
      </c>
      <c r="H207" s="16">
        <v>273</v>
      </c>
      <c r="I207" s="16">
        <v>1655</v>
      </c>
      <c r="J207" s="15"/>
      <c r="K207" s="15"/>
      <c r="L207" s="14">
        <v>8.4897539999999996</v>
      </c>
      <c r="N207" s="23" t="s">
        <v>124</v>
      </c>
    </row>
    <row r="208" spans="1:14" x14ac:dyDescent="0.2">
      <c r="A208" s="33" t="s">
        <v>112</v>
      </c>
      <c r="B208" s="15"/>
      <c r="C208" s="16">
        <v>0</v>
      </c>
      <c r="D208" s="16">
        <v>0</v>
      </c>
      <c r="E208" s="16">
        <v>2</v>
      </c>
      <c r="F208" s="16">
        <v>0</v>
      </c>
      <c r="G208" s="16">
        <v>170</v>
      </c>
      <c r="H208" s="16">
        <v>263</v>
      </c>
      <c r="I208" s="16">
        <v>1485</v>
      </c>
      <c r="J208" s="15"/>
      <c r="K208" s="15"/>
      <c r="L208" s="14">
        <v>8.1787739999999989</v>
      </c>
      <c r="N208" s="23" t="s">
        <v>125</v>
      </c>
    </row>
    <row r="209" spans="1:14" ht="13.5" thickBot="1" x14ac:dyDescent="0.25">
      <c r="A209" s="41" t="s">
        <v>113</v>
      </c>
      <c r="C209" s="42">
        <v>0</v>
      </c>
      <c r="D209" s="42">
        <v>0</v>
      </c>
      <c r="E209" s="42">
        <v>0</v>
      </c>
      <c r="F209" s="42">
        <v>0</v>
      </c>
      <c r="G209" s="42">
        <v>63</v>
      </c>
      <c r="H209" s="42">
        <v>76</v>
      </c>
      <c r="I209" s="42">
        <v>1422</v>
      </c>
      <c r="J209" s="2"/>
      <c r="K209" s="2"/>
      <c r="L209" s="42">
        <v>2.3634479999999995</v>
      </c>
      <c r="N209" s="43" t="s">
        <v>113</v>
      </c>
    </row>
    <row r="210" spans="1:14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M210" s="3"/>
      <c r="N210" s="37">
        <v>2006</v>
      </c>
    </row>
    <row r="211" spans="1:14" x14ac:dyDescent="0.2">
      <c r="A211" s="33" t="s">
        <v>102</v>
      </c>
      <c r="B211" s="15"/>
      <c r="C211" s="16">
        <v>0</v>
      </c>
      <c r="D211" s="16">
        <v>0</v>
      </c>
      <c r="E211" s="16">
        <v>0</v>
      </c>
      <c r="F211" s="16">
        <v>0</v>
      </c>
      <c r="G211" s="16">
        <v>-36</v>
      </c>
      <c r="H211" s="16">
        <v>56</v>
      </c>
      <c r="I211" s="16">
        <v>1458</v>
      </c>
      <c r="J211" s="15"/>
      <c r="K211" s="15"/>
      <c r="L211" s="14">
        <v>1.7414879999999999</v>
      </c>
      <c r="N211" s="23" t="s">
        <v>115</v>
      </c>
    </row>
    <row r="212" spans="1:14" x14ac:dyDescent="0.2">
      <c r="A212" s="33" t="s">
        <v>103</v>
      </c>
      <c r="B212" s="15"/>
      <c r="C212" s="16">
        <v>0</v>
      </c>
      <c r="D212" s="16">
        <v>831</v>
      </c>
      <c r="E212" s="16">
        <v>0</v>
      </c>
      <c r="F212" s="16">
        <v>0</v>
      </c>
      <c r="G212" s="16">
        <v>-735</v>
      </c>
      <c r="H212" s="16">
        <v>107</v>
      </c>
      <c r="I212" s="16">
        <v>2193</v>
      </c>
      <c r="J212" s="15"/>
      <c r="K212" s="15"/>
      <c r="L212" s="14">
        <v>3.3274859999999999</v>
      </c>
      <c r="N212" s="23" t="s">
        <v>116</v>
      </c>
    </row>
    <row r="213" spans="1:14" x14ac:dyDescent="0.2">
      <c r="A213" s="33" t="s">
        <v>104</v>
      </c>
      <c r="B213" s="15"/>
      <c r="C213" s="16">
        <v>0</v>
      </c>
      <c r="D213" s="16">
        <v>0</v>
      </c>
      <c r="E213" s="16">
        <v>0</v>
      </c>
      <c r="F213" s="16">
        <v>0</v>
      </c>
      <c r="G213" s="16">
        <v>-577</v>
      </c>
      <c r="H213" s="16">
        <v>167</v>
      </c>
      <c r="I213" s="16">
        <v>2770</v>
      </c>
      <c r="J213" s="15"/>
      <c r="K213" s="15"/>
      <c r="L213" s="14">
        <v>5.1933659999999993</v>
      </c>
      <c r="N213" s="23" t="s">
        <v>117</v>
      </c>
    </row>
    <row r="214" spans="1:14" x14ac:dyDescent="0.2">
      <c r="A214" s="33" t="s">
        <v>105</v>
      </c>
      <c r="B214" s="15"/>
      <c r="C214" s="16">
        <v>0</v>
      </c>
      <c r="D214" s="16">
        <v>0</v>
      </c>
      <c r="E214" s="16">
        <v>0</v>
      </c>
      <c r="F214" s="16">
        <v>0</v>
      </c>
      <c r="G214" s="16">
        <v>273</v>
      </c>
      <c r="H214" s="16">
        <v>266</v>
      </c>
      <c r="I214" s="16">
        <v>2497</v>
      </c>
      <c r="J214" s="15"/>
      <c r="K214" s="15"/>
      <c r="L214" s="14">
        <v>8.2720679999999991</v>
      </c>
      <c r="N214" s="23" t="s">
        <v>118</v>
      </c>
    </row>
    <row r="215" spans="1:14" x14ac:dyDescent="0.2">
      <c r="A215" s="33" t="s">
        <v>106</v>
      </c>
      <c r="B215" s="15"/>
      <c r="C215" s="16">
        <v>0</v>
      </c>
      <c r="D215" s="16">
        <v>0</v>
      </c>
      <c r="E215" s="16">
        <v>0</v>
      </c>
      <c r="F215" s="16">
        <v>0</v>
      </c>
      <c r="G215" s="16">
        <v>426</v>
      </c>
      <c r="H215" s="16">
        <v>418</v>
      </c>
      <c r="I215" s="16">
        <v>2071</v>
      </c>
      <c r="J215" s="15"/>
      <c r="K215" s="15"/>
      <c r="L215" s="14">
        <v>12.998963999999997</v>
      </c>
      <c r="N215" s="23" t="s">
        <v>119</v>
      </c>
    </row>
    <row r="216" spans="1:14" x14ac:dyDescent="0.2">
      <c r="A216" s="33" t="s">
        <v>107</v>
      </c>
      <c r="B216" s="15"/>
      <c r="C216" s="16">
        <v>0</v>
      </c>
      <c r="D216" s="16">
        <v>0</v>
      </c>
      <c r="E216" s="16">
        <v>0</v>
      </c>
      <c r="F216" s="16">
        <v>0</v>
      </c>
      <c r="G216" s="16">
        <v>1223</v>
      </c>
      <c r="H216" s="16">
        <v>470</v>
      </c>
      <c r="I216" s="16">
        <v>848</v>
      </c>
      <c r="J216" s="15"/>
      <c r="K216" s="15"/>
      <c r="L216" s="14">
        <v>14.616059999999997</v>
      </c>
      <c r="N216" s="23" t="s">
        <v>120</v>
      </c>
    </row>
    <row r="217" spans="1:14" x14ac:dyDescent="0.2">
      <c r="A217" s="33" t="s">
        <v>108</v>
      </c>
      <c r="B217" s="15"/>
      <c r="C217" s="16">
        <v>0</v>
      </c>
      <c r="D217" s="16">
        <v>779</v>
      </c>
      <c r="E217" s="16">
        <v>0</v>
      </c>
      <c r="F217" s="16">
        <v>0</v>
      </c>
      <c r="G217" s="16">
        <v>-296</v>
      </c>
      <c r="H217" s="16">
        <v>447</v>
      </c>
      <c r="I217" s="16">
        <v>1144</v>
      </c>
      <c r="J217" s="15"/>
      <c r="K217" s="15"/>
      <c r="L217" s="14">
        <v>13.900805999999999</v>
      </c>
      <c r="N217" s="23" t="s">
        <v>121</v>
      </c>
    </row>
    <row r="218" spans="1:14" x14ac:dyDescent="0.2">
      <c r="A218" s="33" t="s">
        <v>109</v>
      </c>
      <c r="B218" s="15"/>
      <c r="C218" s="16">
        <v>0</v>
      </c>
      <c r="D218" s="16">
        <v>0</v>
      </c>
      <c r="E218" s="16">
        <v>0</v>
      </c>
      <c r="F218" s="16">
        <v>0</v>
      </c>
      <c r="G218" s="16">
        <v>398</v>
      </c>
      <c r="H218" s="16">
        <v>384</v>
      </c>
      <c r="I218" s="16">
        <v>746</v>
      </c>
      <c r="J218" s="15"/>
      <c r="K218" s="15"/>
      <c r="L218" s="14">
        <v>11.941631999999998</v>
      </c>
      <c r="N218" s="23" t="s">
        <v>122</v>
      </c>
    </row>
    <row r="219" spans="1:14" x14ac:dyDescent="0.2">
      <c r="A219" s="33" t="s">
        <v>110</v>
      </c>
      <c r="B219" s="15"/>
      <c r="C219" s="16">
        <v>0</v>
      </c>
      <c r="D219" s="16">
        <v>1275</v>
      </c>
      <c r="E219" s="16">
        <v>0</v>
      </c>
      <c r="F219" s="16">
        <v>0</v>
      </c>
      <c r="G219" s="16">
        <v>-874</v>
      </c>
      <c r="H219" s="16">
        <v>367</v>
      </c>
      <c r="I219" s="16">
        <v>1620</v>
      </c>
      <c r="J219" s="15"/>
      <c r="K219" s="15"/>
      <c r="L219" s="14">
        <v>11.412965999999999</v>
      </c>
      <c r="N219" s="23" t="s">
        <v>123</v>
      </c>
    </row>
    <row r="220" spans="1:14" x14ac:dyDescent="0.2">
      <c r="A220" s="33" t="s">
        <v>111</v>
      </c>
      <c r="B220" s="15"/>
      <c r="C220" s="16">
        <v>0</v>
      </c>
      <c r="D220" s="16">
        <v>1631</v>
      </c>
      <c r="E220" s="16">
        <v>0</v>
      </c>
      <c r="F220" s="16">
        <v>0</v>
      </c>
      <c r="G220" s="16">
        <v>-1423</v>
      </c>
      <c r="H220" s="16">
        <v>206</v>
      </c>
      <c r="I220" s="16">
        <v>3043</v>
      </c>
      <c r="J220" s="15"/>
      <c r="K220" s="15"/>
      <c r="L220" s="14">
        <v>6.4061879999999993</v>
      </c>
      <c r="N220" s="23" t="s">
        <v>124</v>
      </c>
    </row>
    <row r="221" spans="1:14" x14ac:dyDescent="0.2">
      <c r="A221" s="33" t="s">
        <v>112</v>
      </c>
      <c r="B221" s="15"/>
      <c r="C221" s="16">
        <v>0</v>
      </c>
      <c r="D221" s="16">
        <v>0</v>
      </c>
      <c r="E221" s="16">
        <v>0</v>
      </c>
      <c r="F221" s="16">
        <v>0</v>
      </c>
      <c r="G221" s="16">
        <v>157</v>
      </c>
      <c r="H221" s="16">
        <v>156</v>
      </c>
      <c r="I221" s="16">
        <v>2886</v>
      </c>
      <c r="J221" s="15"/>
      <c r="K221" s="15"/>
      <c r="L221" s="14">
        <v>4.8512879999999994</v>
      </c>
      <c r="N221" s="23" t="s">
        <v>125</v>
      </c>
    </row>
    <row r="222" spans="1:14" ht="13.5" thickBot="1" x14ac:dyDescent="0.25">
      <c r="A222" s="41" t="s">
        <v>113</v>
      </c>
      <c r="C222" s="42">
        <v>0</v>
      </c>
      <c r="D222" s="42">
        <v>0</v>
      </c>
      <c r="E222" s="42">
        <v>0</v>
      </c>
      <c r="F222" s="42">
        <v>0</v>
      </c>
      <c r="G222" s="42">
        <v>98</v>
      </c>
      <c r="H222" s="42">
        <v>90</v>
      </c>
      <c r="I222" s="42">
        <v>2788</v>
      </c>
      <c r="J222" s="2"/>
      <c r="K222" s="2"/>
      <c r="L222" s="42">
        <v>2.7988199999999996</v>
      </c>
      <c r="N222" s="43" t="s">
        <v>113</v>
      </c>
    </row>
    <row r="223" spans="1:14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M223" s="3"/>
      <c r="N223" s="37">
        <v>2007</v>
      </c>
    </row>
    <row r="224" spans="1:14" x14ac:dyDescent="0.2">
      <c r="A224" s="33" t="s">
        <v>102</v>
      </c>
      <c r="B224" s="15"/>
      <c r="C224" s="16">
        <v>0</v>
      </c>
      <c r="D224" s="16">
        <v>0</v>
      </c>
      <c r="E224" s="16">
        <v>0</v>
      </c>
      <c r="F224" s="16">
        <v>0</v>
      </c>
      <c r="G224" s="16">
        <v>88</v>
      </c>
      <c r="H224" s="16">
        <v>87</v>
      </c>
      <c r="I224" s="16">
        <v>2700</v>
      </c>
      <c r="J224" s="15"/>
      <c r="K224" s="15"/>
      <c r="L224" s="14">
        <v>2.7055259999999999</v>
      </c>
      <c r="N224" s="23" t="s">
        <v>115</v>
      </c>
    </row>
    <row r="225" spans="1:14" x14ac:dyDescent="0.2">
      <c r="A225" s="33" t="s">
        <v>103</v>
      </c>
      <c r="B225" s="15"/>
      <c r="C225" s="16">
        <v>0</v>
      </c>
      <c r="D225" s="16">
        <v>0</v>
      </c>
      <c r="E225" s="16">
        <v>0</v>
      </c>
      <c r="F225" s="16">
        <v>0</v>
      </c>
      <c r="G225" s="16">
        <v>92</v>
      </c>
      <c r="H225" s="16">
        <v>84</v>
      </c>
      <c r="I225" s="16">
        <v>2608</v>
      </c>
      <c r="J225" s="15"/>
      <c r="K225" s="15"/>
      <c r="L225" s="14">
        <v>2.6122320000000001</v>
      </c>
      <c r="N225" s="23" t="s">
        <v>116</v>
      </c>
    </row>
    <row r="226" spans="1:14" x14ac:dyDescent="0.2">
      <c r="A226" s="33" t="s">
        <v>104</v>
      </c>
      <c r="B226" s="15"/>
      <c r="C226" s="16">
        <v>0</v>
      </c>
      <c r="D226" s="16">
        <v>0</v>
      </c>
      <c r="E226" s="16">
        <v>0</v>
      </c>
      <c r="F226" s="16">
        <v>0</v>
      </c>
      <c r="G226" s="16">
        <v>274</v>
      </c>
      <c r="H226" s="16">
        <v>270</v>
      </c>
      <c r="I226" s="16">
        <v>2334</v>
      </c>
      <c r="J226" s="15"/>
      <c r="K226" s="15"/>
      <c r="L226" s="14">
        <v>8.3964599999999994</v>
      </c>
      <c r="N226" s="23" t="s">
        <v>117</v>
      </c>
    </row>
    <row r="227" spans="1:14" x14ac:dyDescent="0.2">
      <c r="A227" s="33" t="s">
        <v>105</v>
      </c>
      <c r="B227" s="15"/>
      <c r="C227" s="16">
        <v>0</v>
      </c>
      <c r="D227" s="16">
        <v>0</v>
      </c>
      <c r="E227" s="16">
        <v>0</v>
      </c>
      <c r="F227" s="16">
        <v>0</v>
      </c>
      <c r="G227" s="16">
        <v>440</v>
      </c>
      <c r="H227" s="16">
        <v>430</v>
      </c>
      <c r="I227" s="16">
        <v>1894</v>
      </c>
      <c r="J227" s="15"/>
      <c r="K227" s="15"/>
      <c r="L227" s="14">
        <v>13.37214</v>
      </c>
      <c r="N227" s="23" t="s">
        <v>118</v>
      </c>
    </row>
    <row r="228" spans="1:14" x14ac:dyDescent="0.2">
      <c r="A228" s="33" t="s">
        <v>106</v>
      </c>
      <c r="B228" s="15"/>
      <c r="C228" s="16">
        <v>0</v>
      </c>
      <c r="D228" s="16">
        <v>482</v>
      </c>
      <c r="E228" s="16">
        <v>0</v>
      </c>
      <c r="F228" s="16">
        <v>0</v>
      </c>
      <c r="G228" s="16">
        <v>-36</v>
      </c>
      <c r="H228" s="16">
        <v>454</v>
      </c>
      <c r="I228" s="16">
        <v>1930</v>
      </c>
      <c r="J228" s="15"/>
      <c r="K228" s="15"/>
      <c r="L228" s="14">
        <v>14.118491999999998</v>
      </c>
      <c r="N228" s="23" t="s">
        <v>119</v>
      </c>
    </row>
    <row r="229" spans="1:14" x14ac:dyDescent="0.2">
      <c r="A229" s="33" t="s">
        <v>107</v>
      </c>
      <c r="B229" s="15"/>
      <c r="C229" s="16">
        <v>0</v>
      </c>
      <c r="D229" s="16">
        <v>1210</v>
      </c>
      <c r="E229" s="16">
        <v>0</v>
      </c>
      <c r="F229" s="16">
        <v>0</v>
      </c>
      <c r="G229" s="16">
        <v>-767</v>
      </c>
      <c r="H229" s="16">
        <v>430</v>
      </c>
      <c r="I229" s="16">
        <v>2697</v>
      </c>
      <c r="J229" s="15"/>
      <c r="K229" s="15"/>
      <c r="L229" s="14">
        <v>13.37214</v>
      </c>
      <c r="N229" s="23" t="s">
        <v>120</v>
      </c>
    </row>
    <row r="230" spans="1:14" x14ac:dyDescent="0.2">
      <c r="A230" s="33" t="s">
        <v>108</v>
      </c>
      <c r="B230" s="15"/>
      <c r="C230" s="16">
        <v>0</v>
      </c>
      <c r="D230" s="16">
        <v>0</v>
      </c>
      <c r="E230" s="16">
        <v>0</v>
      </c>
      <c r="F230" s="16">
        <v>0</v>
      </c>
      <c r="G230" s="16">
        <v>316</v>
      </c>
      <c r="H230" s="16">
        <v>318</v>
      </c>
      <c r="I230" s="16">
        <v>2381</v>
      </c>
      <c r="J230" s="15"/>
      <c r="K230" s="15"/>
      <c r="L230" s="14">
        <v>9.8891639999999992</v>
      </c>
      <c r="N230" s="23" t="s">
        <v>121</v>
      </c>
    </row>
    <row r="231" spans="1:14" x14ac:dyDescent="0.2">
      <c r="A231" s="33" t="s">
        <v>109</v>
      </c>
      <c r="B231" s="15"/>
      <c r="C231" s="16">
        <v>0</v>
      </c>
      <c r="D231" s="16">
        <v>0</v>
      </c>
      <c r="E231" s="16">
        <v>0</v>
      </c>
      <c r="F231" s="16">
        <v>0</v>
      </c>
      <c r="G231" s="16">
        <v>441</v>
      </c>
      <c r="H231" s="16">
        <v>401</v>
      </c>
      <c r="I231" s="16">
        <v>1940</v>
      </c>
      <c r="J231" s="15"/>
      <c r="K231" s="15"/>
      <c r="L231" s="14">
        <v>12.470298</v>
      </c>
      <c r="N231" s="23" t="s">
        <v>122</v>
      </c>
    </row>
    <row r="232" spans="1:14" x14ac:dyDescent="0.2">
      <c r="A232" s="33" t="s">
        <v>110</v>
      </c>
      <c r="B232" s="15"/>
      <c r="C232" s="16">
        <v>0</v>
      </c>
      <c r="D232" s="16">
        <v>0</v>
      </c>
      <c r="E232" s="16">
        <v>0</v>
      </c>
      <c r="F232" s="16">
        <v>0</v>
      </c>
      <c r="G232" s="16">
        <v>351</v>
      </c>
      <c r="H232" s="16">
        <v>349</v>
      </c>
      <c r="I232" s="16">
        <v>1589</v>
      </c>
      <c r="J232" s="15"/>
      <c r="K232" s="15"/>
      <c r="L232" s="14">
        <v>10.853202</v>
      </c>
      <c r="N232" s="23" t="s">
        <v>123</v>
      </c>
    </row>
    <row r="233" spans="1:14" x14ac:dyDescent="0.2">
      <c r="A233" s="33" t="s">
        <v>111</v>
      </c>
      <c r="B233" s="15"/>
      <c r="C233" s="16">
        <v>0</v>
      </c>
      <c r="D233" s="16">
        <v>904</v>
      </c>
      <c r="E233" s="16">
        <v>0</v>
      </c>
      <c r="F233" s="16">
        <v>0</v>
      </c>
      <c r="G233" s="16">
        <v>-619</v>
      </c>
      <c r="H233" s="16">
        <v>261</v>
      </c>
      <c r="I233" s="16">
        <v>2208</v>
      </c>
      <c r="J233" s="15"/>
      <c r="K233" s="15"/>
      <c r="L233" s="14">
        <v>8.1165779999999987</v>
      </c>
      <c r="N233" s="23" t="s">
        <v>124</v>
      </c>
    </row>
    <row r="234" spans="1:14" x14ac:dyDescent="0.2">
      <c r="A234" s="33" t="s">
        <v>112</v>
      </c>
      <c r="B234" s="15"/>
      <c r="C234" s="16">
        <v>0</v>
      </c>
      <c r="D234" s="16">
        <v>0</v>
      </c>
      <c r="E234" s="16">
        <v>0</v>
      </c>
      <c r="F234" s="16">
        <v>0</v>
      </c>
      <c r="G234" s="16">
        <v>191</v>
      </c>
      <c r="H234" s="16">
        <v>198</v>
      </c>
      <c r="I234" s="16">
        <v>2017</v>
      </c>
      <c r="J234" s="15"/>
      <c r="K234" s="15"/>
      <c r="L234" s="14">
        <v>6.1574039999999988</v>
      </c>
      <c r="N234" s="23" t="s">
        <v>125</v>
      </c>
    </row>
    <row r="235" spans="1:14" ht="13.5" thickBot="1" x14ac:dyDescent="0.25">
      <c r="A235" s="41" t="s">
        <v>113</v>
      </c>
      <c r="C235" s="42">
        <v>0</v>
      </c>
      <c r="D235" s="42">
        <v>0</v>
      </c>
      <c r="E235" s="42">
        <v>0</v>
      </c>
      <c r="F235" s="42">
        <v>0</v>
      </c>
      <c r="G235" s="42">
        <v>119</v>
      </c>
      <c r="H235" s="42">
        <v>109</v>
      </c>
      <c r="I235" s="42">
        <v>1898</v>
      </c>
      <c r="J235" s="2"/>
      <c r="K235" s="2"/>
      <c r="L235" s="42">
        <v>3.3896819999999996</v>
      </c>
      <c r="N235" s="43" t="s">
        <v>113</v>
      </c>
    </row>
    <row r="236" spans="1:14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M236" s="3"/>
      <c r="N236" s="37">
        <v>2008</v>
      </c>
    </row>
    <row r="237" spans="1:14" x14ac:dyDescent="0.2">
      <c r="A237" s="33" t="s">
        <v>102</v>
      </c>
      <c r="B237" s="15"/>
      <c r="C237" s="16">
        <v>0</v>
      </c>
      <c r="D237" s="16">
        <v>0</v>
      </c>
      <c r="E237" s="16">
        <v>0</v>
      </c>
      <c r="F237" s="16">
        <v>0</v>
      </c>
      <c r="G237" s="16">
        <v>124</v>
      </c>
      <c r="H237" s="16">
        <v>118</v>
      </c>
      <c r="I237" s="16">
        <v>1774</v>
      </c>
      <c r="J237" s="15"/>
      <c r="K237" s="15"/>
      <c r="L237" s="14">
        <v>3.6695639999999998</v>
      </c>
      <c r="N237" s="23" t="s">
        <v>115</v>
      </c>
    </row>
    <row r="238" spans="1:14" x14ac:dyDescent="0.2">
      <c r="A238" s="33" t="s">
        <v>103</v>
      </c>
      <c r="B238" s="15"/>
      <c r="C238" s="16">
        <v>0</v>
      </c>
      <c r="D238" s="16">
        <v>0</v>
      </c>
      <c r="E238" s="16">
        <v>0</v>
      </c>
      <c r="F238" s="16">
        <v>0</v>
      </c>
      <c r="G238" s="16">
        <v>162</v>
      </c>
      <c r="H238" s="16">
        <v>171</v>
      </c>
      <c r="I238" s="16">
        <v>1612</v>
      </c>
      <c r="J238" s="15"/>
      <c r="K238" s="15"/>
      <c r="L238" s="14">
        <v>5.3177579999999995</v>
      </c>
      <c r="N238" s="23" t="s">
        <v>116</v>
      </c>
    </row>
    <row r="239" spans="1:14" x14ac:dyDescent="0.2">
      <c r="A239" s="33" t="s">
        <v>104</v>
      </c>
      <c r="B239" s="15"/>
      <c r="C239" s="16">
        <v>0</v>
      </c>
      <c r="D239" s="16">
        <v>568</v>
      </c>
      <c r="E239" s="16">
        <v>0</v>
      </c>
      <c r="F239" s="16">
        <v>0</v>
      </c>
      <c r="G239" s="16">
        <v>-489</v>
      </c>
      <c r="H239" s="16">
        <v>138</v>
      </c>
      <c r="I239" s="16">
        <v>2101</v>
      </c>
      <c r="J239" s="15"/>
      <c r="K239" s="15"/>
      <c r="L239" s="14">
        <v>4.291523999999999</v>
      </c>
      <c r="N239" s="23" t="s">
        <v>117</v>
      </c>
    </row>
    <row r="240" spans="1:14" x14ac:dyDescent="0.2">
      <c r="A240" s="33" t="s">
        <v>105</v>
      </c>
      <c r="B240" s="15"/>
      <c r="C240" s="16">
        <v>0</v>
      </c>
      <c r="D240" s="16">
        <v>0</v>
      </c>
      <c r="E240" s="16">
        <v>0</v>
      </c>
      <c r="F240" s="16">
        <v>0</v>
      </c>
      <c r="G240" s="16">
        <v>340</v>
      </c>
      <c r="H240" s="16">
        <v>325</v>
      </c>
      <c r="I240" s="16">
        <v>1761</v>
      </c>
      <c r="J240" s="15"/>
      <c r="K240" s="15"/>
      <c r="L240" s="14">
        <v>10.106849999999998</v>
      </c>
      <c r="N240" s="23" t="s">
        <v>118</v>
      </c>
    </row>
    <row r="241" spans="1:15" x14ac:dyDescent="0.2">
      <c r="A241" s="33" t="s">
        <v>106</v>
      </c>
      <c r="B241" s="15"/>
      <c r="C241" s="16">
        <v>0</v>
      </c>
      <c r="D241" s="16">
        <v>0</v>
      </c>
      <c r="E241" s="16">
        <v>0</v>
      </c>
      <c r="F241" s="16">
        <v>0</v>
      </c>
      <c r="G241" s="16">
        <v>499</v>
      </c>
      <c r="H241" s="16">
        <v>502</v>
      </c>
      <c r="I241" s="16">
        <v>1262</v>
      </c>
      <c r="J241" s="15"/>
      <c r="K241" s="15"/>
      <c r="L241" s="14">
        <v>15.611195999999998</v>
      </c>
      <c r="N241" s="23" t="s">
        <v>119</v>
      </c>
    </row>
    <row r="242" spans="1:15" x14ac:dyDescent="0.2">
      <c r="A242" s="33" t="s">
        <v>107</v>
      </c>
      <c r="B242" s="15"/>
      <c r="C242" s="16">
        <v>0</v>
      </c>
      <c r="D242" s="16">
        <v>587</v>
      </c>
      <c r="E242" s="16">
        <v>0</v>
      </c>
      <c r="F242" s="16">
        <v>0</v>
      </c>
      <c r="G242" s="16">
        <v>-196</v>
      </c>
      <c r="H242" s="16">
        <v>377</v>
      </c>
      <c r="I242" s="16">
        <v>1458</v>
      </c>
      <c r="J242" s="15"/>
      <c r="K242" s="15"/>
      <c r="L242" s="14">
        <v>11.723945999999998</v>
      </c>
      <c r="N242" s="23" t="s">
        <v>120</v>
      </c>
    </row>
    <row r="243" spans="1:15" x14ac:dyDescent="0.2">
      <c r="A243" s="33" t="s">
        <v>108</v>
      </c>
      <c r="B243" s="15"/>
      <c r="C243" s="16">
        <v>0</v>
      </c>
      <c r="D243" s="16">
        <v>0</v>
      </c>
      <c r="E243" s="16">
        <v>0</v>
      </c>
      <c r="F243" s="16">
        <v>0</v>
      </c>
      <c r="G243" s="16">
        <v>556</v>
      </c>
      <c r="H243" s="16">
        <v>533</v>
      </c>
      <c r="I243" s="16">
        <v>902</v>
      </c>
      <c r="J243" s="15"/>
      <c r="K243" s="15"/>
      <c r="L243" s="14">
        <v>16.575234000000002</v>
      </c>
      <c r="N243" s="23" t="s">
        <v>121</v>
      </c>
    </row>
    <row r="244" spans="1:15" x14ac:dyDescent="0.2">
      <c r="A244" s="33" t="s">
        <v>109</v>
      </c>
      <c r="B244" s="15"/>
      <c r="C244" s="16">
        <v>0</v>
      </c>
      <c r="D244" s="16">
        <v>1755</v>
      </c>
      <c r="E244" s="16">
        <v>0</v>
      </c>
      <c r="F244" s="16">
        <v>0</v>
      </c>
      <c r="G244" s="16">
        <v>-1131</v>
      </c>
      <c r="H244" s="16">
        <v>324</v>
      </c>
      <c r="I244" s="16">
        <v>2033</v>
      </c>
      <c r="J244" s="15"/>
      <c r="K244" s="15"/>
      <c r="L244" s="14">
        <v>10.075751999999998</v>
      </c>
      <c r="N244" s="23" t="s">
        <v>122</v>
      </c>
    </row>
    <row r="245" spans="1:15" x14ac:dyDescent="0.2">
      <c r="A245" s="33" t="s">
        <v>110</v>
      </c>
      <c r="B245" s="15"/>
      <c r="C245" s="16">
        <v>0</v>
      </c>
      <c r="D245" s="16">
        <v>271</v>
      </c>
      <c r="E245" s="16">
        <v>0</v>
      </c>
      <c r="F245" s="16">
        <v>0</v>
      </c>
      <c r="G245" s="16">
        <v>430</v>
      </c>
      <c r="H245" s="16">
        <v>346</v>
      </c>
      <c r="I245" s="16">
        <v>1603</v>
      </c>
      <c r="J245" s="15"/>
      <c r="K245" s="15"/>
      <c r="L245" s="14">
        <v>10.759907999999999</v>
      </c>
      <c r="N245" s="23" t="s">
        <v>123</v>
      </c>
    </row>
    <row r="246" spans="1:15" x14ac:dyDescent="0.2">
      <c r="A246" s="33" t="s">
        <v>111</v>
      </c>
      <c r="B246" s="15"/>
      <c r="C246" s="16">
        <v>0</v>
      </c>
      <c r="D246" s="16">
        <v>0</v>
      </c>
      <c r="E246" s="16">
        <v>0</v>
      </c>
      <c r="F246" s="16">
        <v>0</v>
      </c>
      <c r="G246" s="16">
        <v>153</v>
      </c>
      <c r="H246" s="16">
        <v>189</v>
      </c>
      <c r="I246" s="16">
        <v>1450</v>
      </c>
      <c r="J246" s="15"/>
      <c r="K246" s="15"/>
      <c r="L246" s="14">
        <v>5.8775219999999999</v>
      </c>
      <c r="N246" s="23" t="s">
        <v>124</v>
      </c>
    </row>
    <row r="247" spans="1:15" x14ac:dyDescent="0.2">
      <c r="A247" s="33" t="s">
        <v>112</v>
      </c>
      <c r="B247" s="15"/>
      <c r="C247" s="16">
        <v>0</v>
      </c>
      <c r="D247" s="16">
        <v>0</v>
      </c>
      <c r="E247" s="16">
        <v>0</v>
      </c>
      <c r="F247" s="16">
        <v>0</v>
      </c>
      <c r="G247" s="16">
        <v>254</v>
      </c>
      <c r="H247" s="16">
        <v>105</v>
      </c>
      <c r="I247" s="16">
        <v>1196</v>
      </c>
      <c r="J247" s="15"/>
      <c r="K247" s="15"/>
      <c r="L247" s="14">
        <v>3.2652899999999994</v>
      </c>
      <c r="N247" s="23" t="s">
        <v>125</v>
      </c>
    </row>
    <row r="248" spans="1:15" ht="13.5" thickBot="1" x14ac:dyDescent="0.25">
      <c r="A248" s="41" t="s">
        <v>113</v>
      </c>
      <c r="C248" s="42">
        <v>0</v>
      </c>
      <c r="D248" s="42">
        <v>0</v>
      </c>
      <c r="E248" s="42">
        <v>0</v>
      </c>
      <c r="F248" s="42">
        <v>0</v>
      </c>
      <c r="G248" s="42">
        <v>-139</v>
      </c>
      <c r="H248" s="42">
        <v>53</v>
      </c>
      <c r="I248" s="42">
        <v>1335</v>
      </c>
      <c r="J248" s="2"/>
      <c r="K248" s="2"/>
      <c r="L248" s="42">
        <v>1.6481939999999997</v>
      </c>
      <c r="N248" s="43" t="s">
        <v>113</v>
      </c>
    </row>
    <row r="249" spans="1:15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M249" s="3"/>
      <c r="N249" s="37">
        <v>2009</v>
      </c>
    </row>
    <row r="250" spans="1:15" x14ac:dyDescent="0.2">
      <c r="A250" s="33" t="s">
        <v>102</v>
      </c>
      <c r="B250" s="16"/>
      <c r="C250" s="16">
        <v>0</v>
      </c>
      <c r="D250" s="16">
        <v>149</v>
      </c>
      <c r="E250" s="16">
        <v>0</v>
      </c>
      <c r="F250" s="16">
        <v>0</v>
      </c>
      <c r="G250" s="16">
        <v>-3</v>
      </c>
      <c r="H250" s="16">
        <v>109</v>
      </c>
      <c r="I250" s="16">
        <v>1338</v>
      </c>
      <c r="J250" s="15"/>
      <c r="K250" s="15"/>
      <c r="L250" s="14">
        <v>3.3896819999999996</v>
      </c>
      <c r="N250" s="23" t="s">
        <v>115</v>
      </c>
      <c r="O250" s="10"/>
    </row>
    <row r="251" spans="1:15" x14ac:dyDescent="0.2">
      <c r="A251" s="33" t="s">
        <v>103</v>
      </c>
      <c r="B251" s="15"/>
      <c r="C251" s="16">
        <v>0</v>
      </c>
      <c r="D251" s="16">
        <v>989</v>
      </c>
      <c r="E251" s="16">
        <v>0</v>
      </c>
      <c r="F251" s="16">
        <v>0</v>
      </c>
      <c r="G251" s="16">
        <v>-835</v>
      </c>
      <c r="H251" s="16">
        <v>93</v>
      </c>
      <c r="I251" s="16">
        <v>2173</v>
      </c>
      <c r="J251" s="15"/>
      <c r="K251" s="15"/>
      <c r="L251" s="14">
        <v>2.8921139999999999</v>
      </c>
      <c r="N251" s="23" t="s">
        <v>116</v>
      </c>
      <c r="O251" s="10"/>
    </row>
    <row r="252" spans="1:15" x14ac:dyDescent="0.2">
      <c r="A252" s="33" t="s">
        <v>104</v>
      </c>
      <c r="B252" s="15"/>
      <c r="C252" s="16">
        <v>0</v>
      </c>
      <c r="D252" s="16">
        <v>0</v>
      </c>
      <c r="E252" s="16">
        <v>0</v>
      </c>
      <c r="F252" s="16">
        <v>0</v>
      </c>
      <c r="G252" s="16">
        <v>124</v>
      </c>
      <c r="H252" s="16">
        <v>160</v>
      </c>
      <c r="I252" s="16">
        <v>2049</v>
      </c>
      <c r="J252" s="15"/>
      <c r="K252" s="15"/>
      <c r="L252" s="14">
        <v>4.9756799999999997</v>
      </c>
      <c r="N252" s="23" t="s">
        <v>117</v>
      </c>
      <c r="O252" s="10"/>
    </row>
    <row r="253" spans="1:15" x14ac:dyDescent="0.2">
      <c r="A253" s="33" t="s">
        <v>105</v>
      </c>
      <c r="B253" s="15"/>
      <c r="C253" s="16">
        <v>0</v>
      </c>
      <c r="D253" s="16">
        <v>0</v>
      </c>
      <c r="E253" s="16">
        <v>0</v>
      </c>
      <c r="F253" s="16">
        <v>0</v>
      </c>
      <c r="G253" s="16">
        <v>210</v>
      </c>
      <c r="H253" s="16">
        <v>224</v>
      </c>
      <c r="I253" s="16">
        <v>1839</v>
      </c>
      <c r="J253" s="15"/>
      <c r="K253" s="15"/>
      <c r="L253" s="14">
        <v>6.9659519999999997</v>
      </c>
      <c r="N253" s="23" t="s">
        <v>118</v>
      </c>
      <c r="O253" s="10"/>
    </row>
    <row r="254" spans="1:15" x14ac:dyDescent="0.2">
      <c r="A254" s="33" t="s">
        <v>106</v>
      </c>
      <c r="B254" s="15"/>
      <c r="C254" s="16">
        <v>0</v>
      </c>
      <c r="D254" s="16">
        <v>678</v>
      </c>
      <c r="E254" s="16">
        <v>37</v>
      </c>
      <c r="F254" s="16">
        <v>0</v>
      </c>
      <c r="G254" s="16">
        <v>-418</v>
      </c>
      <c r="H254" s="16">
        <v>273</v>
      </c>
      <c r="I254" s="16">
        <v>2257</v>
      </c>
      <c r="J254" s="15"/>
      <c r="K254" s="15"/>
      <c r="L254" s="14">
        <v>8.4897539999999996</v>
      </c>
      <c r="N254" s="23" t="s">
        <v>119</v>
      </c>
      <c r="O254" s="10"/>
    </row>
    <row r="255" spans="1:15" x14ac:dyDescent="0.2">
      <c r="A255" s="33" t="s">
        <v>107</v>
      </c>
      <c r="B255" s="15"/>
      <c r="C255" s="16">
        <v>0</v>
      </c>
      <c r="D255" s="16">
        <v>0</v>
      </c>
      <c r="E255" s="16">
        <v>0</v>
      </c>
      <c r="F255" s="16">
        <v>0</v>
      </c>
      <c r="G255" s="16">
        <v>770</v>
      </c>
      <c r="H255" s="16">
        <v>542</v>
      </c>
      <c r="I255" s="16">
        <v>1487</v>
      </c>
      <c r="J255" s="15"/>
      <c r="K255" s="15"/>
      <c r="L255" s="14">
        <v>16.855115999999999</v>
      </c>
      <c r="N255" s="23" t="s">
        <v>120</v>
      </c>
      <c r="O255" s="10"/>
    </row>
    <row r="256" spans="1:15" x14ac:dyDescent="0.2">
      <c r="A256" s="33" t="s">
        <v>108</v>
      </c>
      <c r="B256" s="15"/>
      <c r="C256" s="16">
        <v>0</v>
      </c>
      <c r="D256" s="16">
        <v>530</v>
      </c>
      <c r="E256" s="16">
        <v>0</v>
      </c>
      <c r="F256" s="16">
        <v>0</v>
      </c>
      <c r="G256" s="16">
        <v>-215</v>
      </c>
      <c r="H256" s="16">
        <v>296</v>
      </c>
      <c r="I256" s="16">
        <v>1702</v>
      </c>
      <c r="J256" s="15"/>
      <c r="K256" s="15"/>
      <c r="L256" s="14">
        <v>9.2050079999999994</v>
      </c>
      <c r="N256" s="23" t="s">
        <v>121</v>
      </c>
      <c r="O256" s="10"/>
    </row>
    <row r="257" spans="1:15" x14ac:dyDescent="0.2">
      <c r="A257" s="33" t="s">
        <v>109</v>
      </c>
      <c r="B257" s="15"/>
      <c r="C257" s="16">
        <v>0</v>
      </c>
      <c r="D257" s="16">
        <v>0</v>
      </c>
      <c r="E257" s="16">
        <v>0</v>
      </c>
      <c r="F257" s="16">
        <v>0</v>
      </c>
      <c r="G257" s="16">
        <v>270</v>
      </c>
      <c r="H257" s="16">
        <v>305</v>
      </c>
      <c r="I257" s="16">
        <v>1432</v>
      </c>
      <c r="J257" s="15"/>
      <c r="K257" s="15"/>
      <c r="L257" s="14">
        <v>9.48489</v>
      </c>
      <c r="N257" s="23" t="s">
        <v>122</v>
      </c>
      <c r="O257" s="10"/>
    </row>
    <row r="258" spans="1:15" x14ac:dyDescent="0.2">
      <c r="A258" s="33" t="s">
        <v>110</v>
      </c>
      <c r="B258" s="15"/>
      <c r="C258" s="16">
        <v>0</v>
      </c>
      <c r="D258" s="16">
        <v>0</v>
      </c>
      <c r="E258" s="16">
        <v>0</v>
      </c>
      <c r="F258" s="16">
        <v>0</v>
      </c>
      <c r="G258" s="16">
        <v>227</v>
      </c>
      <c r="H258" s="16">
        <v>270</v>
      </c>
      <c r="I258" s="16">
        <v>1205</v>
      </c>
      <c r="J258" s="15"/>
      <c r="K258" s="15"/>
      <c r="L258" s="14">
        <v>8.3964599999999994</v>
      </c>
      <c r="N258" s="23" t="s">
        <v>123</v>
      </c>
      <c r="O258" s="10"/>
    </row>
    <row r="259" spans="1:15" x14ac:dyDescent="0.2">
      <c r="A259" s="33" t="s">
        <v>111</v>
      </c>
      <c r="B259" s="15"/>
      <c r="C259" s="16">
        <v>0</v>
      </c>
      <c r="D259" s="16">
        <v>0</v>
      </c>
      <c r="E259" s="16">
        <v>0</v>
      </c>
      <c r="F259" s="16">
        <v>0</v>
      </c>
      <c r="G259" s="16">
        <v>245</v>
      </c>
      <c r="H259" s="16">
        <v>229</v>
      </c>
      <c r="I259" s="16">
        <v>960</v>
      </c>
      <c r="J259" s="15"/>
      <c r="K259" s="15"/>
      <c r="L259" s="14">
        <v>7.121442</v>
      </c>
      <c r="N259" s="23" t="s">
        <v>124</v>
      </c>
      <c r="O259" s="10"/>
    </row>
    <row r="260" spans="1:15" x14ac:dyDescent="0.2">
      <c r="A260" s="33" t="s">
        <v>112</v>
      </c>
      <c r="B260" s="15"/>
      <c r="C260" s="16">
        <v>0</v>
      </c>
      <c r="D260" s="16">
        <v>0</v>
      </c>
      <c r="E260" s="16">
        <v>0</v>
      </c>
      <c r="F260" s="16">
        <v>0</v>
      </c>
      <c r="G260" s="16">
        <v>163</v>
      </c>
      <c r="H260" s="16">
        <v>81</v>
      </c>
      <c r="I260" s="16">
        <v>797</v>
      </c>
      <c r="J260" s="15"/>
      <c r="K260" s="15"/>
      <c r="L260" s="14">
        <v>2.5189379999999995</v>
      </c>
      <c r="N260" s="23" t="s">
        <v>125</v>
      </c>
      <c r="O260" s="10"/>
    </row>
    <row r="261" spans="1:15" ht="13.5" thickBot="1" x14ac:dyDescent="0.25">
      <c r="A261" s="41" t="s">
        <v>113</v>
      </c>
      <c r="C261" s="42">
        <v>0</v>
      </c>
      <c r="D261" s="42">
        <v>1124</v>
      </c>
      <c r="E261" s="42">
        <v>0</v>
      </c>
      <c r="F261" s="42">
        <v>0</v>
      </c>
      <c r="G261" s="42">
        <v>-843</v>
      </c>
      <c r="H261" s="42">
        <v>64</v>
      </c>
      <c r="I261" s="42">
        <v>1640</v>
      </c>
      <c r="J261" s="2"/>
      <c r="K261" s="2"/>
      <c r="L261" s="42">
        <v>1.9902719999999996</v>
      </c>
      <c r="N261" s="43" t="s">
        <v>113</v>
      </c>
    </row>
    <row r="262" spans="1:15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M262" s="3"/>
      <c r="N262" s="37">
        <v>2010</v>
      </c>
    </row>
    <row r="263" spans="1:15" x14ac:dyDescent="0.2">
      <c r="A263" s="33" t="s">
        <v>102</v>
      </c>
      <c r="B263" s="15"/>
      <c r="C263" s="16">
        <v>0</v>
      </c>
      <c r="D263" s="16">
        <v>0</v>
      </c>
      <c r="E263" s="16">
        <v>0</v>
      </c>
      <c r="F263" s="16">
        <v>0</v>
      </c>
      <c r="G263" s="16">
        <v>58</v>
      </c>
      <c r="H263" s="16">
        <v>52</v>
      </c>
      <c r="I263" s="16">
        <v>1582</v>
      </c>
      <c r="J263" s="15"/>
      <c r="K263" s="15"/>
      <c r="L263" s="14">
        <v>1.6170960000000001</v>
      </c>
      <c r="N263" s="23" t="s">
        <v>115</v>
      </c>
      <c r="O263" s="10"/>
    </row>
    <row r="264" spans="1:15" x14ac:dyDescent="0.2">
      <c r="A264" s="33" t="s">
        <v>103</v>
      </c>
      <c r="B264" s="15"/>
      <c r="C264" s="16">
        <v>0</v>
      </c>
      <c r="D264" s="16">
        <v>0</v>
      </c>
      <c r="E264" s="16">
        <v>0</v>
      </c>
      <c r="F264" s="16">
        <v>0</v>
      </c>
      <c r="G264" s="16">
        <v>84</v>
      </c>
      <c r="H264" s="16">
        <v>111</v>
      </c>
      <c r="I264" s="16">
        <v>1498</v>
      </c>
      <c r="J264" s="15"/>
      <c r="K264" s="15"/>
      <c r="L264" s="14">
        <v>3.4518779999999998</v>
      </c>
      <c r="N264" s="23" t="s">
        <v>116</v>
      </c>
      <c r="O264" s="10"/>
    </row>
    <row r="265" spans="1:15" x14ac:dyDescent="0.2">
      <c r="A265" s="33" t="s">
        <v>104</v>
      </c>
      <c r="B265" s="15"/>
      <c r="C265" s="16">
        <v>0</v>
      </c>
      <c r="D265" s="16">
        <v>0</v>
      </c>
      <c r="E265" s="16">
        <v>0</v>
      </c>
      <c r="F265" s="16">
        <v>0</v>
      </c>
      <c r="G265" s="16">
        <v>205</v>
      </c>
      <c r="H265" s="16">
        <v>172</v>
      </c>
      <c r="I265" s="16">
        <v>1293</v>
      </c>
      <c r="J265" s="15"/>
      <c r="K265" s="15"/>
      <c r="L265" s="14">
        <v>5.3488559999999987</v>
      </c>
      <c r="N265" s="23" t="s">
        <v>117</v>
      </c>
      <c r="O265" s="10"/>
    </row>
    <row r="266" spans="1:15" x14ac:dyDescent="0.2">
      <c r="A266" s="33" t="s">
        <v>105</v>
      </c>
      <c r="B266" s="15"/>
      <c r="C266" s="16">
        <v>0</v>
      </c>
      <c r="D266" s="16">
        <v>0</v>
      </c>
      <c r="E266" s="16">
        <v>0</v>
      </c>
      <c r="F266" s="16">
        <v>0</v>
      </c>
      <c r="G266" s="16">
        <v>169</v>
      </c>
      <c r="H266" s="16">
        <v>167</v>
      </c>
      <c r="I266" s="16">
        <v>1124</v>
      </c>
      <c r="J266" s="15"/>
      <c r="K266" s="15"/>
      <c r="L266" s="14">
        <v>5.1933659999999993</v>
      </c>
      <c r="N266" s="23" t="s">
        <v>118</v>
      </c>
      <c r="O266" s="10"/>
    </row>
    <row r="267" spans="1:15" x14ac:dyDescent="0.2">
      <c r="A267" s="33" t="s">
        <v>106</v>
      </c>
      <c r="B267" s="15"/>
      <c r="C267" s="16">
        <v>0</v>
      </c>
      <c r="D267" s="16">
        <v>702</v>
      </c>
      <c r="E267" s="16">
        <v>0</v>
      </c>
      <c r="F267" s="16">
        <v>0</v>
      </c>
      <c r="G267" s="16">
        <v>-371</v>
      </c>
      <c r="H267" s="16">
        <v>333</v>
      </c>
      <c r="I267" s="16">
        <v>1495</v>
      </c>
      <c r="J267" s="15"/>
      <c r="K267" s="15"/>
      <c r="L267" s="14">
        <v>10.355633999999998</v>
      </c>
      <c r="N267" s="23" t="s">
        <v>119</v>
      </c>
      <c r="O267" s="10"/>
    </row>
    <row r="268" spans="1:15" x14ac:dyDescent="0.2">
      <c r="A268" s="33" t="s">
        <v>107</v>
      </c>
      <c r="B268" s="15"/>
      <c r="C268" s="16">
        <v>0</v>
      </c>
      <c r="D268" s="16">
        <v>0</v>
      </c>
      <c r="E268" s="16">
        <v>0</v>
      </c>
      <c r="F268" s="16">
        <v>0</v>
      </c>
      <c r="G268" s="16">
        <v>393</v>
      </c>
      <c r="H268" s="16">
        <v>314</v>
      </c>
      <c r="I268" s="16">
        <v>1102</v>
      </c>
      <c r="J268" s="15"/>
      <c r="K268" s="15"/>
      <c r="L268" s="14">
        <v>9.7647719999999989</v>
      </c>
      <c r="N268" s="23" t="s">
        <v>120</v>
      </c>
      <c r="O268" s="10"/>
    </row>
    <row r="269" spans="1:15" x14ac:dyDescent="0.2">
      <c r="A269" s="33" t="s">
        <v>129</v>
      </c>
      <c r="B269" s="15"/>
      <c r="C269" s="16">
        <v>0</v>
      </c>
      <c r="D269" s="16">
        <v>1399</v>
      </c>
      <c r="E269" s="16">
        <v>69</v>
      </c>
      <c r="F269" s="16">
        <v>0</v>
      </c>
      <c r="G269" s="16">
        <v>-180</v>
      </c>
      <c r="H269" s="16">
        <v>305</v>
      </c>
      <c r="I269" s="16">
        <v>1282</v>
      </c>
      <c r="J269" s="15"/>
      <c r="K269" s="15"/>
      <c r="L269" s="14">
        <v>9.48489</v>
      </c>
      <c r="N269" s="23" t="s">
        <v>121</v>
      </c>
    </row>
    <row r="270" spans="1:15" x14ac:dyDescent="0.2">
      <c r="A270" s="33" t="s">
        <v>122</v>
      </c>
      <c r="C270" s="16">
        <v>0</v>
      </c>
      <c r="D270" s="16">
        <v>0</v>
      </c>
      <c r="E270" s="16">
        <v>0</v>
      </c>
      <c r="F270" s="16">
        <v>0</v>
      </c>
      <c r="G270" s="16">
        <v>395</v>
      </c>
      <c r="H270" s="16">
        <v>341</v>
      </c>
      <c r="I270" s="16">
        <v>887</v>
      </c>
      <c r="J270" s="15"/>
      <c r="K270" s="15"/>
      <c r="L270" s="14">
        <v>10.604417999999997</v>
      </c>
      <c r="N270" s="23" t="s">
        <v>122</v>
      </c>
    </row>
    <row r="271" spans="1:15" x14ac:dyDescent="0.2">
      <c r="A271" s="33" t="s">
        <v>123</v>
      </c>
      <c r="C271" s="16">
        <v>0</v>
      </c>
      <c r="D271" s="16">
        <v>0</v>
      </c>
      <c r="E271" s="16">
        <v>0</v>
      </c>
      <c r="F271" s="16">
        <v>0</v>
      </c>
      <c r="G271" s="16">
        <v>225</v>
      </c>
      <c r="H271" s="16">
        <v>308</v>
      </c>
      <c r="I271" s="16">
        <v>662</v>
      </c>
      <c r="J271" s="15"/>
      <c r="K271" s="15"/>
      <c r="L271" s="14">
        <v>9.5781839999999985</v>
      </c>
      <c r="N271" s="23" t="s">
        <v>123</v>
      </c>
    </row>
    <row r="272" spans="1:15" x14ac:dyDescent="0.2">
      <c r="A272" s="33" t="s">
        <v>131</v>
      </c>
      <c r="C272" s="3">
        <v>0</v>
      </c>
      <c r="D272" s="3">
        <v>0</v>
      </c>
      <c r="E272" s="3">
        <v>0</v>
      </c>
      <c r="F272" s="3">
        <v>0</v>
      </c>
      <c r="G272" s="3">
        <v>317</v>
      </c>
      <c r="H272" s="16">
        <v>140</v>
      </c>
      <c r="I272" s="16">
        <v>345</v>
      </c>
      <c r="J272" s="15"/>
      <c r="K272" s="15"/>
      <c r="L272" s="14">
        <v>4.3537199999999991</v>
      </c>
      <c r="N272" s="23" t="s">
        <v>124</v>
      </c>
    </row>
    <row r="273" spans="1:14" x14ac:dyDescent="0.2">
      <c r="A273" s="33" t="s">
        <v>125</v>
      </c>
      <c r="C273" s="3">
        <v>0</v>
      </c>
      <c r="D273" s="3">
        <v>1412</v>
      </c>
      <c r="E273" s="3">
        <v>0</v>
      </c>
      <c r="F273" s="3">
        <v>0</v>
      </c>
      <c r="G273" s="3">
        <v>-1231</v>
      </c>
      <c r="H273" s="16">
        <v>168</v>
      </c>
      <c r="I273" s="16">
        <v>1576</v>
      </c>
      <c r="J273" s="15"/>
      <c r="K273" s="15"/>
      <c r="L273" s="14">
        <v>5.2244640000000002</v>
      </c>
      <c r="N273" s="23" t="s">
        <v>125</v>
      </c>
    </row>
    <row r="274" spans="1:14" ht="13.5" thickBot="1" x14ac:dyDescent="0.25">
      <c r="A274" s="41" t="s">
        <v>113</v>
      </c>
      <c r="C274" s="42">
        <v>0</v>
      </c>
      <c r="D274" s="42">
        <v>0</v>
      </c>
      <c r="E274" s="42">
        <v>0</v>
      </c>
      <c r="F274" s="42">
        <v>0</v>
      </c>
      <c r="G274" s="42">
        <v>31</v>
      </c>
      <c r="H274" s="42">
        <v>24</v>
      </c>
      <c r="I274" s="42">
        <v>1545</v>
      </c>
      <c r="J274" s="2"/>
      <c r="K274" s="2"/>
      <c r="L274" s="42">
        <v>0.7463519999999999</v>
      </c>
      <c r="N274" s="43" t="s">
        <v>113</v>
      </c>
    </row>
    <row r="275" spans="1:14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M275" s="3"/>
      <c r="N275" s="37">
        <v>2011</v>
      </c>
    </row>
    <row r="276" spans="1:14" x14ac:dyDescent="0.2">
      <c r="A276" s="33" t="s">
        <v>102</v>
      </c>
      <c r="C276" s="3">
        <v>0</v>
      </c>
      <c r="D276" s="3">
        <v>0</v>
      </c>
      <c r="E276" s="3">
        <v>0</v>
      </c>
      <c r="F276" s="3">
        <v>0</v>
      </c>
      <c r="G276" s="3">
        <v>55</v>
      </c>
      <c r="H276" s="16">
        <v>37</v>
      </c>
      <c r="I276" s="16">
        <v>1490</v>
      </c>
      <c r="J276" s="15"/>
      <c r="K276" s="15"/>
      <c r="L276" s="14">
        <v>1.1506259999999999</v>
      </c>
      <c r="N276" s="23" t="s">
        <v>115</v>
      </c>
    </row>
    <row r="277" spans="1:14" x14ac:dyDescent="0.2">
      <c r="A277" s="33" t="s">
        <v>103</v>
      </c>
      <c r="C277" s="3">
        <v>0</v>
      </c>
      <c r="D277" s="3">
        <v>0</v>
      </c>
      <c r="E277" s="3">
        <v>0</v>
      </c>
      <c r="F277" s="3">
        <v>0</v>
      </c>
      <c r="G277" s="3">
        <v>87</v>
      </c>
      <c r="H277" s="16">
        <v>52</v>
      </c>
      <c r="I277" s="16">
        <v>1403</v>
      </c>
      <c r="J277" s="15"/>
      <c r="K277" s="15"/>
      <c r="L277" s="14">
        <v>1.6170960000000001</v>
      </c>
      <c r="N277" s="23" t="s">
        <v>116</v>
      </c>
    </row>
    <row r="278" spans="1:14" x14ac:dyDescent="0.2">
      <c r="A278" s="33" t="s">
        <v>104</v>
      </c>
      <c r="C278" s="3">
        <v>0</v>
      </c>
      <c r="D278" s="3">
        <v>0</v>
      </c>
      <c r="E278" s="3">
        <v>0</v>
      </c>
      <c r="F278" s="3">
        <v>0</v>
      </c>
      <c r="G278" s="3">
        <v>140</v>
      </c>
      <c r="H278" s="16">
        <v>164</v>
      </c>
      <c r="I278" s="16">
        <v>1263</v>
      </c>
      <c r="J278" s="15"/>
      <c r="K278" s="15"/>
      <c r="L278" s="14">
        <v>5.1000719999999991</v>
      </c>
      <c r="N278" s="23" t="s">
        <v>117</v>
      </c>
    </row>
    <row r="279" spans="1:14" x14ac:dyDescent="0.2">
      <c r="A279" s="33" t="s">
        <v>105</v>
      </c>
      <c r="C279" s="3">
        <v>0</v>
      </c>
      <c r="D279" s="3">
        <v>0</v>
      </c>
      <c r="E279" s="3">
        <v>0</v>
      </c>
      <c r="F279" s="3">
        <v>0</v>
      </c>
      <c r="G279" s="3">
        <v>221</v>
      </c>
      <c r="H279" s="16">
        <v>254</v>
      </c>
      <c r="I279" s="16">
        <v>1042</v>
      </c>
      <c r="J279" s="15"/>
      <c r="K279" s="15"/>
      <c r="L279" s="14">
        <v>7.898892</v>
      </c>
      <c r="N279" s="23" t="s">
        <v>118</v>
      </c>
    </row>
    <row r="280" spans="1:14" x14ac:dyDescent="0.2">
      <c r="A280" s="33" t="s">
        <v>137</v>
      </c>
      <c r="C280" s="3">
        <v>0</v>
      </c>
      <c r="D280" s="3">
        <v>0</v>
      </c>
      <c r="E280" s="3">
        <v>0</v>
      </c>
      <c r="F280" s="3">
        <v>0</v>
      </c>
      <c r="G280" s="3">
        <v>292</v>
      </c>
      <c r="H280" s="16">
        <v>252</v>
      </c>
      <c r="I280" s="16">
        <v>750</v>
      </c>
      <c r="J280" s="15"/>
      <c r="K280" s="15"/>
      <c r="L280" s="14">
        <v>7.836695999999999</v>
      </c>
      <c r="N280" s="23" t="s">
        <v>119</v>
      </c>
    </row>
    <row r="281" spans="1:14" x14ac:dyDescent="0.2">
      <c r="A281" s="33" t="s">
        <v>138</v>
      </c>
      <c r="C281" s="3">
        <v>0</v>
      </c>
      <c r="D281" s="3">
        <v>615</v>
      </c>
      <c r="E281" s="3">
        <v>0</v>
      </c>
      <c r="F281" s="3">
        <v>0</v>
      </c>
      <c r="G281" s="3">
        <v>-255</v>
      </c>
      <c r="H281" s="16">
        <v>335</v>
      </c>
      <c r="I281" s="16">
        <v>1005</v>
      </c>
      <c r="J281" s="15"/>
      <c r="K281" s="15"/>
      <c r="L281" s="14">
        <v>10.41783</v>
      </c>
      <c r="N281" s="23" t="s">
        <v>120</v>
      </c>
    </row>
    <row r="282" spans="1:14" x14ac:dyDescent="0.2">
      <c r="A282" s="33" t="s">
        <v>129</v>
      </c>
      <c r="C282" s="3">
        <v>0</v>
      </c>
      <c r="D282" s="3">
        <v>0</v>
      </c>
      <c r="E282" s="3">
        <v>0</v>
      </c>
      <c r="F282" s="3">
        <v>0</v>
      </c>
      <c r="G282" s="3">
        <v>233</v>
      </c>
      <c r="H282" s="16">
        <v>257</v>
      </c>
      <c r="I282" s="16">
        <v>772</v>
      </c>
      <c r="J282" s="15"/>
      <c r="K282" s="15"/>
      <c r="L282" s="14">
        <v>7.9921859999999993</v>
      </c>
      <c r="N282" s="23" t="s">
        <v>121</v>
      </c>
    </row>
    <row r="283" spans="1:14" x14ac:dyDescent="0.2">
      <c r="A283" s="33" t="s">
        <v>122</v>
      </c>
      <c r="C283" s="3">
        <v>0</v>
      </c>
      <c r="D283" s="3">
        <v>1104</v>
      </c>
      <c r="E283" s="3">
        <v>0</v>
      </c>
      <c r="F283" s="3">
        <v>0</v>
      </c>
      <c r="G283" s="3">
        <v>-860</v>
      </c>
      <c r="H283" s="16">
        <v>216</v>
      </c>
      <c r="I283" s="16">
        <v>1632</v>
      </c>
      <c r="J283" s="15"/>
      <c r="K283" s="15"/>
      <c r="L283" s="14">
        <v>6.7171679999999991</v>
      </c>
      <c r="N283" s="23" t="s">
        <v>122</v>
      </c>
    </row>
    <row r="284" spans="1:14" x14ac:dyDescent="0.2">
      <c r="A284" s="33" t="s">
        <v>123</v>
      </c>
      <c r="C284" s="3">
        <v>0</v>
      </c>
      <c r="D284" s="3">
        <v>0</v>
      </c>
      <c r="E284" s="3">
        <v>0</v>
      </c>
      <c r="F284" s="3">
        <v>0</v>
      </c>
      <c r="G284" s="3">
        <v>161</v>
      </c>
      <c r="H284" s="16">
        <v>157</v>
      </c>
      <c r="I284" s="16">
        <v>1471</v>
      </c>
      <c r="J284" s="15"/>
      <c r="K284" s="15"/>
      <c r="L284" s="14">
        <v>4.8823859999999994</v>
      </c>
      <c r="N284" s="23" t="s">
        <v>123</v>
      </c>
    </row>
    <row r="285" spans="1:14" x14ac:dyDescent="0.2">
      <c r="A285" s="33" t="s">
        <v>131</v>
      </c>
      <c r="C285" s="3">
        <v>0</v>
      </c>
      <c r="D285" s="3">
        <v>0</v>
      </c>
      <c r="E285" s="3">
        <v>0</v>
      </c>
      <c r="F285" s="3">
        <v>0</v>
      </c>
      <c r="G285" s="3">
        <v>262</v>
      </c>
      <c r="H285" s="16">
        <v>232</v>
      </c>
      <c r="I285" s="16">
        <v>1209</v>
      </c>
      <c r="J285" s="15"/>
      <c r="K285" s="15"/>
      <c r="L285" s="14">
        <v>7.2147360000000003</v>
      </c>
      <c r="N285" s="23" t="s">
        <v>124</v>
      </c>
    </row>
    <row r="286" spans="1:14" x14ac:dyDescent="0.2">
      <c r="A286" s="33" t="s">
        <v>125</v>
      </c>
      <c r="C286" s="3">
        <v>0</v>
      </c>
      <c r="D286" s="3">
        <v>0</v>
      </c>
      <c r="E286" s="3">
        <v>0</v>
      </c>
      <c r="F286" s="3">
        <v>0</v>
      </c>
      <c r="G286" s="3">
        <v>63</v>
      </c>
      <c r="H286" s="16">
        <v>75</v>
      </c>
      <c r="I286" s="16">
        <v>1146</v>
      </c>
      <c r="J286" s="15"/>
      <c r="K286" s="15"/>
      <c r="L286" s="14">
        <v>2.3323499999999999</v>
      </c>
      <c r="N286" s="23" t="s">
        <v>125</v>
      </c>
    </row>
    <row r="287" spans="1:14" ht="13.5" thickBot="1" x14ac:dyDescent="0.25">
      <c r="A287" s="41" t="s">
        <v>113</v>
      </c>
      <c r="C287" s="42">
        <v>0</v>
      </c>
      <c r="D287" s="42">
        <v>0</v>
      </c>
      <c r="E287" s="42">
        <v>0</v>
      </c>
      <c r="F287" s="42">
        <v>0</v>
      </c>
      <c r="G287" s="42">
        <v>62</v>
      </c>
      <c r="H287" s="42">
        <v>59</v>
      </c>
      <c r="I287" s="42">
        <v>1084</v>
      </c>
      <c r="J287" s="2"/>
      <c r="K287" s="2"/>
      <c r="L287" s="42">
        <v>1.8347819999999999</v>
      </c>
      <c r="N287" s="43" t="s">
        <v>113</v>
      </c>
    </row>
    <row r="288" spans="1:14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M288" s="3"/>
      <c r="N288" s="37">
        <v>2012</v>
      </c>
    </row>
    <row r="289" spans="1:14" x14ac:dyDescent="0.2">
      <c r="A289" s="33" t="s">
        <v>153</v>
      </c>
      <c r="C289" s="3">
        <v>0</v>
      </c>
      <c r="D289" s="3">
        <v>0</v>
      </c>
      <c r="E289" s="3">
        <v>0</v>
      </c>
      <c r="F289" s="3">
        <v>0</v>
      </c>
      <c r="G289" s="3">
        <v>84</v>
      </c>
      <c r="H289" s="16">
        <v>85</v>
      </c>
      <c r="I289" s="16">
        <v>1000</v>
      </c>
      <c r="J289" s="15"/>
      <c r="K289" s="15"/>
      <c r="L289" s="14">
        <v>2.6433299999999993</v>
      </c>
      <c r="N289" s="23" t="s">
        <v>115</v>
      </c>
    </row>
    <row r="290" spans="1:14" x14ac:dyDescent="0.2">
      <c r="A290" s="33" t="s">
        <v>154</v>
      </c>
      <c r="C290" s="3">
        <v>0</v>
      </c>
      <c r="D290" s="3">
        <v>0</v>
      </c>
      <c r="E290" s="3">
        <v>0</v>
      </c>
      <c r="F290" s="3">
        <v>0</v>
      </c>
      <c r="G290" s="3">
        <v>49</v>
      </c>
      <c r="H290" s="16">
        <v>54</v>
      </c>
      <c r="I290" s="16">
        <v>951</v>
      </c>
      <c r="J290" s="15"/>
      <c r="K290" s="15"/>
      <c r="L290" s="14">
        <v>1.6792919999999998</v>
      </c>
      <c r="N290" s="23" t="s">
        <v>116</v>
      </c>
    </row>
    <row r="291" spans="1:14" x14ac:dyDescent="0.2">
      <c r="A291" s="33" t="s">
        <v>155</v>
      </c>
      <c r="C291" s="3">
        <v>0</v>
      </c>
      <c r="D291" s="3">
        <v>0</v>
      </c>
      <c r="E291" s="3">
        <v>0</v>
      </c>
      <c r="F291" s="3">
        <v>0</v>
      </c>
      <c r="G291" s="3">
        <v>213</v>
      </c>
      <c r="H291" s="16">
        <v>205</v>
      </c>
      <c r="I291" s="16">
        <v>738</v>
      </c>
      <c r="J291" s="15"/>
      <c r="K291" s="15"/>
      <c r="L291" s="14">
        <v>6.3750899999999993</v>
      </c>
      <c r="N291" s="23" t="s">
        <v>117</v>
      </c>
    </row>
    <row r="292" spans="1:14" x14ac:dyDescent="0.2">
      <c r="A292" s="33" t="s">
        <v>118</v>
      </c>
      <c r="C292" s="3">
        <v>0</v>
      </c>
      <c r="D292" s="3">
        <v>1119</v>
      </c>
      <c r="E292" s="3">
        <v>0</v>
      </c>
      <c r="F292" s="3">
        <v>0</v>
      </c>
      <c r="G292" s="3">
        <v>-1011</v>
      </c>
      <c r="H292" s="16">
        <v>146</v>
      </c>
      <c r="I292" s="16">
        <v>1749</v>
      </c>
      <c r="J292" s="15"/>
      <c r="K292" s="15"/>
      <c r="L292" s="14">
        <v>4.5403079999999996</v>
      </c>
      <c r="N292" s="23" t="s">
        <v>118</v>
      </c>
    </row>
    <row r="293" spans="1:14" x14ac:dyDescent="0.2">
      <c r="A293" s="33" t="s">
        <v>137</v>
      </c>
      <c r="C293" s="3">
        <v>0</v>
      </c>
      <c r="D293" s="3">
        <v>0</v>
      </c>
      <c r="E293" s="3">
        <v>0</v>
      </c>
      <c r="F293" s="3">
        <v>0</v>
      </c>
      <c r="G293" s="3">
        <v>275</v>
      </c>
      <c r="H293" s="16">
        <v>237</v>
      </c>
      <c r="I293" s="16">
        <v>1474</v>
      </c>
      <c r="J293" s="15"/>
      <c r="K293" s="15"/>
      <c r="L293" s="14">
        <v>7.3702259999999988</v>
      </c>
      <c r="N293" s="23" t="s">
        <v>119</v>
      </c>
    </row>
    <row r="294" spans="1:14" x14ac:dyDescent="0.2">
      <c r="A294" s="33" t="s">
        <v>138</v>
      </c>
      <c r="C294" s="3">
        <v>0</v>
      </c>
      <c r="D294" s="3">
        <v>0</v>
      </c>
      <c r="E294" s="3">
        <v>0</v>
      </c>
      <c r="F294" s="3">
        <v>0</v>
      </c>
      <c r="G294" s="3">
        <v>342</v>
      </c>
      <c r="H294" s="16">
        <v>360</v>
      </c>
      <c r="I294" s="16">
        <v>1132</v>
      </c>
      <c r="J294" s="15"/>
      <c r="K294" s="15"/>
      <c r="L294" s="14">
        <v>11.195279999999999</v>
      </c>
      <c r="N294" s="23" t="s">
        <v>120</v>
      </c>
    </row>
    <row r="295" spans="1:14" x14ac:dyDescent="0.2">
      <c r="A295" s="33" t="s">
        <v>129</v>
      </c>
      <c r="C295" s="3">
        <v>0</v>
      </c>
      <c r="D295" s="3">
        <v>0</v>
      </c>
      <c r="E295" s="3">
        <v>0</v>
      </c>
      <c r="F295" s="3">
        <v>0</v>
      </c>
      <c r="G295" s="3">
        <v>259</v>
      </c>
      <c r="H295" s="16">
        <v>271</v>
      </c>
      <c r="I295" s="16">
        <v>873</v>
      </c>
      <c r="J295" s="15"/>
      <c r="K295" s="15"/>
      <c r="L295" s="14">
        <v>8.4275579999999994</v>
      </c>
      <c r="N295" s="23" t="s">
        <v>121</v>
      </c>
    </row>
    <row r="296" spans="1:14" x14ac:dyDescent="0.2">
      <c r="A296" s="33" t="s">
        <v>122</v>
      </c>
      <c r="C296" s="3">
        <v>0</v>
      </c>
      <c r="D296" s="3">
        <v>495</v>
      </c>
      <c r="E296" s="3">
        <v>0</v>
      </c>
      <c r="F296" s="3">
        <v>0</v>
      </c>
      <c r="G296" s="3">
        <v>-223</v>
      </c>
      <c r="H296" s="16">
        <v>432</v>
      </c>
      <c r="I296" s="16">
        <v>1096</v>
      </c>
      <c r="J296" s="15"/>
      <c r="K296" s="15"/>
      <c r="L296" s="14">
        <v>13.434335999999998</v>
      </c>
      <c r="N296" s="23" t="s">
        <v>122</v>
      </c>
    </row>
    <row r="297" spans="1:14" x14ac:dyDescent="0.2">
      <c r="A297" s="33" t="s">
        <v>123</v>
      </c>
      <c r="C297" s="3">
        <v>0</v>
      </c>
      <c r="D297" s="3">
        <v>0</v>
      </c>
      <c r="E297" s="3">
        <v>0</v>
      </c>
      <c r="F297" s="3">
        <v>0</v>
      </c>
      <c r="G297" s="3">
        <v>167</v>
      </c>
      <c r="H297" s="16">
        <v>129</v>
      </c>
      <c r="I297" s="16">
        <v>929</v>
      </c>
      <c r="J297" s="15"/>
      <c r="K297" s="15"/>
      <c r="L297" s="14">
        <v>4.0116419999999993</v>
      </c>
      <c r="N297" s="23" t="s">
        <v>123</v>
      </c>
    </row>
    <row r="298" spans="1:14" x14ac:dyDescent="0.2">
      <c r="A298" s="33" t="s">
        <v>131</v>
      </c>
      <c r="C298" s="3">
        <v>0</v>
      </c>
      <c r="D298" s="3">
        <v>0</v>
      </c>
      <c r="E298" s="3">
        <v>0</v>
      </c>
      <c r="F298" s="3">
        <v>0</v>
      </c>
      <c r="G298" s="3">
        <v>198</v>
      </c>
      <c r="H298" s="16">
        <v>138</v>
      </c>
      <c r="I298" s="16">
        <v>731</v>
      </c>
      <c r="J298" s="15"/>
      <c r="K298" s="15"/>
      <c r="L298" s="14">
        <v>4.291523999999999</v>
      </c>
      <c r="N298" s="23" t="s">
        <v>124</v>
      </c>
    </row>
    <row r="299" spans="1:14" x14ac:dyDescent="0.2">
      <c r="A299" s="33" t="s">
        <v>125</v>
      </c>
      <c r="C299" s="3">
        <v>0</v>
      </c>
      <c r="D299" s="3">
        <v>0</v>
      </c>
      <c r="E299" s="3">
        <v>0</v>
      </c>
      <c r="F299" s="3">
        <v>0</v>
      </c>
      <c r="G299" s="3">
        <v>105</v>
      </c>
      <c r="H299" s="16">
        <v>86</v>
      </c>
      <c r="I299" s="16">
        <v>626</v>
      </c>
      <c r="J299" s="15"/>
      <c r="K299" s="15"/>
      <c r="L299" s="14">
        <v>2.6744279999999994</v>
      </c>
      <c r="N299" s="23" t="s">
        <v>125</v>
      </c>
    </row>
    <row r="300" spans="1:14" ht="13.5" thickBot="1" x14ac:dyDescent="0.25">
      <c r="A300" s="41" t="s">
        <v>113</v>
      </c>
      <c r="C300" s="42">
        <v>0</v>
      </c>
      <c r="D300" s="42">
        <v>0</v>
      </c>
      <c r="E300" s="42">
        <v>0</v>
      </c>
      <c r="F300" s="42">
        <v>0</v>
      </c>
      <c r="G300" s="42">
        <v>48</v>
      </c>
      <c r="H300" s="42">
        <v>24</v>
      </c>
      <c r="I300" s="42">
        <v>578</v>
      </c>
      <c r="J300" s="2"/>
      <c r="K300" s="2"/>
      <c r="L300" s="42">
        <v>0.7463519999999999</v>
      </c>
      <c r="N300" s="43" t="s">
        <v>113</v>
      </c>
    </row>
    <row r="301" spans="1:14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M301" s="3"/>
      <c r="N301" s="37">
        <v>2013</v>
      </c>
    </row>
    <row r="302" spans="1:14" x14ac:dyDescent="0.2">
      <c r="A302" s="33" t="s">
        <v>153</v>
      </c>
      <c r="C302" s="3">
        <v>0</v>
      </c>
      <c r="D302" s="3">
        <v>0</v>
      </c>
      <c r="E302" s="3">
        <v>0</v>
      </c>
      <c r="F302" s="3">
        <v>0</v>
      </c>
      <c r="G302" s="3">
        <v>313</v>
      </c>
      <c r="H302" s="16">
        <v>53</v>
      </c>
      <c r="I302" s="16">
        <v>265</v>
      </c>
      <c r="J302" s="15"/>
      <c r="K302" s="15"/>
      <c r="L302" s="14">
        <v>1.6481939999999997</v>
      </c>
      <c r="N302" s="23" t="s">
        <v>115</v>
      </c>
    </row>
    <row r="303" spans="1:14" x14ac:dyDescent="0.2">
      <c r="A303" s="33" t="s">
        <v>154</v>
      </c>
      <c r="C303" s="3">
        <v>0</v>
      </c>
      <c r="D303" s="3">
        <v>1122</v>
      </c>
      <c r="E303" s="3">
        <v>0</v>
      </c>
      <c r="F303" s="3">
        <v>0</v>
      </c>
      <c r="G303" s="3">
        <v>-1126</v>
      </c>
      <c r="H303" s="16">
        <v>21</v>
      </c>
      <c r="I303" s="16">
        <v>1391</v>
      </c>
      <c r="J303" s="15"/>
      <c r="K303" s="15"/>
      <c r="L303" s="14">
        <v>0.65305800000000003</v>
      </c>
      <c r="N303" s="23" t="s">
        <v>116</v>
      </c>
    </row>
    <row r="304" spans="1:14" x14ac:dyDescent="0.2">
      <c r="A304" s="33" t="s">
        <v>155</v>
      </c>
      <c r="C304" s="3">
        <v>0</v>
      </c>
      <c r="D304" s="3">
        <v>0</v>
      </c>
      <c r="E304" s="3">
        <v>0</v>
      </c>
      <c r="F304" s="3">
        <v>0</v>
      </c>
      <c r="G304" s="3">
        <v>153</v>
      </c>
      <c r="H304" s="16">
        <v>82</v>
      </c>
      <c r="I304" s="16">
        <v>1238</v>
      </c>
      <c r="J304" s="15"/>
      <c r="K304" s="15"/>
      <c r="L304" s="14">
        <v>2.5500359999999995</v>
      </c>
      <c r="N304" s="23" t="s">
        <v>117</v>
      </c>
    </row>
    <row r="305" spans="1:14" x14ac:dyDescent="0.2">
      <c r="A305" s="33" t="s">
        <v>118</v>
      </c>
      <c r="C305" s="3">
        <v>0</v>
      </c>
      <c r="D305" s="3">
        <v>0</v>
      </c>
      <c r="E305" s="3">
        <v>0</v>
      </c>
      <c r="F305" s="3">
        <v>0</v>
      </c>
      <c r="G305" s="3">
        <v>164</v>
      </c>
      <c r="H305" s="16">
        <v>164</v>
      </c>
      <c r="I305" s="16">
        <v>1074</v>
      </c>
      <c r="J305" s="15"/>
      <c r="K305" s="15"/>
      <c r="L305" s="14">
        <v>5.1000719999999991</v>
      </c>
      <c r="N305" s="23" t="s">
        <v>118</v>
      </c>
    </row>
    <row r="306" spans="1:14" x14ac:dyDescent="0.2">
      <c r="A306" s="33" t="s">
        <v>137</v>
      </c>
      <c r="C306" s="3">
        <v>0</v>
      </c>
      <c r="D306" s="3">
        <v>0</v>
      </c>
      <c r="E306" s="3">
        <v>0</v>
      </c>
      <c r="F306" s="3">
        <v>0</v>
      </c>
      <c r="G306" s="3">
        <v>240</v>
      </c>
      <c r="H306" s="16">
        <v>244</v>
      </c>
      <c r="I306" s="16">
        <v>834</v>
      </c>
      <c r="J306" s="15"/>
      <c r="K306" s="15"/>
      <c r="L306" s="14">
        <v>7.5879119999999984</v>
      </c>
      <c r="N306" s="23" t="s">
        <v>119</v>
      </c>
    </row>
    <row r="307" spans="1:14" x14ac:dyDescent="0.2">
      <c r="A307" s="33" t="s">
        <v>138</v>
      </c>
      <c r="C307" s="3">
        <v>0</v>
      </c>
      <c r="D307" s="3">
        <v>0</v>
      </c>
      <c r="E307" s="3">
        <v>0</v>
      </c>
      <c r="F307" s="3">
        <v>0</v>
      </c>
      <c r="G307" s="3">
        <v>327</v>
      </c>
      <c r="H307" s="16">
        <v>175</v>
      </c>
      <c r="I307" s="16">
        <v>507</v>
      </c>
      <c r="J307" s="15"/>
      <c r="K307" s="15"/>
      <c r="L307" s="14">
        <v>5.4421499999999998</v>
      </c>
      <c r="N307" s="23" t="s">
        <v>120</v>
      </c>
    </row>
    <row r="308" spans="1:14" x14ac:dyDescent="0.2">
      <c r="A308" s="33" t="s">
        <v>129</v>
      </c>
      <c r="C308" s="3">
        <v>0</v>
      </c>
      <c r="D308" s="3">
        <v>0</v>
      </c>
      <c r="E308" s="3">
        <v>0</v>
      </c>
      <c r="F308" s="3">
        <v>0</v>
      </c>
      <c r="G308" s="3">
        <v>391</v>
      </c>
      <c r="H308" s="16">
        <v>304</v>
      </c>
      <c r="I308" s="16">
        <v>116</v>
      </c>
      <c r="J308" s="15"/>
      <c r="K308" s="15"/>
      <c r="L308" s="14">
        <v>9.4537919999999982</v>
      </c>
      <c r="N308" s="23" t="s">
        <v>121</v>
      </c>
    </row>
    <row r="309" spans="1:14" x14ac:dyDescent="0.2">
      <c r="A309" s="33" t="s">
        <v>122</v>
      </c>
      <c r="C309" s="3">
        <v>0</v>
      </c>
      <c r="D309" s="3">
        <v>634</v>
      </c>
      <c r="E309" s="3">
        <v>0</v>
      </c>
      <c r="F309" s="3">
        <v>0</v>
      </c>
      <c r="G309" s="3">
        <v>-455</v>
      </c>
      <c r="H309" s="16">
        <v>805</v>
      </c>
      <c r="I309" s="16">
        <v>571</v>
      </c>
      <c r="J309" s="15"/>
      <c r="K309" s="15"/>
      <c r="L309" s="14">
        <v>25.033889999999996</v>
      </c>
      <c r="N309" s="23" t="s">
        <v>122</v>
      </c>
    </row>
    <row r="310" spans="1:14" x14ac:dyDescent="0.2">
      <c r="A310" s="33" t="s">
        <v>123</v>
      </c>
      <c r="C310" s="3">
        <v>0</v>
      </c>
      <c r="D310" s="3">
        <v>0</v>
      </c>
      <c r="E310" s="3">
        <v>0</v>
      </c>
      <c r="F310" s="3">
        <v>0</v>
      </c>
      <c r="G310" s="3">
        <v>208</v>
      </c>
      <c r="H310" s="16">
        <v>143</v>
      </c>
      <c r="I310" s="16">
        <v>363</v>
      </c>
      <c r="J310" s="15"/>
      <c r="K310" s="15"/>
      <c r="L310" s="14">
        <v>4.4470140000000002</v>
      </c>
      <c r="N310" s="23" t="s">
        <v>123</v>
      </c>
    </row>
    <row r="311" spans="1:14" x14ac:dyDescent="0.2">
      <c r="A311" s="33" t="s">
        <v>131</v>
      </c>
      <c r="C311" s="3">
        <v>0</v>
      </c>
      <c r="D311" s="3">
        <v>0</v>
      </c>
      <c r="E311" s="3">
        <v>0</v>
      </c>
      <c r="F311" s="3">
        <v>0</v>
      </c>
      <c r="G311" s="3">
        <v>117</v>
      </c>
      <c r="H311" s="16">
        <v>95</v>
      </c>
      <c r="I311" s="16">
        <v>246</v>
      </c>
      <c r="J311" s="15"/>
      <c r="K311" s="15"/>
      <c r="L311" s="14">
        <v>2.95431</v>
      </c>
      <c r="N311" s="23" t="s">
        <v>124</v>
      </c>
    </row>
    <row r="312" spans="1:14" x14ac:dyDescent="0.2">
      <c r="A312" s="33" t="s">
        <v>125</v>
      </c>
      <c r="C312" s="3">
        <v>0</v>
      </c>
      <c r="D312" s="3">
        <v>0</v>
      </c>
      <c r="E312" s="3">
        <v>0</v>
      </c>
      <c r="F312" s="3">
        <v>0</v>
      </c>
      <c r="G312" s="3">
        <v>97</v>
      </c>
      <c r="H312" s="16">
        <v>81</v>
      </c>
      <c r="I312" s="16">
        <v>149</v>
      </c>
      <c r="J312" s="15"/>
      <c r="K312" s="15"/>
      <c r="L312" s="14">
        <v>2.5189379999999995</v>
      </c>
      <c r="N312" s="23" t="s">
        <v>125</v>
      </c>
    </row>
    <row r="313" spans="1:14" ht="13.5" thickBot="1" x14ac:dyDescent="0.25">
      <c r="A313" s="41" t="s">
        <v>113</v>
      </c>
      <c r="C313" s="42">
        <v>0</v>
      </c>
      <c r="D313" s="42">
        <v>0</v>
      </c>
      <c r="E313" s="42">
        <v>0</v>
      </c>
      <c r="F313" s="42">
        <v>0</v>
      </c>
      <c r="G313" s="42">
        <v>134</v>
      </c>
      <c r="H313" s="42">
        <v>58</v>
      </c>
      <c r="I313" s="42">
        <v>15</v>
      </c>
      <c r="J313" s="2"/>
      <c r="K313" s="2"/>
      <c r="L313" s="54">
        <v>1.8036840000000001</v>
      </c>
      <c r="N313" s="43" t="s">
        <v>113</v>
      </c>
    </row>
    <row r="314" spans="1:14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M314" s="3"/>
      <c r="N314" s="37">
        <f>'Olieforbrug, TJ'!M314</f>
        <v>2014</v>
      </c>
    </row>
    <row r="315" spans="1:14" x14ac:dyDescent="0.2">
      <c r="A315" s="33" t="s">
        <v>153</v>
      </c>
      <c r="C315" s="3">
        <v>0</v>
      </c>
      <c r="D315" s="3">
        <v>0</v>
      </c>
      <c r="E315" s="3">
        <v>0</v>
      </c>
      <c r="F315" s="3">
        <v>0</v>
      </c>
      <c r="G315" s="3">
        <v>0</v>
      </c>
      <c r="H315" s="16">
        <v>33</v>
      </c>
      <c r="I315" s="16">
        <v>15</v>
      </c>
      <c r="J315" s="15"/>
      <c r="K315" s="15"/>
      <c r="L315" s="14">
        <v>1.0262339999999999</v>
      </c>
      <c r="N315" s="23" t="s">
        <v>115</v>
      </c>
    </row>
    <row r="316" spans="1:14" x14ac:dyDescent="0.2">
      <c r="A316" s="33" t="s">
        <v>154</v>
      </c>
      <c r="C316" s="3">
        <v>0</v>
      </c>
      <c r="D316" s="3">
        <v>1480</v>
      </c>
      <c r="E316" s="3">
        <v>0</v>
      </c>
      <c r="F316" s="3">
        <v>0</v>
      </c>
      <c r="G316" s="3">
        <v>-1440</v>
      </c>
      <c r="H316" s="16">
        <v>69</v>
      </c>
      <c r="I316" s="16">
        <v>1455</v>
      </c>
      <c r="J316" s="15"/>
      <c r="K316" s="15"/>
      <c r="L316" s="14">
        <v>2.1457619999999995</v>
      </c>
      <c r="N316" s="23" t="s">
        <v>116</v>
      </c>
    </row>
    <row r="317" spans="1:14" x14ac:dyDescent="0.2">
      <c r="A317" s="33" t="s">
        <v>155</v>
      </c>
      <c r="C317" s="3">
        <v>0</v>
      </c>
      <c r="D317" s="3">
        <v>0</v>
      </c>
      <c r="E317" s="3">
        <v>0</v>
      </c>
      <c r="F317" s="3">
        <v>0</v>
      </c>
      <c r="G317" s="3">
        <v>137</v>
      </c>
      <c r="H317" s="16">
        <v>135</v>
      </c>
      <c r="I317" s="16">
        <v>1318</v>
      </c>
      <c r="J317" s="15"/>
      <c r="K317" s="15"/>
      <c r="L317" s="14">
        <v>4.1982299999999997</v>
      </c>
      <c r="N317" s="23" t="s">
        <v>117</v>
      </c>
    </row>
    <row r="318" spans="1:14" x14ac:dyDescent="0.2">
      <c r="A318" s="33" t="s">
        <v>118</v>
      </c>
      <c r="C318" s="3">
        <v>0</v>
      </c>
      <c r="D318" s="3">
        <v>0</v>
      </c>
      <c r="E318" s="3">
        <v>0</v>
      </c>
      <c r="F318" s="3">
        <v>0</v>
      </c>
      <c r="G318" s="3">
        <v>158</v>
      </c>
      <c r="H318" s="16">
        <v>121</v>
      </c>
      <c r="I318" s="16">
        <v>1160</v>
      </c>
      <c r="J318" s="15"/>
      <c r="K318" s="15"/>
      <c r="L318" s="14">
        <v>3.7628579999999996</v>
      </c>
      <c r="N318" s="23" t="s">
        <v>118</v>
      </c>
    </row>
    <row r="319" spans="1:14" x14ac:dyDescent="0.2">
      <c r="A319" s="33" t="s">
        <v>137</v>
      </c>
      <c r="C319" s="3">
        <v>0</v>
      </c>
      <c r="D319" s="3">
        <v>0</v>
      </c>
      <c r="E319" s="3">
        <v>0</v>
      </c>
      <c r="F319" s="3">
        <v>0</v>
      </c>
      <c r="G319" s="3">
        <v>223</v>
      </c>
      <c r="H319" s="16">
        <v>230</v>
      </c>
      <c r="I319" s="16">
        <v>937</v>
      </c>
      <c r="J319" s="15"/>
      <c r="K319" s="15"/>
      <c r="L319" s="14">
        <v>7.1525399999999992</v>
      </c>
      <c r="N319" s="23" t="s">
        <v>119</v>
      </c>
    </row>
    <row r="320" spans="1:14" x14ac:dyDescent="0.2">
      <c r="A320" s="33" t="s">
        <v>138</v>
      </c>
      <c r="C320" s="3">
        <v>0</v>
      </c>
      <c r="D320" s="3">
        <v>734</v>
      </c>
      <c r="E320" s="3">
        <v>0</v>
      </c>
      <c r="F320" s="3">
        <v>0</v>
      </c>
      <c r="G320" s="3">
        <v>-459</v>
      </c>
      <c r="H320" s="16">
        <v>203</v>
      </c>
      <c r="I320" s="16">
        <v>1396</v>
      </c>
      <c r="J320" s="15"/>
      <c r="K320" s="15"/>
      <c r="L320" s="14">
        <v>6.3128939999999991</v>
      </c>
      <c r="N320" s="23" t="s">
        <v>120</v>
      </c>
    </row>
    <row r="321" spans="1:14" x14ac:dyDescent="0.2">
      <c r="A321" s="33" t="s">
        <v>129</v>
      </c>
      <c r="C321" s="3">
        <v>0</v>
      </c>
      <c r="D321" s="3">
        <v>0</v>
      </c>
      <c r="E321" s="3">
        <v>0</v>
      </c>
      <c r="F321" s="3">
        <v>0</v>
      </c>
      <c r="G321" s="3">
        <v>349</v>
      </c>
      <c r="H321" s="16">
        <v>245</v>
      </c>
      <c r="I321" s="16">
        <v>1047</v>
      </c>
      <c r="J321" s="15"/>
      <c r="K321" s="15"/>
      <c r="L321" s="14">
        <v>7.6190099999999994</v>
      </c>
      <c r="N321" s="23" t="s">
        <v>121</v>
      </c>
    </row>
    <row r="322" spans="1:14" x14ac:dyDescent="0.2">
      <c r="A322" s="33" t="s">
        <v>122</v>
      </c>
      <c r="C322" s="3">
        <v>0</v>
      </c>
      <c r="D322" s="3">
        <v>0</v>
      </c>
      <c r="E322" s="3">
        <v>0</v>
      </c>
      <c r="F322" s="3">
        <v>0</v>
      </c>
      <c r="G322" s="3">
        <v>158</v>
      </c>
      <c r="H322" s="16">
        <v>141</v>
      </c>
      <c r="I322" s="16">
        <v>889</v>
      </c>
      <c r="J322" s="15"/>
      <c r="K322" s="15"/>
      <c r="L322" s="14">
        <v>4.3848179999999992</v>
      </c>
      <c r="N322" s="23" t="s">
        <v>122</v>
      </c>
    </row>
    <row r="323" spans="1:14" x14ac:dyDescent="0.2">
      <c r="A323" s="33" t="s">
        <v>123</v>
      </c>
      <c r="C323" s="3">
        <v>0</v>
      </c>
      <c r="D323" s="3">
        <v>0</v>
      </c>
      <c r="E323" s="3">
        <v>0</v>
      </c>
      <c r="F323" s="3">
        <v>0</v>
      </c>
      <c r="G323" s="3">
        <v>159</v>
      </c>
      <c r="H323" s="16">
        <v>121</v>
      </c>
      <c r="I323" s="16">
        <v>730</v>
      </c>
      <c r="J323" s="15"/>
      <c r="K323" s="15"/>
      <c r="L323" s="14">
        <v>3.7628579999999996</v>
      </c>
      <c r="N323" s="23" t="s">
        <v>123</v>
      </c>
    </row>
    <row r="324" spans="1:14" x14ac:dyDescent="0.2">
      <c r="A324" s="33" t="s">
        <v>131</v>
      </c>
      <c r="C324" s="3">
        <v>0</v>
      </c>
      <c r="D324" s="3">
        <v>0</v>
      </c>
      <c r="E324" s="3">
        <v>0</v>
      </c>
      <c r="F324" s="3">
        <v>0</v>
      </c>
      <c r="G324" s="3">
        <v>14</v>
      </c>
      <c r="H324" s="16">
        <v>66</v>
      </c>
      <c r="I324" s="16">
        <v>716</v>
      </c>
      <c r="J324" s="15"/>
      <c r="K324" s="15"/>
      <c r="L324" s="14">
        <v>2.0524679999999997</v>
      </c>
      <c r="N324" s="23" t="s">
        <v>124</v>
      </c>
    </row>
    <row r="325" spans="1:14" x14ac:dyDescent="0.2">
      <c r="A325" s="33" t="s">
        <v>125</v>
      </c>
      <c r="C325" s="3">
        <v>0</v>
      </c>
      <c r="D325" s="3">
        <v>0</v>
      </c>
      <c r="E325" s="3">
        <v>0</v>
      </c>
      <c r="F325" s="3">
        <v>0</v>
      </c>
      <c r="G325" s="3">
        <v>61</v>
      </c>
      <c r="H325" s="16">
        <v>67</v>
      </c>
      <c r="I325" s="16">
        <v>655</v>
      </c>
      <c r="J325" s="15"/>
      <c r="K325" s="15"/>
      <c r="L325" s="14">
        <v>2.0835659999999998</v>
      </c>
      <c r="N325" s="23" t="s">
        <v>125</v>
      </c>
    </row>
    <row r="326" spans="1:14" ht="13.5" thickBot="1" x14ac:dyDescent="0.25">
      <c r="A326" s="41" t="s">
        <v>113</v>
      </c>
      <c r="C326" s="42">
        <v>0</v>
      </c>
      <c r="D326" s="42">
        <v>0</v>
      </c>
      <c r="E326" s="42">
        <v>114</v>
      </c>
      <c r="F326" s="42">
        <v>0</v>
      </c>
      <c r="G326" s="42">
        <v>120</v>
      </c>
      <c r="H326" s="42">
        <v>121</v>
      </c>
      <c r="I326" s="42">
        <v>535</v>
      </c>
      <c r="J326" s="2"/>
      <c r="K326" s="2"/>
      <c r="L326" s="54">
        <v>3.7628579999999996</v>
      </c>
      <c r="N326" s="43" t="s">
        <v>113</v>
      </c>
    </row>
    <row r="327" spans="1:14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M327" s="3"/>
      <c r="N327" s="37">
        <f>'Olieforbrug, TJ'!M327</f>
        <v>2015</v>
      </c>
    </row>
    <row r="328" spans="1:14" x14ac:dyDescent="0.2">
      <c r="A328" s="33" t="str">
        <f>'Olieforbrug, TJ'!A328</f>
        <v>Januar</v>
      </c>
      <c r="C328" s="65">
        <v>0</v>
      </c>
      <c r="D328" s="65">
        <v>0</v>
      </c>
      <c r="E328" s="65">
        <v>23</v>
      </c>
      <c r="F328" s="65">
        <v>0</v>
      </c>
      <c r="G328" s="65">
        <f>I326-I328</f>
        <v>119</v>
      </c>
      <c r="H328" s="65">
        <v>43</v>
      </c>
      <c r="I328" s="65">
        <v>416</v>
      </c>
      <c r="J328" s="70"/>
      <c r="K328" s="70"/>
      <c r="L328" s="69">
        <f t="shared" ref="L328:L339" si="66">H328*0.71*43.8/1000</f>
        <v>1.3372139999999997</v>
      </c>
      <c r="N328" s="23" t="str">
        <f>'Olieforbrug, TJ'!M328</f>
        <v>January</v>
      </c>
    </row>
    <row r="329" spans="1:14" x14ac:dyDescent="0.2">
      <c r="A329" s="33" t="str">
        <f>'Olieforbrug, TJ'!A329</f>
        <v>Februar</v>
      </c>
      <c r="C329" s="65">
        <v>0</v>
      </c>
      <c r="D329" s="65">
        <v>0</v>
      </c>
      <c r="E329" s="65">
        <v>123</v>
      </c>
      <c r="F329" s="65">
        <v>0</v>
      </c>
      <c r="G329" s="65">
        <f t="shared" ref="G329:G334" si="67">I328-I329</f>
        <v>151</v>
      </c>
      <c r="H329" s="65">
        <v>56</v>
      </c>
      <c r="I329" s="65">
        <v>265</v>
      </c>
      <c r="J329" s="70"/>
      <c r="K329" s="70"/>
      <c r="L329" s="69">
        <f t="shared" si="66"/>
        <v>1.7414879999999999</v>
      </c>
      <c r="N329" s="23" t="str">
        <f>'Olieforbrug, TJ'!M329</f>
        <v>February</v>
      </c>
    </row>
    <row r="330" spans="1:14" x14ac:dyDescent="0.2">
      <c r="A330" s="33" t="str">
        <f>'Olieforbrug, TJ'!A330</f>
        <v>Marts</v>
      </c>
      <c r="C330" s="65">
        <v>0</v>
      </c>
      <c r="D330" s="65">
        <v>0</v>
      </c>
      <c r="E330" s="65">
        <v>113</v>
      </c>
      <c r="F330" s="65">
        <v>0</v>
      </c>
      <c r="G330" s="65">
        <f t="shared" si="67"/>
        <v>201</v>
      </c>
      <c r="H330" s="65">
        <v>148</v>
      </c>
      <c r="I330" s="65">
        <v>64</v>
      </c>
      <c r="J330" s="70"/>
      <c r="K330" s="70"/>
      <c r="L330" s="69">
        <f t="shared" si="66"/>
        <v>4.6025039999999997</v>
      </c>
      <c r="N330" s="23" t="str">
        <f>'Olieforbrug, TJ'!M330</f>
        <v>March</v>
      </c>
    </row>
    <row r="331" spans="1:14" x14ac:dyDescent="0.2">
      <c r="A331" s="33" t="str">
        <f>'Olieforbrug, TJ'!A331</f>
        <v>April</v>
      </c>
      <c r="C331" s="65">
        <v>0</v>
      </c>
      <c r="D331" s="65">
        <v>1194</v>
      </c>
      <c r="E331" s="65">
        <v>162</v>
      </c>
      <c r="F331" s="65">
        <v>0</v>
      </c>
      <c r="G331" s="65">
        <f t="shared" si="67"/>
        <v>-872</v>
      </c>
      <c r="H331" s="65">
        <v>167</v>
      </c>
      <c r="I331" s="65">
        <v>936</v>
      </c>
      <c r="J331" s="70"/>
      <c r="K331" s="70"/>
      <c r="L331" s="69">
        <f t="shared" si="66"/>
        <v>5.1933659999999993</v>
      </c>
      <c r="N331" s="23" t="str">
        <f>'Olieforbrug, TJ'!M331</f>
        <v>April</v>
      </c>
    </row>
    <row r="332" spans="1:14" x14ac:dyDescent="0.2">
      <c r="A332" s="33" t="str">
        <f>'Olieforbrug, TJ'!A332</f>
        <v>Maj</v>
      </c>
      <c r="C332" s="65">
        <v>0</v>
      </c>
      <c r="D332" s="65">
        <v>0</v>
      </c>
      <c r="E332" s="65">
        <v>249</v>
      </c>
      <c r="F332" s="65">
        <v>0</v>
      </c>
      <c r="G332" s="65">
        <f t="shared" si="67"/>
        <v>382</v>
      </c>
      <c r="H332" s="65">
        <v>112</v>
      </c>
      <c r="I332" s="65">
        <v>554</v>
      </c>
      <c r="J332" s="70"/>
      <c r="K332" s="70"/>
      <c r="L332" s="69">
        <f t="shared" si="66"/>
        <v>3.4829759999999998</v>
      </c>
      <c r="N332" s="23" t="str">
        <f>'Olieforbrug, TJ'!M332</f>
        <v>May</v>
      </c>
    </row>
    <row r="333" spans="1:14" x14ac:dyDescent="0.2">
      <c r="A333" s="33" t="str">
        <f>'Olieforbrug, TJ'!A333</f>
        <v>Juni</v>
      </c>
      <c r="C333" s="65">
        <v>0</v>
      </c>
      <c r="D333" s="65">
        <v>29</v>
      </c>
      <c r="E333" s="65">
        <v>687</v>
      </c>
      <c r="F333" s="65">
        <v>0</v>
      </c>
      <c r="G333" s="65">
        <f t="shared" si="67"/>
        <v>449</v>
      </c>
      <c r="H333" s="65">
        <v>143</v>
      </c>
      <c r="I333" s="65">
        <v>105</v>
      </c>
      <c r="J333" s="70"/>
      <c r="K333" s="70"/>
      <c r="L333" s="69">
        <f t="shared" si="66"/>
        <v>4.4470140000000002</v>
      </c>
      <c r="N333" s="23" t="str">
        <f>'Olieforbrug, TJ'!M333</f>
        <v>June</v>
      </c>
    </row>
    <row r="334" spans="1:14" x14ac:dyDescent="0.2">
      <c r="A334" s="33" t="str">
        <f>'Olieforbrug, TJ'!A334</f>
        <v>Juli</v>
      </c>
      <c r="C334" s="65">
        <v>0</v>
      </c>
      <c r="D334" s="65">
        <v>1400</v>
      </c>
      <c r="E334" s="65">
        <v>81</v>
      </c>
      <c r="F334" s="65">
        <v>0</v>
      </c>
      <c r="G334" s="65">
        <f t="shared" si="67"/>
        <v>-750</v>
      </c>
      <c r="H334" s="65">
        <v>298</v>
      </c>
      <c r="I334" s="65">
        <v>855</v>
      </c>
      <c r="J334" s="70"/>
      <c r="K334" s="70"/>
      <c r="L334" s="69">
        <f t="shared" si="66"/>
        <v>9.2672039999999978</v>
      </c>
      <c r="N334" s="23" t="str">
        <f>'Olieforbrug, TJ'!M334</f>
        <v>July</v>
      </c>
    </row>
    <row r="335" spans="1:14" x14ac:dyDescent="0.2">
      <c r="A335" s="33" t="str">
        <f>'Olieforbrug, TJ'!A335</f>
        <v>August</v>
      </c>
      <c r="C335" s="65">
        <v>0</v>
      </c>
      <c r="D335" s="65">
        <v>30</v>
      </c>
      <c r="E335" s="65">
        <v>435</v>
      </c>
      <c r="F335" s="65">
        <v>0</v>
      </c>
      <c r="G335" s="65">
        <f>I334-I335</f>
        <v>444</v>
      </c>
      <c r="H335" s="65">
        <v>197</v>
      </c>
      <c r="I335" s="65">
        <v>411</v>
      </c>
      <c r="J335" s="70"/>
      <c r="K335" s="70"/>
      <c r="L335" s="69">
        <f t="shared" si="66"/>
        <v>6.1263059999999996</v>
      </c>
      <c r="N335" s="23" t="str">
        <f>'Olieforbrug, TJ'!M335</f>
        <v>August</v>
      </c>
    </row>
    <row r="336" spans="1:14" x14ac:dyDescent="0.2">
      <c r="A336" s="33" t="str">
        <f>'Olieforbrug, TJ'!A336</f>
        <v>September</v>
      </c>
      <c r="C336" s="65">
        <v>0</v>
      </c>
      <c r="D336" s="65">
        <v>627</v>
      </c>
      <c r="E336" s="65">
        <v>117</v>
      </c>
      <c r="F336" s="65">
        <v>0</v>
      </c>
      <c r="G336" s="65">
        <f>I335-I336</f>
        <v>-279</v>
      </c>
      <c r="H336" s="65">
        <v>237</v>
      </c>
      <c r="I336" s="65">
        <v>690</v>
      </c>
      <c r="J336" s="70"/>
      <c r="K336" s="70"/>
      <c r="L336" s="69">
        <f t="shared" si="66"/>
        <v>7.3702259999999988</v>
      </c>
      <c r="N336" s="23" t="str">
        <f>'Olieforbrug, TJ'!M336</f>
        <v>September</v>
      </c>
    </row>
    <row r="337" spans="1:14" x14ac:dyDescent="0.2">
      <c r="A337" s="33" t="str">
        <f>'Olieforbrug, TJ'!A337</f>
        <v>Oktober</v>
      </c>
      <c r="C337" s="65">
        <v>0</v>
      </c>
      <c r="D337" s="65">
        <v>30</v>
      </c>
      <c r="E337" s="65">
        <v>185</v>
      </c>
      <c r="F337" s="65">
        <v>0</v>
      </c>
      <c r="G337" s="65">
        <f>I336-I337</f>
        <v>313</v>
      </c>
      <c r="H337" s="65">
        <v>157</v>
      </c>
      <c r="I337" s="65">
        <v>377</v>
      </c>
      <c r="J337" s="70"/>
      <c r="K337" s="70"/>
      <c r="L337" s="69">
        <f t="shared" si="66"/>
        <v>4.8823859999999994</v>
      </c>
      <c r="N337" s="23" t="str">
        <f>'Olieforbrug, TJ'!M337</f>
        <v>October</v>
      </c>
    </row>
    <row r="338" spans="1:14" x14ac:dyDescent="0.2">
      <c r="A338" s="33" t="str">
        <f>'Olieforbrug, TJ'!A338</f>
        <v>November</v>
      </c>
      <c r="C338" s="65">
        <v>0</v>
      </c>
      <c r="D338" s="65">
        <v>31</v>
      </c>
      <c r="E338" s="65">
        <v>182</v>
      </c>
      <c r="F338" s="65">
        <v>0</v>
      </c>
      <c r="G338" s="65">
        <f>I337-I338</f>
        <v>135</v>
      </c>
      <c r="H338" s="65">
        <v>93</v>
      </c>
      <c r="I338" s="65">
        <v>242</v>
      </c>
      <c r="J338" s="70"/>
      <c r="K338" s="70"/>
      <c r="L338" s="69">
        <f t="shared" si="66"/>
        <v>2.8921139999999999</v>
      </c>
      <c r="N338" s="23" t="str">
        <f>'Olieforbrug, TJ'!M338</f>
        <v>November</v>
      </c>
    </row>
    <row r="339" spans="1:14" ht="13.5" thickBot="1" x14ac:dyDescent="0.25">
      <c r="A339" s="41" t="str">
        <f>'Olieforbrug, TJ'!A339</f>
        <v>December</v>
      </c>
      <c r="C339" s="42">
        <v>0</v>
      </c>
      <c r="D339" s="42">
        <v>0</v>
      </c>
      <c r="E339" s="42">
        <v>78</v>
      </c>
      <c r="F339" s="42">
        <v>0</v>
      </c>
      <c r="G339" s="42">
        <f>I338-I339</f>
        <v>156</v>
      </c>
      <c r="H339" s="42">
        <v>62</v>
      </c>
      <c r="I339" s="42">
        <v>86</v>
      </c>
      <c r="J339" s="2"/>
      <c r="K339" s="2"/>
      <c r="L339" s="54">
        <f t="shared" si="66"/>
        <v>1.9280759999999999</v>
      </c>
      <c r="N339" s="43" t="str">
        <f>'Olieforbrug, TJ'!M339</f>
        <v>December</v>
      </c>
    </row>
    <row r="340" spans="1:14" x14ac:dyDescent="0.2">
      <c r="A340" s="37">
        <f>'Olieforbrug, TJ'!A340</f>
        <v>2016</v>
      </c>
      <c r="B340" s="15"/>
      <c r="C340" s="16"/>
      <c r="D340" s="16"/>
      <c r="E340" s="16"/>
      <c r="F340" s="16"/>
      <c r="G340" s="16"/>
      <c r="H340" s="16"/>
      <c r="I340" s="16"/>
      <c r="M340" s="3"/>
      <c r="N340" s="37">
        <f>'Olieforbrug, TJ'!M340</f>
        <v>2016</v>
      </c>
    </row>
    <row r="341" spans="1:14" x14ac:dyDescent="0.2">
      <c r="A341" s="33" t="str">
        <f>'Olieforbrug, TJ'!A341</f>
        <v>Januar</v>
      </c>
      <c r="C341" s="65">
        <v>0</v>
      </c>
      <c r="D341" s="65">
        <v>1273</v>
      </c>
      <c r="E341" s="65">
        <v>75</v>
      </c>
      <c r="F341" s="65">
        <v>0</v>
      </c>
      <c r="G341" s="65">
        <v>-1153</v>
      </c>
      <c r="H341" s="65">
        <v>44</v>
      </c>
      <c r="I341" s="65">
        <v>1239</v>
      </c>
      <c r="J341" s="70"/>
      <c r="K341" s="70"/>
      <c r="L341" s="69">
        <v>1.368312</v>
      </c>
      <c r="N341" s="23" t="str">
        <f>'Olieforbrug, TJ'!M341</f>
        <v>January</v>
      </c>
    </row>
    <row r="342" spans="1:14" x14ac:dyDescent="0.2">
      <c r="A342" s="33" t="str">
        <f>'Olieforbrug, TJ'!A342</f>
        <v>Februar</v>
      </c>
      <c r="C342" s="65">
        <v>0</v>
      </c>
      <c r="D342" s="65">
        <v>0</v>
      </c>
      <c r="E342" s="65">
        <v>71</v>
      </c>
      <c r="F342" s="65">
        <v>0</v>
      </c>
      <c r="G342" s="65">
        <v>154</v>
      </c>
      <c r="H342" s="65">
        <v>56</v>
      </c>
      <c r="I342" s="65">
        <v>1085</v>
      </c>
      <c r="J342" s="70"/>
      <c r="K342" s="70"/>
      <c r="L342" s="69">
        <v>1.7414879999999999</v>
      </c>
      <c r="N342" s="23" t="str">
        <f>'Olieforbrug, TJ'!M342</f>
        <v>February</v>
      </c>
    </row>
    <row r="343" spans="1:14" x14ac:dyDescent="0.2">
      <c r="A343" s="33" t="str">
        <f>'Olieforbrug, TJ'!A343</f>
        <v>Marts</v>
      </c>
      <c r="C343" s="65">
        <v>0</v>
      </c>
      <c r="D343" s="65">
        <v>0</v>
      </c>
      <c r="E343" s="65">
        <v>141</v>
      </c>
      <c r="F343" s="65">
        <v>0</v>
      </c>
      <c r="G343" s="65">
        <v>250</v>
      </c>
      <c r="H343" s="65">
        <v>115</v>
      </c>
      <c r="I343" s="65">
        <v>835</v>
      </c>
      <c r="J343" s="70"/>
      <c r="K343" s="70"/>
      <c r="L343" s="69">
        <v>3.5762699999999996</v>
      </c>
      <c r="N343" s="23" t="str">
        <f>'Olieforbrug, TJ'!M343</f>
        <v>March</v>
      </c>
    </row>
    <row r="344" spans="1:14" x14ac:dyDescent="0.2">
      <c r="A344" s="33" t="str">
        <f>'Olieforbrug, TJ'!A344</f>
        <v>April</v>
      </c>
      <c r="C344" s="65">
        <v>0</v>
      </c>
      <c r="D344" s="65">
        <v>0</v>
      </c>
      <c r="E344" s="65">
        <v>77</v>
      </c>
      <c r="F344" s="65">
        <v>0</v>
      </c>
      <c r="G344" s="65">
        <v>279</v>
      </c>
      <c r="H344" s="65">
        <v>173</v>
      </c>
      <c r="I344" s="65">
        <v>556</v>
      </c>
      <c r="J344" s="70"/>
      <c r="K344" s="70"/>
      <c r="L344" s="69">
        <v>5.3799539999999997</v>
      </c>
      <c r="N344" s="23" t="str">
        <f>'Olieforbrug, TJ'!M344</f>
        <v>April</v>
      </c>
    </row>
    <row r="345" spans="1:14" x14ac:dyDescent="0.2">
      <c r="A345" s="33" t="str">
        <f>'Olieforbrug, TJ'!A345</f>
        <v>Maj</v>
      </c>
      <c r="C345" s="65">
        <v>0</v>
      </c>
      <c r="D345" s="65">
        <v>1063</v>
      </c>
      <c r="E345" s="65">
        <v>161</v>
      </c>
      <c r="F345" s="65">
        <v>0</v>
      </c>
      <c r="G345" s="65">
        <v>-737</v>
      </c>
      <c r="H345" s="65">
        <v>82</v>
      </c>
      <c r="I345" s="65">
        <v>1293</v>
      </c>
      <c r="J345" s="70"/>
      <c r="K345" s="70"/>
      <c r="L345" s="69">
        <v>2.5500359999999995</v>
      </c>
      <c r="N345" s="23" t="str">
        <f>'Olieforbrug, TJ'!M345</f>
        <v>May</v>
      </c>
    </row>
    <row r="346" spans="1:14" x14ac:dyDescent="0.2">
      <c r="A346" s="33" t="str">
        <f>'Olieforbrug, TJ'!A346</f>
        <v>Juni</v>
      </c>
      <c r="C346" s="65">
        <v>0</v>
      </c>
      <c r="D346" s="65">
        <v>31</v>
      </c>
      <c r="E346" s="65">
        <v>280</v>
      </c>
      <c r="F346" s="65">
        <v>0</v>
      </c>
      <c r="G346" s="65">
        <v>518</v>
      </c>
      <c r="H346" s="65">
        <v>270</v>
      </c>
      <c r="I346" s="65">
        <v>775</v>
      </c>
      <c r="J346" s="70"/>
      <c r="K346" s="70"/>
      <c r="L346" s="69">
        <v>8.3964599999999994</v>
      </c>
      <c r="N346" s="23" t="str">
        <f>'Olieforbrug, TJ'!M346</f>
        <v>June</v>
      </c>
    </row>
    <row r="347" spans="1:14" x14ac:dyDescent="0.2">
      <c r="A347" s="33" t="str">
        <f>'Olieforbrug, TJ'!A347</f>
        <v>Juli</v>
      </c>
      <c r="C347" s="65">
        <v>0</v>
      </c>
      <c r="D347" s="65">
        <v>0</v>
      </c>
      <c r="E347" s="65">
        <v>146</v>
      </c>
      <c r="F347" s="65">
        <v>0</v>
      </c>
      <c r="G347" s="65">
        <v>313</v>
      </c>
      <c r="H347" s="65">
        <v>172</v>
      </c>
      <c r="I347" s="65">
        <v>462</v>
      </c>
      <c r="J347" s="70"/>
      <c r="K347" s="70"/>
      <c r="L347" s="69">
        <v>5.3488559999999987</v>
      </c>
      <c r="N347" s="23" t="str">
        <f>'Olieforbrug, TJ'!M347</f>
        <v>July</v>
      </c>
    </row>
    <row r="348" spans="1:14" x14ac:dyDescent="0.2">
      <c r="A348" s="33" t="str">
        <f>'Olieforbrug, TJ'!A348</f>
        <v>August</v>
      </c>
      <c r="C348" s="65">
        <v>0</v>
      </c>
      <c r="D348" s="65">
        <v>32</v>
      </c>
      <c r="E348" s="65">
        <v>188</v>
      </c>
      <c r="F348" s="65">
        <v>0</v>
      </c>
      <c r="G348" s="65">
        <v>390</v>
      </c>
      <c r="H348" s="65">
        <v>196</v>
      </c>
      <c r="I348" s="65">
        <v>72</v>
      </c>
      <c r="J348" s="70"/>
      <c r="K348" s="70"/>
      <c r="L348" s="69">
        <v>6.0952079999999995</v>
      </c>
      <c r="N348" s="23" t="str">
        <f>'Olieforbrug, TJ'!M348</f>
        <v>August</v>
      </c>
    </row>
    <row r="349" spans="1:14" x14ac:dyDescent="0.2">
      <c r="A349" s="33" t="str">
        <f>'Olieforbrug, TJ'!A349</f>
        <v>September</v>
      </c>
      <c r="C349" s="65">
        <v>0</v>
      </c>
      <c r="D349" s="65">
        <v>1248</v>
      </c>
      <c r="E349" s="65">
        <v>80</v>
      </c>
      <c r="F349" s="65">
        <v>0</v>
      </c>
      <c r="G349" s="65">
        <v>-970</v>
      </c>
      <c r="H349" s="65">
        <v>231</v>
      </c>
      <c r="I349" s="65">
        <v>1042</v>
      </c>
      <c r="J349" s="70"/>
      <c r="K349" s="70"/>
      <c r="L349" s="69">
        <v>7.1836379999999993</v>
      </c>
      <c r="N349" s="23" t="str">
        <f>'Olieforbrug, TJ'!M349</f>
        <v>September</v>
      </c>
    </row>
    <row r="350" spans="1:14" x14ac:dyDescent="0.2">
      <c r="A350" s="33" t="str">
        <f>'Olieforbrug, TJ'!A350</f>
        <v>Oktober</v>
      </c>
      <c r="C350" s="65">
        <v>0</v>
      </c>
      <c r="D350" s="65">
        <v>31</v>
      </c>
      <c r="E350" s="65">
        <v>120</v>
      </c>
      <c r="F350" s="65">
        <v>0</v>
      </c>
      <c r="G350" s="65">
        <v>201</v>
      </c>
      <c r="H350" s="65">
        <v>111</v>
      </c>
      <c r="I350" s="65">
        <v>841</v>
      </c>
      <c r="J350" s="70"/>
      <c r="K350" s="70"/>
      <c r="L350" s="69">
        <v>3.4518779999999998</v>
      </c>
      <c r="N350" s="23" t="str">
        <f>'Olieforbrug, TJ'!M350</f>
        <v>October</v>
      </c>
    </row>
    <row r="351" spans="1:14" x14ac:dyDescent="0.2">
      <c r="A351" s="33" t="str">
        <f>'Olieforbrug, TJ'!A351</f>
        <v>November</v>
      </c>
      <c r="C351" s="65">
        <v>0</v>
      </c>
      <c r="D351" s="65">
        <v>31</v>
      </c>
      <c r="E351" s="65">
        <v>40</v>
      </c>
      <c r="F351" s="65">
        <v>0</v>
      </c>
      <c r="G351" s="65">
        <v>83</v>
      </c>
      <c r="H351" s="65">
        <v>73</v>
      </c>
      <c r="I351" s="65">
        <v>758</v>
      </c>
      <c r="J351" s="70"/>
      <c r="K351" s="70"/>
      <c r="L351" s="69">
        <v>2.2701539999999998</v>
      </c>
      <c r="N351" s="23" t="str">
        <f>'Olieforbrug, TJ'!M351</f>
        <v>November</v>
      </c>
    </row>
    <row r="352" spans="1:14" ht="13.5" thickBot="1" x14ac:dyDescent="0.25">
      <c r="A352" s="41" t="str">
        <f>'Olieforbrug, TJ'!A352</f>
        <v>December</v>
      </c>
      <c r="C352" s="42">
        <v>0</v>
      </c>
      <c r="D352" s="42">
        <v>0</v>
      </c>
      <c r="E352" s="42">
        <v>203</v>
      </c>
      <c r="F352" s="42">
        <v>0</v>
      </c>
      <c r="G352" s="42">
        <v>287</v>
      </c>
      <c r="H352" s="42">
        <v>49</v>
      </c>
      <c r="I352" s="42">
        <v>471</v>
      </c>
      <c r="J352" s="2"/>
      <c r="K352" s="2"/>
      <c r="L352" s="54">
        <v>1.5238019999999999</v>
      </c>
      <c r="N352" s="43" t="str">
        <f>'Olieforbrug, TJ'!M352</f>
        <v>December</v>
      </c>
    </row>
    <row r="353" spans="1:14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5"/>
      <c r="K353" s="15"/>
      <c r="L353" s="14"/>
      <c r="M353" s="3"/>
      <c r="N353" s="37">
        <v>2017</v>
      </c>
    </row>
    <row r="354" spans="1:14" x14ac:dyDescent="0.2">
      <c r="A354" s="23" t="str">
        <f>'Olieforbrug, TJ'!A354</f>
        <v>Januar</v>
      </c>
      <c r="C354" s="16">
        <f>IFERROR(HLOOKUP("flybenzin",'[1]Månedlig Olie Rapport'!$B$2:$AG$39,MATCH("Egen produktion 2.i.",'[1]Månedlig Olie Rapport'!$B$2:$B$39,0),FALSE),0)</f>
        <v>0</v>
      </c>
      <c r="D354" s="16">
        <f>IFERROR(HLOOKUP("flybenzin",'[1]Månedlig Olie Rapport'!$A$2:$AG$39,MATCH("Import 2.a.",'[1]Månedlig Olie Rapport'!$B$2:$B$39,0),FALSE),0)</f>
        <v>35</v>
      </c>
      <c r="E354" s="16">
        <f>IFERROR(HLOOKUP("flybenzin",'[1]Månedlig Olie Rapport'!$A$2:$AG$39,MATCH("Eksport 3.a.",'[1]Månedlig Olie Rapport'!$B$2:$B$39,0),FALSE),0)</f>
        <v>45</v>
      </c>
      <c r="F354" s="16">
        <f>IFERROR(HLOOKUP("flybenzin",'[1]Månedlig Olie Rapport'!$A$2:$AG$39,MATCH("Bunkring af udenrigsfart 3.d.",'[1]Månedlig Olie Rapport'!$B$2:$B$39,0),FALSE),0)</f>
        <v>0</v>
      </c>
      <c r="G354" s="16">
        <f>I352-I354</f>
        <v>14</v>
      </c>
      <c r="H354" s="16">
        <f>IFERROR(HLOOKUP("flybenzin",'[1]Månedlig Olie Rapport'!$A$2:$AG$39,MATCH("Salg til Forsvaret 3.e.",'[1]Månedlig Olie Rapport'!$B$2:$B$39,0),FALSE),0)
+IFERROR(HLOOKUP("flybenzin",'[1]Månedlig Olie Rapport'!$A$2:$AG$39,MATCH("Salg til international luftfart 3.f.",'[1]Månedlig Olie Rapport'!$B$2:$B$39,0),FALSE),0)
+IFERROR(HLOOKUP("flybenzin",'[1]Månedlig Olie Rapport'!$A$2:$AG$39,MATCH("Salg til andre 3.h.",'[1]Månedlig Olie Rapport'!$B$2:$B$39,0),FALSE),0)
+IFERROR(HLOOKUP("flybenzin",'[1]Månedlig Olie Rapport'!$A$2:$AG$39,MATCH("Salg til platform 3.g.",'[1]Månedlig Olie Rapport'!$B$2:$B$39,0),FALSE),0)
+IFERROR(HLOOKUP("flybenzin",'[1]Månedlig Olie Rapport'!$A$2:$AG$39,MATCH("Eget forbrug uden for raffinaderi 3*",'[1]Månedlig Olie Rapport'!$B$2:$B$39,0),FALSE),0)
-IFERROR(HLOOKUP("flybenzin",'[1]Månedlig Olie Rapport'!$A$2:$AG$39,MATCH("køb fra andre 2e",'[1]Månedlig Olie Rapport'!$B$2:$B$39,0),FALSE),0)</f>
        <v>35</v>
      </c>
      <c r="I354" s="16">
        <f>IFERROR(HLOOKUP("flybenzin",'[1]Månedlig Olie Rapport'!$A$2:$AG$39,MATCH("EGEN BEHOLDNING ULTIMO",'[1]Månedlig Olie Rapport'!$A$2:$A$39,0),FALSE),0)</f>
        <v>457</v>
      </c>
      <c r="J354" s="15"/>
      <c r="K354" s="15"/>
      <c r="L354" s="14">
        <f t="shared" ref="L354:L365" si="68">H354*0.71*43.8/1000</f>
        <v>1.0884299999999998</v>
      </c>
      <c r="N354" s="23" t="str">
        <f>'Olieforbrug, TJ'!M354</f>
        <v>January</v>
      </c>
    </row>
    <row r="355" spans="1:14" x14ac:dyDescent="0.2">
      <c r="A355" s="23" t="str">
        <f>'Olieforbrug, TJ'!A355</f>
        <v>Februar</v>
      </c>
      <c r="C355" s="16">
        <f>IFERROR(HLOOKUP("flybenzin",'[2]Månedlig Olie Rapport'!$B$2:$AG$39,MATCH("Egen produktion 2.i.",'[2]Månedlig Olie Rapport'!$B$2:$B$39,0),FALSE),0)</f>
        <v>0</v>
      </c>
      <c r="D355" s="16">
        <f>IFERROR(HLOOKUP("flybenzin",'[2]Månedlig Olie Rapport'!$A$2:$AG$39,MATCH("Import 2.a.",'[2]Månedlig Olie Rapport'!$B$2:$B$39,0),FALSE),0)</f>
        <v>0</v>
      </c>
      <c r="E355" s="16">
        <f>IFERROR(HLOOKUP("flybenzin",'[2]Månedlig Olie Rapport'!$A$2:$AG$39,MATCH("Eksport 3.a.",'[2]Månedlig Olie Rapport'!$B$2:$B$39,0),FALSE),0)</f>
        <v>0</v>
      </c>
      <c r="F355" s="16">
        <f>IFERROR(HLOOKUP("flybenzin",'[2]Månedlig Olie Rapport'!$A$2:$AG$39,MATCH("Bunkring af udenrigsfart 3.d.",'[2]Månedlig Olie Rapport'!$B$2:$B$39,0),FALSE),0)</f>
        <v>0</v>
      </c>
      <c r="G355" s="16">
        <f t="shared" ref="G355:G360" si="69">I354-I355</f>
        <v>186</v>
      </c>
      <c r="H355" s="16">
        <f>IFERROR(HLOOKUP("flybenzin",'[2]Månedlig Olie Rapport'!$A$2:$AG$39,MATCH("Salg til Forsvaret 3.e.",'[2]Månedlig Olie Rapport'!$B$2:$B$39,0),FALSE),0)
+IFERROR(HLOOKUP("flybenzin",'[2]Månedlig Olie Rapport'!$A$2:$AG$39,MATCH("Salg til international luftfart 3.f.",'[2]Månedlig Olie Rapport'!$B$2:$B$39,0),FALSE),0)
+IFERROR(HLOOKUP("flybenzin",'[2]Månedlig Olie Rapport'!$A$2:$AG$39,MATCH("Salg til andre 3.h.",'[2]Månedlig Olie Rapport'!$B$2:$B$39,0),FALSE),0)
+IFERROR(HLOOKUP("flybenzin",'[2]Månedlig Olie Rapport'!$A$2:$AG$39,MATCH("Salg til platform 3.g.",'[2]Månedlig Olie Rapport'!$B$2:$B$39,0),FALSE),0)
+IFERROR(HLOOKUP("flybenzin",'[2]Månedlig Olie Rapport'!$A$2:$AG$39,MATCH("Eget forbrug uden for raffinaderi 3*",'[2]Månedlig Olie Rapport'!$B$2:$B$39,0),FALSE),0)
-IFERROR(HLOOKUP("flybenzin",'[2]Månedlig Olie Rapport'!$A$2:$AG$39,MATCH("køb fra andre 2e",'[2]Månedlig Olie Rapport'!$B$2:$B$39,0),FALSE),0)</f>
        <v>213</v>
      </c>
      <c r="I355" s="16">
        <f>IFERROR(HLOOKUP("flybenzin",'[2]Månedlig Olie Rapport'!$A$2:$AG$39,MATCH("EGEN BEHOLDNING ULTIMO",'[2]Månedlig Olie Rapport'!$A$2:$A$39,0),FALSE),0)</f>
        <v>271</v>
      </c>
      <c r="J355" s="15"/>
      <c r="K355" s="15"/>
      <c r="L355" s="14">
        <f t="shared" si="68"/>
        <v>6.6238739999999989</v>
      </c>
      <c r="N355" s="23" t="str">
        <f>'Olieforbrug, TJ'!M355</f>
        <v>February</v>
      </c>
    </row>
    <row r="356" spans="1:14" x14ac:dyDescent="0.2">
      <c r="A356" s="23" t="str">
        <f>'Olieforbrug, TJ'!A356</f>
        <v>Marts</v>
      </c>
      <c r="C356" s="16">
        <f>IFERROR(HLOOKUP("flybenzin",'[3]Månedlig Olie Rapport'!$B$2:$AG$39,MATCH("Egen produktion 2.i.",'[3]Månedlig Olie Rapport'!$B$2:$B$39,0),FALSE),0)</f>
        <v>0</v>
      </c>
      <c r="D356" s="16">
        <f>IFERROR(HLOOKUP("flybenzin",'[3]Månedlig Olie Rapport'!$A$2:$AG$39,MATCH("Import 2.a.",'[3]Månedlig Olie Rapport'!$B$2:$B$39,0),FALSE),0)</f>
        <v>31</v>
      </c>
      <c r="E356" s="16">
        <f>IFERROR(HLOOKUP("flybenzin",'[3]Månedlig Olie Rapport'!$A$2:$AG$39,MATCH("Eksport 3.a.",'[3]Månedlig Olie Rapport'!$B$2:$B$39,0),FALSE),0)</f>
        <v>17</v>
      </c>
      <c r="F356" s="16">
        <f>IFERROR(HLOOKUP("flybenzin",'[3]Månedlig Olie Rapport'!$A$2:$AG$39,MATCH("Bunkring af udenrigsfart 3.d.",'[3]Månedlig Olie Rapport'!$B$2:$B$39,0),FALSE),0)</f>
        <v>0</v>
      </c>
      <c r="G356" s="16">
        <f t="shared" si="69"/>
        <v>17</v>
      </c>
      <c r="H356" s="16">
        <f>IFERROR(HLOOKUP("flybenzin",'[3]Månedlig Olie Rapport'!$A$2:$AG$39,MATCH("Salg til Forsvaret 3.e.",'[3]Månedlig Olie Rapport'!$B$2:$B$39,0),FALSE),0)
+IFERROR(HLOOKUP("flybenzin",'[3]Månedlig Olie Rapport'!$A$2:$AG$39,MATCH("Salg til international luftfart 3.f.",'[3]Månedlig Olie Rapport'!$B$2:$B$39,0),FALSE),0)
+IFERROR(HLOOKUP("flybenzin",'[3]Månedlig Olie Rapport'!$A$2:$AG$39,MATCH("Salg til andre 3.h.",'[3]Månedlig Olie Rapport'!$B$2:$B$39,0),FALSE),0)
+IFERROR(HLOOKUP("flybenzin",'[3]Månedlig Olie Rapport'!$A$2:$AG$39,MATCH("Salg til platform 3.g.",'[3]Månedlig Olie Rapport'!$B$2:$B$39,0),FALSE),0)
+IFERROR(HLOOKUP("flybenzin",'[3]Månedlig Olie Rapport'!$A$2:$AG$39,MATCH("Eget forbrug uden for raffinaderi 3*",'[3]Månedlig Olie Rapport'!$B$2:$B$39,0),FALSE),0)
-IFERROR(HLOOKUP("flybenzin",'[3]Månedlig Olie Rapport'!$A$2:$AG$39,MATCH("køb fra andre 2e",'[3]Månedlig Olie Rapport'!$B$2:$B$39,0),FALSE),0)</f>
        <v>31</v>
      </c>
      <c r="I356" s="16">
        <f>IFERROR(HLOOKUP("flybenzin",'[3]Månedlig Olie Rapport'!$A$2:$AG$39,MATCH("EGEN BEHOLDNING ULTIMO",'[3]Månedlig Olie Rapport'!$A$2:$A$39,0),FALSE),0)</f>
        <v>254</v>
      </c>
      <c r="J356" s="15"/>
      <c r="K356" s="15"/>
      <c r="L356" s="14">
        <f t="shared" si="68"/>
        <v>0.96403799999999995</v>
      </c>
      <c r="N356" s="23" t="str">
        <f>'Olieforbrug, TJ'!M356</f>
        <v>March</v>
      </c>
    </row>
    <row r="357" spans="1:14" x14ac:dyDescent="0.2">
      <c r="A357" s="23" t="str">
        <f>'Olieforbrug, TJ'!A357</f>
        <v>April</v>
      </c>
      <c r="C357" s="16">
        <f>IFERROR(HLOOKUP("flybenzin",'[4]Månedlig Olie Rapport'!$B$2:$AG$39,MATCH("Egen produktion 2.i.",'[4]Månedlig Olie Rapport'!$B$2:$B$39,0),FALSE),0)</f>
        <v>0</v>
      </c>
      <c r="D357" s="16">
        <f>IFERROR(HLOOKUP("flybenzin",'[4]Månedlig Olie Rapport'!$A$2:$AG$39,MATCH("Import 2.a.",'[4]Månedlig Olie Rapport'!$B$2:$B$39,0),FALSE),0)</f>
        <v>30</v>
      </c>
      <c r="E357" s="16">
        <f>IFERROR(HLOOKUP("flybenzin",'[4]Månedlig Olie Rapport'!$A$2:$AG$39,MATCH("Eksport 3.a.",'[4]Månedlig Olie Rapport'!$B$2:$B$39,0),FALSE),0)</f>
        <v>0</v>
      </c>
      <c r="F357" s="16">
        <f>IFERROR(HLOOKUP("flybenzin",'[4]Månedlig Olie Rapport'!$A$2:$AG$39,MATCH("Bunkring af udenrigsfart 3.d.",'[4]Månedlig Olie Rapport'!$B$2:$B$39,0),FALSE),0)</f>
        <v>0</v>
      </c>
      <c r="G357" s="16">
        <f t="shared" si="69"/>
        <v>53</v>
      </c>
      <c r="H357" s="16">
        <f>IFERROR(HLOOKUP("flybenzin",'[4]Månedlig Olie Rapport'!$A$2:$AG$39,MATCH("Salg til Forsvaret 3.e.",'[4]Månedlig Olie Rapport'!$B$2:$B$39,0),FALSE),0)
+IFERROR(HLOOKUP("flybenzin",'[4]Månedlig Olie Rapport'!$A$2:$AG$39,MATCH("Salg til international luftfart 3.f.",'[4]Månedlig Olie Rapport'!$B$2:$B$39,0),FALSE),0)
+IFERROR(HLOOKUP("flybenzin",'[4]Månedlig Olie Rapport'!$A$2:$AG$39,MATCH("Salg til andre 3.h.",'[4]Månedlig Olie Rapport'!$B$2:$B$39,0),FALSE),0)
+IFERROR(HLOOKUP("flybenzin",'[4]Månedlig Olie Rapport'!$A$2:$AG$39,MATCH("Salg til platform 3.g.",'[4]Månedlig Olie Rapport'!$B$2:$B$39,0),FALSE),0)
+IFERROR(HLOOKUP("flybenzin",'[4]Månedlig Olie Rapport'!$A$2:$AG$39,MATCH("Eget forbrug uden for raffinaderi 3*",'[4]Månedlig Olie Rapport'!$B$2:$B$39,0),FALSE),0)
-IFERROR(HLOOKUP("flybenzin",'[4]Månedlig Olie Rapport'!$A$2:$AG$39,MATCH("køb fra andre 2e",'[4]Månedlig Olie Rapport'!$B$2:$B$39,0),FALSE),0)</f>
        <v>83</v>
      </c>
      <c r="I357" s="16">
        <f>IFERROR(HLOOKUP("flybenzin",'[4]Månedlig Olie Rapport'!$A$2:$AG$39,MATCH("EGEN BEHOLDNING ULTIMO",'[4]Månedlig Olie Rapport'!$A$2:$A$39,0),FALSE),0)</f>
        <v>201</v>
      </c>
      <c r="J357" s="15"/>
      <c r="K357" s="15"/>
      <c r="L357" s="14">
        <f t="shared" si="68"/>
        <v>2.581134</v>
      </c>
      <c r="N357" s="23" t="str">
        <f>'Olieforbrug, TJ'!M357</f>
        <v>April</v>
      </c>
    </row>
    <row r="358" spans="1:14" x14ac:dyDescent="0.2">
      <c r="A358" s="23" t="str">
        <f>'Olieforbrug, TJ'!A358</f>
        <v>Maj</v>
      </c>
      <c r="C358" s="16">
        <f>IFERROR(HLOOKUP("flybenzin",'[5]Månedlig Olie Rapport'!$B$2:$AG$39,MATCH("Egen produktion 2.i.",'[5]Månedlig Olie Rapport'!$B$2:$B$39,0),FALSE),0)</f>
        <v>0</v>
      </c>
      <c r="D358" s="16">
        <f>IFERROR(HLOOKUP("flybenzin",'[5]Månedlig Olie Rapport'!$A$2:$AG$39,MATCH("Import 2.a.",'[5]Månedlig Olie Rapport'!$B$2:$B$39,0),FALSE),0)</f>
        <v>61</v>
      </c>
      <c r="E358" s="16">
        <f>IFERROR(HLOOKUP("flybenzin",'[5]Månedlig Olie Rapport'!$A$2:$AG$39,MATCH("Eksport 3.a.",'[5]Månedlig Olie Rapport'!$B$2:$B$39,0),FALSE),0)</f>
        <v>0</v>
      </c>
      <c r="F358" s="16">
        <f>IFERROR(HLOOKUP("flybenzin",'[5]Månedlig Olie Rapport'!$A$2:$AG$39,MATCH("Bunkring af udenrigsfart 3.d.",'[5]Månedlig Olie Rapport'!$B$2:$B$39,0),FALSE),0)</f>
        <v>0</v>
      </c>
      <c r="G358" s="16">
        <f t="shared" si="69"/>
        <v>35</v>
      </c>
      <c r="H358" s="16">
        <f>IFERROR(HLOOKUP("flybenzin",'[5]Månedlig Olie Rapport'!$A$2:$AG$39,MATCH("Salg til Forsvaret 3.e.",'[5]Månedlig Olie Rapport'!$B$2:$B$39,0),FALSE),0)
+IFERROR(HLOOKUP("flybenzin",'[5]Månedlig Olie Rapport'!$A$2:$AG$39,MATCH("Salg til international luftfart 3.f.",'[5]Månedlig Olie Rapport'!$B$2:$B$39,0),FALSE),0)
+IFERROR(HLOOKUP("flybenzin",'[5]Månedlig Olie Rapport'!$A$2:$AG$39,MATCH("Salg til andre 3.h.",'[5]Månedlig Olie Rapport'!$B$2:$B$39,0),FALSE),0)
+IFERROR(HLOOKUP("flybenzin",'[5]Månedlig Olie Rapport'!$A$2:$AG$39,MATCH("Salg til platform 3.g.",'[5]Månedlig Olie Rapport'!$B$2:$B$39,0),FALSE),0)
+IFERROR(HLOOKUP("flybenzin",'[5]Månedlig Olie Rapport'!$A$2:$AG$39,MATCH("Eget forbrug uden for raffinaderi 3*",'[5]Månedlig Olie Rapport'!$B$2:$B$39,0),FALSE),0)
-IFERROR(HLOOKUP("flybenzin",'[5]Månedlig Olie Rapport'!$A$2:$AG$39,MATCH("køb fra andre 2e",'[5]Månedlig Olie Rapport'!$B$2:$B$39,0),FALSE),0)</f>
        <v>96</v>
      </c>
      <c r="I358" s="16">
        <f>IFERROR(HLOOKUP("flybenzin",'[5]Månedlig Olie Rapport'!$A$2:$AG$39,MATCH("EGEN BEHOLDNING ULTIMO",'[5]Månedlig Olie Rapport'!$A$2:$A$39,0),FALSE),0)</f>
        <v>166</v>
      </c>
      <c r="J358" s="15"/>
      <c r="K358" s="15"/>
      <c r="L358" s="14">
        <f t="shared" si="68"/>
        <v>2.9854079999999996</v>
      </c>
      <c r="N358" s="23" t="str">
        <f>'Olieforbrug, TJ'!M358</f>
        <v>May</v>
      </c>
    </row>
    <row r="359" spans="1:14" x14ac:dyDescent="0.2">
      <c r="A359" s="23" t="str">
        <f>'Olieforbrug, TJ'!A359</f>
        <v>Juni</v>
      </c>
      <c r="C359" s="16">
        <f>IFERROR(HLOOKUP("flybenzin",'[6]Månedlig Olie Rapport'!$B$2:$AG$39,MATCH("Egen produktion 2.i.",'[6]Månedlig Olie Rapport'!$B$2:$B$39,0),FALSE),0)</f>
        <v>0</v>
      </c>
      <c r="D359" s="16">
        <f>IFERROR(HLOOKUP("flybenzin",'[6]Månedlig Olie Rapport'!$A$2:$AG$39,MATCH("Import 2.a.",'[6]Månedlig Olie Rapport'!$B$2:$B$39,0),FALSE),0)</f>
        <v>43</v>
      </c>
      <c r="E359" s="16">
        <f>IFERROR(HLOOKUP("flybenzin",'[6]Månedlig Olie Rapport'!$A$2:$AG$39,MATCH("Eksport 3.a.",'[6]Månedlig Olie Rapport'!$B$2:$B$39,0),FALSE),0)</f>
        <v>21</v>
      </c>
      <c r="F359" s="16">
        <f>IFERROR(HLOOKUP("flybenzin",'[6]Månedlig Olie Rapport'!$A$2:$AG$39,MATCH("Bunkring af udenrigsfart 3.d.",'[6]Månedlig Olie Rapport'!$B$2:$B$39,0),FALSE),0)</f>
        <v>0</v>
      </c>
      <c r="G359" s="16">
        <f t="shared" si="69"/>
        <v>88</v>
      </c>
      <c r="H359" s="16">
        <f>IFERROR(HLOOKUP("flybenzin",'[6]Månedlig Olie Rapport'!$A$2:$AG$39,MATCH("Salg til Forsvaret 3.e.",'[6]Månedlig Olie Rapport'!$B$2:$B$39,0),FALSE),0)
+IFERROR(HLOOKUP("flybenzin",'[6]Månedlig Olie Rapport'!$A$2:$AG$39,MATCH("Salg til international luftfart 3.f.",'[6]Månedlig Olie Rapport'!$B$2:$B$39,0),FALSE),0)
+IFERROR(HLOOKUP("flybenzin",'[6]Månedlig Olie Rapport'!$A$2:$AG$39,MATCH("Salg til andre 3.h.",'[6]Månedlig Olie Rapport'!$B$2:$B$39,0),FALSE),0)
+IFERROR(HLOOKUP("flybenzin",'[6]Månedlig Olie Rapport'!$A$2:$AG$39,MATCH("Salg til platform 3.g.",'[6]Månedlig Olie Rapport'!$B$2:$B$39,0),FALSE),0)
+IFERROR(HLOOKUP("flybenzin",'[6]Månedlig Olie Rapport'!$A$2:$AG$39,MATCH("Eget forbrug uden for raffinaderi 3*",'[6]Månedlig Olie Rapport'!$B$2:$B$39,0),FALSE),0)
-IFERROR(HLOOKUP("flybenzin",'[6]Månedlig Olie Rapport'!$A$2:$AG$39,MATCH("køb fra andre 2e",'[6]Månedlig Olie Rapport'!$B$2:$B$39,0),FALSE),0)</f>
        <v>110</v>
      </c>
      <c r="I359" s="16">
        <f>IFERROR(HLOOKUP("flybenzin",'[6]Månedlig Olie Rapport'!$A$2:$AG$39,MATCH("EGEN BEHOLDNING ULTIMO",'[6]Månedlig Olie Rapport'!$A$2:$A$39,0),FALSE),0)</f>
        <v>78</v>
      </c>
      <c r="J359" s="15"/>
      <c r="K359" s="15"/>
      <c r="L359" s="14">
        <f t="shared" si="68"/>
        <v>3.4207799999999997</v>
      </c>
      <c r="N359" s="23" t="str">
        <f>'Olieforbrug, TJ'!M359</f>
        <v>June</v>
      </c>
    </row>
    <row r="360" spans="1:14" x14ac:dyDescent="0.2">
      <c r="A360" s="23" t="str">
        <f>'Olieforbrug, TJ'!A360</f>
        <v>Juli</v>
      </c>
      <c r="C360" s="16">
        <f>IFERROR(HLOOKUP("flybenzin",'[7]Månedlig Olie Rapport'!$B$2:$AG$39,MATCH("Egen produktion 2.i.",'[7]Månedlig Olie Rapport'!$B$2:$B$39,0),FALSE),0)</f>
        <v>0</v>
      </c>
      <c r="D360" s="16">
        <f>IFERROR(HLOOKUP("flybenzin",'[7]Månedlig Olie Rapport'!$A$2:$AG$39,MATCH("Import 2.a.",'[7]Månedlig Olie Rapport'!$B$2:$B$39,0),FALSE),0)</f>
        <v>37</v>
      </c>
      <c r="E360" s="16">
        <f>IFERROR(HLOOKUP("flybenzin",'[7]Månedlig Olie Rapport'!$A$2:$AG$39,MATCH("Eksport 3.a.",'[7]Månedlig Olie Rapport'!$B$2:$B$39,0),FALSE),0)</f>
        <v>0</v>
      </c>
      <c r="F360" s="16">
        <f>IFERROR(HLOOKUP("flybenzin",'[7]Månedlig Olie Rapport'!$A$2:$AG$39,MATCH("Bunkring af udenrigsfart 3.d.",'[7]Månedlig Olie Rapport'!$B$2:$B$39,0),FALSE),0)</f>
        <v>0</v>
      </c>
      <c r="G360" s="16">
        <f t="shared" si="69"/>
        <v>15</v>
      </c>
      <c r="H360" s="16">
        <f>IFERROR(HLOOKUP("flybenzin",'[7]Månedlig Olie Rapport'!$A$2:$AG$39,MATCH("Salg til Forsvaret 3.e.",'[7]Månedlig Olie Rapport'!$B$2:$B$39,0),FALSE),0)
+IFERROR(HLOOKUP("flybenzin",'[7]Månedlig Olie Rapport'!$A$2:$AG$39,MATCH("Salg til international luftfart 3.f.",'[7]Månedlig Olie Rapport'!$B$2:$B$39,0),FALSE),0)
+IFERROR(HLOOKUP("flybenzin",'[7]Månedlig Olie Rapport'!$A$2:$AG$39,MATCH("Salg til andre 3.h.",'[7]Månedlig Olie Rapport'!$B$2:$B$39,0),FALSE),0)
+IFERROR(HLOOKUP("flybenzin",'[7]Månedlig Olie Rapport'!$A$2:$AG$39,MATCH("Salg til platform 3.g.",'[7]Månedlig Olie Rapport'!$B$2:$B$39,0),FALSE),0)
+IFERROR(HLOOKUP("flybenzin",'[7]Månedlig Olie Rapport'!$A$2:$AG$39,MATCH("Eget forbrug uden for raffinaderi 3*",'[7]Månedlig Olie Rapport'!$B$2:$B$39,0),FALSE),0)
-IFERROR(HLOOKUP("flybenzin",'[7]Månedlig Olie Rapport'!$A$2:$AG$39,MATCH("køb fra andre 2e",'[7]Månedlig Olie Rapport'!$B$2:$B$39,0),FALSE),0)</f>
        <v>55</v>
      </c>
      <c r="I360" s="16">
        <f>IFERROR(HLOOKUP("flybenzin",'[7]Månedlig Olie Rapport'!$A$2:$AG$39,MATCH("EGEN BEHOLDNING ULTIMO",'[7]Månedlig Olie Rapport'!$A$2:$A$39,0),FALSE),0)</f>
        <v>63</v>
      </c>
      <c r="J360" s="15"/>
      <c r="K360" s="15"/>
      <c r="L360" s="14">
        <f t="shared" si="68"/>
        <v>1.7103899999999999</v>
      </c>
      <c r="N360" s="23" t="str">
        <f>'Olieforbrug, TJ'!M360</f>
        <v>July</v>
      </c>
    </row>
    <row r="361" spans="1:14" x14ac:dyDescent="0.2">
      <c r="A361" s="23" t="str">
        <f>'Olieforbrug, TJ'!A361</f>
        <v>August</v>
      </c>
      <c r="C361" s="16">
        <f>IFERROR(HLOOKUP("flybenzin",'[8]Månedlig Olie Rapport'!$B$2:$AG$39,MATCH("Egen produktion 2.i.",'[8]Månedlig Olie Rapport'!$B$2:$B$39,0),FALSE),0)</f>
        <v>0</v>
      </c>
      <c r="D361" s="16">
        <f>IFERROR(HLOOKUP("flybenzin",'[8]Månedlig Olie Rapport'!$A$2:$AG$39,MATCH("Import 2.a.",'[8]Månedlig Olie Rapport'!$B$2:$B$39,0),FALSE),0)</f>
        <v>90</v>
      </c>
      <c r="E361" s="16">
        <f>IFERROR(HLOOKUP("flybenzin",'[8]Månedlig Olie Rapport'!$A$2:$AG$39,MATCH("Eksport 3.a.",'[8]Månedlig Olie Rapport'!$B$2:$B$39,0),FALSE),0)</f>
        <v>0</v>
      </c>
      <c r="F361" s="16">
        <f>IFERROR(HLOOKUP("flybenzin",'[8]Månedlig Olie Rapport'!$A$2:$AG$39,MATCH("Bunkring af udenrigsfart 3.d.",'[8]Månedlig Olie Rapport'!$B$2:$B$39,0),FALSE),0)</f>
        <v>0</v>
      </c>
      <c r="G361" s="16">
        <f>I360-I361</f>
        <v>15</v>
      </c>
      <c r="H361" s="16">
        <f>IFERROR(HLOOKUP("flybenzin",'[8]Månedlig Olie Rapport'!$A$2:$AG$39,MATCH("Salg til Forsvaret 3.e.",'[8]Månedlig Olie Rapport'!$B$2:$B$39,0),FALSE),0)
+IFERROR(HLOOKUP("flybenzin",'[8]Månedlig Olie Rapport'!$A$2:$AG$39,MATCH("Salg til international luftfart 3.f.",'[8]Månedlig Olie Rapport'!$B$2:$B$39,0),FALSE),0)
+IFERROR(HLOOKUP("flybenzin",'[8]Månedlig Olie Rapport'!$A$2:$AG$39,MATCH("Salg til andre 3.h.",'[8]Månedlig Olie Rapport'!$B$2:$B$39,0),FALSE),0)
+IFERROR(HLOOKUP("flybenzin",'[8]Månedlig Olie Rapport'!$A$2:$AG$39,MATCH("Salg til platform 3.g.",'[8]Månedlig Olie Rapport'!$B$2:$B$39,0),FALSE),0)
+IFERROR(HLOOKUP("flybenzin",'[8]Månedlig Olie Rapport'!$A$2:$AG$39,MATCH("Eget forbrug uden for raffinaderi 3*",'[8]Månedlig Olie Rapport'!$B$2:$B$39,0),FALSE),0)
-IFERROR(HLOOKUP("flybenzin",'[8]Månedlig Olie Rapport'!$A$2:$AG$39,MATCH("køb fra andre 2e",'[8]Månedlig Olie Rapport'!$B$2:$B$39,0),FALSE),0)</f>
        <v>105</v>
      </c>
      <c r="I361" s="16">
        <f>IFERROR(HLOOKUP("flybenzin",'[8]Månedlig Olie Rapport'!$A$2:$AG$39,MATCH("EGEN BEHOLDNING ULTIMO",'[8]Månedlig Olie Rapport'!$A$2:$A$39,0),FALSE),0)</f>
        <v>48</v>
      </c>
      <c r="J361" s="15"/>
      <c r="K361" s="15"/>
      <c r="L361" s="14">
        <f t="shared" si="68"/>
        <v>3.2652899999999994</v>
      </c>
      <c r="N361" s="23" t="str">
        <f>'Olieforbrug, TJ'!M361</f>
        <v>August</v>
      </c>
    </row>
    <row r="362" spans="1:14" x14ac:dyDescent="0.2">
      <c r="A362" s="23" t="str">
        <f>'Olieforbrug, TJ'!A362</f>
        <v>September</v>
      </c>
      <c r="C362" s="16">
        <f>IFERROR(HLOOKUP("flybenzin",'[9]Månedlig Olie Rapport'!$B$2:$AG$39,MATCH("Egen produktion 2.i.",'[9]Månedlig Olie Rapport'!$B$2:$B$39,0),FALSE),0)</f>
        <v>0</v>
      </c>
      <c r="D362" s="16">
        <f>IFERROR(HLOOKUP("flybenzin",'[9]Månedlig Olie Rapport'!$A$2:$AG$39,MATCH("Import 2.a.",'[9]Månedlig Olie Rapport'!$B$2:$B$39,0),FALSE),0)</f>
        <v>60</v>
      </c>
      <c r="E362" s="16">
        <f>IFERROR(HLOOKUP("flybenzin",'[9]Månedlig Olie Rapport'!$A$2:$AG$39,MATCH("Eksport 3.a.",'[9]Månedlig Olie Rapport'!$B$2:$B$39,0),FALSE),0)</f>
        <v>23</v>
      </c>
      <c r="F362" s="16">
        <f>IFERROR(HLOOKUP("flybenzin",'[9]Månedlig Olie Rapport'!$A$2:$AG$39,MATCH("Bunkring af udenrigsfart 3.d.",'[9]Månedlig Olie Rapport'!$B$2:$B$39,0),FALSE),0)</f>
        <v>0</v>
      </c>
      <c r="G362" s="16">
        <f>I361-I362</f>
        <v>-14</v>
      </c>
      <c r="H362" s="16">
        <f>IFERROR(HLOOKUP("flybenzin",'[9]Månedlig Olie Rapport'!$A$2:$AG$39,MATCH("Salg til Forsvaret 3.e.",'[9]Månedlig Olie Rapport'!$B$2:$B$39,0),FALSE),0)
+IFERROR(HLOOKUP("flybenzin",'[9]Månedlig Olie Rapport'!$A$2:$AG$39,MATCH("Salg til international luftfart 3.f.",'[9]Månedlig Olie Rapport'!$B$2:$B$39,0),FALSE),0)
+IFERROR(HLOOKUP("flybenzin",'[9]Månedlig Olie Rapport'!$A$2:$AG$39,MATCH("Salg til andre 3.h.",'[9]Månedlig Olie Rapport'!$B$2:$B$39,0),FALSE),0)
+IFERROR(HLOOKUP("flybenzin",'[9]Månedlig Olie Rapport'!$A$2:$AG$39,MATCH("Salg til platform 3.g.",'[9]Månedlig Olie Rapport'!$B$2:$B$39,0),FALSE),0)
+IFERROR(HLOOKUP("flybenzin",'[9]Månedlig Olie Rapport'!$A$2:$AG$39,MATCH("Eget forbrug uden for raffinaderi 3*",'[9]Månedlig Olie Rapport'!$B$2:$B$39,0),FALSE),0)
-IFERROR(HLOOKUP("flybenzin",'[9]Månedlig Olie Rapport'!$A$2:$AG$39,MATCH("køb fra andre 2e",'[9]Månedlig Olie Rapport'!$B$2:$B$39,0),FALSE),0)</f>
        <v>70</v>
      </c>
      <c r="I362" s="16">
        <f>IFERROR(HLOOKUP("flybenzin",'[9]Månedlig Olie Rapport'!$A$2:$AG$39,MATCH("EGEN BEHOLDNING ULTIMO",'[9]Månedlig Olie Rapport'!$A$2:$A$39,0),FALSE),0)</f>
        <v>62</v>
      </c>
      <c r="J362" s="15"/>
      <c r="K362" s="15"/>
      <c r="L362" s="14">
        <f t="shared" si="68"/>
        <v>2.1768599999999996</v>
      </c>
      <c r="N362" s="23" t="str">
        <f>'Olieforbrug, TJ'!M362</f>
        <v>September</v>
      </c>
    </row>
    <row r="363" spans="1:14" x14ac:dyDescent="0.2">
      <c r="A363" s="23" t="str">
        <f>'Olieforbrug, TJ'!A363</f>
        <v>Oktober</v>
      </c>
      <c r="C363" s="16">
        <f>IFERROR(HLOOKUP("flybenzin",'[10]Månedlig Olie Rapport'!$B$2:$AG$39,MATCH("Egen produktion 2.i.",'[10]Månedlig Olie Rapport'!$B$2:$B$39,0),FALSE),0)</f>
        <v>0</v>
      </c>
      <c r="D363" s="16">
        <f>IFERROR(HLOOKUP("flybenzin",'[10]Månedlig Olie Rapport'!$A$2:$AG$39,MATCH("Import 2.a.",'[10]Månedlig Olie Rapport'!$B$2:$B$39,0),FALSE),0)</f>
        <v>60</v>
      </c>
      <c r="E363" s="16">
        <f>IFERROR(HLOOKUP("flybenzin",'[10]Månedlig Olie Rapport'!$A$2:$AG$39,MATCH("Eksport 3.a.",'[10]Månedlig Olie Rapport'!$B$2:$B$39,0),FALSE),0)</f>
        <v>0</v>
      </c>
      <c r="F363" s="16">
        <f>IFERROR(HLOOKUP("flybenzin",'[10]Månedlig Olie Rapport'!$A$2:$AG$39,MATCH("Bunkring af udenrigsfart 3.d.",'[10]Månedlig Olie Rapport'!$B$2:$B$39,0),FALSE),0)</f>
        <v>0</v>
      </c>
      <c r="G363" s="16">
        <f>I362-I363</f>
        <v>62</v>
      </c>
      <c r="H363" s="16">
        <f>IFERROR(HLOOKUP("flybenzin",'[10]Månedlig Olie Rapport'!$A$2:$AG$39,MATCH("Salg til Forsvaret 3.e.",'[10]Månedlig Olie Rapport'!$B$2:$B$39,0),FALSE),0)
+IFERROR(HLOOKUP("flybenzin",'[10]Månedlig Olie Rapport'!$A$2:$AG$39,MATCH("Salg til international luftfart 3.f.",'[10]Månedlig Olie Rapport'!$B$2:$B$39,0),FALSE),0)
+IFERROR(HLOOKUP("flybenzin",'[10]Månedlig Olie Rapport'!$A$2:$AG$39,MATCH("Salg til andre 3.h.",'[10]Månedlig Olie Rapport'!$B$2:$B$39,0),FALSE),0)
+IFERROR(HLOOKUP("flybenzin",'[10]Månedlig Olie Rapport'!$A$2:$AG$39,MATCH("Salg til platform 3.g.",'[10]Månedlig Olie Rapport'!$B$2:$B$39,0),FALSE),0)
+IFERROR(HLOOKUP("flybenzin",'[10]Månedlig Olie Rapport'!$A$2:$AG$39,MATCH("Eget forbrug uden for raffinaderi 3*",'[10]Månedlig Olie Rapport'!$B$2:$B$39,0),FALSE),0)
-IFERROR(HLOOKUP("flybenzin",'[10]Månedlig Olie Rapport'!$A$2:$AG$39,MATCH("køb fra andre 2e",'[10]Månedlig Olie Rapport'!$B$2:$B$39,0),FALSE),0)</f>
        <v>108</v>
      </c>
      <c r="I363" s="16">
        <f>IFERROR(HLOOKUP("flybenzin",'[10]Månedlig Olie Rapport'!$A$2:$AG$39,MATCH("EGEN BEHOLDNING ULTIMO",'[10]Månedlig Olie Rapport'!$A$2:$A$39,0),FALSE),0)</f>
        <v>0</v>
      </c>
      <c r="J363" s="15"/>
      <c r="K363" s="15"/>
      <c r="L363" s="14">
        <f t="shared" si="68"/>
        <v>3.3585839999999996</v>
      </c>
      <c r="N363" s="23" t="str">
        <f>'Olieforbrug, TJ'!M363</f>
        <v>October</v>
      </c>
    </row>
    <row r="364" spans="1:14" x14ac:dyDescent="0.2">
      <c r="A364" s="23" t="str">
        <f>'Olieforbrug, TJ'!A364</f>
        <v>November</v>
      </c>
      <c r="C364" s="16">
        <f>IFERROR(HLOOKUP("flybenzin",'[11]Månedlig Olie Rapport'!$B$2:$AG$39,MATCH("Egen produktion 2.i.",'[11]Månedlig Olie Rapport'!$B$2:$B$39,0),FALSE),0)</f>
        <v>0</v>
      </c>
      <c r="D364" s="16">
        <f>IFERROR(HLOOKUP("flybenzin",'[11]Månedlig Olie Rapport'!$A$2:$AG$39,MATCH("Import 2.a.",'[11]Månedlig Olie Rapport'!$B$2:$B$39,0),FALSE),0)</f>
        <v>30</v>
      </c>
      <c r="E364" s="16">
        <f>IFERROR(HLOOKUP("flybenzin",'[11]Månedlig Olie Rapport'!$A$2:$AG$39,MATCH("Eksport 3.a.",'[11]Månedlig Olie Rapport'!$B$2:$B$39,0),FALSE),0)</f>
        <v>0</v>
      </c>
      <c r="F364" s="16">
        <f>IFERROR(HLOOKUP("flybenzin",'[11]Månedlig Olie Rapport'!$A$2:$AG$39,MATCH("Bunkring af udenrigsfart 3.d.",'[11]Månedlig Olie Rapport'!$B$2:$B$39,0),FALSE),0)</f>
        <v>0</v>
      </c>
      <c r="G364" s="16">
        <f>I363-I364</f>
        <v>0</v>
      </c>
      <c r="H364" s="16">
        <f>IFERROR(HLOOKUP("flybenzin",'[11]Månedlig Olie Rapport'!$A$2:$AG$39,MATCH("Salg til Forsvaret 3.e.",'[11]Månedlig Olie Rapport'!$B$2:$B$39,0),FALSE),0)
+IFERROR(HLOOKUP("flybenzin",'[11]Månedlig Olie Rapport'!$A$2:$AG$39,MATCH("Salg til international luftfart 3.f.",'[11]Månedlig Olie Rapport'!$B$2:$B$39,0),FALSE),0)
+IFERROR(HLOOKUP("flybenzin",'[11]Månedlig Olie Rapport'!$A$2:$AG$39,MATCH("Salg til andre 3.h.",'[11]Månedlig Olie Rapport'!$B$2:$B$39,0),FALSE),0)
+IFERROR(HLOOKUP("flybenzin",'[11]Månedlig Olie Rapport'!$A$2:$AG$39,MATCH("Salg til platform 3.g.",'[11]Månedlig Olie Rapport'!$B$2:$B$39,0),FALSE),0)
+IFERROR(HLOOKUP("flybenzin",'[11]Månedlig Olie Rapport'!$A$2:$AG$39,MATCH("Eget forbrug uden for raffinaderi 3*",'[11]Månedlig Olie Rapport'!$B$2:$B$39,0),FALSE),0)
-IFERROR(HLOOKUP("flybenzin",'[11]Månedlig Olie Rapport'!$A$2:$AG$39,MATCH("køb fra andre 2e",'[11]Månedlig Olie Rapport'!$B$2:$B$39,0),FALSE),0)</f>
        <v>30</v>
      </c>
      <c r="I364" s="16">
        <f>IFERROR(HLOOKUP("flybenzin",'[11]Månedlig Olie Rapport'!$A$2:$AG$39,MATCH("EGEN BEHOLDNING ULTIMO",'[11]Månedlig Olie Rapport'!$A$2:$A$39,0),FALSE),0)</f>
        <v>0</v>
      </c>
      <c r="J364" s="15"/>
      <c r="K364" s="15"/>
      <c r="L364" s="14">
        <f t="shared" si="68"/>
        <v>0.93293999999999988</v>
      </c>
      <c r="N364" s="23" t="str">
        <f>'Olieforbrug, TJ'!M364</f>
        <v>November</v>
      </c>
    </row>
    <row r="365" spans="1:14" ht="13.5" thickBot="1" x14ac:dyDescent="0.25">
      <c r="A365" s="41" t="str">
        <f>'Olieforbrug, TJ'!A365</f>
        <v>December</v>
      </c>
      <c r="C365" s="42">
        <f>IFERROR(HLOOKUP("flybenzin",'[12]Månedlig Olie Rapport'!$B$2:$AG$39,MATCH("Egen produktion 2.i.",'[12]Månedlig Olie Rapport'!$B$2:$B$39,0),FALSE),0)</f>
        <v>0</v>
      </c>
      <c r="D365" s="42">
        <f>IFERROR(HLOOKUP("flybenzin",'[12]Månedlig Olie Rapport'!$A$2:$AG$39,MATCH("Import 2.a.",'[12]Månedlig Olie Rapport'!$B$2:$B$39,0),FALSE),0)</f>
        <v>60</v>
      </c>
      <c r="E365" s="42">
        <f>IFERROR(HLOOKUP("flybenzin",'[12]Månedlig Olie Rapport'!$A$2:$AG$39,MATCH("Eksport 3.a.",'[12]Månedlig Olie Rapport'!$B$2:$B$39,0),FALSE),0)</f>
        <v>0</v>
      </c>
      <c r="F365" s="42">
        <f>IFERROR(HLOOKUP("flybenzin",'[12]Månedlig Olie Rapport'!$A$2:$AG$39,MATCH("Bunkring af udenrigsfart 3.d.",'[12]Månedlig Olie Rapport'!$B$2:$B$39,0),FALSE),0)</f>
        <v>0</v>
      </c>
      <c r="G365" s="42">
        <f>I364-I365</f>
        <v>0</v>
      </c>
      <c r="H365" s="42">
        <f>IFERROR(HLOOKUP("flybenzin",'[12]Månedlig Olie Rapport'!$A$2:$AG$39,MATCH("Salg til Forsvaret 3.e.",'[12]Månedlig Olie Rapport'!$B$2:$B$39,0),FALSE),0)
+IFERROR(HLOOKUP("flybenzin",'[12]Månedlig Olie Rapport'!$A$2:$AG$39,MATCH("Salg til international luftfart 3.f.",'[12]Månedlig Olie Rapport'!$B$2:$B$39,0),FALSE),0)
+IFERROR(HLOOKUP("flybenzin",'[12]Månedlig Olie Rapport'!$A$2:$AG$39,MATCH("Salg til andre 3.h.",'[12]Månedlig Olie Rapport'!$B$2:$B$39,0),FALSE),0)
+IFERROR(HLOOKUP("flybenzin",'[12]Månedlig Olie Rapport'!$A$2:$AG$39,MATCH("Salg til platform 3.g.",'[12]Månedlig Olie Rapport'!$B$2:$B$39,0),FALSE),0)
+IFERROR(HLOOKUP("flybenzin",'[12]Månedlig Olie Rapport'!$A$2:$AG$39,MATCH("Eget forbrug uden for raffinaderi 3*",'[12]Månedlig Olie Rapport'!$B$2:$B$39,0),FALSE),0)
-IFERROR(HLOOKUP("flybenzin",'[12]Månedlig Olie Rapport'!$A$2:$AG$39,MATCH("køb fra andre 2e",'[12]Månedlig Olie Rapport'!$B$2:$B$39,0),FALSE),0)</f>
        <v>60</v>
      </c>
      <c r="I365" s="42">
        <f>IFERROR(HLOOKUP("flybenzin",'[12]Månedlig Olie Rapport'!$A$2:$AG$39,MATCH("EGEN BEHOLDNING ULTIMO",'[12]Månedlig Olie Rapport'!$A$2:$A$39,0),FALSE),0)</f>
        <v>0</v>
      </c>
      <c r="J365" s="2"/>
      <c r="K365" s="2"/>
      <c r="L365" s="54">
        <f t="shared" si="68"/>
        <v>1.8658799999999998</v>
      </c>
      <c r="N365" s="43" t="str">
        <f>'Olieforbrug, TJ'!M365</f>
        <v>December</v>
      </c>
    </row>
    <row r="366" spans="1:14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5"/>
      <c r="K366" s="15"/>
      <c r="L366" s="14"/>
      <c r="M366" s="3"/>
      <c r="N366" s="37">
        <v>2018</v>
      </c>
    </row>
    <row r="367" spans="1:14" x14ac:dyDescent="0.2">
      <c r="A367" s="23" t="str">
        <f>'Olieforbrug, TJ'!A367</f>
        <v>Januar</v>
      </c>
      <c r="C367" s="16">
        <f>IFERROR(HLOOKUP("flybenzin",'[13]Månedlig Olie Rapport'!$B$2:$AG$39,MATCH("Egen produktion 2.i.",'[13]Månedlig Olie Rapport'!$B$2:$B$39,0),FALSE),0)</f>
        <v>0</v>
      </c>
      <c r="D367" s="16">
        <f>IFERROR(HLOOKUP("flybenzin",'[13]Månedlig Olie Rapport'!$A$2:$AG$39,MATCH("Import 2.a.",'[13]Månedlig Olie Rapport'!$B$2:$B$39,0),FALSE),0)</f>
        <v>0</v>
      </c>
      <c r="E367" s="16">
        <f>IFERROR(HLOOKUP("flybenzin",'[13]Månedlig Olie Rapport'!$A$2:$AG$39,MATCH("Eksport 3.a.",'[13]Månedlig Olie Rapport'!$B$2:$B$39,0),FALSE),0)</f>
        <v>0</v>
      </c>
      <c r="F367" s="16">
        <f>IFERROR(HLOOKUP("flybenzin",'[13]Månedlig Olie Rapport'!$A$2:$AG$39,MATCH("Bunkring af udenrigsfart 3.d.",'[13]Månedlig Olie Rapport'!$B$2:$B$39,0),FALSE),0)</f>
        <v>0</v>
      </c>
      <c r="G367" s="16">
        <f>I365-I367</f>
        <v>0</v>
      </c>
      <c r="H367" s="16">
        <f>IFERROR(HLOOKUP("flybenzin",'[13]Månedlig Olie Rapport'!$A$2:$AG$39,MATCH("Salg til Forsvaret 3.e.",'[13]Månedlig Olie Rapport'!$B$2:$B$39,0),FALSE),0)
+IFERROR(HLOOKUP("flybenzin",'[13]Månedlig Olie Rapport'!$A$2:$AG$39,MATCH("Salg til international luftfart 3.f.",'[13]Månedlig Olie Rapport'!$B$2:$B$39,0),FALSE),0)
+IFERROR(HLOOKUP("flybenzin",'[13]Månedlig Olie Rapport'!$A$2:$AG$39,MATCH("Salg til andre 3.h.",'[13]Månedlig Olie Rapport'!$B$2:$B$39,0),FALSE),0)
+IFERROR(HLOOKUP("flybenzin",'[13]Månedlig Olie Rapport'!$A$2:$AG$39,MATCH("Salg til platform 3.g.",'[13]Månedlig Olie Rapport'!$B$2:$B$39,0),FALSE),0)
+IFERROR(HLOOKUP("flybenzin",'[13]Månedlig Olie Rapport'!$A$2:$AG$39,MATCH("Eget forbrug uden for raffinaderi 3*",'[13]Månedlig Olie Rapport'!$B$2:$B$39,0),FALSE),0)
-IFERROR(HLOOKUP("flybenzin",'[13]Månedlig Olie Rapport'!$A$2:$AG$39,MATCH("køb fra andre 2e",'[13]Månedlig Olie Rapport'!$B$2:$B$39,0),FALSE),0)</f>
        <v>0</v>
      </c>
      <c r="I367" s="16">
        <f>IFERROR(HLOOKUP("flybenzin",'[13]Månedlig Olie Rapport'!$A$2:$AG$39,MATCH("EGEN BEHOLDNING ULTIMO",'[13]Månedlig Olie Rapport'!$A$2:$A$39,0),FALSE),0)</f>
        <v>0</v>
      </c>
      <c r="J367" s="15"/>
      <c r="K367" s="15"/>
      <c r="L367" s="16">
        <f>H367*0.71*43.8/1000</f>
        <v>0</v>
      </c>
      <c r="N367" s="23" t="str">
        <f>'Olieforbrug, TJ'!M367</f>
        <v>January</v>
      </c>
    </row>
    <row r="368" spans="1:14" x14ac:dyDescent="0.2">
      <c r="A368" s="23" t="str">
        <f>'Olieforbrug, TJ'!A368</f>
        <v>Februar</v>
      </c>
      <c r="C368" s="16">
        <f>IFERROR(HLOOKUP("flybenzin",'[14]Månedlig Olie Rapport'!$B$2:$AG$39,MATCH("Egen produktion 2.i.",'[14]Månedlig Olie Rapport'!$B$2:$B$39,0),FALSE),0)</f>
        <v>0</v>
      </c>
      <c r="D368" s="16">
        <f>IFERROR(HLOOKUP("flybenzin",'[14]Månedlig Olie Rapport'!$A$2:$AG$39,MATCH("Import 2.a.",'[14]Månedlig Olie Rapport'!$B$2:$B$39,0),FALSE),0)</f>
        <v>1476</v>
      </c>
      <c r="E368" s="16">
        <f>IFERROR(HLOOKUP("flybenzin",'[14]Månedlig Olie Rapport'!$A$2:$AG$39,MATCH("Eksport 3.a.",'[14]Månedlig Olie Rapport'!$B$2:$B$39,0),FALSE),0)</f>
        <v>0</v>
      </c>
      <c r="F368" s="16">
        <f>IFERROR(HLOOKUP("flybenzin",'[14]Månedlig Olie Rapport'!$A$2:$AG$39,MATCH("Bunkring af udenrigsfart 3.d.",'[14]Månedlig Olie Rapport'!$B$2:$B$39,0),FALSE),0)</f>
        <v>0</v>
      </c>
      <c r="G368" s="16">
        <f>I367-I368</f>
        <v>-1439</v>
      </c>
      <c r="H368" s="16">
        <f>IFERROR(HLOOKUP("flybenzin",'[14]Månedlig Olie Rapport'!$A$2:$AG$39,MATCH("Salg til Forsvaret 3.e.",'[14]Månedlig Olie Rapport'!$B$2:$B$39,0),FALSE),0)
+IFERROR(HLOOKUP("flybenzin",'[14]Månedlig Olie Rapport'!$A$2:$AG$39,MATCH("Salg til international luftfart 3.f.",'[14]Månedlig Olie Rapport'!$B$2:$B$39,0),FALSE),0)
+IFERROR(HLOOKUP("flybenzin",'[14]Månedlig Olie Rapport'!$A$2:$AG$39,MATCH("Salg til andre 3.h.",'[14]Månedlig Olie Rapport'!$B$2:$B$39,0),FALSE),0)
+IFERROR(HLOOKUP("flybenzin",'[14]Månedlig Olie Rapport'!$A$2:$AG$39,MATCH("Salg til platform 3.g.",'[14]Månedlig Olie Rapport'!$B$2:$B$39,0),FALSE),0)
+IFERROR(HLOOKUP("flybenzin",'[14]Månedlig Olie Rapport'!$A$2:$AG$39,MATCH("Eget forbrug uden for raffinaderi 3*",'[14]Månedlig Olie Rapport'!$B$2:$B$39,0),FALSE),0)
-IFERROR(HLOOKUP("flybenzin",'[14]Månedlig Olie Rapport'!$A$2:$AG$39,MATCH("køb fra andre 2e",'[14]Månedlig Olie Rapport'!$B$2:$B$39,0),FALSE),0)</f>
        <v>30</v>
      </c>
      <c r="I368" s="16">
        <f>IFERROR(HLOOKUP("flybenzin",'[14]Månedlig Olie Rapport'!$A$2:$AG$39,MATCH("EGEN BEHOLDNING ULTIMO",'[14]Månedlig Olie Rapport'!$A$2:$A$39,0),FALSE),0)</f>
        <v>1439</v>
      </c>
      <c r="J368" s="15"/>
      <c r="K368" s="15"/>
      <c r="L368" s="16">
        <f>H368*0.71*43.8/1000</f>
        <v>0.93293999999999988</v>
      </c>
      <c r="N368" s="23" t="str">
        <f>'Olieforbrug, TJ'!M368</f>
        <v>February</v>
      </c>
    </row>
    <row r="369" spans="1:14" x14ac:dyDescent="0.2">
      <c r="A369" s="23" t="str">
        <f>'Olieforbrug, TJ'!A369</f>
        <v>Marts</v>
      </c>
      <c r="C369" s="16">
        <f>IFERROR(HLOOKUP("flybenzin",'[15]Månedlig Olie Rapport'!$B$2:$AG$39,MATCH("Egen produktion 2.i.",'[15]Månedlig Olie Rapport'!$B$2:$B$39,0),FALSE),0)</f>
        <v>0</v>
      </c>
      <c r="D369" s="16">
        <f>IFERROR(HLOOKUP("flybenzin",'[15]Månedlig Olie Rapport'!$A$2:$AG$39,MATCH("Import 2.a.",'[15]Månedlig Olie Rapport'!$B$2:$B$39,0),FALSE),0)</f>
        <v>33</v>
      </c>
      <c r="E369" s="16">
        <f>IFERROR(HLOOKUP("flybenzin",'[15]Månedlig Olie Rapport'!$A$2:$AG$39,MATCH("Eksport 3.a.",'[15]Månedlig Olie Rapport'!$B$2:$B$39,0),FALSE),0)</f>
        <v>0</v>
      </c>
      <c r="F369" s="16">
        <f>IFERROR(HLOOKUP("flybenzin",'[15]Månedlig Olie Rapport'!$A$2:$AG$39,MATCH("Bunkring af udenrigsfart 3.d.",'[15]Månedlig Olie Rapport'!$B$2:$B$39,0),FALSE),0)</f>
        <v>0</v>
      </c>
      <c r="G369" s="16">
        <f>I368-I369</f>
        <v>64</v>
      </c>
      <c r="H369" s="16">
        <f>IFERROR(HLOOKUP("flybenzin",'[15]Månedlig Olie Rapport'!$A$2:$AG$39,MATCH("Salg til Forsvaret 3.e.",'[15]Månedlig Olie Rapport'!$B$2:$B$39,0),FALSE),0)
+IFERROR(HLOOKUP("flybenzin",'[15]Månedlig Olie Rapport'!$A$2:$AG$39,MATCH("Salg til international luftfart 3.f.",'[15]Månedlig Olie Rapport'!$B$2:$B$39,0),FALSE),0)
+IFERROR(HLOOKUP("flybenzin",'[15]Månedlig Olie Rapport'!$A$2:$AG$39,MATCH("Salg til andre 3.h.",'[15]Månedlig Olie Rapport'!$B$2:$B$39,0),FALSE),0)
+IFERROR(HLOOKUP("flybenzin",'[15]Månedlig Olie Rapport'!$A$2:$AG$39,MATCH("Salg til platform 3.g.",'[15]Månedlig Olie Rapport'!$B$2:$B$39,0),FALSE),0)
+IFERROR(HLOOKUP("flybenzin",'[15]Månedlig Olie Rapport'!$A$2:$AG$39,MATCH("Eget forbrug uden for raffinaderi 3*",'[15]Månedlig Olie Rapport'!$B$2:$B$39,0),FALSE),0)
-IFERROR(HLOOKUP("flybenzin",'[15]Månedlig Olie Rapport'!$A$2:$AG$39,MATCH("køb fra andre 2e",'[15]Månedlig Olie Rapport'!$B$2:$B$39,0),FALSE),0)</f>
        <v>101</v>
      </c>
      <c r="I369" s="16">
        <f>IFERROR(HLOOKUP("flybenzin",'[15]Månedlig Olie Rapport'!$A$2:$AG$39,MATCH("EGEN BEHOLDNING ULTIMO",'[15]Månedlig Olie Rapport'!$A$2:$A$39,0),FALSE),0)</f>
        <v>1375</v>
      </c>
      <c r="J369" s="15"/>
      <c r="K369" s="15"/>
      <c r="L369" s="16">
        <f t="shared" ref="L369:L374" si="70">H369*0.71*43.8/1000</f>
        <v>3.1408979999999995</v>
      </c>
      <c r="N369" s="23" t="str">
        <f>'Olieforbrug, TJ'!M369</f>
        <v>March</v>
      </c>
    </row>
    <row r="370" spans="1:14" x14ac:dyDescent="0.2">
      <c r="A370" s="23" t="str">
        <f>'Olieforbrug, TJ'!A370</f>
        <v>April</v>
      </c>
      <c r="C370" s="16">
        <f>IFERROR(HLOOKUP("flybenzin",'[16]Månedlig Olie Rapport'!$B$2:$AG$39,MATCH("Egen produktion 2.i.",'[16]Månedlig Olie Rapport'!$B$2:$B$39,0),FALSE),0)</f>
        <v>0</v>
      </c>
      <c r="D370" s="16">
        <f>IFERROR(HLOOKUP("flybenzin",'[16]Månedlig Olie Rapport'!$A$2:$AG$39,MATCH("Import 2.a.",'[16]Månedlig Olie Rapport'!$B$2:$B$39,0),FALSE),0)</f>
        <v>42</v>
      </c>
      <c r="E370" s="16">
        <f>IFERROR(HLOOKUP("flybenzin",'[16]Månedlig Olie Rapport'!$A$2:$AG$39,MATCH("Eksport 3.a.",'[16]Månedlig Olie Rapport'!$B$2:$B$39,0),FALSE),0)</f>
        <v>0</v>
      </c>
      <c r="F370" s="16">
        <f>IFERROR(HLOOKUP("flybenzin",'[16]Månedlig Olie Rapport'!$A$2:$AG$39,MATCH("Bunkring af udenrigsfart 3.d.",'[16]Månedlig Olie Rapport'!$B$2:$B$39,0),FALSE),0)</f>
        <v>0</v>
      </c>
      <c r="G370" s="16">
        <f>I369-I370</f>
        <v>108</v>
      </c>
      <c r="H370" s="16">
        <f>IFERROR(HLOOKUP("flybenzin",'[16]Månedlig Olie Rapport'!$A$2:$AG$39,MATCH("Salg til Forsvaret 3.e.",'[16]Månedlig Olie Rapport'!$B$2:$B$39,0),FALSE),0)
+IFERROR(HLOOKUP("flybenzin",'[16]Månedlig Olie Rapport'!$A$2:$AG$39,MATCH("Salg til international luftfart 3.f.",'[16]Månedlig Olie Rapport'!$B$2:$B$39,0),FALSE),0)
+IFERROR(HLOOKUP("flybenzin",'[16]Månedlig Olie Rapport'!$A$2:$AG$39,MATCH("Salg til andre 3.h.",'[16]Månedlig Olie Rapport'!$B$2:$B$39,0),FALSE),0)
+IFERROR(HLOOKUP("flybenzin",'[16]Månedlig Olie Rapport'!$A$2:$AG$39,MATCH("Salg til platform 3.g.",'[16]Månedlig Olie Rapport'!$B$2:$B$39,0),FALSE),0)
+IFERROR(HLOOKUP("flybenzin",'[16]Månedlig Olie Rapport'!$A$2:$AG$39,MATCH("Eget forbrug uden for raffinaderi 3*",'[16]Månedlig Olie Rapport'!$B$2:$B$39,0),FALSE),0)
-IFERROR(HLOOKUP("flybenzin",'[16]Månedlig Olie Rapport'!$A$2:$AG$39,MATCH("køb fra andre 2e",'[16]Månedlig Olie Rapport'!$B$2:$B$39,0),FALSE),0)</f>
        <v>148</v>
      </c>
      <c r="I370" s="16">
        <f>IFERROR(HLOOKUP("flybenzin",'[16]Månedlig Olie Rapport'!$A$2:$AG$39,MATCH("EGEN BEHOLDNING ULTIMO",'[16]Månedlig Olie Rapport'!$A$2:$A$39,0),FALSE),0)</f>
        <v>1267</v>
      </c>
      <c r="J370" s="15"/>
      <c r="K370" s="15"/>
      <c r="L370" s="16">
        <f t="shared" si="70"/>
        <v>4.6025039999999997</v>
      </c>
      <c r="N370" s="23" t="str">
        <f>'Olieforbrug, TJ'!M370</f>
        <v>April</v>
      </c>
    </row>
    <row r="371" spans="1:14" x14ac:dyDescent="0.2">
      <c r="A371" s="23" t="str">
        <f>'Olieforbrug, TJ'!A371</f>
        <v>Maj</v>
      </c>
      <c r="C371" s="16">
        <f>IFERROR(HLOOKUP("flybenzin",'[17]Månedlig Olie Rapport'!$B$2:$AG$39,MATCH("Egen produktion 2.i.",'[17]Månedlig Olie Rapport'!$B$2:$B$39,0),FALSE),0)</f>
        <v>0</v>
      </c>
      <c r="D371" s="16">
        <f>IFERROR(HLOOKUP("flybenzin",'[17]Månedlig Olie Rapport'!$A$2:$AG$39,MATCH("Import 2.a.",'[17]Månedlig Olie Rapport'!$B$2:$B$39,0),FALSE),0)</f>
        <v>42</v>
      </c>
      <c r="E371" s="16">
        <f>IFERROR(HLOOKUP("flybenzin",'[17]Månedlig Olie Rapport'!$A$2:$AG$39,MATCH("Eksport 3.a.",'[17]Månedlig Olie Rapport'!$B$2:$B$39,0),FALSE),0)</f>
        <v>0</v>
      </c>
      <c r="F371" s="16">
        <f>IFERROR(HLOOKUP("flybenzin",'[17]Månedlig Olie Rapport'!$A$2:$AG$39,MATCH("Bunkring af udenrigsfart 3.d.",'[17]Månedlig Olie Rapport'!$B$2:$B$39,0),FALSE),0)</f>
        <v>0</v>
      </c>
      <c r="G371" s="16">
        <f>I370-I371</f>
        <v>0</v>
      </c>
      <c r="H371" s="16">
        <f>IFERROR(HLOOKUP("flybenzin",'[17]Månedlig Olie Rapport'!$A$2:$AG$39,MATCH("Salg til Forsvaret 3.e.",'[17]Månedlig Olie Rapport'!$B$2:$B$39,0),FALSE),0)
+IFERROR(HLOOKUP("flybenzin",'[17]Månedlig Olie Rapport'!$A$2:$AG$39,MATCH("Salg til international luftfart 3.f.",'[17]Månedlig Olie Rapport'!$B$2:$B$39,0),FALSE),0)
+IFERROR(HLOOKUP("flybenzin",'[17]Månedlig Olie Rapport'!$A$2:$AG$39,MATCH("Salg til andre 3.h.",'[17]Månedlig Olie Rapport'!$B$2:$B$39,0),FALSE),0)
+IFERROR(HLOOKUP("flybenzin",'[17]Månedlig Olie Rapport'!$A$2:$AG$39,MATCH("Salg til platform 3.g.",'[17]Månedlig Olie Rapport'!$B$2:$B$39,0),FALSE),0)
+IFERROR(HLOOKUP("flybenzin",'[17]Månedlig Olie Rapport'!$A$2:$AG$39,MATCH("Eget forbrug uden for raffinaderi 3*",'[17]Månedlig Olie Rapport'!$B$2:$B$39,0),FALSE),0)
-IFERROR(HLOOKUP("flybenzin",'[17]Månedlig Olie Rapport'!$A$2:$AG$39,MATCH("køb fra andre 2e",'[17]Månedlig Olie Rapport'!$B$2:$B$39,0),FALSE),0)</f>
        <v>148</v>
      </c>
      <c r="I371" s="16">
        <f>IFERROR(HLOOKUP("flybenzin",'[17]Månedlig Olie Rapport'!$A$2:$AG$39,MATCH("EGEN BEHOLDNING ULTIMO",'[17]Månedlig Olie Rapport'!$A$2:$A$39,0),FALSE),0)</f>
        <v>1267</v>
      </c>
      <c r="J371" s="15"/>
      <c r="K371" s="15"/>
      <c r="L371" s="16">
        <f t="shared" si="70"/>
        <v>4.6025039999999997</v>
      </c>
      <c r="N371" s="23" t="str">
        <f>'Olieforbrug, TJ'!M371</f>
        <v>May</v>
      </c>
    </row>
    <row r="372" spans="1:14" x14ac:dyDescent="0.2">
      <c r="A372" s="23" t="str">
        <f>'Olieforbrug, TJ'!A372</f>
        <v>Juni</v>
      </c>
      <c r="C372" s="16">
        <f>IFERROR(HLOOKUP("flybenzin",'[18]Månedlig Olie Rapport'!$B$2:$AG$39,MATCH("Egen produktion 2.i.",'[18]Månedlig Olie Rapport'!$B$2:$B$39,0),FALSE),0)</f>
        <v>0</v>
      </c>
      <c r="D372" s="16">
        <f>IFERROR(HLOOKUP("flybenzin",'[18]Månedlig Olie Rapport'!$A$2:$AG$39,MATCH("Import 2.a.",'[18]Månedlig Olie Rapport'!$B$2:$B$39,0),FALSE),0)</f>
        <v>110</v>
      </c>
      <c r="E372" s="16">
        <f>IFERROR(HLOOKUP("flybenzin",'[18]Månedlig Olie Rapport'!$A$2:$AG$39,MATCH("Eksport 3.a.",'[18]Månedlig Olie Rapport'!$B$2:$B$39,0),FALSE),0)</f>
        <v>0</v>
      </c>
      <c r="F372" s="16">
        <f>IFERROR(HLOOKUP("flybenzin",'[18]Månedlig Olie Rapport'!$A$2:$AG$39,MATCH("Bunkring af udenrigsfart 3.d.",'[18]Månedlig Olie Rapport'!$B$2:$B$39,0),FALSE),0)</f>
        <v>0</v>
      </c>
      <c r="G372" s="16">
        <f>I371-I372</f>
        <v>317</v>
      </c>
      <c r="H372" s="16">
        <f>IFERROR(HLOOKUP("flybenzin",'[18]Månedlig Olie Rapport'!$A$2:$AG$39,MATCH("Salg til Forsvaret 3.e.",'[18]Månedlig Olie Rapport'!$B$2:$B$39,0),FALSE),0)
+IFERROR(HLOOKUP("flybenzin",'[18]Månedlig Olie Rapport'!$A$2:$AG$39,MATCH("Salg til international luftfart 3.f.",'[18]Månedlig Olie Rapport'!$B$2:$B$39,0),FALSE),0)
+IFERROR(HLOOKUP("flybenzin",'[18]Månedlig Olie Rapport'!$A$2:$AG$39,MATCH("Salg til andre 3.h.",'[18]Månedlig Olie Rapport'!$B$2:$B$39,0),FALSE),0)
+IFERROR(HLOOKUP("flybenzin",'[18]Månedlig Olie Rapport'!$A$2:$AG$39,MATCH("Salg til platform 3.g.",'[18]Månedlig Olie Rapport'!$B$2:$B$39,0),FALSE),0)
+IFERROR(HLOOKUP("flybenzin",'[18]Månedlig Olie Rapport'!$A$2:$AG$39,MATCH("Eget forbrug uden for raffinaderi 3*",'[18]Månedlig Olie Rapport'!$B$2:$B$39,0),FALSE),0)
-IFERROR(HLOOKUP("flybenzin",'[18]Månedlig Olie Rapport'!$A$2:$AG$39,MATCH("køb fra andre 2e",'[18]Månedlig Olie Rapport'!$B$2:$B$39,0),FALSE),0)</f>
        <v>310</v>
      </c>
      <c r="I372" s="16">
        <f>IFERROR(HLOOKUP("flybenzin",'[18]Månedlig Olie Rapport'!$A$2:$AG$39,MATCH("EGEN BEHOLDNING ULTIMO",'[18]Månedlig Olie Rapport'!$A$2:$A$39,0),FALSE),0)</f>
        <v>950</v>
      </c>
      <c r="J372" s="15"/>
      <c r="K372" s="15"/>
      <c r="L372" s="16">
        <f t="shared" si="70"/>
        <v>9.6403799999999986</v>
      </c>
      <c r="N372" s="23" t="str">
        <f>'Olieforbrug, TJ'!M372</f>
        <v>June</v>
      </c>
    </row>
    <row r="373" spans="1:14" x14ac:dyDescent="0.2">
      <c r="A373" s="23" t="str">
        <f>'Olieforbrug, TJ'!A373</f>
        <v>Juli</v>
      </c>
      <c r="C373" s="16">
        <f>IFERROR(HLOOKUP("flybenzin",'[19]Månedlig Olie Rapport'!$B$2:$AG$39,MATCH("Egen produktion 2.i.",'[19]Månedlig Olie Rapport'!$B$2:$B$39,0),FALSE),0)</f>
        <v>0</v>
      </c>
      <c r="D373" s="16">
        <f>IFERROR(HLOOKUP("flybenzin",'[19]Månedlig Olie Rapport'!$A$2:$AG$39,MATCH("Import 2.a.",'[19]Månedlig Olie Rapport'!$B$2:$B$39,0),FALSE),0)</f>
        <v>68</v>
      </c>
      <c r="E373" s="16">
        <f>IFERROR(HLOOKUP("flybenzin",'[19]Månedlig Olie Rapport'!$A$2:$AG$39,MATCH("Eksport 3.a.",'[19]Månedlig Olie Rapport'!$B$2:$B$39,0),FALSE),0)</f>
        <v>0</v>
      </c>
      <c r="F373" s="16">
        <f>IFERROR(HLOOKUP("flybenzin",'[19]Månedlig Olie Rapport'!$A$2:$AG$39,MATCH("Bunkring af udenrigsfart 3.d.",'[19]Månedlig Olie Rapport'!$B$2:$B$39,0),FALSE),0)</f>
        <v>0</v>
      </c>
      <c r="G373" s="16">
        <f t="shared" ref="G373:G378" si="71">I372-I373</f>
        <v>155</v>
      </c>
      <c r="H373" s="16">
        <f>IFERROR(HLOOKUP("flybenzin",'[19]Månedlig Olie Rapport'!$A$2:$AG$39,MATCH("Salg til Forsvaret 3.e.",'[19]Månedlig Olie Rapport'!$B$2:$B$39,0),FALSE),0)
+IFERROR(HLOOKUP("flybenzin",'[19]Månedlig Olie Rapport'!$A$2:$AG$39,MATCH("Salg til international luftfart 3.f.",'[19]Månedlig Olie Rapport'!$B$2:$B$39,0),FALSE),0)
+IFERROR(HLOOKUP("flybenzin",'[19]Månedlig Olie Rapport'!$A$2:$AG$39,MATCH("Salg til andre 3.h.",'[19]Månedlig Olie Rapport'!$B$2:$B$39,0),FALSE),0)
+IFERROR(HLOOKUP("flybenzin",'[19]Månedlig Olie Rapport'!$A$2:$AG$39,MATCH("Salg til platform 3.g.",'[19]Månedlig Olie Rapport'!$B$2:$B$39,0),FALSE),0)
+IFERROR(HLOOKUP("flybenzin",'[19]Månedlig Olie Rapport'!$A$2:$AG$39,MATCH("Eget forbrug uden for raffinaderi 3*",'[19]Månedlig Olie Rapport'!$B$2:$B$39,0),FALSE),0)
-IFERROR(HLOOKUP("flybenzin",'[19]Månedlig Olie Rapport'!$A$2:$AG$39,MATCH("køb fra andre 2e",'[19]Månedlig Olie Rapport'!$B$2:$B$39,0),FALSE),0)</f>
        <v>218</v>
      </c>
      <c r="I373" s="16">
        <f>IFERROR(HLOOKUP("flybenzin",'[19]Månedlig Olie Rapport'!$A$2:$AG$39,MATCH("EGEN BEHOLDNING ULTIMO",'[19]Månedlig Olie Rapport'!$A$2:$A$39,0),FALSE),0)</f>
        <v>795</v>
      </c>
      <c r="J373" s="15"/>
      <c r="K373" s="15"/>
      <c r="L373" s="16">
        <f t="shared" si="70"/>
        <v>6.7793639999999993</v>
      </c>
      <c r="N373" s="23" t="str">
        <f>'Olieforbrug, TJ'!M373</f>
        <v>July</v>
      </c>
    </row>
    <row r="374" spans="1:14" x14ac:dyDescent="0.2">
      <c r="A374" s="23" t="str">
        <f>'Olieforbrug, TJ'!A374</f>
        <v>August</v>
      </c>
      <c r="C374" s="16">
        <f>IFERROR(HLOOKUP("flybenzin",'[20]Månedlig Olie Rapport'!$B$2:$AG$39,MATCH("Egen produktion 2.i.",'[20]Månedlig Olie Rapport'!$B$2:$B$39,0),FALSE),0)</f>
        <v>0</v>
      </c>
      <c r="D374" s="16">
        <f>IFERROR(HLOOKUP("flybenzin",'[20]Månedlig Olie Rapport'!$A$2:$AG$39,MATCH("Import 2.a.",'[20]Månedlig Olie Rapport'!$B$2:$B$39,0),FALSE),0)</f>
        <v>126</v>
      </c>
      <c r="E374" s="16">
        <f>IFERROR(HLOOKUP("flybenzin",'[20]Månedlig Olie Rapport'!$A$2:$AG$39,MATCH("Eksport 3.a.",'[20]Månedlig Olie Rapport'!$B$2:$B$39,0),FALSE),0)</f>
        <v>0</v>
      </c>
      <c r="F374" s="16">
        <f>IFERROR(HLOOKUP("flybenzin",'[20]Månedlig Olie Rapport'!$A$2:$AG$39,MATCH("Bunkring af udenrigsfart 3.d.",'[20]Månedlig Olie Rapport'!$B$2:$B$39,0),FALSE),0)</f>
        <v>0</v>
      </c>
      <c r="G374" s="16">
        <f t="shared" si="71"/>
        <v>82</v>
      </c>
      <c r="H374" s="16">
        <f>IFERROR(HLOOKUP("flybenzin",'[20]Månedlig Olie Rapport'!$A$2:$AG$39,MATCH("Salg til Forsvaret 3.e.",'[20]Månedlig Olie Rapport'!$B$2:$B$39,0),FALSE),0)
+IFERROR(HLOOKUP("flybenzin",'[20]Månedlig Olie Rapport'!$A$2:$AG$39,MATCH("Salg til international luftfart 3.f.",'[20]Månedlig Olie Rapport'!$B$2:$B$39,0),FALSE),0)
+IFERROR(HLOOKUP("flybenzin",'[20]Månedlig Olie Rapport'!$A$2:$AG$39,MATCH("Salg til andre 3.h.",'[20]Månedlig Olie Rapport'!$B$2:$B$39,0),FALSE),0)
+IFERROR(HLOOKUP("flybenzin",'[20]Månedlig Olie Rapport'!$A$2:$AG$39,MATCH("Salg til platform 3.g.",'[20]Månedlig Olie Rapport'!$B$2:$B$39,0),FALSE),0)
+IFERROR(HLOOKUP("flybenzin",'[20]Månedlig Olie Rapport'!$A$2:$AG$39,MATCH("Eget forbrug uden for raffinaderi 3*",'[20]Månedlig Olie Rapport'!$B$2:$B$39,0),FALSE),0)
-IFERROR(HLOOKUP("flybenzin",'[20]Månedlig Olie Rapport'!$A$2:$AG$39,MATCH("køb fra andre 2e",'[20]Månedlig Olie Rapport'!$B$2:$B$39,0),FALSE),0)</f>
        <v>206</v>
      </c>
      <c r="I374" s="16">
        <f>IFERROR(HLOOKUP("flybenzin",'[20]Månedlig Olie Rapport'!$A$2:$AG$39,MATCH("EGEN BEHOLDNING ULTIMO",'[20]Månedlig Olie Rapport'!$A$2:$A$39,0),FALSE),0)</f>
        <v>713</v>
      </c>
      <c r="J374" s="15"/>
      <c r="K374" s="15"/>
      <c r="L374" s="16">
        <f t="shared" si="70"/>
        <v>6.4061879999999993</v>
      </c>
      <c r="N374" s="23" t="str">
        <f>'Olieforbrug, TJ'!M374</f>
        <v>August</v>
      </c>
    </row>
    <row r="375" spans="1:14" x14ac:dyDescent="0.2">
      <c r="A375" s="23" t="str">
        <f>'Olieforbrug, TJ'!A375</f>
        <v>September</v>
      </c>
      <c r="C375" s="16">
        <f>IFERROR(HLOOKUP("flybenzin",'[21]Månedlig Olie Rapport'!$B$2:$AG$38,MATCH("Egen produktion 2.i.",'[21]Månedlig Olie Rapport'!$B$2:$B$38,0),FALSE),0)</f>
        <v>0</v>
      </c>
      <c r="D375" s="16">
        <f>IFERROR(HLOOKUP("flybenzin",'[21]Månedlig Olie Rapport'!$A$2:$AG$38,MATCH("Import 2.a.",'[21]Månedlig Olie Rapport'!$B$2:$B$38,0),FALSE),0)</f>
        <v>785</v>
      </c>
      <c r="E375" s="16">
        <f>IFERROR(HLOOKUP("flybenzin",'[21]Månedlig Olie Rapport'!$A$2:$AG$38,MATCH("Eksport 3.a.",'[21]Månedlig Olie Rapport'!$B$2:$B$38,0),FALSE),0)</f>
        <v>0</v>
      </c>
      <c r="F375" s="16">
        <f>IFERROR(HLOOKUP("flybenzin",'[21]Månedlig Olie Rapport'!$A$2:$AG$38,MATCH("Bunkring af udenrigsfart 3.d.",'[21]Månedlig Olie Rapport'!$B$2:$B$38,0),FALSE),0)</f>
        <v>0</v>
      </c>
      <c r="G375" s="16">
        <f t="shared" si="71"/>
        <v>-701</v>
      </c>
      <c r="H375" s="16">
        <f>IFERROR(HLOOKUP("flybenzin",'[21]Månedlig Olie Rapport'!$A$2:$AG$38,MATCH("Salg til Forsvaret 3.e.",'[21]Månedlig Olie Rapport'!$B$2:$B$38,0),FALSE),0)
+IFERROR(HLOOKUP("flybenzin",'[21]Månedlig Olie Rapport'!$A$2:$AG$38,MATCH("Salg til international luftfart 3.f.",'[21]Månedlig Olie Rapport'!$B$2:$B$38,0),FALSE),0)
+IFERROR(HLOOKUP("flybenzin",'[21]Månedlig Olie Rapport'!$A$2:$AG$38,MATCH("Salg til andre 3.h.",'[21]Månedlig Olie Rapport'!$B$2:$B$38,0),FALSE),0)
+IFERROR(HLOOKUP("flybenzin",'[21]Månedlig Olie Rapport'!$A$2:$AG$38,MATCH("Salg til platform 3.g.",'[21]Månedlig Olie Rapport'!$B$2:$B$38,0),FALSE),0)
+IFERROR(HLOOKUP("flybenzin",'[21]Månedlig Olie Rapport'!$A$2:$AG$38,MATCH("Eget forbrug uden for raffinaderi 3*",'[21]Månedlig Olie Rapport'!$B$2:$B$38,0),FALSE),0)
-IFERROR(HLOOKUP("flybenzin",'[21]Månedlig Olie Rapport'!$A$2:$AG$38,MATCH("køb fra andre 2e",'[21]Månedlig Olie Rapport'!$B$2:$B$38,0),FALSE),0)</f>
        <v>80</v>
      </c>
      <c r="I375" s="16">
        <f>IFERROR(HLOOKUP("flybenzin",'[21]Månedlig Olie Rapport'!$A$2:$AG$38,MATCH("EGEN BEHOLDNING ULTIMO",'[21]Månedlig Olie Rapport'!$A$2:$A$38,0),FALSE),0)</f>
        <v>1414</v>
      </c>
      <c r="J375" s="15"/>
      <c r="K375" s="15"/>
      <c r="L375" s="16">
        <f>H375*0.71*43.8/1000</f>
        <v>2.4878399999999998</v>
      </c>
      <c r="N375" s="23" t="str">
        <f>'Olieforbrug, TJ'!M375</f>
        <v>September</v>
      </c>
    </row>
    <row r="376" spans="1:14" x14ac:dyDescent="0.2">
      <c r="A376" s="23" t="str">
        <f>'Olieforbrug, TJ'!A376</f>
        <v>Oktober</v>
      </c>
      <c r="C376" s="16">
        <f>IFERROR(HLOOKUP("flybenzin",'[22]Månedlig Olie Rapport'!$B$2:$AG$38,MATCH("Egen produktion 2.i.",'[22]Månedlig Olie Rapport'!$B$2:$B$38,0),FALSE),0)</f>
        <v>0</v>
      </c>
      <c r="D376" s="16">
        <f>IFERROR(HLOOKUP("flybenzin",'[22]Månedlig Olie Rapport'!$A$2:$AG$38,MATCH("Import 2.a.",'[22]Månedlig Olie Rapport'!$B$2:$B$38,0),FALSE),0)</f>
        <v>3</v>
      </c>
      <c r="E376" s="16">
        <f>IFERROR(HLOOKUP("flybenzin",'[22]Månedlig Olie Rapport'!$A$2:$AG$38,MATCH("Eksport 3.a.",'[22]Månedlig Olie Rapport'!$B$2:$B$38,0),FALSE),0)</f>
        <v>0</v>
      </c>
      <c r="F376" s="16">
        <f>IFERROR(HLOOKUP("flybenzin",'[22]Månedlig Olie Rapport'!$A$2:$AG$38,MATCH("Bunkring af udenrigsfart 3.d.",'[22]Månedlig Olie Rapport'!$B$2:$B$38,0),FALSE),0)</f>
        <v>0</v>
      </c>
      <c r="G376" s="16">
        <f t="shared" si="71"/>
        <v>80</v>
      </c>
      <c r="H376" s="16">
        <f>IFERROR(HLOOKUP("flybenzin",'[22]Månedlig Olie Rapport'!$A$2:$AG$38,MATCH("Salg til Forsvaret 3.e.",'[22]Månedlig Olie Rapport'!$B$2:$B$38,0),FALSE),0)
+IFERROR(HLOOKUP("flybenzin",'[22]Månedlig Olie Rapport'!$A$2:$AG$38,MATCH("Salg til international luftfart 3.f.",'[22]Månedlig Olie Rapport'!$B$2:$B$38,0),FALSE),0)
+IFERROR(HLOOKUP("flybenzin",'[22]Månedlig Olie Rapport'!$A$2:$AG$38,MATCH("Salg til andre 3.h.",'[22]Månedlig Olie Rapport'!$B$2:$B$38,0),FALSE),0)
+IFERROR(HLOOKUP("flybenzin",'[22]Månedlig Olie Rapport'!$A$2:$AG$38,MATCH("Salg til platform 3.g.",'[22]Månedlig Olie Rapport'!$B$2:$B$38,0),FALSE),0)
+IFERROR(HLOOKUP("flybenzin",'[22]Månedlig Olie Rapport'!$A$2:$AG$38,MATCH("Eget forbrug uden for raffinaderi 3*",'[22]Månedlig Olie Rapport'!$B$2:$B$38,0),FALSE),0)
-IFERROR(HLOOKUP("flybenzin",'[22]Månedlig Olie Rapport'!$A$2:$AG$38,MATCH("køb fra andre 2e",'[22]Månedlig Olie Rapport'!$B$2:$B$38,0),FALSE),0)</f>
        <v>83</v>
      </c>
      <c r="I376" s="16">
        <f>IFERROR(HLOOKUP("flybenzin",'[22]Månedlig Olie Rapport'!$A$2:$AG$38,MATCH("EGEN BEHOLDNING ULTIMO",'[22]Månedlig Olie Rapport'!$A$2:$A$38,0),FALSE),0)</f>
        <v>1334</v>
      </c>
      <c r="J376" s="15"/>
      <c r="K376" s="15"/>
      <c r="L376" s="16">
        <f>H376*0.71*43.8/1000</f>
        <v>2.581134</v>
      </c>
      <c r="N376" s="23" t="str">
        <f>'Olieforbrug, TJ'!M376</f>
        <v>October</v>
      </c>
    </row>
    <row r="377" spans="1:14" x14ac:dyDescent="0.2">
      <c r="A377" s="23" t="str">
        <f>'Olieforbrug, TJ'!A377</f>
        <v>November</v>
      </c>
      <c r="C377" s="16">
        <f>IFERROR(HLOOKUP("flybenzin",'[23]Månedlig Olie Rapport'!$B$2:$AG$38,MATCH("Egen produktion 2.i.",'[23]Månedlig Olie Rapport'!$B$2:$B$38,0),FALSE),0)</f>
        <v>0</v>
      </c>
      <c r="D377" s="16">
        <f>IFERROR(HLOOKUP("flybenzin",'[23]Månedlig Olie Rapport'!$A$2:$AG$38,MATCH("Import 2.a.",'[23]Månedlig Olie Rapport'!$B$2:$B$38,0),FALSE),0)</f>
        <v>53</v>
      </c>
      <c r="E377" s="16">
        <f>IFERROR(HLOOKUP("flybenzin",'[23]Månedlig Olie Rapport'!$A$2:$AG$38,MATCH("Eksport 3.a.",'[23]Månedlig Olie Rapport'!$B$2:$B$38,0),FALSE),0)</f>
        <v>0</v>
      </c>
      <c r="F377" s="16">
        <f>IFERROR(HLOOKUP("flybenzin",'[23]Månedlig Olie Rapport'!$A$2:$AG$38,MATCH("Bunkring af udenrigsfart 3.d.",'[23]Månedlig Olie Rapport'!$B$2:$B$38,0),FALSE),0)</f>
        <v>0</v>
      </c>
      <c r="G377" s="16">
        <f t="shared" si="71"/>
        <v>112</v>
      </c>
      <c r="H377" s="16">
        <f>IFERROR(HLOOKUP("flybenzin",'[23]Månedlig Olie Rapport'!$A$2:$AG$38,MATCH("Salg til Forsvaret 3.e.",'[23]Månedlig Olie Rapport'!$B$2:$B$38,0),FALSE),0)
+IFERROR(HLOOKUP("flybenzin",'[23]Månedlig Olie Rapport'!$A$2:$AG$38,MATCH("Salg til international luftfart 3.f.",'[23]Månedlig Olie Rapport'!$B$2:$B$38,0),FALSE),0)
+IFERROR(HLOOKUP("flybenzin",'[23]Månedlig Olie Rapport'!$A$2:$AG$38,MATCH("Salg til andre 3.h.",'[23]Månedlig Olie Rapport'!$B$2:$B$38,0),FALSE),0)
+IFERROR(HLOOKUP("flybenzin",'[23]Månedlig Olie Rapport'!$A$2:$AG$38,MATCH("Salg til platform 3.g.",'[23]Månedlig Olie Rapport'!$B$2:$B$38,0),FALSE),0)
+IFERROR(HLOOKUP("flybenzin",'[23]Månedlig Olie Rapport'!$A$2:$AG$38,MATCH("Eget forbrug uden for raffinaderi 3*",'[23]Månedlig Olie Rapport'!$B$2:$B$38,0),FALSE),0)
-IFERROR(HLOOKUP("flybenzin",'[23]Månedlig Olie Rapport'!$A$2:$AG$38,MATCH("køb fra andre 2e",'[23]Månedlig Olie Rapport'!$B$2:$B$38,0),FALSE),0)</f>
        <v>164</v>
      </c>
      <c r="I377" s="16">
        <f>IFERROR(HLOOKUP("flybenzin",'[23]Månedlig Olie Rapport'!$A$2:$AG$38,MATCH("EGEN BEHOLDNING ULTIMO",'[23]Månedlig Olie Rapport'!$A$2:$A$38,0),FALSE),0)</f>
        <v>1222</v>
      </c>
      <c r="J377" s="15"/>
      <c r="K377" s="15"/>
      <c r="L377" s="16">
        <f>H377*0.71*43.8/1000</f>
        <v>5.1000719999999991</v>
      </c>
      <c r="N377" s="23" t="str">
        <f>'Olieforbrug, TJ'!M377</f>
        <v>November</v>
      </c>
    </row>
    <row r="378" spans="1:14" ht="13.5" thickBot="1" x14ac:dyDescent="0.25">
      <c r="A378" s="41" t="str">
        <f>'Olieforbrug, TJ'!A378</f>
        <v>December</v>
      </c>
      <c r="C378" s="42">
        <f>IFERROR(HLOOKUP("flybenzin",'[24]Månedlig Olie Rapport'!$B$2:$AG$38,MATCH("Egen produktion 2.i.",'[24]Månedlig Olie Rapport'!$B$2:$B$38,0),FALSE),0)</f>
        <v>0</v>
      </c>
      <c r="D378" s="42">
        <f>IFERROR(HLOOKUP("flybenzin",'[24]Månedlig Olie Rapport'!$A$2:$AG$38,MATCH("Import 2.a.",'[24]Månedlig Olie Rapport'!$B$2:$B$38,0),FALSE),0)</f>
        <v>32</v>
      </c>
      <c r="E378" s="42">
        <f>IFERROR(HLOOKUP("flybenzin",'[24]Månedlig Olie Rapport'!$A$2:$AG$38,MATCH("Eksport 3.a.",'[24]Månedlig Olie Rapport'!$B$2:$B$38,0),FALSE),0)</f>
        <v>0</v>
      </c>
      <c r="F378" s="42">
        <f>IFERROR(HLOOKUP("flybenzin",'[24]Månedlig Olie Rapport'!$A$2:$AG$38,MATCH("Bunkring af udenrigsfart 3.d.",'[24]Månedlig Olie Rapport'!$B$2:$B$38,0),FALSE),0)</f>
        <v>0</v>
      </c>
      <c r="G378" s="42">
        <f t="shared" si="71"/>
        <v>1</v>
      </c>
      <c r="H378" s="42">
        <f>IFERROR(HLOOKUP("flybenzin",'[24]Månedlig Olie Rapport'!$A$2:$AG$38,MATCH("Salg til Forsvaret 3.e.",'[24]Månedlig Olie Rapport'!$B$2:$B$38,0),FALSE),0)
+IFERROR(HLOOKUP("flybenzin",'[24]Månedlig Olie Rapport'!$A$2:$AG$38,MATCH("Salg til international luftfart 3.f.",'[24]Månedlig Olie Rapport'!$B$2:$B$38,0),FALSE),0)
+IFERROR(HLOOKUP("flybenzin",'[24]Månedlig Olie Rapport'!$A$2:$AG$38,MATCH("Salg til andre 3.h.",'[24]Månedlig Olie Rapport'!$B$2:$B$38,0),FALSE),0)
+IFERROR(HLOOKUP("flybenzin",'[24]Månedlig Olie Rapport'!$A$2:$AG$38,MATCH("Salg til platform 3.g.",'[24]Månedlig Olie Rapport'!$B$2:$B$38,0),FALSE),0)
+IFERROR(HLOOKUP("flybenzin",'[24]Månedlig Olie Rapport'!$A$2:$AG$38,MATCH("Eget forbrug uden for raffinaderi 3*",'[24]Månedlig Olie Rapport'!$B$2:$B$38,0),FALSE),0)
-IFERROR(HLOOKUP("flybenzin",'[24]Månedlig Olie Rapport'!$A$2:$AG$38,MATCH("køb fra andre 2e",'[24]Månedlig Olie Rapport'!$B$2:$B$38,0),FALSE),0)</f>
        <v>32</v>
      </c>
      <c r="I378" s="42">
        <f>IFERROR(HLOOKUP("flybenzin",'[24]Månedlig Olie Rapport'!$A$2:$AG$38,MATCH("EGEN BEHOLDNING ULTIMO",'[24]Månedlig Olie Rapport'!$A$2:$A$38,0),FALSE),0)</f>
        <v>1221</v>
      </c>
      <c r="J378" s="2"/>
      <c r="K378" s="2"/>
      <c r="L378" s="54">
        <f>H378*0.71*43.8/1000</f>
        <v>0.9951359999999998</v>
      </c>
      <c r="N378" s="43" t="str">
        <f>'Olieforbrug, TJ'!M378</f>
        <v>December</v>
      </c>
    </row>
    <row r="379" spans="1:14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5"/>
      <c r="K379" s="15"/>
      <c r="L379" s="14"/>
      <c r="M379" s="3"/>
      <c r="N379" s="37">
        <v>2019</v>
      </c>
    </row>
    <row r="380" spans="1:14" x14ac:dyDescent="0.2">
      <c r="A380" s="23" t="str">
        <f>'Olieforbrug, TJ'!A380</f>
        <v>Januar</v>
      </c>
      <c r="C380" s="16">
        <f>IFERROR(HLOOKUP("flybenzin",'[25]Månedlig Olie Rapport'!$B$2:$AG$39,MATCH("Egen produktion 2.i.",'[25]Månedlig Olie Rapport'!$B$2:$B$39,0),FALSE),0)</f>
        <v>0</v>
      </c>
      <c r="D380" s="16">
        <f>IFERROR(HLOOKUP("flybenzin",'[25]Månedlig Olie Rapport'!$A$2:$AG$39,MATCH("Import 2.a.",'[25]Månedlig Olie Rapport'!$B$2:$B$39,0),FALSE),0)</f>
        <v>30</v>
      </c>
      <c r="E380" s="16">
        <f>IFERROR(HLOOKUP("flybenzin",'[25]Månedlig Olie Rapport'!$A$2:$AG$39,MATCH("Eksport 3.a.",'[25]Månedlig Olie Rapport'!$B$2:$B$39,0),FALSE),0)</f>
        <v>0</v>
      </c>
      <c r="F380" s="16">
        <f>IFERROR(HLOOKUP("flybenzin",'[25]Månedlig Olie Rapport'!$A$2:$AG$39,MATCH("Bunkring af udenrigsfart 3.d.",'[25]Månedlig Olie Rapport'!$B$2:$B$39,0),FALSE),0)</f>
        <v>0</v>
      </c>
      <c r="G380" s="16">
        <f>I378-I380</f>
        <v>75</v>
      </c>
      <c r="H380" s="16">
        <f>IFERROR(HLOOKUP("flybenzin",'[25]Månedlig Olie Rapport'!$A$2:$AG$39,MATCH("Salg til Forsvaret 3.e.",'[25]Månedlig Olie Rapport'!$B$2:$B$39,0),FALSE),0)
+IFERROR(HLOOKUP("flybenzin",'[25]Månedlig Olie Rapport'!$A$2:$AG$39,MATCH("Salg til international luftfart 3.f.",'[25]Månedlig Olie Rapport'!$B$2:$B$39,0),FALSE),0)
+IFERROR(HLOOKUP("flybenzin",'[25]Månedlig Olie Rapport'!$A$2:$AG$39,MATCH("Salg til andre 3.h.",'[25]Månedlig Olie Rapport'!$B$2:$B$39,0),FALSE),0)
+IFERROR(HLOOKUP("flybenzin",'[25]Månedlig Olie Rapport'!$A$2:$AG$39,MATCH("Salg til platform 3.g.",'[25]Månedlig Olie Rapport'!$B$2:$B$39,0),FALSE),0)
+IFERROR(HLOOKUP("flybenzin",'[25]Månedlig Olie Rapport'!$A$2:$AG$39,MATCH("Eget forbrug uden for raffinaderi 3*",'[25]Månedlig Olie Rapport'!$B$2:$B$39,0),FALSE),0)
-IFERROR(HLOOKUP("flybenzin",'[25]Månedlig Olie Rapport'!$A$2:$AG$39,MATCH("køb fra andre 2e",'[25]Månedlig Olie Rapport'!$B$2:$B$39,0),FALSE),0)</f>
        <v>106</v>
      </c>
      <c r="I380" s="16">
        <f>IFERROR(HLOOKUP("flybenzin",'[25]Månedlig Olie Rapport'!$A$2:$AG$39,MATCH("EGEN BEHOLDNING ULTIMO",'[25]Månedlig Olie Rapport'!$A$2:$A$39,0),FALSE),0)</f>
        <v>1146</v>
      </c>
      <c r="J380" s="15"/>
      <c r="K380" s="15"/>
      <c r="L380" s="16">
        <f t="shared" ref="L380:L391" si="72">H380*0.71*43.8/1000</f>
        <v>3.2963879999999994</v>
      </c>
      <c r="N380" s="23" t="str">
        <f>'Olieforbrug, TJ'!M380</f>
        <v>January</v>
      </c>
    </row>
    <row r="381" spans="1:14" x14ac:dyDescent="0.2">
      <c r="A381" s="23" t="str">
        <f>'Olieforbrug, TJ'!A381</f>
        <v>Februar</v>
      </c>
      <c r="C381" s="16">
        <f>IFERROR(HLOOKUP("flybenzin",'[26]Månedlig Olie Rapport'!$B$2:$AG$39,MATCH("Egen produktion 2.i.",'[26]Månedlig Olie Rapport'!$B$2:$B$39,0),FALSE),0)</f>
        <v>0</v>
      </c>
      <c r="D381" s="16">
        <f>IFERROR(HLOOKUP("flybenzin",'[26]Månedlig Olie Rapport'!$A$2:$AG$39,MATCH("Import 2.a.",'[26]Månedlig Olie Rapport'!$B$2:$B$39,0),FALSE),0)</f>
        <v>10</v>
      </c>
      <c r="E381" s="16">
        <f>IFERROR(HLOOKUP("flybenzin",'[26]Månedlig Olie Rapport'!$A$2:$AG$39,MATCH("Eksport 3.a.",'[26]Månedlig Olie Rapport'!$B$2:$B$39,0),FALSE),0)</f>
        <v>0</v>
      </c>
      <c r="F381" s="16">
        <f>IFERROR(HLOOKUP("flybenzin",'[26]Månedlig Olie Rapport'!$A$2:$AG$39,MATCH("Bunkring af udenrigsfart 3.d.",'[26]Månedlig Olie Rapport'!$B$2:$B$39,0),FALSE),0)</f>
        <v>0</v>
      </c>
      <c r="G381" s="16">
        <f t="shared" ref="G381:G386" si="73">I380-I381</f>
        <v>4</v>
      </c>
      <c r="H381" s="16">
        <f>IFERROR(HLOOKUP("flybenzin",'[26]Månedlig Olie Rapport'!$A$2:$AG$39,MATCH("Salg til Forsvaret 3.e.",'[26]Månedlig Olie Rapport'!$B$2:$B$39,0),FALSE),0)
+IFERROR(HLOOKUP("flybenzin",'[26]Månedlig Olie Rapport'!$A$2:$AG$39,MATCH("Salg til international luftfart 3.f.",'[26]Månedlig Olie Rapport'!$B$2:$B$39,0),FALSE),0)
+IFERROR(HLOOKUP("flybenzin",'[26]Månedlig Olie Rapport'!$A$2:$AG$39,MATCH("Salg til andre 3.h.",'[26]Månedlig Olie Rapport'!$B$2:$B$39,0),FALSE),0)
+IFERROR(HLOOKUP("flybenzin",'[26]Månedlig Olie Rapport'!$A$2:$AG$39,MATCH("Salg til platform 3.g.",'[26]Månedlig Olie Rapport'!$B$2:$B$39,0),FALSE),0)
+IFERROR(HLOOKUP("flybenzin",'[26]Månedlig Olie Rapport'!$A$2:$AG$39,MATCH("Eget forbrug uden for raffinaderi 3*",'[26]Månedlig Olie Rapport'!$B$2:$B$39,0),FALSE),0)
-IFERROR(HLOOKUP("flybenzin",'[26]Månedlig Olie Rapport'!$A$2:$AG$39,MATCH("køb fra andre 2e",'[26]Månedlig Olie Rapport'!$B$2:$B$39,0),FALSE),0)</f>
        <v>10</v>
      </c>
      <c r="I381" s="16">
        <f>IFERROR(HLOOKUP("flybenzin",'[26]Månedlig Olie Rapport'!$A$2:$AG$39,MATCH("EGEN BEHOLDNING ULTIMO",'[26]Månedlig Olie Rapport'!$A$2:$A$39,0),FALSE),0)</f>
        <v>1142</v>
      </c>
      <c r="J381" s="15"/>
      <c r="K381" s="15"/>
      <c r="L381" s="16">
        <f t="shared" si="72"/>
        <v>0.31097999999999998</v>
      </c>
      <c r="N381" s="23" t="str">
        <f>'Olieforbrug, TJ'!M381</f>
        <v>February</v>
      </c>
    </row>
    <row r="382" spans="1:14" x14ac:dyDescent="0.2">
      <c r="A382" s="23" t="str">
        <f>'Olieforbrug, TJ'!A382</f>
        <v>Marts</v>
      </c>
      <c r="C382" s="16">
        <f>IFERROR(HLOOKUP("flybenzin",'[27]Månedlig Olie Rapport'!$B$2:$AG$39,MATCH("Egen produktion 2.i.",'[27]Månedlig Olie Rapport'!$B$2:$B$39,0),FALSE),0)</f>
        <v>0</v>
      </c>
      <c r="D382" s="16">
        <f>IFERROR(HLOOKUP("flybenzin",'[27]Månedlig Olie Rapport'!$A$2:$AG$39,MATCH("Import 2.a.",'[27]Månedlig Olie Rapport'!$B$2:$B$39,0),FALSE),0)</f>
        <v>30</v>
      </c>
      <c r="E382" s="16">
        <f>IFERROR(HLOOKUP("flybenzin",'[27]Månedlig Olie Rapport'!$A$2:$AG$39,MATCH("Eksport 3.a.",'[27]Månedlig Olie Rapport'!$B$2:$B$39,0),FALSE),0)</f>
        <v>0</v>
      </c>
      <c r="F382" s="16">
        <f>IFERROR(HLOOKUP("flybenzin",'[27]Månedlig Olie Rapport'!$A$2:$AG$39,MATCH("Bunkring af udenrigsfart 3.d.",'[27]Månedlig Olie Rapport'!$B$2:$B$39,0),FALSE),0)</f>
        <v>0</v>
      </c>
      <c r="G382" s="16">
        <f t="shared" si="73"/>
        <v>24</v>
      </c>
      <c r="H382" s="16">
        <f>IFERROR(HLOOKUP("flybenzin",'[27]Månedlig Olie Rapport'!$A$2:$AG$39,MATCH("Salg til Forsvaret 3.e.",'[27]Månedlig Olie Rapport'!$B$2:$B$39,0),FALSE),0)
+IFERROR(HLOOKUP("flybenzin",'[27]Månedlig Olie Rapport'!$A$2:$AG$39,MATCH("Salg til international luftfart 3.f.",'[27]Månedlig Olie Rapport'!$B$2:$B$39,0),FALSE),0)
+IFERROR(HLOOKUP("flybenzin",'[27]Månedlig Olie Rapport'!$A$2:$AG$39,MATCH("Salg til andre 3.h.",'[27]Månedlig Olie Rapport'!$B$2:$B$39,0),FALSE),0)
+IFERROR(HLOOKUP("flybenzin",'[27]Månedlig Olie Rapport'!$A$2:$AG$39,MATCH("Salg til platform 3.g.",'[27]Månedlig Olie Rapport'!$B$2:$B$39,0),FALSE),0)
+IFERROR(HLOOKUP("flybenzin",'[27]Månedlig Olie Rapport'!$A$2:$AG$39,MATCH("Eget forbrug uden for raffinaderi 3*",'[27]Månedlig Olie Rapport'!$B$2:$B$39,0),FALSE),0)
-IFERROR(HLOOKUP("flybenzin",'[27]Månedlig Olie Rapport'!$A$2:$AG$39,MATCH("køb fra andre 2e",'[27]Månedlig Olie Rapport'!$B$2:$B$39,0),FALSE),0)</f>
        <v>52</v>
      </c>
      <c r="I382" s="16">
        <f>IFERROR(HLOOKUP("flybenzin",'[27]Månedlig Olie Rapport'!$A$2:$AG$39,MATCH("EGEN BEHOLDNING ULTIMO",'[27]Månedlig Olie Rapport'!$A$2:$A$39,0),FALSE),0)</f>
        <v>1118</v>
      </c>
      <c r="J382" s="15"/>
      <c r="K382" s="15"/>
      <c r="L382" s="16">
        <f t="shared" si="72"/>
        <v>1.6170960000000001</v>
      </c>
      <c r="N382" s="23" t="str">
        <f>'Olieforbrug, TJ'!M382</f>
        <v>March</v>
      </c>
    </row>
    <row r="383" spans="1:14" ht="12.6" customHeight="1" x14ac:dyDescent="0.2">
      <c r="A383" s="23" t="str">
        <f>'Olieforbrug, TJ'!A383</f>
        <v>April</v>
      </c>
      <c r="C383" s="16">
        <f>IFERROR(HLOOKUP("flybenzin",'[28]Månedlig Olie Rapport'!$B$2:$AG$39,MATCH("Egen produktion 2.i.",'[28]Månedlig Olie Rapport'!$B$2:$B$39,0),FALSE),0)</f>
        <v>0</v>
      </c>
      <c r="D383" s="16">
        <f>IFERROR(HLOOKUP("flybenzin",'[28]Månedlig Olie Rapport'!$A$2:$AG$39,MATCH("Import 2.a.",'[28]Månedlig Olie Rapport'!$B$2:$B$39,0),FALSE),0)</f>
        <v>64</v>
      </c>
      <c r="E383" s="16">
        <f>IFERROR(HLOOKUP("flybenzin",'[28]Månedlig Olie Rapport'!$A$2:$AG$39,MATCH("Eksport 3.a.",'[28]Månedlig Olie Rapport'!$B$2:$B$39,0),FALSE),0)</f>
        <v>0</v>
      </c>
      <c r="F383" s="16">
        <f>IFERROR(HLOOKUP("flybenzin",'[28]Månedlig Olie Rapport'!$A$2:$AG$39,MATCH("Bunkring af udenrigsfart 3.d.",'[28]Månedlig Olie Rapport'!$B$2:$B$39,0),FALSE),0)</f>
        <v>0</v>
      </c>
      <c r="G383" s="16">
        <f t="shared" si="73"/>
        <v>274</v>
      </c>
      <c r="H383" s="16">
        <f>IFERROR(HLOOKUP("flybenzin",'[28]Månedlig Olie Rapport'!$A$2:$AG$39,MATCH("Salg til Forsvaret 3.e.",'[28]Månedlig Olie Rapport'!$B$2:$B$39,0),FALSE),0)
+IFERROR(HLOOKUP("flybenzin",'[28]Månedlig Olie Rapport'!$A$2:$AG$39,MATCH("Salg til international luftfart 3.f.",'[28]Månedlig Olie Rapport'!$B$2:$B$39,0),FALSE),0)
+IFERROR(HLOOKUP("flybenzin",'[28]Månedlig Olie Rapport'!$A$2:$AG$39,MATCH("Salg til andre 3.h.",'[28]Månedlig Olie Rapport'!$B$2:$B$39,0),FALSE),0)
+IFERROR(HLOOKUP("flybenzin",'[28]Månedlig Olie Rapport'!$A$2:$AG$39,MATCH("Salg til platform 3.g.",'[28]Månedlig Olie Rapport'!$B$2:$B$39,0),FALSE),0)
+IFERROR(HLOOKUP("flybenzin",'[28]Månedlig Olie Rapport'!$A$2:$AG$39,MATCH("Eget forbrug uden for raffinaderi 3*",'[28]Månedlig Olie Rapport'!$B$2:$B$39,0),FALSE),0)
-IFERROR(HLOOKUP("flybenzin",'[28]Månedlig Olie Rapport'!$A$2:$AG$39,MATCH("køb fra andre 2e",'[28]Månedlig Olie Rapport'!$B$2:$B$39,0),FALSE),0)</f>
        <v>338</v>
      </c>
      <c r="I383" s="16">
        <f>IFERROR(HLOOKUP("flybenzin",'[28]Månedlig Olie Rapport'!$A$2:$AG$39,MATCH("EGEN BEHOLDNING ULTIMO",'[28]Månedlig Olie Rapport'!$A$2:$A$39,0),FALSE),0)</f>
        <v>844</v>
      </c>
      <c r="J383" s="15"/>
      <c r="K383" s="15"/>
      <c r="L383" s="16">
        <f t="shared" si="72"/>
        <v>10.511123999999999</v>
      </c>
      <c r="N383" s="23" t="str">
        <f>'Olieforbrug, TJ'!M383</f>
        <v>April</v>
      </c>
    </row>
    <row r="384" spans="1:14" ht="12.6" customHeight="1" x14ac:dyDescent="0.2">
      <c r="A384" s="23" t="str">
        <f>'Olieforbrug, TJ'!A384</f>
        <v>Maj</v>
      </c>
      <c r="C384" s="16">
        <f>IFERROR(HLOOKUP("flybenzin",'[29]Månedlig Olie Rapport'!$B$2:$AG$39,MATCH("Egen produktion 2.i.",'[29]Månedlig Olie Rapport'!$B$2:$B$39,0),FALSE),0)</f>
        <v>0</v>
      </c>
      <c r="D384" s="16">
        <f>IFERROR(HLOOKUP("flybenzin",'[29]Månedlig Olie Rapport'!$A$2:$AG$39,MATCH("Import 2.a.",'[29]Månedlig Olie Rapport'!$B$2:$B$39,0),FALSE),0)</f>
        <v>60</v>
      </c>
      <c r="E384" s="16">
        <f>IFERROR(HLOOKUP("flybenzin",'[29]Månedlig Olie Rapport'!$A$2:$AG$39,MATCH("Eksport 3.a.",'[29]Månedlig Olie Rapport'!$B$2:$B$39,0),FALSE),0)</f>
        <v>0</v>
      </c>
      <c r="F384" s="16">
        <f>IFERROR(HLOOKUP("flybenzin",'[29]Månedlig Olie Rapport'!$A$2:$AG$39,MATCH("Bunkring af udenrigsfart 3.d.",'[29]Månedlig Olie Rapport'!$B$2:$B$39,0),FALSE),0)</f>
        <v>0</v>
      </c>
      <c r="G384" s="16">
        <f t="shared" si="73"/>
        <v>303</v>
      </c>
      <c r="H384" s="16">
        <f>IFERROR(HLOOKUP("flybenzin",'[29]Månedlig Olie Rapport'!$A$2:$AG$39,MATCH("Salg til Forsvaret 3.e.",'[29]Månedlig Olie Rapport'!$B$2:$B$39,0),FALSE),0)
+IFERROR(HLOOKUP("flybenzin",'[29]Månedlig Olie Rapport'!$A$2:$AG$39,MATCH("Salg til international luftfart 3.f.",'[29]Månedlig Olie Rapport'!$B$2:$B$39,0),FALSE),0)
+IFERROR(HLOOKUP("flybenzin",'[29]Månedlig Olie Rapport'!$A$2:$AG$39,MATCH("Salg til andre 3.h.",'[29]Månedlig Olie Rapport'!$B$2:$B$39,0),FALSE),0)
+IFERROR(HLOOKUP("flybenzin",'[29]Månedlig Olie Rapport'!$A$2:$AG$39,MATCH("Salg til platform 3.g.",'[29]Månedlig Olie Rapport'!$B$2:$B$39,0),FALSE),0)
+IFERROR(HLOOKUP("flybenzin",'[29]Månedlig Olie Rapport'!$A$2:$AG$39,MATCH("Eget forbrug uden for raffinaderi 3*",'[29]Månedlig Olie Rapport'!$B$2:$B$39,0),FALSE),0)
-IFERROR(HLOOKUP("flybenzin",'[29]Månedlig Olie Rapport'!$A$2:$AG$39,MATCH("køb fra andre 2e",'[29]Månedlig Olie Rapport'!$B$2:$B$39,0),FALSE),0)</f>
        <v>360</v>
      </c>
      <c r="I384" s="16">
        <f>IFERROR(HLOOKUP("flybenzin",'[29]Månedlig Olie Rapport'!$A$2:$AG$39,MATCH("EGEN BEHOLDNING ULTIMO",'[29]Månedlig Olie Rapport'!$A$2:$A$39,0),FALSE),0)</f>
        <v>541</v>
      </c>
      <c r="J384" s="15"/>
      <c r="K384" s="15"/>
      <c r="L384" s="16">
        <f t="shared" si="72"/>
        <v>11.195279999999999</v>
      </c>
      <c r="N384" s="23" t="str">
        <f>'Olieforbrug, TJ'!M384</f>
        <v>May</v>
      </c>
    </row>
    <row r="385" spans="1:14" ht="12.6" customHeight="1" x14ac:dyDescent="0.2">
      <c r="A385" s="23" t="str">
        <f>'Olieforbrug, TJ'!A385</f>
        <v>Juni</v>
      </c>
      <c r="C385" s="16">
        <f>IFERROR(HLOOKUP("flybenzin",'[30]Månedlig Olie Rapport'!$B$2:$AG$39,MATCH("Egen produktion 2.i.",'[30]Månedlig Olie Rapport'!$B$2:$B$39,0),FALSE),0)</f>
        <v>0</v>
      </c>
      <c r="D385" s="16">
        <f>IFERROR(HLOOKUP("flybenzin",'[30]Månedlig Olie Rapport'!$A$2:$AG$39,MATCH("Import 2.a.",'[30]Månedlig Olie Rapport'!$B$2:$B$39,0),FALSE),0)</f>
        <v>1162</v>
      </c>
      <c r="E385" s="16">
        <f>IFERROR(HLOOKUP("flybenzin",'[30]Månedlig Olie Rapport'!$A$2:$AG$39,MATCH("Eksport 3.a.",'[30]Månedlig Olie Rapport'!$B$2:$B$39,0),FALSE),0)</f>
        <v>0</v>
      </c>
      <c r="F385" s="16">
        <f>IFERROR(HLOOKUP("flybenzin",'[30]Månedlig Olie Rapport'!$A$2:$AG$39,MATCH("Bunkring af udenrigsfart 3.d.",'[30]Månedlig Olie Rapport'!$B$2:$B$39,0),FALSE),0)</f>
        <v>0</v>
      </c>
      <c r="G385" s="16">
        <f t="shared" si="73"/>
        <v>-828</v>
      </c>
      <c r="H385" s="16">
        <f>IFERROR(HLOOKUP("flybenzin",'[30]Månedlig Olie Rapport'!$A$2:$AG$39,MATCH("Salg til Forsvaret 3.e.",'[30]Månedlig Olie Rapport'!$B$2:$B$39,0),FALSE),0)
+IFERROR(HLOOKUP("flybenzin",'[30]Månedlig Olie Rapport'!$A$2:$AG$39,MATCH("Salg til international luftfart 3.f.",'[30]Månedlig Olie Rapport'!$B$2:$B$39,0),FALSE),0)
+IFERROR(HLOOKUP("flybenzin",'[30]Månedlig Olie Rapport'!$A$2:$AG$39,MATCH("Salg til andre 3.h.",'[30]Månedlig Olie Rapport'!$B$2:$B$39,0),FALSE),0)
+IFERROR(HLOOKUP("flybenzin",'[30]Månedlig Olie Rapport'!$A$2:$AG$39,MATCH("Salg til platform 3.g.",'[30]Månedlig Olie Rapport'!$B$2:$B$39,0),FALSE),0)
+IFERROR(HLOOKUP("flybenzin",'[30]Månedlig Olie Rapport'!$A$2:$AG$39,MATCH("Eget forbrug uden for raffinaderi 3*",'[30]Månedlig Olie Rapport'!$B$2:$B$39,0),FALSE),0)
-IFERROR(HLOOKUP("flybenzin",'[30]Månedlig Olie Rapport'!$A$2:$AG$39,MATCH("køb fra andre 2e",'[30]Månedlig Olie Rapport'!$B$2:$B$39,0),FALSE),0)</f>
        <v>333</v>
      </c>
      <c r="I385" s="16">
        <f>IFERROR(HLOOKUP("flybenzin",'[30]Månedlig Olie Rapport'!$A$2:$AG$39,MATCH("EGEN BEHOLDNING ULTIMO",'[30]Månedlig Olie Rapport'!$A$2:$A$39,0),FALSE),0)</f>
        <v>1369</v>
      </c>
      <c r="J385" s="15"/>
      <c r="K385" s="15"/>
      <c r="L385" s="16">
        <f t="shared" si="72"/>
        <v>10.355633999999998</v>
      </c>
      <c r="N385" s="23" t="str">
        <f>'Olieforbrug, TJ'!M385</f>
        <v>June</v>
      </c>
    </row>
    <row r="386" spans="1:14" ht="12.6" customHeight="1" x14ac:dyDescent="0.2">
      <c r="A386" s="23" t="str">
        <f>'Olieforbrug, TJ'!A386</f>
        <v>Juli</v>
      </c>
      <c r="C386" s="16">
        <f>IFERROR(HLOOKUP("flybenzin",'[31]Månedlig Olie Rapport'!$B$2:$AG$39,MATCH("Egen produktion 2.i.",'[31]Månedlig Olie Rapport'!$B$2:$B$39,0),FALSE),0)</f>
        <v>0</v>
      </c>
      <c r="D386" s="16">
        <f>IFERROR(HLOOKUP("flybenzin",'[31]Månedlig Olie Rapport'!$A$2:$AG$39,MATCH("Import 2.a.",'[31]Månedlig Olie Rapport'!$B$2:$B$39,0),FALSE),0)</f>
        <v>36</v>
      </c>
      <c r="E386" s="16">
        <f>IFERROR(HLOOKUP("flybenzin",'[31]Månedlig Olie Rapport'!$A$2:$AG$39,MATCH("Eksport 3.a.",'[31]Månedlig Olie Rapport'!$B$2:$B$39,0),FALSE),0)</f>
        <v>0</v>
      </c>
      <c r="F386" s="16">
        <f>IFERROR(HLOOKUP("flybenzin",'[31]Månedlig Olie Rapport'!$A$2:$AG$39,MATCH("Bunkring af udenrigsfart 3.d.",'[31]Månedlig Olie Rapport'!$B$2:$B$39,0),FALSE),0)</f>
        <v>0</v>
      </c>
      <c r="G386" s="16">
        <f t="shared" si="73"/>
        <v>220</v>
      </c>
      <c r="H386" s="16">
        <f>IFERROR(HLOOKUP("flybenzin",'[31]Månedlig Olie Rapport'!$A$2:$AG$39,MATCH("Salg til Forsvaret 3.e.",'[31]Månedlig Olie Rapport'!$B$2:$B$39,0),FALSE),0)
+IFERROR(HLOOKUP("flybenzin",'[31]Månedlig Olie Rapport'!$A$2:$AG$39,MATCH("Salg til international luftfart 3.f.",'[31]Månedlig Olie Rapport'!$B$2:$B$39,0),FALSE),0)
+IFERROR(HLOOKUP("flybenzin",'[31]Månedlig Olie Rapport'!$A$2:$AG$39,MATCH("Salg til andre 3.h.",'[31]Månedlig Olie Rapport'!$B$2:$B$39,0),FALSE),0)
+IFERROR(HLOOKUP("flybenzin",'[31]Månedlig Olie Rapport'!$A$2:$AG$39,MATCH("Salg til platform 3.g.",'[31]Månedlig Olie Rapport'!$B$2:$B$39,0),FALSE),0)
+IFERROR(HLOOKUP("flybenzin",'[31]Månedlig Olie Rapport'!$A$2:$AG$39,MATCH("Eget forbrug uden for raffinaderi 3*",'[31]Månedlig Olie Rapport'!$B$2:$B$39,0),FALSE),0)
-IFERROR(HLOOKUP("flybenzin",'[31]Månedlig Olie Rapport'!$A$2:$AG$39,MATCH("køb fra andre 2e",'[31]Månedlig Olie Rapport'!$B$2:$B$39,0),FALSE),0)</f>
        <v>253</v>
      </c>
      <c r="I386" s="16">
        <f>IFERROR(HLOOKUP("flybenzin",'[31]Månedlig Olie Rapport'!$A$2:$AG$39,MATCH("EGEN BEHOLDNING ULTIMO",'[31]Månedlig Olie Rapport'!$A$2:$A$39,0),FALSE),0)</f>
        <v>1149</v>
      </c>
      <c r="J386" s="15"/>
      <c r="K386" s="15"/>
      <c r="L386" s="16">
        <f t="shared" si="72"/>
        <v>7.8677939999999991</v>
      </c>
      <c r="N386" s="23" t="str">
        <f>'Olieforbrug, TJ'!M386</f>
        <v>July</v>
      </c>
    </row>
    <row r="387" spans="1:14" ht="12" customHeight="1" x14ac:dyDescent="0.2">
      <c r="A387" s="23" t="str">
        <f>'Olieforbrug, TJ'!A387</f>
        <v>August</v>
      </c>
      <c r="C387" s="16">
        <f>IFERROR(HLOOKUP("flybenzin",'[32]Månedlig Olie Rapport'!$B$2:$AG$39,MATCH("Egen produktion 2.i.",'[32]Månedlig Olie Rapport'!$B$2:$B$39,0),FALSE),0)</f>
        <v>0</v>
      </c>
      <c r="D387" s="16">
        <f>IFERROR(HLOOKUP("flybenzin",'[32]Månedlig Olie Rapport'!$A$2:$AG$39,MATCH("Import 2.a.",'[32]Månedlig Olie Rapport'!$B$2:$B$39,0),FALSE),0)</f>
        <v>64</v>
      </c>
      <c r="E387" s="16">
        <f>IFERROR(HLOOKUP("flybenzin",'[32]Månedlig Olie Rapport'!$A$2:$AG$39,MATCH("Eksport 3.a.",'[32]Månedlig Olie Rapport'!$B$2:$B$39,0),FALSE),0)</f>
        <v>0</v>
      </c>
      <c r="F387" s="16">
        <f>IFERROR(HLOOKUP("flybenzin",'[32]Månedlig Olie Rapport'!$A$2:$AG$39,MATCH("Bunkring af udenrigsfart 3.d.",'[32]Månedlig Olie Rapport'!$B$2:$B$39,0),FALSE),0)</f>
        <v>0</v>
      </c>
      <c r="G387" s="16">
        <f>I386-I387</f>
        <v>212</v>
      </c>
      <c r="H387" s="16">
        <f>IFERROR(HLOOKUP("flybenzin",'[32]Månedlig Olie Rapport'!$A$2:$AG$39,MATCH("Salg til Forsvaret 3.e.",'[32]Månedlig Olie Rapport'!$B$2:$B$39,0),FALSE),0)
+IFERROR(HLOOKUP("flybenzin",'[32]Månedlig Olie Rapport'!$A$2:$AG$39,MATCH("Salg til international luftfart 3.f.",'[32]Månedlig Olie Rapport'!$B$2:$B$39,0),FALSE),0)
+IFERROR(HLOOKUP("flybenzin",'[32]Månedlig Olie Rapport'!$A$2:$AG$39,MATCH("Salg til andre 3.h.",'[32]Månedlig Olie Rapport'!$B$2:$B$39,0),FALSE),0)
+IFERROR(HLOOKUP("flybenzin",'[32]Månedlig Olie Rapport'!$A$2:$AG$39,MATCH("Salg til platform 3.g.",'[32]Månedlig Olie Rapport'!$B$2:$B$39,0),FALSE),0)
+IFERROR(HLOOKUP("flybenzin",'[32]Månedlig Olie Rapport'!$A$2:$AG$39,MATCH("Eget forbrug uden for raffinaderi 3*",'[32]Månedlig Olie Rapport'!$B$2:$B$39,0),FALSE),0)
-IFERROR(HLOOKUP("flybenzin",'[32]Månedlig Olie Rapport'!$A$2:$AG$39,MATCH("køb fra andre 2e",'[32]Månedlig Olie Rapport'!$B$2:$B$39,0),FALSE),0)</f>
        <v>275</v>
      </c>
      <c r="I387" s="16">
        <f>IFERROR(HLOOKUP("flybenzin",'[32]Månedlig Olie Rapport'!$A$2:$AG$39,MATCH("EGEN BEHOLDNING ULTIMO",'[32]Månedlig Olie Rapport'!$A$2:$A$39,0),FALSE),0)</f>
        <v>937</v>
      </c>
      <c r="J387" s="15"/>
      <c r="K387" s="15"/>
      <c r="L387" s="16">
        <f t="shared" si="72"/>
        <v>8.5519499999999997</v>
      </c>
      <c r="N387" s="23" t="str">
        <f>'Olieforbrug, TJ'!M387</f>
        <v>August</v>
      </c>
    </row>
    <row r="388" spans="1:14" ht="13.5" customHeight="1" x14ac:dyDescent="0.2">
      <c r="A388" s="23" t="str">
        <f>'Olieforbrug, TJ'!A388</f>
        <v>September</v>
      </c>
      <c r="C388" s="16">
        <f>IFERROR(HLOOKUP("flybenzin",'[33]Månedlig Olie Rapport'!$B$2:$AG$39,MATCH("Egen produktion 2.i.",'[33]Månedlig Olie Rapport'!$B$2:$B$39,0),FALSE),0)</f>
        <v>0</v>
      </c>
      <c r="D388" s="16">
        <f>IFERROR(HLOOKUP("flybenzin",'[33]Månedlig Olie Rapport'!$A$2:$AG$39,MATCH("Import 2.a.",'[33]Månedlig Olie Rapport'!$B$2:$B$39,0),FALSE),0)</f>
        <v>15</v>
      </c>
      <c r="E388" s="16">
        <f>IFERROR(HLOOKUP("flybenzin",'[33]Månedlig Olie Rapport'!$A$2:$AG$39,MATCH("Eksport 3.a.",'[33]Månedlig Olie Rapport'!$B$2:$B$39,0),FALSE),0)</f>
        <v>0</v>
      </c>
      <c r="F388" s="16">
        <f>IFERROR(HLOOKUP("flybenzin",'[33]Månedlig Olie Rapport'!$A$2:$AG$39,MATCH("Bunkring af udenrigsfart 3.d.",'[33]Månedlig Olie Rapport'!$B$2:$B$39,0),FALSE),0)</f>
        <v>0</v>
      </c>
      <c r="G388" s="16">
        <f>I387-I388</f>
        <v>153</v>
      </c>
      <c r="H388" s="16">
        <f>IFERROR(HLOOKUP("flybenzin",'[33]Månedlig Olie Rapport'!$A$2:$AG$39,MATCH("Salg til Forsvaret 3.e.",'[33]Månedlig Olie Rapport'!$B$2:$B$39,0),FALSE),0)
+IFERROR(HLOOKUP("flybenzin",'[33]Månedlig Olie Rapport'!$A$2:$AG$39,MATCH("Salg til international luftfart 3.f.",'[33]Månedlig Olie Rapport'!$B$2:$B$39,0),FALSE),0)
+IFERROR(HLOOKUP("flybenzin",'[33]Månedlig Olie Rapport'!$A$2:$AG$39,MATCH("Salg til andre 3.h.",'[33]Månedlig Olie Rapport'!$B$2:$B$39,0),FALSE),0)
+IFERROR(HLOOKUP("flybenzin",'[33]Månedlig Olie Rapport'!$A$2:$AG$39,MATCH("Salg til platform 3.g.",'[33]Månedlig Olie Rapport'!$B$2:$B$39,0),FALSE),0)
+IFERROR(HLOOKUP("flybenzin",'[33]Månedlig Olie Rapport'!$A$2:$AG$39,MATCH("Eget forbrug uden for raffinaderi 3*",'[33]Månedlig Olie Rapport'!$B$2:$B$39,0),FALSE),0)
-IFERROR(HLOOKUP("flybenzin",'[33]Månedlig Olie Rapport'!$A$2:$AG$39,MATCH("køb fra andre 2e",'[33]Månedlig Olie Rapport'!$B$2:$B$39,0),FALSE),0)</f>
        <v>167</v>
      </c>
      <c r="I388" s="16">
        <f>IFERROR(HLOOKUP("flybenzin",'[33]Månedlig Olie Rapport'!$A$2:$AG$39,MATCH("EGEN BEHOLDNING ULTIMO",'[33]Månedlig Olie Rapport'!$A$2:$A$39,0),FALSE),0)</f>
        <v>784</v>
      </c>
      <c r="J388" s="15"/>
      <c r="K388" s="15"/>
      <c r="L388" s="16">
        <f t="shared" si="72"/>
        <v>5.1933659999999993</v>
      </c>
      <c r="N388" s="23" t="str">
        <f>'Olieforbrug, TJ'!M388</f>
        <v>September</v>
      </c>
    </row>
    <row r="389" spans="1:14" ht="14.25" customHeight="1" x14ac:dyDescent="0.2">
      <c r="A389" s="23" t="str">
        <f>'Olieforbrug, TJ'!A389</f>
        <v>Oktober</v>
      </c>
      <c r="C389" s="16">
        <f>IFERROR(HLOOKUP("flybenzin",'[34]Månedlig Olie Rapport'!$B$2:$AG$39,MATCH("Egen produktion 2.i.",'[34]Månedlig Olie Rapport'!$B$2:$B$39,0),FALSE),0)</f>
        <v>0</v>
      </c>
      <c r="D389" s="16">
        <f>IFERROR(HLOOKUP("flybenzin",'[34]Månedlig Olie Rapport'!$A$2:$AG$39,MATCH("Import 2.a.",'[34]Månedlig Olie Rapport'!$B$2:$B$39,0),FALSE),0)</f>
        <v>0</v>
      </c>
      <c r="E389" s="16">
        <f>IFERROR(HLOOKUP("flybenzin",'[34]Månedlig Olie Rapport'!$A$2:$AG$39,MATCH("Eksport 3.a.",'[34]Månedlig Olie Rapport'!$B$2:$B$39,0),FALSE),0)</f>
        <v>0</v>
      </c>
      <c r="F389" s="16">
        <f>IFERROR(HLOOKUP("flybenzin",'[34]Månedlig Olie Rapport'!$A$2:$AG$39,MATCH("Bunkring af udenrigsfart 3.d.",'[34]Månedlig Olie Rapport'!$B$2:$B$39,0),FALSE),0)</f>
        <v>0</v>
      </c>
      <c r="G389" s="16">
        <f>I388-I389</f>
        <v>137</v>
      </c>
      <c r="H389" s="16">
        <f>IFERROR(HLOOKUP("flybenzin",'[34]Månedlig Olie Rapport'!$A$2:$AG$39,MATCH("Salg til Forsvaret 3.e.",'[34]Månedlig Olie Rapport'!$B$2:$B$39,0),FALSE),0)
+IFERROR(HLOOKUP("flybenzin",'[34]Månedlig Olie Rapport'!$A$2:$AG$39,MATCH("Salg til international luftfart 3.f.",'[34]Månedlig Olie Rapport'!$B$2:$B$39,0),FALSE),0)
+IFERROR(HLOOKUP("flybenzin",'[34]Månedlig Olie Rapport'!$A$2:$AG$39,MATCH("Salg til andre 3.h.",'[34]Månedlig Olie Rapport'!$B$2:$B$39,0),FALSE),0)
+IFERROR(HLOOKUP("flybenzin",'[34]Månedlig Olie Rapport'!$A$2:$AG$39,MATCH("Salg til platform 3.g.",'[34]Månedlig Olie Rapport'!$B$2:$B$39,0),FALSE),0)
+IFERROR(HLOOKUP("flybenzin",'[34]Månedlig Olie Rapport'!$A$2:$AG$39,MATCH("Eget forbrug uden for raffinaderi 3*",'[34]Månedlig Olie Rapport'!$B$2:$B$39,0),FALSE),0)
-IFERROR(HLOOKUP("flybenzin",'[34]Månedlig Olie Rapport'!$A$2:$AG$39,MATCH("køb fra andre 2e",'[34]Månedlig Olie Rapport'!$B$2:$B$39,0),FALSE),0)</f>
        <v>137</v>
      </c>
      <c r="I389" s="16">
        <f>IFERROR(HLOOKUP("flybenzin",'[34]Månedlig Olie Rapport'!$A$2:$AG$39,MATCH("EGEN BEHOLDNING ULTIMO",'[34]Månedlig Olie Rapport'!$A$2:$A$39,0),FALSE),0)</f>
        <v>647</v>
      </c>
      <c r="J389" s="15"/>
      <c r="K389" s="15"/>
      <c r="L389" s="16">
        <f t="shared" si="72"/>
        <v>4.2604259999999998</v>
      </c>
      <c r="N389" s="23" t="str">
        <f>'Olieforbrug, TJ'!M389</f>
        <v>October</v>
      </c>
    </row>
    <row r="390" spans="1:14" ht="14.25" customHeight="1" x14ac:dyDescent="0.2">
      <c r="A390" s="23" t="str">
        <f>'Olieforbrug, TJ'!A390</f>
        <v>November</v>
      </c>
      <c r="C390" s="16">
        <f>IFERROR(HLOOKUP("flybenzin",'[35]Månedlig Olie Rapport'!$B$2:$AG$39,MATCH("Egen produktion 2.i.",'[35]Månedlig Olie Rapport'!$B$2:$B$39,0),FALSE),0)</f>
        <v>0</v>
      </c>
      <c r="D390" s="16">
        <f>IFERROR(HLOOKUP("flybenzin",'[35]Månedlig Olie Rapport'!$A$2:$AG$39,MATCH("Import 2.a.",'[35]Månedlig Olie Rapport'!$B$2:$B$39,0),FALSE),0)</f>
        <v>17</v>
      </c>
      <c r="E390" s="16">
        <f>IFERROR(HLOOKUP("flybenzin",'[35]Månedlig Olie Rapport'!$A$2:$AG$39,MATCH("Eksport 3.a.",'[35]Månedlig Olie Rapport'!$B$2:$B$39,0),FALSE),0)</f>
        <v>0</v>
      </c>
      <c r="F390" s="16">
        <f>IFERROR(HLOOKUP("flybenzin",'[35]Månedlig Olie Rapport'!$A$2:$AG$39,MATCH("Bunkring af udenrigsfart 3.d.",'[35]Månedlig Olie Rapport'!$B$2:$B$39,0),FALSE),0)</f>
        <v>0</v>
      </c>
      <c r="G390" s="16">
        <f>I389-I390</f>
        <v>97</v>
      </c>
      <c r="H390" s="16">
        <f>IFERROR(HLOOKUP("flybenzin",'[35]Månedlig Olie Rapport'!$A$2:$AG$39,MATCH("Salg til Forsvaret 3.e.",'[35]Månedlig Olie Rapport'!$B$2:$B$39,0),FALSE),0)
+IFERROR(HLOOKUP("flybenzin",'[35]Månedlig Olie Rapport'!$A$2:$AG$39,MATCH("Salg til international luftfart 3.f.",'[35]Månedlig Olie Rapport'!$B$2:$B$39,0),FALSE),0)
+IFERROR(HLOOKUP("flybenzin",'[35]Månedlig Olie Rapport'!$A$2:$AG$39,MATCH("Salg til andre 3.h.",'[35]Månedlig Olie Rapport'!$B$2:$B$39,0),FALSE),0)
+IFERROR(HLOOKUP("flybenzin",'[35]Månedlig Olie Rapport'!$A$2:$AG$39,MATCH("Salg til platform 3.g.",'[35]Månedlig Olie Rapport'!$B$2:$B$39,0),FALSE),0)
+IFERROR(HLOOKUP("flybenzin",'[35]Månedlig Olie Rapport'!$A$2:$AG$39,MATCH("Eget forbrug uden for raffinaderi 3*",'[35]Månedlig Olie Rapport'!$B$2:$B$39,0),FALSE),0)
-IFERROR(HLOOKUP("flybenzin",'[35]Månedlig Olie Rapport'!$A$2:$AG$39,MATCH("køb fra andre 2e",'[35]Månedlig Olie Rapport'!$B$2:$B$39,0),FALSE),0)</f>
        <v>114</v>
      </c>
      <c r="I390" s="16">
        <f>IFERROR(HLOOKUP("flybenzin",'[35]Månedlig Olie Rapport'!$A$2:$AG$39,MATCH("EGEN BEHOLDNING ULTIMO",'[35]Månedlig Olie Rapport'!$A$2:$A$39,0),FALSE),0)</f>
        <v>550</v>
      </c>
      <c r="J390" s="15"/>
      <c r="K390" s="15"/>
      <c r="L390" s="16">
        <f t="shared" si="72"/>
        <v>3.5451719999999995</v>
      </c>
      <c r="N390" s="23" t="str">
        <f>'Olieforbrug, TJ'!M390</f>
        <v>November</v>
      </c>
    </row>
    <row r="391" spans="1:14" ht="13.5" thickBot="1" x14ac:dyDescent="0.25">
      <c r="A391" s="41" t="str">
        <f>'Olieforbrug, TJ'!A391</f>
        <v>December</v>
      </c>
      <c r="C391" s="42">
        <f>IFERROR(HLOOKUP("flybenzin",'[36]Månedlig Olie Rapport'!$B$2:$AG$39,MATCH("Egen produktion 2.i.",'[36]Månedlig Olie Rapport'!$B$2:$B$39,0),FALSE),0)</f>
        <v>0</v>
      </c>
      <c r="D391" s="42">
        <f>IFERROR(HLOOKUP("flybenzin",'[36]Månedlig Olie Rapport'!$A$2:$AG$39,MATCH("Import 2.a.",'[36]Månedlig Olie Rapport'!$B$2:$B$39,0),FALSE),0)</f>
        <v>23</v>
      </c>
      <c r="E391" s="42">
        <f>IFERROR(HLOOKUP("flybenzin",'[36]Månedlig Olie Rapport'!$A$2:$AG$39,MATCH("Eksport 3.a.",'[36]Månedlig Olie Rapport'!$B$2:$B$39,0),FALSE),0)</f>
        <v>0</v>
      </c>
      <c r="F391" s="42">
        <f>IFERROR(HLOOKUP("flybenzin",'[36]Månedlig Olie Rapport'!$A$2:$AG$39,MATCH("Bunkring af udenrigsfart 3.d.",'[36]Månedlig Olie Rapport'!$B$2:$B$39,0),FALSE),0)</f>
        <v>0</v>
      </c>
      <c r="G391" s="42">
        <f>I390-I391</f>
        <v>67</v>
      </c>
      <c r="H391" s="42">
        <f>IFERROR(HLOOKUP("flybenzin",'[36]Månedlig Olie Rapport'!$A$2:$AG$39,MATCH("Salg til Forsvaret 3.e.",'[36]Månedlig Olie Rapport'!$B$2:$B$39,0),FALSE),0)
+IFERROR(HLOOKUP("flybenzin",'[36]Månedlig Olie Rapport'!$A$2:$AG$39,MATCH("Salg til international luftfart 3.f.",'[36]Månedlig Olie Rapport'!$B$2:$B$39,0),FALSE),0)
+IFERROR(HLOOKUP("flybenzin",'[36]Månedlig Olie Rapport'!$A$2:$AG$39,MATCH("Salg til andre 3.h.",'[36]Månedlig Olie Rapport'!$B$2:$B$39,0),FALSE),0)
+IFERROR(HLOOKUP("flybenzin",'[36]Månedlig Olie Rapport'!$A$2:$AG$39,MATCH("Salg til platform 3.g.",'[36]Månedlig Olie Rapport'!$B$2:$B$39,0),FALSE),0)
+IFERROR(HLOOKUP("flybenzin",'[36]Månedlig Olie Rapport'!$A$2:$AG$39,MATCH("Eget forbrug uden for raffinaderi 3*",'[36]Månedlig Olie Rapport'!$B$2:$B$39,0),FALSE),0)
-IFERROR(HLOOKUP("flybenzin",'[36]Månedlig Olie Rapport'!$A$2:$AG$39,MATCH("køb fra andre 2e",'[36]Månedlig Olie Rapport'!$B$2:$B$39,0),FALSE),0)</f>
        <v>89</v>
      </c>
      <c r="I391" s="42">
        <f>IFERROR(HLOOKUP("flybenzin",'[36]Månedlig Olie Rapport'!$A$2:$AG$39,MATCH("EGEN BEHOLDNING ULTIMO",'[36]Månedlig Olie Rapport'!$A$2:$A$39,0),FALSE),0)</f>
        <v>483</v>
      </c>
      <c r="J391" s="2"/>
      <c r="K391" s="2"/>
      <c r="L391" s="54">
        <f t="shared" si="72"/>
        <v>2.7677219999999996</v>
      </c>
      <c r="N391" s="43" t="str">
        <f>'Olieforbrug, TJ'!M391</f>
        <v>December</v>
      </c>
    </row>
    <row r="392" spans="1:14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J392" s="15"/>
      <c r="K392" s="15"/>
      <c r="L392" s="14"/>
      <c r="M392" s="3"/>
      <c r="N392" s="37">
        <v>2020</v>
      </c>
    </row>
    <row r="393" spans="1:14" x14ac:dyDescent="0.2">
      <c r="A393" s="23" t="str">
        <f>'Olieforbrug, TJ'!A393</f>
        <v>Januar</v>
      </c>
      <c r="C393" s="16">
        <f>IFERROR(HLOOKUP("flybenzin",'[37]Månedlig Olie Rapport'!$B$2:$AG$39,MATCH("Egen produktion 2.i.",'[37]Månedlig Olie Rapport'!$B$2:$B$39,0),FALSE),0)</f>
        <v>0</v>
      </c>
      <c r="D393" s="16">
        <f>IFERROR(HLOOKUP("flybenzin",'[37]Månedlig Olie Rapport'!$A$2:$AG$39,MATCH("Import 2.a.",'[37]Månedlig Olie Rapport'!$B$2:$B$39,0),FALSE),0)</f>
        <v>59</v>
      </c>
      <c r="E393" s="16">
        <f>IFERROR(HLOOKUP("flybenzin",'[37]Månedlig Olie Rapport'!$A$2:$AG$39,MATCH("Eksport 3.a.",'[37]Månedlig Olie Rapport'!$B$2:$B$39,0),FALSE),0)</f>
        <v>0</v>
      </c>
      <c r="F393" s="16">
        <f>IFERROR(HLOOKUP("flybenzin",'[37]Månedlig Olie Rapport'!$A$2:$AG$39,MATCH("Bunkring af udenrigsfart 3.d.",'[37]Månedlig Olie Rapport'!$B$2:$B$39,0),FALSE),0)</f>
        <v>0</v>
      </c>
      <c r="G393" s="16">
        <f>I391-I393</f>
        <v>47</v>
      </c>
      <c r="H393" s="16">
        <f>IFERROR(HLOOKUP("flybenzin",'[37]Månedlig Olie Rapport'!$A$2:$AG$39,MATCH("Salg til Forsvaret 3.e.",'[37]Månedlig Olie Rapport'!$B$2:$B$39,0),FALSE),0)
+IFERROR(HLOOKUP("flybenzin",'[37]Månedlig Olie Rapport'!$A$2:$AG$39,MATCH("Salg til international luftfart 3.f.",'[37]Månedlig Olie Rapport'!$B$2:$B$39,0),FALSE),0)
+IFERROR(HLOOKUP("flybenzin",'[37]Månedlig Olie Rapport'!$A$2:$AG$39,MATCH("Salg til andre 3.h.",'[37]Månedlig Olie Rapport'!$B$2:$B$39,0),FALSE),0)
+IFERROR(HLOOKUP("flybenzin",'[37]Månedlig Olie Rapport'!$A$2:$AG$39,MATCH("Salg til platform 3.g.",'[37]Månedlig Olie Rapport'!$B$2:$B$39,0),FALSE),0)
+IFERROR(HLOOKUP("flybenzin",'[37]Månedlig Olie Rapport'!$A$2:$AG$39,MATCH("Eget forbrug uden for raffinaderi 3*",'[37]Månedlig Olie Rapport'!$B$2:$B$39,0),FALSE),0)
-IFERROR(HLOOKUP("flybenzin",'[37]Månedlig Olie Rapport'!$A$2:$AG$39,MATCH("køb fra andre 2e",'[37]Månedlig Olie Rapport'!$B$2:$B$39,0),FALSE),0)</f>
        <v>105</v>
      </c>
      <c r="I393" s="16">
        <f>IFERROR(HLOOKUP("flybenzin",'[37]Månedlig Olie Rapport'!$A$2:$AG$39,MATCH("EGEN BEHOLDNING ULTIMO",'[37]Månedlig Olie Rapport'!$A$2:$A$39,0),FALSE),0)</f>
        <v>436</v>
      </c>
      <c r="J393" s="15"/>
      <c r="K393" s="15"/>
      <c r="L393" s="16">
        <f t="shared" ref="L393:L404" si="74">H393*0.71*43.8/1000</f>
        <v>3.2652899999999994</v>
      </c>
      <c r="N393" s="23" t="str">
        <f>'Olieforbrug, TJ'!M393</f>
        <v>January</v>
      </c>
    </row>
    <row r="394" spans="1:14" x14ac:dyDescent="0.2">
      <c r="A394" s="23" t="str">
        <f>'Olieforbrug, TJ'!A394</f>
        <v>Februar</v>
      </c>
      <c r="C394" s="16">
        <f>IFERROR(HLOOKUP("flybenzin",'[38]Månedlig Olie Rapport'!$B$2:$AG$39,MATCH("Egen produktion 2.i.",'[38]Månedlig Olie Rapport'!$B$2:$B$39,0),FALSE),0)</f>
        <v>0</v>
      </c>
      <c r="D394" s="16">
        <f>IFERROR(HLOOKUP("flybenzin",'[38]Månedlig Olie Rapport'!$A$2:$AG$39,MATCH("Import 2.a.",'[38]Månedlig Olie Rapport'!$B$2:$B$39,0),FALSE),0)</f>
        <v>31</v>
      </c>
      <c r="E394" s="16">
        <f>IFERROR(HLOOKUP("flybenzin",'[38]Månedlig Olie Rapport'!$A$2:$AG$39,MATCH("Eksport 3.a.",'[38]Månedlig Olie Rapport'!$B$2:$B$39,0),FALSE),0)</f>
        <v>0</v>
      </c>
      <c r="F394" s="16">
        <f>IFERROR(HLOOKUP("flybenzin",'[38]Månedlig Olie Rapport'!$A$2:$AG$39,MATCH("Bunkring af udenrigsfart 3.d.",'[38]Månedlig Olie Rapport'!$B$2:$B$39,0),FALSE),0)</f>
        <v>0</v>
      </c>
      <c r="G394" s="65">
        <f t="shared" ref="G394:G399" si="75">I393-I394</f>
        <v>187</v>
      </c>
      <c r="H394" s="16">
        <f>IFERROR(HLOOKUP("flybenzin",'[38]Månedlig Olie Rapport'!$A$2:$AG$39,MATCH("Salg til Forsvaret 3.e.",'[38]Månedlig Olie Rapport'!$B$2:$B$39,0),FALSE),0)
+IFERROR(HLOOKUP("flybenzin",'[38]Månedlig Olie Rapport'!$A$2:$AG$39,MATCH("Salg til international luftfart 3.f.",'[38]Månedlig Olie Rapport'!$B$2:$B$39,0),FALSE),0)
+IFERROR(HLOOKUP("flybenzin",'[38]Månedlig Olie Rapport'!$A$2:$AG$39,MATCH("Salg til andre 3.h.",'[38]Månedlig Olie Rapport'!$B$2:$B$39,0),FALSE),0)
+IFERROR(HLOOKUP("flybenzin",'[38]Månedlig Olie Rapport'!$A$2:$AG$39,MATCH("Salg til platform 3.g.",'[38]Månedlig Olie Rapport'!$B$2:$B$39,0),FALSE),0)
+IFERROR(HLOOKUP("flybenzin",'[38]Månedlig Olie Rapport'!$A$2:$AG$39,MATCH("Eget forbrug uden for raffinaderi 3*",'[38]Månedlig Olie Rapport'!$B$2:$B$39,0),FALSE),0)
-IFERROR(HLOOKUP("flybenzin",'[38]Månedlig Olie Rapport'!$A$2:$AG$39,MATCH("køb fra andre 2e",'[38]Månedlig Olie Rapport'!$B$2:$B$39,0),FALSE),0)</f>
        <v>218</v>
      </c>
      <c r="I394" s="16">
        <f>IFERROR(HLOOKUP("flybenzin",'[38]Månedlig Olie Rapport'!$A$2:$AG$39,MATCH("EGEN BEHOLDNING ULTIMO",'[38]Månedlig Olie Rapport'!$A$2:$A$39,0),FALSE),0)</f>
        <v>249</v>
      </c>
      <c r="J394" s="15"/>
      <c r="K394" s="15"/>
      <c r="L394" s="16">
        <f t="shared" si="74"/>
        <v>6.7793639999999993</v>
      </c>
      <c r="N394" s="23" t="str">
        <f>'Olieforbrug, TJ'!M394</f>
        <v>February</v>
      </c>
    </row>
    <row r="395" spans="1:14" ht="12" customHeight="1" x14ac:dyDescent="0.2">
      <c r="A395" s="23" t="str">
        <f>'Olieforbrug, TJ'!A395</f>
        <v>Marts</v>
      </c>
      <c r="C395" s="16">
        <f>IFERROR(HLOOKUP("flybenzin",'[39]Månedlig Olie Rapport'!$B$2:$AG$39,MATCH("Egen produktion 2.i.",'[39]Månedlig Olie Rapport'!$B$2:$B$39,0),FALSE),0)</f>
        <v>0</v>
      </c>
      <c r="D395" s="16">
        <f>IFERROR(HLOOKUP("flybenzin",'[39]Månedlig Olie Rapport'!$A$2:$AG$39,MATCH("Import 2.a.",'[39]Månedlig Olie Rapport'!$B$2:$B$39,0),FALSE),0)</f>
        <v>1229</v>
      </c>
      <c r="E395" s="16">
        <f>IFERROR(HLOOKUP("flybenzin",'[39]Månedlig Olie Rapport'!$A$2:$AG$39,MATCH("Eksport 3.a.",'[39]Månedlig Olie Rapport'!$B$2:$B$39,0),FALSE),0)</f>
        <v>0</v>
      </c>
      <c r="F395" s="16">
        <f>IFERROR(HLOOKUP("flybenzin",'[39]Månedlig Olie Rapport'!$A$2:$AG$39,MATCH("Bunkring af udenrigsfart 3.d.",'[39]Månedlig Olie Rapport'!$B$2:$B$39,0),FALSE),0)</f>
        <v>0</v>
      </c>
      <c r="G395" s="65">
        <f t="shared" si="75"/>
        <v>-1183</v>
      </c>
      <c r="H395" s="16">
        <f>IFERROR(HLOOKUP("flybenzin",'[39]Månedlig Olie Rapport'!$A$2:$AG$39,MATCH("Salg til Forsvaret 3.e.",'[39]Månedlig Olie Rapport'!$B$2:$B$39,0),FALSE),0)
+IFERROR(HLOOKUP("flybenzin",'[39]Månedlig Olie Rapport'!$A$2:$AG$39,MATCH("Salg til international luftfart 3.f.",'[39]Månedlig Olie Rapport'!$B$2:$B$39,0),FALSE),0)
+IFERROR(HLOOKUP("flybenzin",'[39]Månedlig Olie Rapport'!$A$2:$AG$39,MATCH("Salg til andre 3.h.",'[39]Månedlig Olie Rapport'!$B$2:$B$39,0),FALSE),0)
+IFERROR(HLOOKUP("flybenzin",'[39]Månedlig Olie Rapport'!$A$2:$AG$39,MATCH("Salg til platform 3.g.",'[39]Månedlig Olie Rapport'!$B$2:$B$39,0),FALSE),0)
+IFERROR(HLOOKUP("flybenzin",'[39]Månedlig Olie Rapport'!$A$2:$AG$39,MATCH("Eget forbrug uden for raffinaderi 3*",'[39]Månedlig Olie Rapport'!$B$2:$B$39,0),FALSE),0)
-IFERROR(HLOOKUP("flybenzin",'[39]Månedlig Olie Rapport'!$A$2:$AG$39,MATCH("køb fra andre 2e",'[39]Månedlig Olie Rapport'!$B$2:$B$39,0),FALSE),0)</f>
        <v>46</v>
      </c>
      <c r="I395" s="16">
        <f>IFERROR(HLOOKUP("flybenzin",'[39]Månedlig Olie Rapport'!$A$2:$AG$39,MATCH("EGEN BEHOLDNING ULTIMO",'[39]Månedlig Olie Rapport'!$A$2:$A$39,0),FALSE),0)</f>
        <v>1432</v>
      </c>
      <c r="J395" s="15"/>
      <c r="K395" s="15"/>
      <c r="L395" s="16">
        <f t="shared" si="74"/>
        <v>1.4305079999999999</v>
      </c>
      <c r="N395" s="23" t="str">
        <f>'Olieforbrug, TJ'!M395</f>
        <v>March</v>
      </c>
    </row>
    <row r="396" spans="1:14" ht="12" customHeight="1" x14ac:dyDescent="0.2">
      <c r="A396" s="23" t="str">
        <f>'Olieforbrug, TJ'!A396</f>
        <v>April</v>
      </c>
      <c r="C396" s="16">
        <f>IFERROR(HLOOKUP("flybenzin",'[40]Månedlig Olie Rapport'!$B$2:$AG$39,MATCH("Egen produktion 2.i.",'[40]Månedlig Olie Rapport'!$B$2:$B$39,0),FALSE),0)</f>
        <v>0</v>
      </c>
      <c r="D396" s="16">
        <f>IFERROR(HLOOKUP("flybenzin",'[40]Månedlig Olie Rapport'!$A$2:$AG$39,MATCH("Import 2.a.",'[40]Månedlig Olie Rapport'!$B$2:$B$39,0),FALSE),0)</f>
        <v>28</v>
      </c>
      <c r="E396" s="16">
        <f>IFERROR(HLOOKUP("flybenzin",'[40]Månedlig Olie Rapport'!$A$2:$AG$39,MATCH("Eksport 3.a.",'[40]Månedlig Olie Rapport'!$B$2:$B$39,0),FALSE),0)</f>
        <v>0</v>
      </c>
      <c r="F396" s="16">
        <f>IFERROR(HLOOKUP("flybenzin",'[40]Månedlig Olie Rapport'!$A$2:$AG$39,MATCH("Bunkring af udenrigsfart 3.d.",'[40]Månedlig Olie Rapport'!$B$2:$B$39,0),FALSE),0)</f>
        <v>0</v>
      </c>
      <c r="G396" s="65">
        <f t="shared" si="75"/>
        <v>50</v>
      </c>
      <c r="H396" s="16">
        <f>IFERROR(HLOOKUP("flybenzin",'[40]Månedlig Olie Rapport'!$A$2:$AG$39,MATCH("Salg til Forsvaret 3.e.",'[40]Månedlig Olie Rapport'!$B$2:$B$39,0),FALSE),0)
+IFERROR(HLOOKUP("flybenzin",'[40]Månedlig Olie Rapport'!$A$2:$AG$39,MATCH("Salg til international luftfart 3.f.",'[40]Månedlig Olie Rapport'!$B$2:$B$39,0),FALSE),0)
+IFERROR(HLOOKUP("flybenzin",'[40]Månedlig Olie Rapport'!$A$2:$AG$39,MATCH("Salg til andre 3.h.",'[40]Månedlig Olie Rapport'!$B$2:$B$39,0),FALSE),0)
+IFERROR(HLOOKUP("flybenzin",'[40]Månedlig Olie Rapport'!$A$2:$AG$39,MATCH("Salg til platform 3.g.",'[40]Månedlig Olie Rapport'!$B$2:$B$39,0),FALSE),0)
+IFERROR(HLOOKUP("flybenzin",'[40]Månedlig Olie Rapport'!$A$2:$AG$39,MATCH("Eget forbrug uden for raffinaderi 3*",'[40]Månedlig Olie Rapport'!$B$2:$B$39,0),FALSE),0)
-IFERROR(HLOOKUP("flybenzin",'[40]Månedlig Olie Rapport'!$A$2:$AG$39,MATCH("køb fra andre 2e",'[40]Månedlig Olie Rapport'!$B$2:$B$39,0),FALSE),0)</f>
        <v>76</v>
      </c>
      <c r="I396" s="16">
        <f>IFERROR(HLOOKUP("flybenzin",'[40]Månedlig Olie Rapport'!$A$2:$AG$39,MATCH("EGEN BEHOLDNING ULTIMO",'[40]Månedlig Olie Rapport'!$A$2:$A$39,0),FALSE),0)</f>
        <v>1382</v>
      </c>
      <c r="J396" s="15"/>
      <c r="K396" s="15"/>
      <c r="L396" s="16">
        <f t="shared" si="74"/>
        <v>2.3634479999999995</v>
      </c>
      <c r="N396" s="23" t="str">
        <f>'Olieforbrug, TJ'!M396</f>
        <v>April</v>
      </c>
    </row>
    <row r="397" spans="1:14" ht="12" customHeight="1" x14ac:dyDescent="0.2">
      <c r="A397" s="23" t="str">
        <f>'Olieforbrug, TJ'!A397</f>
        <v>Maj</v>
      </c>
      <c r="C397" s="16">
        <f>IFERROR(HLOOKUP("flybenzin",'[41]Månedlig Olie Rapport'!$B$2:$AG$39,MATCH("Egen produktion 2.i.",'[41]Månedlig Olie Rapport'!$B$2:$B$39,0),FALSE),0)</f>
        <v>0</v>
      </c>
      <c r="D397" s="16">
        <f>IFERROR(HLOOKUP("flybenzin",'[41]Månedlig Olie Rapport'!$A$2:$AG$39,MATCH("Import 2.a.",'[41]Månedlig Olie Rapport'!$B$2:$B$39,0),FALSE),0)</f>
        <v>29</v>
      </c>
      <c r="E397" s="16">
        <f>IFERROR(HLOOKUP("flybenzin",'[41]Månedlig Olie Rapport'!$A$2:$AG$39,MATCH("Eksport 3.a.",'[41]Månedlig Olie Rapport'!$B$2:$B$39,0),FALSE),0)</f>
        <v>0</v>
      </c>
      <c r="F397" s="16">
        <f>IFERROR(HLOOKUP("flybenzin",'[41]Månedlig Olie Rapport'!$A$2:$AG$39,MATCH("Bunkring af udenrigsfart 3.d.",'[41]Månedlig Olie Rapport'!$B$2:$B$39,0),FALSE),0)</f>
        <v>0</v>
      </c>
      <c r="G397" s="65">
        <f t="shared" si="75"/>
        <v>122</v>
      </c>
      <c r="H397" s="16">
        <f>IFERROR(HLOOKUP("flybenzin",'[41]Månedlig Olie Rapport'!$A$2:$AG$39,MATCH("Salg til Forsvaret 3.e.",'[41]Månedlig Olie Rapport'!$B$2:$B$39,0),FALSE),0)
+IFERROR(HLOOKUP("flybenzin",'[41]Månedlig Olie Rapport'!$A$2:$AG$39,MATCH("Salg til international luftfart 3.f.",'[41]Månedlig Olie Rapport'!$B$2:$B$39,0),FALSE),0)
+IFERROR(HLOOKUP("flybenzin",'[41]Månedlig Olie Rapport'!$A$2:$AG$39,MATCH("Salg til andre 3.h.",'[41]Månedlig Olie Rapport'!$B$2:$B$39,0),FALSE),0)
+IFERROR(HLOOKUP("flybenzin",'[41]Månedlig Olie Rapport'!$A$2:$AG$39,MATCH("Salg til platform 3.g.",'[41]Månedlig Olie Rapport'!$B$2:$B$39,0),FALSE),0)
+IFERROR(HLOOKUP("flybenzin",'[41]Månedlig Olie Rapport'!$A$2:$AG$39,MATCH("Eget forbrug uden for raffinaderi 3*",'[41]Månedlig Olie Rapport'!$B$2:$B$39,0),FALSE),0)
-IFERROR(HLOOKUP("flybenzin",'[41]Månedlig Olie Rapport'!$A$2:$AG$39,MATCH("køb fra andre 2e",'[41]Månedlig Olie Rapport'!$B$2:$B$39,0),FALSE),0)</f>
        <v>150</v>
      </c>
      <c r="I397" s="16">
        <f>IFERROR(HLOOKUP("flybenzin",'[41]Månedlig Olie Rapport'!$A$2:$AG$39,MATCH("EGEN BEHOLDNING ULTIMO",'[41]Månedlig Olie Rapport'!$A$2:$A$39,0),FALSE),0)</f>
        <v>1260</v>
      </c>
      <c r="J397" s="15"/>
      <c r="K397" s="15"/>
      <c r="L397" s="16">
        <f t="shared" si="74"/>
        <v>4.6646999999999998</v>
      </c>
      <c r="N397" s="23" t="str">
        <f>'Olieforbrug, TJ'!M397</f>
        <v>May</v>
      </c>
    </row>
    <row r="398" spans="1:14" ht="14.25" customHeight="1" x14ac:dyDescent="0.2">
      <c r="A398" s="23" t="str">
        <f>'Olieforbrug, TJ'!A398</f>
        <v>Juni</v>
      </c>
      <c r="C398" s="16">
        <f>IFERROR(HLOOKUP("flybenzin",'[42]Månedlig Olie Rapport'!$B$2:$AG$39,MATCH("Egen produktion 2.i.",'[42]Månedlig Olie Rapport'!$B$2:$B$39,0),FALSE),0)</f>
        <v>0</v>
      </c>
      <c r="D398" s="16">
        <f>IFERROR(HLOOKUP("flybenzin",'[42]Månedlig Olie Rapport'!$A$2:$AG$39,MATCH("Import 2.a.",'[42]Månedlig Olie Rapport'!$B$2:$B$39,0),FALSE),0)</f>
        <v>30</v>
      </c>
      <c r="E398" s="16">
        <f>IFERROR(HLOOKUP("flybenzin",'[42]Månedlig Olie Rapport'!$A$2:$AG$39,MATCH("Eksport 3.a.",'[42]Månedlig Olie Rapport'!$B$2:$B$39,0),FALSE),0)</f>
        <v>0</v>
      </c>
      <c r="F398" s="16">
        <f>IFERROR(HLOOKUP("flybenzin",'[42]Månedlig Olie Rapport'!$A$2:$AG$39,MATCH("Bunkring af udenrigsfart 3.d.",'[42]Månedlig Olie Rapport'!$B$2:$B$39,0),FALSE),0)</f>
        <v>0</v>
      </c>
      <c r="G398" s="65">
        <f t="shared" si="75"/>
        <v>360</v>
      </c>
      <c r="H398" s="16">
        <f>IFERROR(HLOOKUP("flybenzin",'[42]Månedlig Olie Rapport'!$A$2:$AG$39,MATCH("Salg til Forsvaret 3.e.",'[42]Månedlig Olie Rapport'!$B$2:$B$39,0),FALSE),0)
+IFERROR(HLOOKUP("flybenzin",'[42]Månedlig Olie Rapport'!$A$2:$AG$39,MATCH("Salg til international luftfart 3.f.",'[42]Månedlig Olie Rapport'!$B$2:$B$39,0),FALSE),0)
+IFERROR(HLOOKUP("flybenzin",'[42]Månedlig Olie Rapport'!$A$2:$AG$39,MATCH("Salg til andre 3.h.",'[42]Månedlig Olie Rapport'!$B$2:$B$39,0),FALSE),0)
+IFERROR(HLOOKUP("flybenzin",'[42]Månedlig Olie Rapport'!$A$2:$AG$39,MATCH("Salg til platform 3.g.",'[42]Månedlig Olie Rapport'!$B$2:$B$39,0),FALSE),0)
+IFERROR(HLOOKUP("flybenzin",'[42]Månedlig Olie Rapport'!$A$2:$AG$39,MATCH("Eget forbrug uden for raffinaderi 3*",'[42]Månedlig Olie Rapport'!$B$2:$B$39,0),FALSE),0)
-IFERROR(HLOOKUP("flybenzin",'[42]Månedlig Olie Rapport'!$A$2:$AG$39,MATCH("køb fra andre 2e",'[42]Månedlig Olie Rapport'!$B$2:$B$39,0),FALSE),0)</f>
        <v>388</v>
      </c>
      <c r="I398" s="16">
        <f>IFERROR(HLOOKUP("flybenzin",'[42]Månedlig Olie Rapport'!$A$2:$AG$39,MATCH("EGEN BEHOLDNING ULTIMO",'[42]Månedlig Olie Rapport'!$A$2:$A$39,0),FALSE),0)</f>
        <v>900</v>
      </c>
      <c r="J398" s="15"/>
      <c r="K398" s="15"/>
      <c r="L398" s="16">
        <f t="shared" si="74"/>
        <v>12.066023999999997</v>
      </c>
      <c r="N398" s="23" t="str">
        <f>'Olieforbrug, TJ'!M398</f>
        <v>June</v>
      </c>
    </row>
    <row r="399" spans="1:14" ht="14.25" customHeight="1" x14ac:dyDescent="0.2">
      <c r="A399" s="23" t="str">
        <f>'Olieforbrug, TJ'!A399</f>
        <v>Juli</v>
      </c>
      <c r="C399" s="16">
        <f>IFERROR(HLOOKUP("flybenzin",'[43]Månedlig Olie Rapport'!$B$2:$AG$39,MATCH("Egen produktion 2.i.",'[43]Månedlig Olie Rapport'!$B$2:$B$39,0),FALSE),0)</f>
        <v>0</v>
      </c>
      <c r="D399" s="16">
        <f>IFERROR(HLOOKUP("flybenzin",'[43]Månedlig Olie Rapport'!$A$2:$AG$39,MATCH("Import 2.a.",'[43]Månedlig Olie Rapport'!$B$2:$B$39,0),FALSE),0)</f>
        <v>66</v>
      </c>
      <c r="E399" s="16">
        <f>IFERROR(HLOOKUP("flybenzin",'[43]Månedlig Olie Rapport'!$A$2:$AG$39,MATCH("Eksport 3.a.",'[43]Månedlig Olie Rapport'!$B$2:$B$39,0),FALSE),0)</f>
        <v>0</v>
      </c>
      <c r="F399" s="16">
        <f>IFERROR(HLOOKUP("flybenzin",'[43]Månedlig Olie Rapport'!$A$2:$AG$39,MATCH("Bunkring af udenrigsfart 3.d.",'[43]Månedlig Olie Rapport'!$B$2:$B$39,0),FALSE),0)</f>
        <v>0</v>
      </c>
      <c r="G399" s="65">
        <f t="shared" si="75"/>
        <v>228</v>
      </c>
      <c r="H399" s="16">
        <f>IFERROR(HLOOKUP("flybenzin",'[43]Månedlig Olie Rapport'!$A$2:$AG$39,MATCH("Salg til Forsvaret 3.e.",'[43]Månedlig Olie Rapport'!$B$2:$B$39,0),FALSE),0)
+IFERROR(HLOOKUP("flybenzin",'[43]Månedlig Olie Rapport'!$A$2:$AG$39,MATCH("Salg til international luftfart 3.f.",'[43]Månedlig Olie Rapport'!$B$2:$B$39,0),FALSE),0)
+IFERROR(HLOOKUP("flybenzin",'[43]Månedlig Olie Rapport'!$A$2:$AG$39,MATCH("Salg til andre 3.h.",'[43]Månedlig Olie Rapport'!$B$2:$B$39,0),FALSE),0)
+IFERROR(HLOOKUP("flybenzin",'[43]Månedlig Olie Rapport'!$A$2:$AG$39,MATCH("Salg til platform 3.g.",'[43]Månedlig Olie Rapport'!$B$2:$B$39,0),FALSE),0)
+IFERROR(HLOOKUP("flybenzin",'[43]Månedlig Olie Rapport'!$A$2:$AG$39,MATCH("Eget forbrug uden for raffinaderi 3*",'[43]Månedlig Olie Rapport'!$B$2:$B$39,0),FALSE),0)
-IFERROR(HLOOKUP("flybenzin",'[43]Månedlig Olie Rapport'!$A$2:$AG$39,MATCH("køb fra andre 2e",'[43]Månedlig Olie Rapport'!$B$2:$B$39,0),FALSE),0)</f>
        <v>293</v>
      </c>
      <c r="I399" s="16">
        <f>IFERROR(HLOOKUP("flybenzin",'[43]Månedlig Olie Rapport'!$A$2:$AG$39,MATCH("EGEN BEHOLDNING ULTIMO",'[43]Månedlig Olie Rapport'!$A$2:$A$39,0),FALSE),0)</f>
        <v>672</v>
      </c>
      <c r="J399" s="15"/>
      <c r="K399" s="15"/>
      <c r="L399" s="16">
        <f t="shared" si="74"/>
        <v>9.1117139999999992</v>
      </c>
      <c r="N399" s="23" t="str">
        <f>'Olieforbrug, TJ'!M399</f>
        <v>July</v>
      </c>
    </row>
    <row r="400" spans="1:14" x14ac:dyDescent="0.2">
      <c r="A400" s="23" t="str">
        <f>'Olieforbrug, TJ'!A400</f>
        <v>August</v>
      </c>
      <c r="C400" s="16">
        <f>IFERROR(HLOOKUP("flybenzin",'[44]Månedlig Olie Rapport'!$B$2:$AG$39,MATCH("Egen produktion 2.i.",'[44]Månedlig Olie Rapport'!$B$2:$B$39,0),FALSE),0)</f>
        <v>0</v>
      </c>
      <c r="D400" s="16">
        <f>IFERROR(HLOOKUP("flybenzin",'[44]Månedlig Olie Rapport'!$A$2:$AG$39,MATCH("Import 2.a.",'[44]Månedlig Olie Rapport'!$B$2:$B$39,0),FALSE),0)</f>
        <v>0</v>
      </c>
      <c r="E400" s="16">
        <f>IFERROR(HLOOKUP("flybenzin",'[44]Månedlig Olie Rapport'!$A$2:$AG$39,MATCH("Eksport 3.a.",'[44]Månedlig Olie Rapport'!$B$2:$B$39,0),FALSE),0)</f>
        <v>0</v>
      </c>
      <c r="F400" s="16">
        <f>IFERROR(HLOOKUP("flybenzin",'[44]Månedlig Olie Rapport'!$A$2:$AG$39,MATCH("Bunkring af udenrigsfart 3.d.",'[44]Månedlig Olie Rapport'!$B$2:$B$39,0),FALSE),0)</f>
        <v>0</v>
      </c>
      <c r="G400" s="65">
        <f>I399-I400</f>
        <v>214</v>
      </c>
      <c r="H400" s="16">
        <f>IFERROR(HLOOKUP("flybenzin",'[44]Månedlig Olie Rapport'!$A$2:$AG$39,MATCH("Salg til Forsvaret 3.e.",'[44]Månedlig Olie Rapport'!$B$2:$B$39,0),FALSE),0)
+IFERROR(HLOOKUP("flybenzin",'[44]Månedlig Olie Rapport'!$A$2:$AG$39,MATCH("Salg til international luftfart 3.f.",'[44]Månedlig Olie Rapport'!$B$2:$B$39,0),FALSE),0)
+IFERROR(HLOOKUP("flybenzin",'[44]Månedlig Olie Rapport'!$A$2:$AG$39,MATCH("Salg til andre 3.h.",'[44]Månedlig Olie Rapport'!$B$2:$B$39,0),FALSE),0)
+IFERROR(HLOOKUP("flybenzin",'[44]Månedlig Olie Rapport'!$A$2:$AG$39,MATCH("Salg til platform 3.g.",'[44]Månedlig Olie Rapport'!$B$2:$B$39,0),FALSE),0)
+IFERROR(HLOOKUP("flybenzin",'[44]Månedlig Olie Rapport'!$A$2:$AG$39,MATCH("Eget forbrug uden for raffinaderi 3*",'[44]Månedlig Olie Rapport'!$B$2:$B$39,0),FALSE),0)
-IFERROR(HLOOKUP("flybenzin",'[44]Månedlig Olie Rapport'!$A$2:$AG$39,MATCH("køb fra andre 2e",'[44]Månedlig Olie Rapport'!$B$2:$B$39,0),FALSE),0)</f>
        <v>214</v>
      </c>
      <c r="I400" s="16">
        <f>IFERROR(HLOOKUP("flybenzin",'[44]Månedlig Olie Rapport'!$A$2:$AG$39,MATCH("EGEN BEHOLDNING ULTIMO",'[44]Månedlig Olie Rapport'!$A$2:$A$39,0),FALSE),0)</f>
        <v>458</v>
      </c>
      <c r="L400" s="16">
        <f t="shared" si="74"/>
        <v>6.6549719999999999</v>
      </c>
      <c r="N400" s="23" t="str">
        <f>'Olieforbrug, TJ'!M400</f>
        <v>August</v>
      </c>
    </row>
    <row r="401" spans="1:14" x14ac:dyDescent="0.2">
      <c r="A401" s="23" t="str">
        <f>'Olieforbrug, TJ'!A401</f>
        <v>September</v>
      </c>
      <c r="C401" s="16">
        <f>IFERROR(HLOOKUP("flybenzin",'[45]Månedlig Olie Rapport'!$B$2:$AG$39,MATCH("Egen produktion 2.i.",'[45]Månedlig Olie Rapport'!$B$2:$B$39,0),FALSE),0)</f>
        <v>0</v>
      </c>
      <c r="D401" s="16">
        <f>IFERROR(HLOOKUP("flybenzin",'[45]Månedlig Olie Rapport'!$A$2:$AG$39,MATCH("Import 2.a.",'[45]Månedlig Olie Rapport'!$B$2:$B$39,0),FALSE),0)</f>
        <v>496</v>
      </c>
      <c r="E401" s="16">
        <f>IFERROR(HLOOKUP("flybenzin",'[45]Månedlig Olie Rapport'!$A$2:$AG$39,MATCH("Eksport 3.a.",'[45]Månedlig Olie Rapport'!$B$2:$B$39,0),FALSE),0)</f>
        <v>0</v>
      </c>
      <c r="F401" s="16">
        <f>IFERROR(HLOOKUP("flybenzin",'[45]Månedlig Olie Rapport'!$A$2:$AG$39,MATCH("Bunkring af udenrigsfart 3.d.",'[45]Månedlig Olie Rapport'!$B$2:$B$39,0),FALSE),0)</f>
        <v>0</v>
      </c>
      <c r="G401" s="65">
        <f>I400-I401</f>
        <v>-291</v>
      </c>
      <c r="H401" s="16">
        <f>IFERROR(HLOOKUP("flybenzin",'[45]Månedlig Olie Rapport'!$A$2:$AG$39,MATCH("Salg til Forsvaret 3.e.",'[45]Månedlig Olie Rapport'!$B$2:$B$39,0),FALSE),0)
+IFERROR(HLOOKUP("flybenzin",'[45]Månedlig Olie Rapport'!$A$2:$AG$39,MATCH("Salg til international luftfart 3.f.",'[45]Månedlig Olie Rapport'!$B$2:$B$39,0),FALSE),0)
+IFERROR(HLOOKUP("flybenzin",'[45]Månedlig Olie Rapport'!$A$2:$AG$39,MATCH("Salg til andre 3.h.",'[45]Månedlig Olie Rapport'!$B$2:$B$39,0),FALSE),0)
+IFERROR(HLOOKUP("flybenzin",'[45]Månedlig Olie Rapport'!$A$2:$AG$39,MATCH("Salg til platform 3.g.",'[45]Månedlig Olie Rapport'!$B$2:$B$39,0),FALSE),0)
+IFERROR(HLOOKUP("flybenzin",'[45]Månedlig Olie Rapport'!$A$2:$AG$39,MATCH("Eget forbrug uden for raffinaderi 3*",'[45]Månedlig Olie Rapport'!$B$2:$B$39,0),FALSE),0)
-IFERROR(HLOOKUP("flybenzin",'[45]Månedlig Olie Rapport'!$A$2:$AG$39,MATCH("køb fra andre 2e",'[45]Månedlig Olie Rapport'!$B$2:$B$39,0),FALSE),0)</f>
        <v>203</v>
      </c>
      <c r="I401" s="16">
        <f>IFERROR(HLOOKUP("flybenzin",'[45]Månedlig Olie Rapport'!$A$2:$AG$39,MATCH("EGEN BEHOLDNING ULTIMO",'[45]Månedlig Olie Rapport'!$A$2:$A$39,0),FALSE),0)</f>
        <v>749</v>
      </c>
      <c r="L401" s="16">
        <f t="shared" si="74"/>
        <v>6.3128939999999991</v>
      </c>
      <c r="N401" s="23" t="str">
        <f>'Olieforbrug, TJ'!M401</f>
        <v>September</v>
      </c>
    </row>
    <row r="402" spans="1:14" x14ac:dyDescent="0.2">
      <c r="A402" s="23" t="str">
        <f>'Olieforbrug, TJ'!A402</f>
        <v>Oktober</v>
      </c>
      <c r="C402" s="16">
        <f>IFERROR(HLOOKUP("flybenzin",'[46]Månedlig Olie Rapport'!$B$2:$AG$39,MATCH("Egen produktion 2.i.",'[46]Månedlig Olie Rapport'!$B$2:$B$39,0),FALSE),0)</f>
        <v>0</v>
      </c>
      <c r="D402" s="16">
        <f>IFERROR(HLOOKUP("flybenzin",'[46]Månedlig Olie Rapport'!$A$2:$AG$39,MATCH("Import 2.a.",'[46]Månedlig Olie Rapport'!$B$2:$B$39,0),FALSE),0)</f>
        <v>14</v>
      </c>
      <c r="E402" s="16">
        <f>IFERROR(HLOOKUP("flybenzin",'[46]Månedlig Olie Rapport'!$A$2:$AG$39,MATCH("Eksport 3.a.",'[46]Månedlig Olie Rapport'!$B$2:$B$39,0),FALSE),0)</f>
        <v>0</v>
      </c>
      <c r="F402" s="16">
        <f>IFERROR(HLOOKUP("flybenzin",'[46]Månedlig Olie Rapport'!$A$2:$AG$39,MATCH("Bunkring af udenrigsfart 3.d.",'[46]Månedlig Olie Rapport'!$B$2:$B$39,0),FALSE),0)</f>
        <v>0</v>
      </c>
      <c r="G402" s="65">
        <f>I401-I402</f>
        <v>83</v>
      </c>
      <c r="H402" s="16">
        <f>IFERROR(HLOOKUP("flybenzin",'[46]Månedlig Olie Rapport'!$A$2:$AG$39,MATCH("Salg til Forsvaret 3.e.",'[46]Månedlig Olie Rapport'!$B$2:$B$39,0),FALSE),0)
+IFERROR(HLOOKUP("flybenzin",'[46]Månedlig Olie Rapport'!$A$2:$AG$39,MATCH("Salg til international luftfart 3.f.",'[46]Månedlig Olie Rapport'!$B$2:$B$39,0),FALSE),0)
+IFERROR(HLOOKUP("flybenzin",'[46]Månedlig Olie Rapport'!$A$2:$AG$39,MATCH("Salg til andre 3.h.",'[46]Månedlig Olie Rapport'!$B$2:$B$39,0),FALSE),0)
+IFERROR(HLOOKUP("flybenzin",'[46]Månedlig Olie Rapport'!$A$2:$AG$39,MATCH("Salg til platform 3.g.",'[46]Månedlig Olie Rapport'!$B$2:$B$39,0),FALSE),0)
+IFERROR(HLOOKUP("flybenzin",'[46]Månedlig Olie Rapport'!$A$2:$AG$39,MATCH("Eget forbrug uden for raffinaderi 3*",'[46]Månedlig Olie Rapport'!$B$2:$B$39,0),FALSE),0)
-IFERROR(HLOOKUP("flybenzin",'[46]Månedlig Olie Rapport'!$A$2:$AG$39,MATCH("køb fra andre 2e",'[46]Månedlig Olie Rapport'!$B$2:$B$39,0),FALSE),0)</f>
        <v>97</v>
      </c>
      <c r="I402" s="16">
        <f>IFERROR(HLOOKUP("flybenzin",'[46]Månedlig Olie Rapport'!$A$2:$AG$39,MATCH("EGEN BEHOLDNING ULTIMO",'[46]Månedlig Olie Rapport'!$A$2:$A$39,0),FALSE),0)</f>
        <v>666</v>
      </c>
      <c r="L402" s="16">
        <f t="shared" si="74"/>
        <v>3.0165059999999992</v>
      </c>
      <c r="N402" s="23" t="str">
        <f>'Olieforbrug, TJ'!M402</f>
        <v>October</v>
      </c>
    </row>
    <row r="403" spans="1:14" x14ac:dyDescent="0.2">
      <c r="A403" s="23" t="str">
        <f>'Olieforbrug, TJ'!A403</f>
        <v>November</v>
      </c>
      <c r="C403" s="16">
        <f>IFERROR(HLOOKUP("flybenzin",'[47]Månedlig Olie Rapport'!$B$2:$AG$39,MATCH("Egen produktion 2.i.",'[47]Månedlig Olie Rapport'!$B$2:$B$39,0),FALSE),0)</f>
        <v>0</v>
      </c>
      <c r="D403" s="16">
        <f>IFERROR(HLOOKUP("flybenzin",'[47]Månedlig Olie Rapport'!$A$2:$AG$39,MATCH("Import 2.a.",'[47]Månedlig Olie Rapport'!$B$2:$B$39,0),FALSE),0)</f>
        <v>29</v>
      </c>
      <c r="E403" s="16">
        <f>IFERROR(HLOOKUP("flybenzin",'[47]Månedlig Olie Rapport'!$A$2:$AG$39,MATCH("Eksport 3.a.",'[47]Månedlig Olie Rapport'!$B$2:$B$39,0),FALSE),0)</f>
        <v>0</v>
      </c>
      <c r="F403" s="16">
        <f>IFERROR(HLOOKUP("flybenzin",'[47]Månedlig Olie Rapport'!$A$2:$AG$39,MATCH("Bunkring af udenrigsfart 3.d.",'[47]Månedlig Olie Rapport'!$B$2:$B$39,0),FALSE),0)</f>
        <v>0</v>
      </c>
      <c r="G403" s="65">
        <f>I402-I403</f>
        <v>130</v>
      </c>
      <c r="H403" s="16">
        <f>IFERROR(HLOOKUP("flybenzin",'[47]Månedlig Olie Rapport'!$A$2:$AG$39,MATCH("Salg til Forsvaret 3.e.",'[47]Månedlig Olie Rapport'!$B$2:$B$39,0),FALSE),0)
+IFERROR(HLOOKUP("flybenzin",'[47]Månedlig Olie Rapport'!$A$2:$AG$39,MATCH("Salg til international luftfart 3.f.",'[47]Månedlig Olie Rapport'!$B$2:$B$39,0),FALSE),0)
+IFERROR(HLOOKUP("flybenzin",'[47]Månedlig Olie Rapport'!$A$2:$AG$39,MATCH("Salg til andre 3.h.",'[47]Månedlig Olie Rapport'!$B$2:$B$39,0),FALSE),0)
+IFERROR(HLOOKUP("flybenzin",'[47]Månedlig Olie Rapport'!$A$2:$AG$39,MATCH("Salg til platform 3.g.",'[47]Månedlig Olie Rapport'!$B$2:$B$39,0),FALSE),0)
+IFERROR(HLOOKUP("flybenzin",'[47]Månedlig Olie Rapport'!$A$2:$AG$39,MATCH("Eget forbrug uden for raffinaderi 3*",'[47]Månedlig Olie Rapport'!$B$2:$B$39,0),FALSE),0)
-IFERROR(HLOOKUP("flybenzin",'[47]Månedlig Olie Rapport'!$A$2:$AG$39,MATCH("køb fra andre 2e",'[47]Månedlig Olie Rapport'!$B$2:$B$39,0),FALSE),0)</f>
        <v>159</v>
      </c>
      <c r="I403" s="16">
        <f>IFERROR(HLOOKUP("flybenzin",'[47]Månedlig Olie Rapport'!$A$2:$AG$39,MATCH("EGEN BEHOLDNING ULTIMO",'[47]Månedlig Olie Rapport'!$A$2:$A$39,0),FALSE),0)</f>
        <v>536</v>
      </c>
      <c r="L403" s="16">
        <f t="shared" si="74"/>
        <v>4.9445819999999996</v>
      </c>
      <c r="N403" s="23" t="str">
        <f>'Olieforbrug, TJ'!M403</f>
        <v>November</v>
      </c>
    </row>
    <row r="404" spans="1:14" ht="13.5" thickBot="1" x14ac:dyDescent="0.25">
      <c r="A404" s="41" t="str">
        <f>'Olieforbrug, TJ'!A404</f>
        <v>December</v>
      </c>
      <c r="C404" s="42">
        <f>IFERROR(HLOOKUP("flybenzin",'[48]Månedlig Olie Rapport'!$B$2:$AG$39,MATCH("Egen produktion 2.i.",'[48]Månedlig Olie Rapport'!$B$2:$B$39,0),FALSE),0)</f>
        <v>0</v>
      </c>
      <c r="D404" s="42">
        <f>IFERROR(HLOOKUP("flybenzin",'[48]Månedlig Olie Rapport'!$A$2:$AG$39,MATCH("Import 2.a.",'[48]Månedlig Olie Rapport'!$B$2:$B$39,0),FALSE),0)</f>
        <v>0</v>
      </c>
      <c r="E404" s="42">
        <f>IFERROR(HLOOKUP("flybenzin",'[48]Månedlig Olie Rapport'!$A$2:$AG$39,MATCH("Eksport 3.a.",'[48]Månedlig Olie Rapport'!$B$2:$B$39,0),FALSE),0)</f>
        <v>0</v>
      </c>
      <c r="F404" s="42">
        <f>IFERROR(HLOOKUP("flybenzin",'[48]Månedlig Olie Rapport'!$A$2:$AG$39,MATCH("Bunkring af udenrigsfart 3.d.",'[48]Månedlig Olie Rapport'!$B$2:$B$39,0),FALSE),0)</f>
        <v>0</v>
      </c>
      <c r="G404" s="42">
        <f>I403-I404</f>
        <v>42</v>
      </c>
      <c r="H404" s="42">
        <f>IFERROR(HLOOKUP("flybenzin",'[48]Månedlig Olie Rapport'!$A$2:$AG$39,MATCH("Salg til Forsvaret 3.e.",'[48]Månedlig Olie Rapport'!$B$2:$B$39,0),FALSE),0)
+IFERROR(HLOOKUP("flybenzin",'[48]Månedlig Olie Rapport'!$A$2:$AG$39,MATCH("Salg til international luftfart 3.f.",'[48]Månedlig Olie Rapport'!$B$2:$B$39,0),FALSE),0)
+IFERROR(HLOOKUP("flybenzin",'[48]Månedlig Olie Rapport'!$A$2:$AG$39,MATCH("Salg til andre 3.h.",'[48]Månedlig Olie Rapport'!$B$2:$B$39,0),FALSE),0)
+IFERROR(HLOOKUP("flybenzin",'[48]Månedlig Olie Rapport'!$A$2:$AG$39,MATCH("Salg til platform 3.g.",'[48]Månedlig Olie Rapport'!$B$2:$B$39,0),FALSE),0)
+IFERROR(HLOOKUP("flybenzin",'[48]Månedlig Olie Rapport'!$A$2:$AG$39,MATCH("Eget forbrug uden for raffinaderi 3*",'[48]Månedlig Olie Rapport'!$B$2:$B$39,0),FALSE),0)
-IFERROR(HLOOKUP("flybenzin",'[48]Månedlig Olie Rapport'!$A$2:$AG$39,MATCH("køb fra andre 2e",'[48]Månedlig Olie Rapport'!$B$2:$B$39,0),FALSE),0)</f>
        <v>42</v>
      </c>
      <c r="I404" s="42">
        <f>IFERROR(HLOOKUP("flybenzin",'[48]Månedlig Olie Rapport'!$A$2:$AG$39,MATCH("EGEN BEHOLDNING ULTIMO",'[48]Månedlig Olie Rapport'!$A$2:$A$39,0),FALSE),0)</f>
        <v>494</v>
      </c>
      <c r="J404" s="2"/>
      <c r="K404" s="2"/>
      <c r="L404" s="54">
        <f t="shared" si="74"/>
        <v>1.3061160000000001</v>
      </c>
      <c r="N404" s="43" t="str">
        <f>'Olieforbrug, TJ'!M404</f>
        <v>December</v>
      </c>
    </row>
    <row r="405" spans="1:14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5"/>
      <c r="K405" s="15"/>
      <c r="L405" s="14"/>
      <c r="M405" s="3"/>
      <c r="N405" s="37">
        <f>'Olieforbrug, TJ'!M405</f>
        <v>2021</v>
      </c>
    </row>
    <row r="406" spans="1:14" ht="12.95" customHeight="1" x14ac:dyDescent="0.2">
      <c r="A406" s="23" t="str">
        <f>'Olieforbrug, TJ'!A406</f>
        <v>Januar</v>
      </c>
      <c r="C406" s="16">
        <f>IFERROR(HLOOKUP("flybenzin",'[49]Månedlig Olie Rapport'!$B$2:$AG$39,MATCH("Egen produktion 2.i.",'[49]Månedlig Olie Rapport'!$B$2:$B$39,0),FALSE),0)</f>
        <v>0</v>
      </c>
      <c r="D406" s="16">
        <f>IFERROR(HLOOKUP("flybenzin",'[49]Månedlig Olie Rapport'!$A$2:$AG$39,MATCH("Import 2.a.",'[49]Månedlig Olie Rapport'!$B$2:$B$39,0),FALSE),0)</f>
        <v>0</v>
      </c>
      <c r="E406" s="16">
        <f>IFERROR(HLOOKUP("flybenzin",'[49]Månedlig Olie Rapport'!$A$2:$AG$39,MATCH("Eksport 3.a.",'[49]Månedlig Olie Rapport'!$B$2:$B$39,0),FALSE),0)</f>
        <v>0</v>
      </c>
      <c r="F406" s="16">
        <f>IFERROR(HLOOKUP("flybenzin",'[49]Månedlig Olie Rapport'!$A$2:$AG$39,MATCH("Bunkring af udenrigsfart 3.d.",'[49]Månedlig Olie Rapport'!$B$2:$B$39,0),FALSE),0)</f>
        <v>0</v>
      </c>
      <c r="G406" s="16">
        <f>I404-I406</f>
        <v>139</v>
      </c>
      <c r="H406" s="16">
        <f>IFERROR(HLOOKUP("flybenzin",'[49]Månedlig Olie Rapport'!$A$2:$AG$39,MATCH("Salg til Forsvaret 3.e.",'[49]Månedlig Olie Rapport'!$B$2:$B$39,0),FALSE),0)
+IFERROR(HLOOKUP("flybenzin",'[49]Månedlig Olie Rapport'!$A$2:$AG$39,MATCH("Salg til international luftfart 3.f.",'[49]Månedlig Olie Rapport'!$B$2:$B$39,0),FALSE),0)
+IFERROR(HLOOKUP("flybenzin",'[49]Månedlig Olie Rapport'!$A$2:$AG$39,MATCH("Salg til andre 3.h.",'[49]Månedlig Olie Rapport'!$B$2:$B$39,0),FALSE),0)
+IFERROR(HLOOKUP("flybenzin",'[49]Månedlig Olie Rapport'!$A$2:$AG$39,MATCH("Salg til platform 3.g.",'[49]Månedlig Olie Rapport'!$B$2:$B$39,0),FALSE),0)
+IFERROR(HLOOKUP("flybenzin",'[49]Månedlig Olie Rapport'!$A$2:$AG$39,MATCH("Eget forbrug uden for raffinaderi 3*",'[49]Månedlig Olie Rapport'!$B$2:$B$39,0),FALSE),0)
-IFERROR(HLOOKUP("flybenzin",'[49]Månedlig Olie Rapport'!$A$2:$AG$39,MATCH("køb fra andre 2e",'[49]Månedlig Olie Rapport'!$B$2:$B$39,0),FALSE),0)</f>
        <v>138</v>
      </c>
      <c r="I406" s="16">
        <f>IFERROR(HLOOKUP("flybenzin",'[49]Månedlig Olie Rapport'!$A$2:$AG$39,MATCH("EGEN BEHOLDNING ULTIMO",'[49]Månedlig Olie Rapport'!$A$2:$A$39,0),FALSE),0)</f>
        <v>355</v>
      </c>
      <c r="J406" s="15"/>
      <c r="K406" s="15"/>
      <c r="L406" s="16">
        <f t="shared" ref="L406:L417" si="76">H406*0.71*43.8/1000</f>
        <v>4.291523999999999</v>
      </c>
      <c r="N406" s="23" t="str">
        <f>'Olieforbrug, TJ'!M406</f>
        <v>January</v>
      </c>
    </row>
    <row r="407" spans="1:14" ht="12.95" customHeight="1" x14ac:dyDescent="0.2">
      <c r="A407" s="23" t="str">
        <f>'Olieforbrug, TJ'!A407</f>
        <v>Februar</v>
      </c>
      <c r="C407" s="16">
        <f>IFERROR(HLOOKUP("flybenzin",'[50]Månedlig Olie Rapport'!$B$2:$AG$39,MATCH("Egen produktion 2.i.",'[50]Månedlig Olie Rapport'!$B$2:$B$39,0),FALSE),0)</f>
        <v>0</v>
      </c>
      <c r="D407" s="16">
        <f>IFERROR(HLOOKUP("flybenzin",'[50]Månedlig Olie Rapport'!$A$2:$AG$39,MATCH("Import 2.a.",'[50]Månedlig Olie Rapport'!$B$2:$B$39,0),FALSE),0)</f>
        <v>30</v>
      </c>
      <c r="E407" s="16">
        <f>IFERROR(HLOOKUP("flybenzin",'[50]Månedlig Olie Rapport'!$A$2:$AG$39,MATCH("Eksport 3.a.",'[50]Månedlig Olie Rapport'!$B$2:$B$39,0),FALSE),0)</f>
        <v>0</v>
      </c>
      <c r="F407" s="16">
        <f>IFERROR(HLOOKUP("flybenzin",'[50]Månedlig Olie Rapport'!$A$2:$AG$39,MATCH("Bunkring af udenrigsfart 3.d.",'[50]Månedlig Olie Rapport'!$B$2:$B$39,0),FALSE),0)</f>
        <v>0</v>
      </c>
      <c r="G407" s="16">
        <f t="shared" ref="G407:G412" si="77">I406-I407</f>
        <v>355</v>
      </c>
      <c r="H407" s="16">
        <f>IFERROR(HLOOKUP("flybenzin",'[50]Månedlig Olie Rapport'!$A$2:$AG$39,MATCH("Salg til Forsvaret 3.e.",'[50]Månedlig Olie Rapport'!$B$2:$B$39,0),FALSE),0)
+IFERROR(HLOOKUP("flybenzin",'[50]Månedlig Olie Rapport'!$A$2:$AG$39,MATCH("Salg til international luftfart 3.f.",'[50]Månedlig Olie Rapport'!$B$2:$B$39,0),FALSE),0)
+IFERROR(HLOOKUP("flybenzin",'[50]Månedlig Olie Rapport'!$A$2:$AG$39,MATCH("Salg til andre 3.h.",'[50]Månedlig Olie Rapport'!$B$2:$B$39,0),FALSE),0)
+IFERROR(HLOOKUP("flybenzin",'[50]Månedlig Olie Rapport'!$A$2:$AG$39,MATCH("Salg til platform 3.g.",'[50]Månedlig Olie Rapport'!$B$2:$B$39,0),FALSE),0)
+IFERROR(HLOOKUP("flybenzin",'[50]Månedlig Olie Rapport'!$A$2:$AG$39,MATCH("Eget forbrug uden for raffinaderi 3*",'[50]Månedlig Olie Rapport'!$B$2:$B$39,0),FALSE),0)
-IFERROR(HLOOKUP("flybenzin",'[50]Månedlig Olie Rapport'!$A$2:$AG$39,MATCH("køb fra andre 2e",'[50]Månedlig Olie Rapport'!$B$2:$B$39,0),FALSE),0)</f>
        <v>378</v>
      </c>
      <c r="I407" s="16">
        <f>IFERROR(HLOOKUP("flybenzin",'[50]Månedlig Olie Rapport'!$A$2:$AG$39,MATCH("EGEN BEHOLDNING ULTIMO",'[50]Månedlig Olie Rapport'!$A$2:$A$39,0),FALSE),0)</f>
        <v>0</v>
      </c>
      <c r="J407" s="15"/>
      <c r="K407" s="15"/>
      <c r="L407" s="16">
        <f t="shared" si="76"/>
        <v>11.755044</v>
      </c>
      <c r="N407" s="23" t="str">
        <f>'Olieforbrug, TJ'!M407</f>
        <v>February</v>
      </c>
    </row>
    <row r="408" spans="1:14" ht="12.95" customHeight="1" x14ac:dyDescent="0.2">
      <c r="A408" s="23" t="str">
        <f>'Olieforbrug, TJ'!A408</f>
        <v>Marts</v>
      </c>
      <c r="C408" s="16">
        <f>IFERROR(HLOOKUP("flybenzin",'[51]Månedlig Olie Rapport'!$B$2:$AG$39,MATCH("Egen produktion 2.i.",'[51]Månedlig Olie Rapport'!$B$2:$B$39,0),FALSE),0)</f>
        <v>0</v>
      </c>
      <c r="D408" s="16">
        <f>IFERROR(HLOOKUP("flybenzin",'[51]Månedlig Olie Rapport'!$A$2:$AG$39,MATCH("Import 2.a.",'[51]Månedlig Olie Rapport'!$B$2:$B$39,0),FALSE),0)</f>
        <v>16</v>
      </c>
      <c r="E408" s="16">
        <f>IFERROR(HLOOKUP("flybenzin",'[51]Månedlig Olie Rapport'!$A$2:$AG$39,MATCH("Eksport 3.a.",'[51]Månedlig Olie Rapport'!$B$2:$B$39,0),FALSE),0)</f>
        <v>0</v>
      </c>
      <c r="F408" s="16">
        <f>IFERROR(HLOOKUP("flybenzin",'[51]Månedlig Olie Rapport'!$A$2:$AG$39,MATCH("Bunkring af udenrigsfart 3.d.",'[51]Månedlig Olie Rapport'!$B$2:$B$39,0),FALSE),0)</f>
        <v>0</v>
      </c>
      <c r="G408" s="16">
        <f t="shared" si="77"/>
        <v>0</v>
      </c>
      <c r="H408" s="16">
        <f>IFERROR(HLOOKUP("flybenzin",'[51]Månedlig Olie Rapport'!$A$2:$AG$39,MATCH("Salg til Forsvaret 3.e.",'[51]Månedlig Olie Rapport'!$B$2:$B$39,0),FALSE),0)
+IFERROR(HLOOKUP("flybenzin",'[51]Månedlig Olie Rapport'!$A$2:$AG$39,MATCH("Salg til international luftfart 3.f.",'[51]Månedlig Olie Rapport'!$B$2:$B$39,0),FALSE),0)
+IFERROR(HLOOKUP("flybenzin",'[51]Månedlig Olie Rapport'!$A$2:$AG$39,MATCH("Salg til andre 3.h.",'[51]Månedlig Olie Rapport'!$B$2:$B$39,0),FALSE),0)
+IFERROR(HLOOKUP("flybenzin",'[51]Månedlig Olie Rapport'!$A$2:$AG$39,MATCH("Salg til platform 3.g.",'[51]Månedlig Olie Rapport'!$B$2:$B$39,0),FALSE),0)
+IFERROR(HLOOKUP("flybenzin",'[51]Månedlig Olie Rapport'!$A$2:$AG$39,MATCH("Eget forbrug uden for raffinaderi 3*",'[51]Månedlig Olie Rapport'!$B$2:$B$39,0),FALSE),0)
-IFERROR(HLOOKUP("flybenzin",'[51]Månedlig Olie Rapport'!$A$2:$AG$39,MATCH("køb fra andre 2e",'[51]Månedlig Olie Rapport'!$B$2:$B$39,0),FALSE),0)</f>
        <v>16</v>
      </c>
      <c r="I408" s="16">
        <f>IFERROR(HLOOKUP("flybenzin",'[51]Månedlig Olie Rapport'!$A$2:$AG$39,MATCH("EGEN BEHOLDNING ULTIMO",'[51]Månedlig Olie Rapport'!$A$2:$A$39,0),FALSE),0)</f>
        <v>0</v>
      </c>
      <c r="J408" s="15"/>
      <c r="K408" s="15"/>
      <c r="L408" s="16">
        <f t="shared" si="76"/>
        <v>0.4975679999999999</v>
      </c>
      <c r="N408" s="23" t="str">
        <f>'Olieforbrug, TJ'!M408</f>
        <v>March</v>
      </c>
    </row>
    <row r="409" spans="1:14" x14ac:dyDescent="0.2">
      <c r="A409" s="23" t="str">
        <f>'Olieforbrug, TJ'!A409</f>
        <v>April</v>
      </c>
      <c r="C409" s="16">
        <f>IFERROR(HLOOKUP("flybenzin",'[52]Månedlig Olie Rapport'!$B$2:$AG$39,MATCH("Egen produktion 2.i.",'[52]Månedlig Olie Rapport'!$B$2:$B$39,0),FALSE),0)</f>
        <v>0</v>
      </c>
      <c r="D409" s="16">
        <f>IFERROR(HLOOKUP("flybenzin",'[52]Månedlig Olie Rapport'!$A$2:$AG$39,MATCH("Import 2.a.",'[52]Månedlig Olie Rapport'!$B$2:$B$39,0),FALSE),0)</f>
        <v>61</v>
      </c>
      <c r="E409" s="16">
        <f>IFERROR(HLOOKUP("flybenzin",'[52]Månedlig Olie Rapport'!$A$2:$AG$39,MATCH("Eksport 3.a.",'[52]Månedlig Olie Rapport'!$B$2:$B$39,0),FALSE),0)</f>
        <v>0</v>
      </c>
      <c r="F409" s="16">
        <f>IFERROR(HLOOKUP("flybenzin",'[52]Månedlig Olie Rapport'!$A$2:$AG$39,MATCH("Bunkring af udenrigsfart 3.d.",'[52]Månedlig Olie Rapport'!$B$2:$B$39,0),FALSE),0)</f>
        <v>0</v>
      </c>
      <c r="G409" s="16">
        <f t="shared" si="77"/>
        <v>0</v>
      </c>
      <c r="H409" s="16">
        <f>IFERROR(HLOOKUP("flybenzin",'[52]Månedlig Olie Rapport'!$A$2:$AG$39,MATCH("Salg til Forsvaret 3.e.",'[52]Månedlig Olie Rapport'!$B$2:$B$39,0),FALSE),0)
+IFERROR(HLOOKUP("flybenzin",'[52]Månedlig Olie Rapport'!$A$2:$AG$39,MATCH("Salg til international luftfart 3.f.",'[52]Månedlig Olie Rapport'!$B$2:$B$39,0),FALSE),0)
+IFERROR(HLOOKUP("flybenzin",'[52]Månedlig Olie Rapport'!$A$2:$AG$39,MATCH("Salg til andre 3.h.",'[52]Månedlig Olie Rapport'!$B$2:$B$39,0),FALSE),0)
+IFERROR(HLOOKUP("flybenzin",'[52]Månedlig Olie Rapport'!$A$2:$AG$39,MATCH("Salg til platform 3.g.",'[52]Månedlig Olie Rapport'!$B$2:$B$39,0),FALSE),0)
+IFERROR(HLOOKUP("flybenzin",'[52]Månedlig Olie Rapport'!$A$2:$AG$39,MATCH("Eget forbrug uden for raffinaderi 3*",'[52]Månedlig Olie Rapport'!$B$2:$B$39,0),FALSE),0)
-IFERROR(HLOOKUP("flybenzin",'[52]Månedlig Olie Rapport'!$A$2:$AG$39,MATCH("køb fra andre 2e",'[52]Månedlig Olie Rapport'!$B$2:$B$39,0),FALSE),0)</f>
        <v>61</v>
      </c>
      <c r="I409" s="16">
        <f>IFERROR(HLOOKUP("flybenzin",'[52]Månedlig Olie Rapport'!$A$2:$AG$39,MATCH("EGEN BEHOLDNING ULTIMO",'[52]Månedlig Olie Rapport'!$A$2:$A$39,0),FALSE),0)</f>
        <v>0</v>
      </c>
      <c r="J409" s="15"/>
      <c r="K409" s="15"/>
      <c r="L409" s="16">
        <f t="shared" si="76"/>
        <v>1.8969779999999996</v>
      </c>
      <c r="N409" s="23" t="str">
        <f>'Olieforbrug, TJ'!M409</f>
        <v>April</v>
      </c>
    </row>
    <row r="410" spans="1:14" x14ac:dyDescent="0.2">
      <c r="A410" s="23" t="str">
        <f>'Olieforbrug, TJ'!A410</f>
        <v>Maj</v>
      </c>
      <c r="C410" s="16">
        <f>IFERROR(HLOOKUP("flybenzin",'[53]Månedlig Olie Rapport'!$B$2:$AG$39,MATCH("Egen produktion 2.i.",'[53]Månedlig Olie Rapport'!$B$2:$B$39,0),FALSE),0)</f>
        <v>0</v>
      </c>
      <c r="D410" s="16">
        <f>IFERROR(HLOOKUP("flybenzin",'[53]Månedlig Olie Rapport'!$A$2:$AG$39,MATCH("Import 2.a.",'[53]Månedlig Olie Rapport'!$B$2:$B$39,0),FALSE),0)</f>
        <v>61</v>
      </c>
      <c r="E410" s="16">
        <f>IFERROR(HLOOKUP("flybenzin",'[53]Månedlig Olie Rapport'!$A$2:$AG$39,MATCH("Eksport 3.a.",'[53]Månedlig Olie Rapport'!$B$2:$B$39,0),FALSE),0)</f>
        <v>0</v>
      </c>
      <c r="F410" s="16">
        <f>IFERROR(HLOOKUP("flybenzin",'[53]Månedlig Olie Rapport'!$A$2:$AG$39,MATCH("Bunkring af udenrigsfart 3.d.",'[53]Månedlig Olie Rapport'!$B$2:$B$39,0),FALSE),0)</f>
        <v>0</v>
      </c>
      <c r="G410" s="16">
        <f t="shared" si="77"/>
        <v>0</v>
      </c>
      <c r="H410" s="16">
        <f>IFERROR(HLOOKUP("flybenzin",'[53]Månedlig Olie Rapport'!$A$2:$AG$39,MATCH("Salg til Forsvaret 3.e.",'[53]Månedlig Olie Rapport'!$B$2:$B$39,0),FALSE),0)
+IFERROR(HLOOKUP("flybenzin",'[53]Månedlig Olie Rapport'!$A$2:$AG$39,MATCH("Salg til international luftfart 3.f.",'[53]Månedlig Olie Rapport'!$B$2:$B$39,0),FALSE),0)
+IFERROR(HLOOKUP("flybenzin",'[53]Månedlig Olie Rapport'!$A$2:$AG$39,MATCH("Salg til andre 3.h.",'[53]Månedlig Olie Rapport'!$B$2:$B$39,0),FALSE),0)
+IFERROR(HLOOKUP("flybenzin",'[53]Månedlig Olie Rapport'!$A$2:$AG$39,MATCH("Salg til platform 3.g.",'[53]Månedlig Olie Rapport'!$B$2:$B$39,0),FALSE),0)
+IFERROR(HLOOKUP("flybenzin",'[53]Månedlig Olie Rapport'!$A$2:$AG$39,MATCH("Eget forbrug uden for raffinaderi 3*",'[53]Månedlig Olie Rapport'!$B$2:$B$39,0),FALSE),0)
-IFERROR(HLOOKUP("flybenzin",'[53]Månedlig Olie Rapport'!$A$2:$AG$39,MATCH("køb fra andre 2e",'[53]Månedlig Olie Rapport'!$B$2:$B$39,0),FALSE),0)</f>
        <v>61</v>
      </c>
      <c r="I410" s="16">
        <f>IFERROR(HLOOKUP("flybenzin",'[53]Månedlig Olie Rapport'!$A$2:$AG$39,MATCH("EGEN BEHOLDNING ULTIMO",'[53]Månedlig Olie Rapport'!$A$2:$A$39,0),FALSE),0)</f>
        <v>0</v>
      </c>
      <c r="J410" s="15"/>
      <c r="K410" s="15"/>
      <c r="L410" s="16">
        <f t="shared" si="76"/>
        <v>1.8969779999999996</v>
      </c>
      <c r="N410" s="23" t="str">
        <f>'Olieforbrug, TJ'!M410</f>
        <v>May</v>
      </c>
    </row>
    <row r="411" spans="1:14" x14ac:dyDescent="0.2">
      <c r="A411" s="23" t="str">
        <f>'Olieforbrug, TJ'!A411</f>
        <v>Juni</v>
      </c>
      <c r="C411" s="16">
        <f>IFERROR(HLOOKUP("flybenzin",'[54]Månedlig Olie Rapport'!$B$2:$AG$39,MATCH("Egen produktion 2.i.",'[54]Månedlig Olie Rapport'!$B$2:$B$39,0),FALSE),0)</f>
        <v>0</v>
      </c>
      <c r="D411" s="16">
        <f>IFERROR(HLOOKUP("flybenzin",'[54]Månedlig Olie Rapport'!$A$2:$AG$39,MATCH("Import 2.a.",'[54]Månedlig Olie Rapport'!$B$2:$B$39,0),FALSE),0)</f>
        <v>69</v>
      </c>
      <c r="E411" s="16">
        <f>IFERROR(HLOOKUP("flybenzin",'[54]Månedlig Olie Rapport'!$A$2:$AG$39,MATCH("Eksport 3.a.",'[54]Månedlig Olie Rapport'!$B$2:$B$39,0),FALSE),0)</f>
        <v>0</v>
      </c>
      <c r="F411" s="16">
        <f>IFERROR(HLOOKUP("flybenzin",'[54]Månedlig Olie Rapport'!$A$2:$AG$39,MATCH("Bunkring af udenrigsfart 3.d.",'[54]Månedlig Olie Rapport'!$B$2:$B$39,0),FALSE),0)</f>
        <v>0</v>
      </c>
      <c r="G411" s="16">
        <f t="shared" si="77"/>
        <v>0</v>
      </c>
      <c r="H411" s="16">
        <f>IFERROR(HLOOKUP("flybenzin",'[54]Månedlig Olie Rapport'!$A$2:$AG$39,MATCH("Salg til Forsvaret 3.e.",'[54]Månedlig Olie Rapport'!$B$2:$B$39,0),FALSE),0)
+IFERROR(HLOOKUP("flybenzin",'[54]Månedlig Olie Rapport'!$A$2:$AG$39,MATCH("Salg til international luftfart 3.f.",'[54]Månedlig Olie Rapport'!$B$2:$B$39,0),FALSE),0)
+IFERROR(HLOOKUP("flybenzin",'[54]Månedlig Olie Rapport'!$A$2:$AG$39,MATCH("Salg til andre 3.h.",'[54]Månedlig Olie Rapport'!$B$2:$B$39,0),FALSE),0)
+IFERROR(HLOOKUP("flybenzin",'[54]Månedlig Olie Rapport'!$A$2:$AG$39,MATCH("Salg til platform 3.g.",'[54]Månedlig Olie Rapport'!$B$2:$B$39,0),FALSE),0)
+IFERROR(HLOOKUP("flybenzin",'[54]Månedlig Olie Rapport'!$A$2:$AG$39,MATCH("Eget forbrug uden for raffinaderi 3*",'[54]Månedlig Olie Rapport'!$B$2:$B$39,0),FALSE),0)
-IFERROR(HLOOKUP("flybenzin",'[54]Månedlig Olie Rapport'!$A$2:$AG$39,MATCH("køb fra andre 2e",'[54]Månedlig Olie Rapport'!$B$2:$B$39,0),FALSE),0)</f>
        <v>69</v>
      </c>
      <c r="I411" s="16">
        <f>IFERROR(HLOOKUP("flybenzin",'[54]Månedlig Olie Rapport'!$A$2:$AG$39,MATCH("EGEN BEHOLDNING ULTIMO",'[54]Månedlig Olie Rapport'!$A$2:$A$39,0),FALSE),0)</f>
        <v>0</v>
      </c>
      <c r="J411" s="15"/>
      <c r="K411" s="15"/>
      <c r="L411" s="16">
        <f t="shared" si="76"/>
        <v>2.1457619999999995</v>
      </c>
      <c r="N411" s="23" t="str">
        <f>'Olieforbrug, TJ'!M411</f>
        <v>June</v>
      </c>
    </row>
    <row r="412" spans="1:14" x14ac:dyDescent="0.2">
      <c r="A412" s="23" t="str">
        <f>'Olieforbrug, TJ'!A412</f>
        <v>Juli</v>
      </c>
      <c r="C412" s="16">
        <f>IFERROR(HLOOKUP("flybenzin",'[55]Månedlig Olie Rapport'!$B$2:$AG$39,MATCH("Egen produktion 2.i.",'[55]Månedlig Olie Rapport'!$B$2:$B$39,0),FALSE),0)</f>
        <v>0</v>
      </c>
      <c r="D412" s="16">
        <f>IFERROR(HLOOKUP("flybenzin",'[55]Månedlig Olie Rapport'!$A$2:$AG$39,MATCH("Import 2.a.",'[55]Månedlig Olie Rapport'!$B$2:$B$39,0),FALSE),0)</f>
        <v>48</v>
      </c>
      <c r="E412" s="16">
        <f>IFERROR(HLOOKUP("flybenzin",'[55]Månedlig Olie Rapport'!$A$2:$AG$39,MATCH("Eksport 3.a.",'[55]Månedlig Olie Rapport'!$B$2:$B$39,0),FALSE),0)</f>
        <v>0</v>
      </c>
      <c r="F412" s="16">
        <f>IFERROR(HLOOKUP("flybenzin",'[55]Månedlig Olie Rapport'!$A$2:$AG$39,MATCH("Bunkring af udenrigsfart 3.d.",'[55]Månedlig Olie Rapport'!$B$2:$B$39,0),FALSE),0)</f>
        <v>0</v>
      </c>
      <c r="G412" s="16">
        <f t="shared" si="77"/>
        <v>0</v>
      </c>
      <c r="H412" s="16">
        <f>IFERROR(HLOOKUP("flybenzin",'[55]Månedlig Olie Rapport'!$A$2:$AG$39,MATCH("Salg til Forsvaret 3.e.",'[55]Månedlig Olie Rapport'!$B$2:$B$39,0),FALSE),0)
+IFERROR(HLOOKUP("flybenzin",'[55]Månedlig Olie Rapport'!$A$2:$AG$39,MATCH("Salg til international luftfart 3.f.",'[55]Månedlig Olie Rapport'!$B$2:$B$39,0),FALSE),0)
+IFERROR(HLOOKUP("flybenzin",'[55]Månedlig Olie Rapport'!$A$2:$AG$39,MATCH("Salg til andre 3.h.",'[55]Månedlig Olie Rapport'!$B$2:$B$39,0),FALSE),0)
+IFERROR(HLOOKUP("flybenzin",'[55]Månedlig Olie Rapport'!$A$2:$AG$39,MATCH("Salg til platform 3.g.",'[55]Månedlig Olie Rapport'!$B$2:$B$39,0),FALSE),0)
+IFERROR(HLOOKUP("flybenzin",'[55]Månedlig Olie Rapport'!$A$2:$AG$39,MATCH("Eget forbrug uden for raffinaderi 3*",'[55]Månedlig Olie Rapport'!$B$2:$B$39,0),FALSE),0)
-IFERROR(HLOOKUP("flybenzin",'[55]Månedlig Olie Rapport'!$A$2:$AG$39,MATCH("køb fra andre 2e",'[55]Månedlig Olie Rapport'!$B$2:$B$39,0),FALSE),0)</f>
        <v>48</v>
      </c>
      <c r="I412" s="16">
        <f>IFERROR(HLOOKUP("flybenzin",'[55]Månedlig Olie Rapport'!$A$2:$AG$39,MATCH("EGEN BEHOLDNING ULTIMO",'[55]Månedlig Olie Rapport'!$A$2:$A$39,0),FALSE),0)</f>
        <v>0</v>
      </c>
      <c r="J412" s="15"/>
      <c r="K412" s="15"/>
      <c r="L412" s="16">
        <f t="shared" si="76"/>
        <v>1.4927039999999998</v>
      </c>
      <c r="N412" s="23" t="str">
        <f>'Olieforbrug, TJ'!M412</f>
        <v>July</v>
      </c>
    </row>
    <row r="413" spans="1:14" x14ac:dyDescent="0.2">
      <c r="A413" s="23" t="str">
        <f>'Olieforbrug, TJ'!A413</f>
        <v>August</v>
      </c>
      <c r="C413" s="16">
        <f>IFERROR(HLOOKUP("flybenzin",'[56]Månedlig Olie Rapport'!$B$2:$AG$39,MATCH("Egen produktion 2.i.",'[56]Månedlig Olie Rapport'!$B$2:$B$39,0),FALSE),0)</f>
        <v>0</v>
      </c>
      <c r="D413" s="16">
        <f>IFERROR(HLOOKUP("flybenzin",'[56]Månedlig Olie Rapport'!$A$2:$AG$39,MATCH("Import 2.a.",'[56]Månedlig Olie Rapport'!$B$2:$B$39,0),FALSE),0)</f>
        <v>0</v>
      </c>
      <c r="E413" s="16">
        <f>IFERROR(HLOOKUP("flybenzin",'[56]Månedlig Olie Rapport'!$A$2:$AG$39,MATCH("Eksport 3.a.",'[56]Månedlig Olie Rapport'!$B$2:$B$39,0),FALSE),0)</f>
        <v>0</v>
      </c>
      <c r="F413" s="16">
        <f>IFERROR(HLOOKUP("flybenzin",'[56]Månedlig Olie Rapport'!$A$2:$AG$39,MATCH("Bunkring af udenrigsfart 3.d.",'[56]Månedlig Olie Rapport'!$B$2:$B$39,0),FALSE),0)</f>
        <v>0</v>
      </c>
      <c r="G413" s="16">
        <f>I412-I413</f>
        <v>0</v>
      </c>
      <c r="H413" s="16">
        <f>IFERROR(HLOOKUP("flybenzin",'[56]Månedlig Olie Rapport'!$A$2:$AG$39,MATCH("Salg til Forsvaret 3.e.",'[56]Månedlig Olie Rapport'!$B$2:$B$39,0),FALSE),0)
+IFERROR(HLOOKUP("flybenzin",'[56]Månedlig Olie Rapport'!$A$2:$AG$39,MATCH("Salg til international luftfart 3.f.",'[56]Månedlig Olie Rapport'!$B$2:$B$39,0),FALSE),0)
+IFERROR(HLOOKUP("flybenzin",'[56]Månedlig Olie Rapport'!$A$2:$AG$39,MATCH("Salg til andre 3.h.",'[56]Månedlig Olie Rapport'!$B$2:$B$39,0),FALSE),0)
+IFERROR(HLOOKUP("flybenzin",'[56]Månedlig Olie Rapport'!$A$2:$AG$39,MATCH("Salg til platform 3.g.",'[56]Månedlig Olie Rapport'!$B$2:$B$39,0),FALSE),0)
+IFERROR(HLOOKUP("flybenzin",'[56]Månedlig Olie Rapport'!$A$2:$AG$39,MATCH("Eget forbrug uden for raffinaderi 3*",'[56]Månedlig Olie Rapport'!$B$2:$B$39,0),FALSE),0)
-IFERROR(HLOOKUP("flybenzin",'[56]Månedlig Olie Rapport'!$A$2:$AG$39,MATCH("køb fra andre 2e",'[56]Månedlig Olie Rapport'!$B$2:$B$39,0),FALSE),0)</f>
        <v>0</v>
      </c>
      <c r="I413" s="16">
        <f>IFERROR(HLOOKUP("flybenzin",'[56]Månedlig Olie Rapport'!$A$2:$AG$39,MATCH("EGEN BEHOLDNING ULTIMO",'[56]Månedlig Olie Rapport'!$A$2:$A$39,0),FALSE),0)</f>
        <v>0</v>
      </c>
      <c r="J413" s="15"/>
      <c r="K413" s="15"/>
      <c r="L413" s="16">
        <f t="shared" si="76"/>
        <v>0</v>
      </c>
      <c r="N413" s="23" t="str">
        <f>'Olieforbrug, TJ'!M413</f>
        <v>August</v>
      </c>
    </row>
    <row r="414" spans="1:14" x14ac:dyDescent="0.2">
      <c r="A414" s="23" t="str">
        <f>'Olieforbrug, TJ'!A414</f>
        <v>September</v>
      </c>
      <c r="C414" s="16">
        <f>IFERROR(HLOOKUP("flybenzin",'[57]Månedlig Olie Rapport'!$B$2:$AG$39,MATCH("Egen produktion 2.i.",'[57]Månedlig Olie Rapport'!$B$2:$B$39,0),FALSE),0)</f>
        <v>0</v>
      </c>
      <c r="D414" s="16">
        <f>IFERROR(HLOOKUP("flybenzin",'[57]Månedlig Olie Rapport'!$A$2:$AG$39,MATCH("Import 2.a.",'[57]Månedlig Olie Rapport'!$B$2:$B$39,0),FALSE),0)</f>
        <v>70</v>
      </c>
      <c r="E414" s="16">
        <f>IFERROR(HLOOKUP("flybenzin",'[57]Månedlig Olie Rapport'!$A$2:$AG$39,MATCH("Eksport 3.a.",'[57]Månedlig Olie Rapport'!$B$2:$B$39,0),FALSE),0)</f>
        <v>0</v>
      </c>
      <c r="F414" s="16">
        <f>IFERROR(HLOOKUP("flybenzin",'[57]Månedlig Olie Rapport'!$A$2:$AG$39,MATCH("Bunkring af udenrigsfart 3.d.",'[57]Månedlig Olie Rapport'!$B$2:$B$39,0),FALSE),0)</f>
        <v>0</v>
      </c>
      <c r="G414" s="16">
        <f>I413-I414</f>
        <v>0</v>
      </c>
      <c r="H414" s="16">
        <f>IFERROR(HLOOKUP("flybenzin",'[57]Månedlig Olie Rapport'!$A$2:$AG$39,MATCH("Salg til Forsvaret 3.e.",'[57]Månedlig Olie Rapport'!$B$2:$B$39,0),FALSE),0)
+IFERROR(HLOOKUP("flybenzin",'[57]Månedlig Olie Rapport'!$A$2:$AG$39,MATCH("Salg til international luftfart 3.f.",'[57]Månedlig Olie Rapport'!$B$2:$B$39,0),FALSE),0)
+IFERROR(HLOOKUP("flybenzin",'[57]Månedlig Olie Rapport'!$A$2:$AG$39,MATCH("Salg til andre 3.h.",'[57]Månedlig Olie Rapport'!$B$2:$B$39,0),FALSE),0)
+IFERROR(HLOOKUP("flybenzin",'[57]Månedlig Olie Rapport'!$A$2:$AG$39,MATCH("Salg til platform 3.g.",'[57]Månedlig Olie Rapport'!$B$2:$B$39,0),FALSE),0)
+IFERROR(HLOOKUP("flybenzin",'[57]Månedlig Olie Rapport'!$A$2:$AG$39,MATCH("Eget forbrug uden for raffinaderi 3*",'[57]Månedlig Olie Rapport'!$B$2:$B$39,0),FALSE),0)
-IFERROR(HLOOKUP("flybenzin",'[57]Månedlig Olie Rapport'!$A$2:$AG$39,MATCH("køb fra andre 2e",'[57]Månedlig Olie Rapport'!$B$2:$B$39,0),FALSE),0)</f>
        <v>70</v>
      </c>
      <c r="I414" s="16">
        <f>IFERROR(HLOOKUP("flybenzin",'[57]Månedlig Olie Rapport'!$A$2:$AG$39,MATCH("EGEN BEHOLDNING ULTIMO",'[57]Månedlig Olie Rapport'!$A$2:$A$39,0),FALSE),0)</f>
        <v>0</v>
      </c>
      <c r="J414" s="15"/>
      <c r="K414" s="15"/>
      <c r="L414" s="16">
        <f t="shared" si="76"/>
        <v>2.1768599999999996</v>
      </c>
      <c r="N414" s="23" t="str">
        <f>'Olieforbrug, TJ'!M414</f>
        <v>September</v>
      </c>
    </row>
    <row r="415" spans="1:14" x14ac:dyDescent="0.2">
      <c r="A415" s="23" t="s">
        <v>131</v>
      </c>
      <c r="C415" s="16">
        <f>IFERROR(HLOOKUP("flybenzin",'[58]Månedlig Olie Rapport'!$B$2:$AG$39,MATCH("Egen produktion 2.i.",'[58]Månedlig Olie Rapport'!$B$2:$B$39,0),FALSE),0)</f>
        <v>0</v>
      </c>
      <c r="D415" s="16">
        <f>IFERROR(HLOOKUP("flybenzin",'[58]Månedlig Olie Rapport'!$A$2:$AG$39,MATCH("Import 2.a.",'[58]Månedlig Olie Rapport'!$B$2:$B$39,0),FALSE),0)</f>
        <v>20</v>
      </c>
      <c r="E415" s="16">
        <f>IFERROR(HLOOKUP("flybenzin",'[58]Månedlig Olie Rapport'!$A$2:$AG$39,MATCH("Eksport 3.a.",'[58]Månedlig Olie Rapport'!$B$2:$B$39,0),FALSE),0)</f>
        <v>0</v>
      </c>
      <c r="F415" s="16">
        <f>IFERROR(HLOOKUP("flybenzin",'[58]Månedlig Olie Rapport'!$A$2:$AG$39,MATCH("Bunkring af udenrigsfart 3.d.",'[58]Månedlig Olie Rapport'!$B$2:$B$39,0),FALSE),0)</f>
        <v>0</v>
      </c>
      <c r="G415" s="16">
        <f>I414-I415</f>
        <v>0</v>
      </c>
      <c r="H415" s="16">
        <f>IFERROR(HLOOKUP("flybenzin",'[58]Månedlig Olie Rapport'!$A$2:$AG$39,MATCH("Salg til Forsvaret 3.e.",'[58]Månedlig Olie Rapport'!$B$2:$B$39,0),FALSE),0)
+IFERROR(HLOOKUP("flybenzin",'[58]Månedlig Olie Rapport'!$A$2:$AG$39,MATCH("Salg til international luftfart 3.f.",'[58]Månedlig Olie Rapport'!$B$2:$B$39,0),FALSE),0)
+IFERROR(HLOOKUP("flybenzin",'[58]Månedlig Olie Rapport'!$A$2:$AG$39,MATCH("Salg til andre 3.h.",'[58]Månedlig Olie Rapport'!$B$2:$B$39,0),FALSE),0)
+IFERROR(HLOOKUP("flybenzin",'[58]Månedlig Olie Rapport'!$A$2:$AG$39,MATCH("Salg til platform 3.g.",'[58]Månedlig Olie Rapport'!$B$2:$B$39,0),FALSE),0)
+IFERROR(HLOOKUP("flybenzin",'[58]Månedlig Olie Rapport'!$A$2:$AG$39,MATCH("Eget forbrug uden for raffinaderi 3*",'[58]Månedlig Olie Rapport'!$B$2:$B$39,0),FALSE),0)
-IFERROR(HLOOKUP("flybenzin",'[58]Månedlig Olie Rapport'!$A$2:$AG$39,MATCH("køb fra andre 2e",'[58]Månedlig Olie Rapport'!$B$2:$B$39,0),FALSE),0)</f>
        <v>20</v>
      </c>
      <c r="I415" s="16">
        <f>IFERROR(HLOOKUP("flybenzin",'[58]Månedlig Olie Rapport'!$A$2:$AG$39,MATCH("EGEN BEHOLDNING ULTIMO",'[58]Månedlig Olie Rapport'!$A$2:$A$39,0),FALSE),0)</f>
        <v>0</v>
      </c>
      <c r="J415" s="15"/>
      <c r="K415" s="15"/>
      <c r="L415" s="16">
        <f t="shared" si="76"/>
        <v>0.62195999999999996</v>
      </c>
      <c r="N415" s="23" t="str">
        <f>'Olieforbrug, TJ'!M415</f>
        <v>October</v>
      </c>
    </row>
    <row r="416" spans="1:14" x14ac:dyDescent="0.2">
      <c r="A416" s="23" t="s">
        <v>125</v>
      </c>
      <c r="C416" s="16">
        <f>IFERROR(HLOOKUP("flybenzin",'[59]Månedlig Olie Rapport'!$B$2:$AG$39,MATCH("Egen produktion 2.i.",'[59]Månedlig Olie Rapport'!$B$2:$B$39,0),FALSE),0)</f>
        <v>0</v>
      </c>
      <c r="D416" s="16">
        <f>IFERROR(HLOOKUP("flybenzin",'[59]Månedlig Olie Rapport'!$A$2:$AG$39,MATCH("Import 2.a.",'[59]Månedlig Olie Rapport'!$B$2:$B$39,0),FALSE),0)</f>
        <v>25</v>
      </c>
      <c r="E416" s="16">
        <f>IFERROR(HLOOKUP("flybenzin",'[59]Månedlig Olie Rapport'!$A$2:$AG$39,MATCH("Eksport 3.a.",'[59]Månedlig Olie Rapport'!$B$2:$B$39,0),FALSE),0)</f>
        <v>0</v>
      </c>
      <c r="F416" s="16">
        <f>IFERROR(HLOOKUP("flybenzin",'[59]Månedlig Olie Rapport'!$A$2:$AG$39,MATCH("Bunkring af udenrigsfart 3.d.",'[59]Månedlig Olie Rapport'!$B$2:$B$39,0),FALSE),0)</f>
        <v>0</v>
      </c>
      <c r="G416" s="16">
        <f>I415-I416</f>
        <v>0</v>
      </c>
      <c r="H416" s="16">
        <f>IFERROR(HLOOKUP("flybenzin",'[59]Månedlig Olie Rapport'!$A$2:$AG$39,MATCH("Salg til Forsvaret 3.e.",'[59]Månedlig Olie Rapport'!$B$2:$B$39,0),FALSE),0)
+IFERROR(HLOOKUP("flybenzin",'[59]Månedlig Olie Rapport'!$A$2:$AG$39,MATCH("Salg til international luftfart 3.f.",'[59]Månedlig Olie Rapport'!$B$2:$B$39,0),FALSE),0)
+IFERROR(HLOOKUP("flybenzin",'[59]Månedlig Olie Rapport'!$A$2:$AG$39,MATCH("Salg til andre 3.h.",'[59]Månedlig Olie Rapport'!$B$2:$B$39,0),FALSE),0)
+IFERROR(HLOOKUP("flybenzin",'[59]Månedlig Olie Rapport'!$A$2:$AG$39,MATCH("Salg til platform 3.g.",'[59]Månedlig Olie Rapport'!$B$2:$B$39,0),FALSE),0)
+IFERROR(HLOOKUP("flybenzin",'[59]Månedlig Olie Rapport'!$A$2:$AG$39,MATCH("Eget forbrug uden for raffinaderi 3*",'[59]Månedlig Olie Rapport'!$B$2:$B$39,0),FALSE),0)
-IFERROR(HLOOKUP("flybenzin",'[59]Månedlig Olie Rapport'!$A$2:$AG$39,MATCH("køb fra andre 2e",'[59]Månedlig Olie Rapport'!$B$2:$B$39,0),FALSE),0)</f>
        <v>25</v>
      </c>
      <c r="I416" s="16">
        <f>IFERROR(HLOOKUP("flybenzin",'[59]Månedlig Olie Rapport'!$A$2:$AG$39,MATCH("EGEN BEHOLDNING ULTIMO",'[59]Månedlig Olie Rapport'!$A$2:$A$39,0),FALSE),0)</f>
        <v>0</v>
      </c>
      <c r="J416" s="15"/>
      <c r="K416" s="15"/>
      <c r="L416" s="16">
        <f t="shared" si="76"/>
        <v>0.77744999999999997</v>
      </c>
      <c r="N416" s="23" t="str">
        <f>'Olieforbrug, TJ'!M416</f>
        <v>November</v>
      </c>
    </row>
    <row r="417" spans="1:14" ht="13.5" thickBot="1" x14ac:dyDescent="0.25">
      <c r="A417" s="43" t="s">
        <v>113</v>
      </c>
      <c r="C417" s="42">
        <f>IFERROR(HLOOKUP("flybenzin",'[60]Månedlig Olie Rapport'!$B$2:$AG$39,MATCH("Egen produktion 2.i.",'[60]Månedlig Olie Rapport'!$B$2:$B$39,0),FALSE),0)</f>
        <v>0</v>
      </c>
      <c r="D417" s="42">
        <f>IFERROR(HLOOKUP("flybenzin",'[60]Månedlig Olie Rapport'!$A$2:$AG$39,MATCH("Import 2.a.",'[60]Månedlig Olie Rapport'!$B$2:$B$39,0),FALSE),0)</f>
        <v>0</v>
      </c>
      <c r="E417" s="42">
        <f>IFERROR(HLOOKUP("flybenzin",'[60]Månedlig Olie Rapport'!$A$2:$AG$39,MATCH("Eksport 3.a.",'[60]Månedlig Olie Rapport'!$B$2:$B$39,0),FALSE),0)</f>
        <v>0</v>
      </c>
      <c r="F417" s="42">
        <f>IFERROR(HLOOKUP("flybenzin",'[60]Månedlig Olie Rapport'!$A$2:$AG$39,MATCH("Bunkring af udenrigsfart 3.d.",'[60]Månedlig Olie Rapport'!$B$2:$B$39,0),FALSE),0)</f>
        <v>0</v>
      </c>
      <c r="G417" s="42">
        <f>I416-I417</f>
        <v>0</v>
      </c>
      <c r="H417" s="42">
        <f>IFERROR(HLOOKUP("flybenzin",'[60]Månedlig Olie Rapport'!$A$2:$AG$39,MATCH("Salg til Forsvaret 3.e.",'[60]Månedlig Olie Rapport'!$B$2:$B$39,0),FALSE),0)
+IFERROR(HLOOKUP("flybenzin",'[60]Månedlig Olie Rapport'!$A$2:$AG$39,MATCH("Salg til international luftfart 3.f.",'[60]Månedlig Olie Rapport'!$B$2:$B$39,0),FALSE),0)
+IFERROR(HLOOKUP("flybenzin",'[60]Månedlig Olie Rapport'!$A$2:$AG$39,MATCH("Salg til andre 3.h.",'[60]Månedlig Olie Rapport'!$B$2:$B$39,0),FALSE),0)
+IFERROR(HLOOKUP("flybenzin",'[60]Månedlig Olie Rapport'!$A$2:$AG$39,MATCH("Salg til platform 3.g.",'[60]Månedlig Olie Rapport'!$B$2:$B$39,0),FALSE),0)
+IFERROR(HLOOKUP("flybenzin",'[60]Månedlig Olie Rapport'!$A$2:$AG$39,MATCH("Eget forbrug uden for raffinaderi 3*",'[60]Månedlig Olie Rapport'!$B$2:$B$39,0),FALSE),0)
-IFERROR(HLOOKUP("flybenzin",'[60]Månedlig Olie Rapport'!$A$2:$AG$39,MATCH("køb fra andre 2e",'[60]Månedlig Olie Rapport'!$B$2:$B$39,0),FALSE),0)</f>
        <v>0</v>
      </c>
      <c r="I417" s="42">
        <f>IFERROR(HLOOKUP("flybenzin",'[60]Månedlig Olie Rapport'!$A$2:$AG$39,MATCH("EGEN BEHOLDNING ULTIMO",'[60]Månedlig Olie Rapport'!$A$2:$A$39,0),FALSE),0)</f>
        <v>0</v>
      </c>
      <c r="J417" s="2"/>
      <c r="K417" s="2"/>
      <c r="L417" s="42">
        <f t="shared" si="76"/>
        <v>0</v>
      </c>
      <c r="N417" s="43" t="str">
        <f>'Olieforbrug, TJ'!M417</f>
        <v>December</v>
      </c>
    </row>
    <row r="418" spans="1:14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5"/>
      <c r="K418" s="15"/>
      <c r="L418" s="14"/>
      <c r="M418" s="3"/>
      <c r="N418" s="37">
        <f>'Olieforbrug, TJ'!M418</f>
        <v>2022</v>
      </c>
    </row>
    <row r="419" spans="1:14" x14ac:dyDescent="0.2">
      <c r="A419" s="23" t="str">
        <f>'Olieforbrug, TJ'!A419</f>
        <v>Januar</v>
      </c>
      <c r="C419" s="16">
        <f>IFERROR(HLOOKUP("flybenzin",'[61]Månedlig Olie Rapport'!$B$2:$AG$39,MATCH("Egen produktion 2.i.",'[61]Månedlig Olie Rapport'!$B$2:$B$39,0),FALSE),0)</f>
        <v>0</v>
      </c>
      <c r="D419" s="16">
        <f>IFERROR(HLOOKUP("flybenzin",'[61]Månedlig Olie Rapport'!$A$2:$AG$39,MATCH("Import 2.a.",'[61]Månedlig Olie Rapport'!$B$2:$B$39,0),FALSE),0)</f>
        <v>30</v>
      </c>
      <c r="E419" s="16">
        <f>IFERROR(HLOOKUP("flybenzin",'[61]Månedlig Olie Rapport'!$A$2:$AG$39,MATCH("Eksport 3.a.",'[61]Månedlig Olie Rapport'!$B$2:$B$39,0),FALSE),0)</f>
        <v>0</v>
      </c>
      <c r="F419" s="16">
        <f>IFERROR(HLOOKUP("flybenzin",'[61]Månedlig Olie Rapport'!$A$2:$AG$39,MATCH("Bunkring af udenrigsfart 3.d.",'[61]Månedlig Olie Rapport'!$B$2:$B$39,0),FALSE),0)</f>
        <v>0</v>
      </c>
      <c r="G419" s="16">
        <f>I417-I419</f>
        <v>0</v>
      </c>
      <c r="H419" s="16">
        <f>IFERROR(HLOOKUP("flybenzin",'[61]Månedlig Olie Rapport'!$A$2:$AG$39,MATCH("Salg til Forsvaret 3.e.",'[61]Månedlig Olie Rapport'!$B$2:$B$39,0),FALSE),0)
+IFERROR(HLOOKUP("flybenzin",'[61]Månedlig Olie Rapport'!$A$2:$AG$39,MATCH("Salg til international luftfart 3.f.",'[61]Månedlig Olie Rapport'!$B$2:$B$39,0),FALSE),0)
+IFERROR(HLOOKUP("flybenzin",'[61]Månedlig Olie Rapport'!$A$2:$AG$39,MATCH("Salg til andre 3.h.",'[61]Månedlig Olie Rapport'!$B$2:$B$39,0),FALSE),0)
+IFERROR(HLOOKUP("flybenzin",'[61]Månedlig Olie Rapport'!$A$2:$AG$39,MATCH("Salg til platform 3.g.",'[61]Månedlig Olie Rapport'!$B$2:$B$39,0),FALSE),0)
+IFERROR(HLOOKUP("flybenzin",'[61]Månedlig Olie Rapport'!$A$2:$AG$39,MATCH("Eget forbrug uden for raffinaderi 3*",'[61]Månedlig Olie Rapport'!$B$2:$B$39,0),FALSE),0)
-IFERROR(HLOOKUP("flybenzin",'[61]Månedlig Olie Rapport'!$A$2:$AG$39,MATCH("køb fra andre 2e",'[61]Månedlig Olie Rapport'!$B$2:$B$39,0),FALSE),0)</f>
        <v>30</v>
      </c>
      <c r="I419" s="16">
        <f>IFERROR(HLOOKUP("flybenzin",'[61]Månedlig Olie Rapport'!$A$2:$AG$39,MATCH("EGEN BEHOLDNING ULTIMO",'[61]Månedlig Olie Rapport'!$A$2:$A$39,0),FALSE),0)</f>
        <v>0</v>
      </c>
      <c r="J419" s="15"/>
      <c r="K419" s="15"/>
      <c r="L419" s="16">
        <f t="shared" ref="L419:L424" si="78">H419*0.71*43.8/1000</f>
        <v>0.93293999999999988</v>
      </c>
      <c r="N419" s="23" t="str">
        <f>'Olieforbrug, TJ'!M419</f>
        <v>January</v>
      </c>
    </row>
    <row r="420" spans="1:14" x14ac:dyDescent="0.2">
      <c r="A420" s="23" t="str">
        <f>'Olieforbrug, TJ'!A420</f>
        <v>Februar</v>
      </c>
      <c r="C420" s="16">
        <f>IFERROR(HLOOKUP("flybenzin",'[62]Månedlig Olie Rapport'!$B$2:$AG$39,MATCH("Egen produktion 2.i.",'[62]Månedlig Olie Rapport'!$B$2:$B$39,0),FALSE),0)</f>
        <v>0</v>
      </c>
      <c r="D420" s="16">
        <f>IFERROR(HLOOKUP("flybenzin",'[62]Månedlig Olie Rapport'!$A$2:$AG$39,MATCH("Import 2.a.",'[62]Månedlig Olie Rapport'!$B$2:$B$39,0),FALSE),0)</f>
        <v>0</v>
      </c>
      <c r="E420" s="16">
        <f>IFERROR(HLOOKUP("flybenzin",'[62]Månedlig Olie Rapport'!$A$2:$AG$39,MATCH("Eksport 3.a.",'[62]Månedlig Olie Rapport'!$B$2:$B$39,0),FALSE),0)</f>
        <v>0</v>
      </c>
      <c r="F420" s="16">
        <f>IFERROR(HLOOKUP("flybenzin",'[62]Månedlig Olie Rapport'!$A$2:$AG$39,MATCH("Bunkring af udenrigsfart 3.d.",'[62]Månedlig Olie Rapport'!$B$2:$B$39,0),FALSE),0)</f>
        <v>0</v>
      </c>
      <c r="G420" s="16">
        <f t="shared" ref="G420:G425" si="79">I419-I420</f>
        <v>0</v>
      </c>
      <c r="H420" s="16">
        <f>IFERROR(HLOOKUP("flybenzin",'[62]Månedlig Olie Rapport'!$A$2:$AG$39,MATCH("Salg til Forsvaret 3.e.",'[62]Månedlig Olie Rapport'!$B$2:$B$39,0),FALSE),0)
+IFERROR(HLOOKUP("flybenzin",'[62]Månedlig Olie Rapport'!$A$2:$AG$39,MATCH("Salg til international luftfart 3.f.",'[62]Månedlig Olie Rapport'!$B$2:$B$39,0),FALSE),0)
+IFERROR(HLOOKUP("flybenzin",'[62]Månedlig Olie Rapport'!$A$2:$AG$39,MATCH("Salg til andre 3.h.",'[62]Månedlig Olie Rapport'!$B$2:$B$39,0),FALSE),0)
+IFERROR(HLOOKUP("flybenzin",'[62]Månedlig Olie Rapport'!$A$2:$AG$39,MATCH("Salg til platform 3.g.",'[62]Månedlig Olie Rapport'!$B$2:$B$39,0),FALSE),0)
+IFERROR(HLOOKUP("flybenzin",'[62]Månedlig Olie Rapport'!$A$2:$AG$39,MATCH("Eget forbrug uden for raffinaderi 3*",'[62]Månedlig Olie Rapport'!$B$2:$B$39,0),FALSE),0)
-IFERROR(HLOOKUP("flybenzin",'[62]Månedlig Olie Rapport'!$A$2:$AG$39,MATCH("køb fra andre 2e",'[62]Månedlig Olie Rapport'!$B$2:$B$39,0),FALSE),0)</f>
        <v>0</v>
      </c>
      <c r="I420" s="16">
        <f>IFERROR(HLOOKUP("flybenzin",'[62]Månedlig Olie Rapport'!$A$2:$AG$39,MATCH("EGEN BEHOLDNING ULTIMO",'[62]Månedlig Olie Rapport'!$A$2:$A$39,0),FALSE),0)</f>
        <v>0</v>
      </c>
      <c r="J420" s="15"/>
      <c r="K420" s="15"/>
      <c r="L420" s="16">
        <f t="shared" si="78"/>
        <v>0</v>
      </c>
      <c r="N420" s="23" t="str">
        <f>'Olieforbrug, TJ'!M420</f>
        <v>February</v>
      </c>
    </row>
    <row r="421" spans="1:14" x14ac:dyDescent="0.2">
      <c r="A421" s="23" t="str">
        <f>'Olieforbrug, TJ'!A421</f>
        <v>Marts</v>
      </c>
      <c r="C421" s="16">
        <f>IFERROR(HLOOKUP("flybenzin",'[63]Månedlig Olie Rapport'!$B$2:$AG$39,MATCH("Egen produktion 2.i.",'[63]Månedlig Olie Rapport'!$B$2:$B$39,0),FALSE),0)</f>
        <v>0</v>
      </c>
      <c r="D421" s="16">
        <f>IFERROR(HLOOKUP("flybenzin",'[63]Månedlig Olie Rapport'!$A$2:$AG$39,MATCH("Import 2.a.",'[63]Månedlig Olie Rapport'!$B$2:$B$39,0),FALSE),0)</f>
        <v>31</v>
      </c>
      <c r="E421" s="16">
        <f>IFERROR(HLOOKUP("flybenzin",'[63]Månedlig Olie Rapport'!$A$2:$AG$39,MATCH("Eksport 3.a.",'[63]Månedlig Olie Rapport'!$B$2:$B$39,0),FALSE),0)</f>
        <v>0</v>
      </c>
      <c r="F421" s="16">
        <f>IFERROR(HLOOKUP("flybenzin",'[63]Månedlig Olie Rapport'!$A$2:$AG$39,MATCH("Bunkring af udenrigsfart 3.d.",'[63]Månedlig Olie Rapport'!$B$2:$B$39,0),FALSE),0)</f>
        <v>0</v>
      </c>
      <c r="G421" s="16">
        <f t="shared" si="79"/>
        <v>0</v>
      </c>
      <c r="H421" s="16">
        <f>IFERROR(HLOOKUP("flybenzin",'[63]Månedlig Olie Rapport'!$A$2:$AG$39,MATCH("Salg til Forsvaret 3.e.",'[63]Månedlig Olie Rapport'!$B$2:$B$39,0),FALSE),0)
+IFERROR(HLOOKUP("flybenzin",'[63]Månedlig Olie Rapport'!$A$2:$AG$39,MATCH("Salg til international luftfart 3.f.",'[63]Månedlig Olie Rapport'!$B$2:$B$39,0),FALSE),0)
+IFERROR(HLOOKUP("flybenzin",'[63]Månedlig Olie Rapport'!$A$2:$AG$39,MATCH("Salg til andre 3.h.",'[63]Månedlig Olie Rapport'!$B$2:$B$39,0),FALSE),0)
+IFERROR(HLOOKUP("flybenzin",'[63]Månedlig Olie Rapport'!$A$2:$AG$39,MATCH("Salg til platform 3.g.",'[63]Månedlig Olie Rapport'!$B$2:$B$39,0),FALSE),0)
+IFERROR(HLOOKUP("flybenzin",'[63]Månedlig Olie Rapport'!$A$2:$AG$39,MATCH("Eget forbrug uden for raffinaderi 3*",'[63]Månedlig Olie Rapport'!$B$2:$B$39,0),FALSE),0)
-IFERROR(HLOOKUP("flybenzin",'[63]Månedlig Olie Rapport'!$A$2:$AG$39,MATCH("køb fra andre 2e",'[63]Månedlig Olie Rapport'!$B$2:$B$39,0),FALSE),0)</f>
        <v>31</v>
      </c>
      <c r="I421" s="16">
        <f>IFERROR(HLOOKUP("flybenzin",'[63]Månedlig Olie Rapport'!$A$2:$AG$39,MATCH("EGEN BEHOLDNING ULTIMO",'[63]Månedlig Olie Rapport'!$A$2:$A$39,0),FALSE),0)</f>
        <v>0</v>
      </c>
      <c r="J421" s="15"/>
      <c r="K421" s="15"/>
      <c r="L421" s="16">
        <f t="shared" si="78"/>
        <v>0.96403799999999995</v>
      </c>
      <c r="N421" s="23" t="str">
        <f>'Olieforbrug, TJ'!M421</f>
        <v>March</v>
      </c>
    </row>
    <row r="422" spans="1:14" x14ac:dyDescent="0.2">
      <c r="A422" s="23" t="str">
        <f>'Olieforbrug, TJ'!A422</f>
        <v>April</v>
      </c>
      <c r="C422" s="16">
        <f>IFERROR(HLOOKUP("flybenzin",'[64]Månedlig Olie Rapport'!$B$2:$AG$39,MATCH("Egen produktion 2.i.",'[64]Månedlig Olie Rapport'!$B$2:$B$39,0),FALSE),0)</f>
        <v>0</v>
      </c>
      <c r="D422" s="16">
        <f>IFERROR(HLOOKUP("flybenzin",'[64]Månedlig Olie Rapport'!$A$2:$AG$39,MATCH("Import 2.a.",'[64]Månedlig Olie Rapport'!$B$2:$B$39,0),FALSE),0)</f>
        <v>0</v>
      </c>
      <c r="E422" s="16">
        <f>IFERROR(HLOOKUP("flybenzin",'[64]Månedlig Olie Rapport'!$A$2:$AG$39,MATCH("Eksport 3.a.",'[64]Månedlig Olie Rapport'!$B$2:$B$39,0),FALSE),0)</f>
        <v>0</v>
      </c>
      <c r="F422" s="16">
        <f>IFERROR(HLOOKUP("flybenzin",'[64]Månedlig Olie Rapport'!$A$2:$AG$39,MATCH("Bunkring af udenrigsfart 3.d.",'[64]Månedlig Olie Rapport'!$B$2:$B$39,0),FALSE),0)</f>
        <v>0</v>
      </c>
      <c r="G422" s="16">
        <f t="shared" si="79"/>
        <v>0</v>
      </c>
      <c r="H422" s="16">
        <f>IFERROR(HLOOKUP("flybenzin",'[64]Månedlig Olie Rapport'!$A$2:$AG$39,MATCH("Salg til Forsvaret 3.e.",'[64]Månedlig Olie Rapport'!$B$2:$B$39,0),FALSE),0)
+IFERROR(HLOOKUP("flybenzin",'[64]Månedlig Olie Rapport'!$A$2:$AG$39,MATCH("Salg til international luftfart 3.f.",'[64]Månedlig Olie Rapport'!$B$2:$B$39,0),FALSE),0)
+IFERROR(HLOOKUP("flybenzin",'[64]Månedlig Olie Rapport'!$A$2:$AG$39,MATCH("Salg til andre 3.h.",'[64]Månedlig Olie Rapport'!$B$2:$B$39,0),FALSE),0)
+IFERROR(HLOOKUP("flybenzin",'[64]Månedlig Olie Rapport'!$A$2:$AG$39,MATCH("Salg til platform 3.g.",'[64]Månedlig Olie Rapport'!$B$2:$B$39,0),FALSE),0)
+IFERROR(HLOOKUP("flybenzin",'[64]Månedlig Olie Rapport'!$A$2:$AG$39,MATCH("Eget forbrug uden for raffinaderi 3*",'[64]Månedlig Olie Rapport'!$B$2:$B$39,0),FALSE),0)
-IFERROR(HLOOKUP("flybenzin",'[64]Månedlig Olie Rapport'!$A$2:$AG$39,MATCH("køb fra andre 2e",'[64]Månedlig Olie Rapport'!$B$2:$B$39,0),FALSE),0)</f>
        <v>0</v>
      </c>
      <c r="I422" s="16">
        <f>IFERROR(HLOOKUP("flybenzin",'[64]Månedlig Olie Rapport'!$A$2:$AG$39,MATCH("EGEN BEHOLDNING ULTIMO",'[64]Månedlig Olie Rapport'!$A$2:$A$39,0),FALSE),0)</f>
        <v>0</v>
      </c>
      <c r="J422" s="15"/>
      <c r="K422" s="15"/>
      <c r="L422" s="16">
        <f t="shared" si="78"/>
        <v>0</v>
      </c>
      <c r="N422" s="23" t="str">
        <f>'Olieforbrug, TJ'!M422</f>
        <v>April</v>
      </c>
    </row>
    <row r="423" spans="1:14" x14ac:dyDescent="0.2">
      <c r="A423" s="23" t="str">
        <f>'Olieforbrug, TJ'!A423</f>
        <v>Maj</v>
      </c>
      <c r="C423" s="16">
        <f>IFERROR(HLOOKUP("flybenzin",'[65]Månedlig Olie Rapport'!$B$2:$AG$39,MATCH("Egen produktion 2.i.",'[65]Månedlig Olie Rapport'!$B$2:$B$39,0),FALSE),0)</f>
        <v>0</v>
      </c>
      <c r="D423" s="16">
        <f>IFERROR(HLOOKUP("flybenzin",'[65]Månedlig Olie Rapport'!$A$2:$AG$39,MATCH("Import 2.a.",'[65]Månedlig Olie Rapport'!$B$2:$B$39,0),FALSE),0)</f>
        <v>28</v>
      </c>
      <c r="E423" s="16">
        <f>IFERROR(HLOOKUP("flybenzin",'[65]Månedlig Olie Rapport'!$A$2:$AG$39,MATCH("Eksport 3.a.",'[65]Månedlig Olie Rapport'!$B$2:$B$39,0),FALSE),0)</f>
        <v>0</v>
      </c>
      <c r="F423" s="16">
        <f>IFERROR(HLOOKUP("flybenzin",'[65]Månedlig Olie Rapport'!$A$2:$AG$39,MATCH("Bunkring af udenrigsfart 3.d.",'[65]Månedlig Olie Rapport'!$B$2:$B$39,0),FALSE),0)</f>
        <v>0</v>
      </c>
      <c r="G423" s="16">
        <f t="shared" si="79"/>
        <v>0</v>
      </c>
      <c r="H423" s="16">
        <f>IFERROR(HLOOKUP("flybenzin",'[65]Månedlig Olie Rapport'!$A$2:$AG$39,MATCH("Salg til Forsvaret 3.e.",'[65]Månedlig Olie Rapport'!$B$2:$B$39,0),FALSE),0)
+IFERROR(HLOOKUP("flybenzin",'[65]Månedlig Olie Rapport'!$A$2:$AG$39,MATCH("Salg til international luftfart 3.f.",'[65]Månedlig Olie Rapport'!$B$2:$B$39,0),FALSE),0)
+IFERROR(HLOOKUP("flybenzin",'[65]Månedlig Olie Rapport'!$A$2:$AG$39,MATCH("Salg til andre 3.h.",'[65]Månedlig Olie Rapport'!$B$2:$B$39,0),FALSE),0)
+IFERROR(HLOOKUP("flybenzin",'[65]Månedlig Olie Rapport'!$A$2:$AG$39,MATCH("Salg til platform 3.g.",'[65]Månedlig Olie Rapport'!$B$2:$B$39,0),FALSE),0)
+IFERROR(HLOOKUP("flybenzin",'[65]Månedlig Olie Rapport'!$A$2:$AG$39,MATCH("Eget forbrug uden for raffinaderi 3*",'[65]Månedlig Olie Rapport'!$B$2:$B$39,0),FALSE),0)
-IFERROR(HLOOKUP("flybenzin",'[65]Månedlig Olie Rapport'!$A$2:$AG$39,MATCH("køb fra andre 2e",'[65]Månedlig Olie Rapport'!$B$2:$B$39,0),FALSE),0)</f>
        <v>28</v>
      </c>
      <c r="I423" s="16">
        <f>IFERROR(HLOOKUP("flybenzin",'[65]Månedlig Olie Rapport'!$A$2:$AG$39,MATCH("EGEN BEHOLDNING ULTIMO",'[65]Månedlig Olie Rapport'!$A$2:$A$39,0),FALSE),0)</f>
        <v>0</v>
      </c>
      <c r="J423" s="15"/>
      <c r="K423" s="15"/>
      <c r="L423" s="16">
        <f t="shared" si="78"/>
        <v>0.87074399999999996</v>
      </c>
      <c r="N423" s="23" t="str">
        <f>'Olieforbrug, TJ'!M423</f>
        <v>May</v>
      </c>
    </row>
    <row r="424" spans="1:14" x14ac:dyDescent="0.2">
      <c r="A424" s="23" t="str">
        <f>'Olieforbrug, TJ'!A424</f>
        <v>Juni</v>
      </c>
      <c r="C424" s="16">
        <f>IFERROR(HLOOKUP("flybenzin",'[66]Månedlig Olie Rapport'!$B$2:$AG$39,MATCH("Egen produktion 2.i.",'[66]Månedlig Olie Rapport'!$B$2:$B$39,0),FALSE),0)</f>
        <v>0</v>
      </c>
      <c r="D424" s="16">
        <f>IFERROR(HLOOKUP("flybenzin",'[66]Månedlig Olie Rapport'!$A$2:$AG$39,MATCH("Import 2.a.",'[66]Månedlig Olie Rapport'!$B$2:$B$39,0),FALSE),0)</f>
        <v>10</v>
      </c>
      <c r="E424" s="16">
        <f>IFERROR(HLOOKUP("flybenzin",'[66]Månedlig Olie Rapport'!$A$2:$AG$39,MATCH("Eksport 3.a.",'[66]Månedlig Olie Rapport'!$B$2:$B$39,0),FALSE),0)</f>
        <v>0</v>
      </c>
      <c r="F424" s="16">
        <f>IFERROR(HLOOKUP("flybenzin",'[66]Månedlig Olie Rapport'!$A$2:$AG$39,MATCH("Bunkring af udenrigsfart 3.d.",'[66]Månedlig Olie Rapport'!$B$2:$B$39,0),FALSE),0)</f>
        <v>0</v>
      </c>
      <c r="G424" s="16">
        <f t="shared" si="79"/>
        <v>0</v>
      </c>
      <c r="H424" s="16">
        <f>IFERROR(HLOOKUP("flybenzin",'[66]Månedlig Olie Rapport'!$A$2:$AG$39,MATCH("Salg til Forsvaret 3.e.",'[66]Månedlig Olie Rapport'!$B$2:$B$39,0),FALSE),0)
+IFERROR(HLOOKUP("flybenzin",'[66]Månedlig Olie Rapport'!$A$2:$AG$39,MATCH("Salg til international luftfart 3.f.",'[66]Månedlig Olie Rapport'!$B$2:$B$39,0),FALSE),0)
+IFERROR(HLOOKUP("flybenzin",'[66]Månedlig Olie Rapport'!$A$2:$AG$39,MATCH("Salg til andre 3.h.",'[66]Månedlig Olie Rapport'!$B$2:$B$39,0),FALSE),0)
+IFERROR(HLOOKUP("flybenzin",'[66]Månedlig Olie Rapport'!$A$2:$AG$39,MATCH("Salg til platform 3.g.",'[66]Månedlig Olie Rapport'!$B$2:$B$39,0),FALSE),0)
+IFERROR(HLOOKUP("flybenzin",'[66]Månedlig Olie Rapport'!$A$2:$AG$39,MATCH("Eget forbrug uden for raffinaderi 3*",'[66]Månedlig Olie Rapport'!$B$2:$B$39,0),FALSE),0)
-IFERROR(HLOOKUP("flybenzin",'[66]Månedlig Olie Rapport'!$A$2:$AG$39,MATCH("køb fra andre 2e",'[66]Månedlig Olie Rapport'!$B$2:$B$39,0),FALSE),0)</f>
        <v>10</v>
      </c>
      <c r="I424" s="16">
        <f>IFERROR(HLOOKUP("flybenzin",'[66]Månedlig Olie Rapport'!$A$2:$AG$39,MATCH("EGEN BEHOLDNING ULTIMO",'[66]Månedlig Olie Rapport'!$A$2:$A$39,0),FALSE),0)</f>
        <v>0</v>
      </c>
      <c r="J424" s="15"/>
      <c r="K424" s="15"/>
      <c r="L424" s="16">
        <f t="shared" si="78"/>
        <v>0.31097999999999998</v>
      </c>
      <c r="N424" s="23" t="str">
        <f>'Olieforbrug, TJ'!M424</f>
        <v>June</v>
      </c>
    </row>
    <row r="425" spans="1:14" x14ac:dyDescent="0.2">
      <c r="A425" s="23" t="str">
        <f>'Olieforbrug, TJ'!A425</f>
        <v>Juli</v>
      </c>
      <c r="C425" s="16">
        <f>IFERROR(HLOOKUP("flybenzin",'[67]Månedlig Olie Rapport'!$B$2:$AG$39,MATCH("Egen produktion 2.i.",'[67]Månedlig Olie Rapport'!$B$2:$B$39,0),FALSE),0)</f>
        <v>0</v>
      </c>
      <c r="D425" s="16">
        <f>IFERROR(HLOOKUP("flybenzin",'[67]Månedlig Olie Rapport'!$A$2:$AG$39,MATCH("Import 2.a.",'[67]Månedlig Olie Rapport'!$B$2:$B$39,0),FALSE),0)</f>
        <v>21</v>
      </c>
      <c r="E425" s="16">
        <f>IFERROR(HLOOKUP("flybenzin",'[67]Månedlig Olie Rapport'!$A$2:$AG$39,MATCH("Eksport 3.a.",'[67]Månedlig Olie Rapport'!$B$2:$B$39,0),FALSE),0)</f>
        <v>0</v>
      </c>
      <c r="F425" s="16">
        <f>IFERROR(HLOOKUP("flybenzin",'[67]Månedlig Olie Rapport'!$A$2:$AG$39,MATCH("Bunkring af udenrigsfart 3.d.",'[67]Månedlig Olie Rapport'!$B$2:$B$39,0),FALSE),0)</f>
        <v>0</v>
      </c>
      <c r="G425" s="16">
        <f t="shared" si="79"/>
        <v>0</v>
      </c>
      <c r="H425" s="16">
        <f>IFERROR(HLOOKUP("flybenzin",'[67]Månedlig Olie Rapport'!$A$2:$AG$39,MATCH("Salg til Forsvaret 3.e.",'[67]Månedlig Olie Rapport'!$B$2:$B$39,0),FALSE),0)
+IFERROR(HLOOKUP("flybenzin",'[67]Månedlig Olie Rapport'!$A$2:$AG$39,MATCH("Salg til international luftfart 3.f.",'[67]Månedlig Olie Rapport'!$B$2:$B$39,0),FALSE),0)
+IFERROR(HLOOKUP("flybenzin",'[67]Månedlig Olie Rapport'!$A$2:$AG$39,MATCH("Salg til andre 3.h.",'[67]Månedlig Olie Rapport'!$B$2:$B$39,0),FALSE),0)
+IFERROR(HLOOKUP("flybenzin",'[67]Månedlig Olie Rapport'!$A$2:$AG$39,MATCH("Salg til platform 3.g.",'[67]Månedlig Olie Rapport'!$B$2:$B$39,0),FALSE),0)
+IFERROR(HLOOKUP("flybenzin",'[67]Månedlig Olie Rapport'!$A$2:$AG$39,MATCH("Eget forbrug uden for raffinaderi 3*",'[67]Månedlig Olie Rapport'!$B$2:$B$39,0),FALSE),0)
-IFERROR(HLOOKUP("flybenzin",'[67]Månedlig Olie Rapport'!$A$2:$AG$39,MATCH("køb fra andre 2e",'[67]Månedlig Olie Rapport'!$B$2:$B$39,0),FALSE),0)</f>
        <v>21</v>
      </c>
      <c r="I425" s="16">
        <f>IFERROR(HLOOKUP("flybenzin",'[67]Månedlig Olie Rapport'!$A$2:$AG$39,MATCH("EGEN BEHOLDNING ULTIMO",'[67]Månedlig Olie Rapport'!$A$2:$A$39,0),FALSE),0)</f>
        <v>0</v>
      </c>
      <c r="J425" s="15"/>
      <c r="K425" s="15"/>
      <c r="L425" s="16">
        <f t="shared" ref="L425" si="80">H425*0.71*43.8/1000</f>
        <v>0.65305800000000003</v>
      </c>
      <c r="N425" s="23" t="str">
        <f>'Olieforbrug, TJ'!M425</f>
        <v>July</v>
      </c>
    </row>
    <row r="426" spans="1:14" x14ac:dyDescent="0.2">
      <c r="A426" s="23" t="str">
        <f>'Olieforbrug, TJ'!A426</f>
        <v>August</v>
      </c>
      <c r="C426" s="16">
        <f>IFERROR(HLOOKUP("flybenzin",'[68]Månedlig Olie Rapport'!$B$2:$AG$39,MATCH("Egen produktion 2.i.",'[68]Månedlig Olie Rapport'!$B$2:$B$39,0),FALSE),0)</f>
        <v>0</v>
      </c>
      <c r="D426" s="16">
        <f>IFERROR(HLOOKUP("flybenzin",'[68]Månedlig Olie Rapport'!$A$2:$AG$39,MATCH("Import 2.a.",'[68]Månedlig Olie Rapport'!$B$2:$B$39,0),FALSE),0)</f>
        <v>54</v>
      </c>
      <c r="E426" s="16">
        <f>IFERROR(HLOOKUP("flybenzin",'[68]Månedlig Olie Rapport'!$A$2:$AG$39,MATCH("Eksport 3.a.",'[68]Månedlig Olie Rapport'!$B$2:$B$39,0),FALSE),0)</f>
        <v>0</v>
      </c>
      <c r="F426" s="16">
        <f>IFERROR(HLOOKUP("flybenzin",'[68]Månedlig Olie Rapport'!$A$2:$AG$39,MATCH("Bunkring af udenrigsfart 3.d.",'[68]Månedlig Olie Rapport'!$B$2:$B$39,0),FALSE),0)</f>
        <v>0</v>
      </c>
      <c r="G426" s="16">
        <f t="shared" ref="G426" si="81">I425-I426</f>
        <v>0</v>
      </c>
      <c r="H426" s="16">
        <f>IFERROR(HLOOKUP("flybenzin",'[68]Månedlig Olie Rapport'!$A$2:$AG$39,MATCH("Salg til Forsvaret 3.e.",'[68]Månedlig Olie Rapport'!$B$2:$B$39,0),FALSE),0)
+IFERROR(HLOOKUP("flybenzin",'[68]Månedlig Olie Rapport'!$A$2:$AG$39,MATCH("Salg til international luftfart 3.f.",'[68]Månedlig Olie Rapport'!$B$2:$B$39,0),FALSE),0)
+IFERROR(HLOOKUP("flybenzin",'[68]Månedlig Olie Rapport'!$A$2:$AG$39,MATCH("Salg til andre 3.h.",'[68]Månedlig Olie Rapport'!$B$2:$B$39,0),FALSE),0)
+IFERROR(HLOOKUP("flybenzin",'[68]Månedlig Olie Rapport'!$A$2:$AG$39,MATCH("Salg til platform 3.g.",'[68]Månedlig Olie Rapport'!$B$2:$B$39,0),FALSE),0)
+IFERROR(HLOOKUP("flybenzin",'[68]Månedlig Olie Rapport'!$A$2:$AG$39,MATCH("Eget forbrug uden for raffinaderi 3*",'[68]Månedlig Olie Rapport'!$B$2:$B$39,0),FALSE),0)
-IFERROR(HLOOKUP("flybenzin",'[68]Månedlig Olie Rapport'!$A$2:$AG$39,MATCH("køb fra andre 2e",'[68]Månedlig Olie Rapport'!$B$2:$B$39,0),FALSE),0)</f>
        <v>54</v>
      </c>
      <c r="I426" s="16">
        <f>IFERROR(HLOOKUP("flybenzin",'[68]Månedlig Olie Rapport'!$A$2:$AG$39,MATCH("EGEN BEHOLDNING ULTIMO",'[68]Månedlig Olie Rapport'!$A$2:$A$39,0),FALSE),0)</f>
        <v>0</v>
      </c>
      <c r="J426" s="15"/>
      <c r="K426" s="15"/>
      <c r="L426" s="16">
        <f t="shared" ref="L426" si="82">H426*0.71*43.8/1000</f>
        <v>1.6792919999999998</v>
      </c>
      <c r="N426" s="23" t="str">
        <f>'Olieforbrug, TJ'!M426</f>
        <v>August</v>
      </c>
    </row>
    <row r="427" spans="1:14" x14ac:dyDescent="0.2">
      <c r="A427" s="23" t="str">
        <f>'Olieforbrug, TJ'!A427</f>
        <v>September</v>
      </c>
      <c r="C427" s="16">
        <f>IFERROR(HLOOKUP("flybenzin",'[69]Månedlig Olie Rapport'!$B$2:$AG$39,MATCH("Egen produktion 2.i.",'[69]Månedlig Olie Rapport'!$B$2:$B$39,0),FALSE),0)</f>
        <v>0</v>
      </c>
      <c r="D427" s="16">
        <f>IFERROR(HLOOKUP("flybenzin",'[69]Månedlig Olie Rapport'!$A$2:$AG$39,MATCH("Import 2.a.",'[69]Månedlig Olie Rapport'!$B$2:$B$39,0),FALSE),0)</f>
        <v>0</v>
      </c>
      <c r="E427" s="16">
        <f>IFERROR(HLOOKUP("flybenzin",'[69]Månedlig Olie Rapport'!$A$2:$AG$39,MATCH("Eksport 3.a.",'[69]Månedlig Olie Rapport'!$B$2:$B$39,0),FALSE),0)</f>
        <v>0</v>
      </c>
      <c r="F427" s="16">
        <f>IFERROR(HLOOKUP("flybenzin",'[69]Månedlig Olie Rapport'!$A$2:$AG$39,MATCH("Bunkring af udenrigsfart 3.d.",'[69]Månedlig Olie Rapport'!$B$2:$B$39,0),FALSE),0)</f>
        <v>0</v>
      </c>
      <c r="G427" s="16">
        <f t="shared" ref="G427" si="83">I426-I427</f>
        <v>0</v>
      </c>
      <c r="H427" s="77">
        <f>IFERROR(HLOOKUP("flybenzin",'[69]Månedlig Olie Rapport'!$A$2:$AG$39,MATCH("Salg til Forsvaret 3.e.",'[69]Månedlig Olie Rapport'!$B$2:$B$39,0),FALSE),0)
+IFERROR(HLOOKUP("flybenzin",'[69]Månedlig Olie Rapport'!$A$2:$AG$39,MATCH("Salg til international luftfart 3.f.",'[69]Månedlig Olie Rapport'!$B$2:$B$39,0),FALSE),0)
+IFERROR(HLOOKUP("flybenzin",'[69]Månedlig Olie Rapport'!$A$2:$AG$39,MATCH("Salg til andre 3.h.",'[69]Månedlig Olie Rapport'!$B$2:$B$39,0),FALSE),0)
+IFERROR(HLOOKUP("flybenzin",'[69]Månedlig Olie Rapport'!$A$2:$AG$39,MATCH("Salg til platform 3.g.",'[69]Månedlig Olie Rapport'!$B$2:$B$39,0),FALSE),0)
+IFERROR(HLOOKUP("flybenzin",'[69]Månedlig Olie Rapport'!$A$2:$AG$39,MATCH("Eget forbrug uden for raffinaderi 3*",'[69]Månedlig Olie Rapport'!$B$2:$B$39,0),FALSE),0)
-IFERROR(HLOOKUP("flybenzin",'[69]Månedlig Olie Rapport'!$A$2:$AG$39,MATCH("køb fra andre 2e",'[69]Månedlig Olie Rapport'!$B$2:$B$39,0),FALSE),0)</f>
        <v>0</v>
      </c>
      <c r="I427" s="16">
        <f>IFERROR(HLOOKUP("flybenzin",'[69]Månedlig Olie Rapport'!$A$2:$AG$39,MATCH("EGEN BEHOLDNING ULTIMO",'[69]Månedlig Olie Rapport'!$A$2:$A$39,0),FALSE),0)</f>
        <v>0</v>
      </c>
      <c r="J427" s="15"/>
      <c r="K427" s="15"/>
      <c r="L427" s="16">
        <f t="shared" ref="L427" si="84">H427*0.71*43.8/1000</f>
        <v>0</v>
      </c>
      <c r="N427" s="23" t="str">
        <f>'Olieforbrug, TJ'!M427</f>
        <v>September</v>
      </c>
    </row>
    <row r="428" spans="1:14" x14ac:dyDescent="0.2">
      <c r="A428" s="23" t="str">
        <f>'Olieforbrug, TJ'!A428</f>
        <v>Oktober</v>
      </c>
      <c r="C428" s="16">
        <f>IFERROR(HLOOKUP("flybenzin",'[70]Månedlig Olie Rapport'!$B$2:$AG$39,MATCH("Egen produktion 2.i.",'[70]Månedlig Olie Rapport'!$B$2:$B$39,0),FALSE),0)</f>
        <v>0</v>
      </c>
      <c r="D428" s="16">
        <f>IFERROR(HLOOKUP("flybenzin",'[70]Månedlig Olie Rapport'!$A$2:$AG$39,MATCH("Import 2.a.",'[70]Månedlig Olie Rapport'!$B$2:$B$39,0),FALSE),0)</f>
        <v>0</v>
      </c>
      <c r="E428" s="16">
        <f>IFERROR(HLOOKUP("flybenzin",'[70]Månedlig Olie Rapport'!$A$2:$AG$39,MATCH("Eksport 3.a.",'[70]Månedlig Olie Rapport'!$B$2:$B$39,0),FALSE),0)</f>
        <v>0</v>
      </c>
      <c r="F428" s="16">
        <f>IFERROR(HLOOKUP("flybenzin",'[70]Månedlig Olie Rapport'!$A$2:$AG$39,MATCH("Bunkring af udenrigsfart 3.d.",'[70]Månedlig Olie Rapport'!$B$2:$B$39,0),FALSE),0)</f>
        <v>0</v>
      </c>
      <c r="G428" s="16">
        <f t="shared" ref="G428" si="85">I427-I428</f>
        <v>0</v>
      </c>
      <c r="H428" s="77">
        <f>IFERROR(HLOOKUP("flybenzin",'[70]Månedlig Olie Rapport'!$A$2:$AG$39,MATCH("Salg til Forsvaret 3.e.",'[70]Månedlig Olie Rapport'!$B$2:$B$39,0),FALSE),0)
+IFERROR(HLOOKUP("flybenzin",'[70]Månedlig Olie Rapport'!$A$2:$AG$39,MATCH("Salg til international luftfart 3.f.",'[70]Månedlig Olie Rapport'!$B$2:$B$39,0),FALSE),0)
+IFERROR(HLOOKUP("flybenzin",'[70]Månedlig Olie Rapport'!$A$2:$AG$39,MATCH("Salg til andre 3.h.",'[70]Månedlig Olie Rapport'!$B$2:$B$39,0),FALSE),0)
+IFERROR(HLOOKUP("flybenzin",'[70]Månedlig Olie Rapport'!$A$2:$AG$39,MATCH("Salg til platform 3.g.",'[70]Månedlig Olie Rapport'!$B$2:$B$39,0),FALSE),0)
+IFERROR(HLOOKUP("flybenzin",'[70]Månedlig Olie Rapport'!$A$2:$AG$39,MATCH("Eget forbrug uden for raffinaderi 3*",'[70]Månedlig Olie Rapport'!$B$2:$B$39,0),FALSE),0)
-IFERROR(HLOOKUP("flybenzin",'[70]Månedlig Olie Rapport'!$A$2:$AG$39,MATCH("køb fra andre 2e",'[70]Månedlig Olie Rapport'!$B$2:$B$39,0),FALSE),0)</f>
        <v>0</v>
      </c>
      <c r="I428" s="16">
        <f>IFERROR(HLOOKUP("flybenzin",'[70]Månedlig Olie Rapport'!$A$2:$AG$39,MATCH("EGEN BEHOLDNING ULTIMO",'[70]Månedlig Olie Rapport'!$A$2:$A$39,0),FALSE),0)</f>
        <v>0</v>
      </c>
      <c r="J428" s="15"/>
      <c r="K428" s="15"/>
      <c r="L428" s="16">
        <f t="shared" ref="L428" si="86">H428*0.71*43.8/1000</f>
        <v>0</v>
      </c>
      <c r="N428" s="23" t="str">
        <f>'Olieforbrug, TJ'!M428</f>
        <v>October</v>
      </c>
    </row>
    <row r="429" spans="1:14" x14ac:dyDescent="0.2">
      <c r="A429" s="23" t="str">
        <f>'Olieforbrug, TJ'!A429</f>
        <v>November</v>
      </c>
      <c r="C429" s="16">
        <f>IFERROR(HLOOKUP("flybenzin",'[71]Månedlig Olie Rapport'!$B$2:$AG$39,MATCH("Egen produktion 2.i.",'[71]Månedlig Olie Rapport'!$B$2:$B$39,0),FALSE),0)</f>
        <v>0</v>
      </c>
      <c r="D429" s="16">
        <f>IFERROR(HLOOKUP("flybenzin",'[71]Månedlig Olie Rapport'!$A$2:$AG$39,MATCH("Import 2.a.",'[71]Månedlig Olie Rapport'!$B$2:$B$39,0),FALSE),0)</f>
        <v>0</v>
      </c>
      <c r="E429" s="16">
        <f>IFERROR(HLOOKUP("flybenzin",'[71]Månedlig Olie Rapport'!$A$2:$AG$39,MATCH("Eksport 3.a.",'[71]Månedlig Olie Rapport'!$B$2:$B$39,0),FALSE),0)</f>
        <v>0</v>
      </c>
      <c r="F429" s="16">
        <f>IFERROR(HLOOKUP("flybenzin",'[71]Månedlig Olie Rapport'!$A$2:$AG$39,MATCH("Bunkring af udenrigsfart 3.d.",'[71]Månedlig Olie Rapport'!$B$2:$B$39,0),FALSE),0)</f>
        <v>0</v>
      </c>
      <c r="G429" s="16">
        <f t="shared" ref="G429" si="87">I428-I429</f>
        <v>0</v>
      </c>
      <c r="H429" s="77">
        <f>IFERROR(HLOOKUP("flybenzin",'[71]Månedlig Olie Rapport'!$A$2:$AG$39,MATCH("Salg til Forsvaret 3.e.",'[71]Månedlig Olie Rapport'!$B$2:$B$39,0),FALSE),0)
+IFERROR(HLOOKUP("flybenzin",'[71]Månedlig Olie Rapport'!$A$2:$AG$39,MATCH("Salg til international luftfart 3.f.",'[71]Månedlig Olie Rapport'!$B$2:$B$39,0),FALSE),0)
+IFERROR(HLOOKUP("flybenzin",'[71]Månedlig Olie Rapport'!$A$2:$AG$39,MATCH("Salg til andre 3.h.",'[71]Månedlig Olie Rapport'!$B$2:$B$39,0),FALSE),0)
+IFERROR(HLOOKUP("flybenzin",'[71]Månedlig Olie Rapport'!$A$2:$AG$39,MATCH("Salg til platform 3.g.",'[71]Månedlig Olie Rapport'!$B$2:$B$39,0),FALSE),0)
+IFERROR(HLOOKUP("flybenzin",'[71]Månedlig Olie Rapport'!$A$2:$AG$39,MATCH("Eget forbrug uden for raffinaderi 3*",'[71]Månedlig Olie Rapport'!$B$2:$B$39,0),FALSE),0)
-IFERROR(HLOOKUP("flybenzin",'[71]Månedlig Olie Rapport'!$A$2:$AG$39,MATCH("køb fra andre 2e",'[71]Månedlig Olie Rapport'!$B$2:$B$39,0),FALSE),0)</f>
        <v>0</v>
      </c>
      <c r="I429" s="16">
        <f>IFERROR(HLOOKUP("flybenzin",'[71]Månedlig Olie Rapport'!$A$2:$AG$39,MATCH("EGEN BEHOLDNING ULTIMO",'[71]Månedlig Olie Rapport'!$A$2:$A$39,0),FALSE),0)</f>
        <v>0</v>
      </c>
      <c r="J429" s="15"/>
      <c r="K429" s="15"/>
      <c r="L429" s="16">
        <f t="shared" ref="L429" si="88">H429*0.71*43.8/1000</f>
        <v>0</v>
      </c>
      <c r="N429" s="23" t="str">
        <f>'Olieforbrug, TJ'!M429</f>
        <v>November</v>
      </c>
    </row>
    <row r="430" spans="1:14" ht="13.5" thickBot="1" x14ac:dyDescent="0.25">
      <c r="A430" s="43" t="str">
        <f>'Olieforbrug, TJ'!A430</f>
        <v>December</v>
      </c>
      <c r="B430" s="15"/>
      <c r="C430" s="42">
        <f>IFERROR(HLOOKUP("flybenzin",'[72]Månedlig Olie Rapport'!$B$2:$AG$39,MATCH("Egen produktion 2.i.",'[72]Månedlig Olie Rapport'!$B$2:$B$39,0),FALSE),0)</f>
        <v>0</v>
      </c>
      <c r="D430" s="42">
        <f>IFERROR(HLOOKUP("flybenzin",'[72]Månedlig Olie Rapport'!$A$2:$AG$39,MATCH("Import 2.a.",'[72]Månedlig Olie Rapport'!$B$2:$B$39,0),FALSE),0)</f>
        <v>0</v>
      </c>
      <c r="E430" s="42">
        <f>IFERROR(HLOOKUP("flybenzin",'[72]Månedlig Olie Rapport'!$A$2:$AG$39,MATCH("Eksport 3.a.",'[72]Månedlig Olie Rapport'!$B$2:$B$39,0),FALSE),0)</f>
        <v>0</v>
      </c>
      <c r="F430" s="42">
        <f>IFERROR(HLOOKUP("flybenzin",'[72]Månedlig Olie Rapport'!$A$2:$AG$39,MATCH("Bunkring af udenrigsfart 3.d.",'[72]Månedlig Olie Rapport'!$B$2:$B$39,0),FALSE),0)</f>
        <v>0</v>
      </c>
      <c r="G430" s="42">
        <f t="shared" ref="G430" si="89">I429-I430</f>
        <v>0</v>
      </c>
      <c r="H430" s="121">
        <f>IFERROR(HLOOKUP("flybenzin",'[72]Månedlig Olie Rapport'!$A$2:$AG$39,MATCH("Salg til Forsvaret 3.e.",'[72]Månedlig Olie Rapport'!$B$2:$B$39,0),FALSE),0)
+IFERROR(HLOOKUP("flybenzin",'[72]Månedlig Olie Rapport'!$A$2:$AG$39,MATCH("Salg til international luftfart 3.f.",'[72]Månedlig Olie Rapport'!$B$2:$B$39,0),FALSE),0)
+IFERROR(HLOOKUP("flybenzin",'[72]Månedlig Olie Rapport'!$A$2:$AG$39,MATCH("Salg til andre 3.h.",'[72]Månedlig Olie Rapport'!$B$2:$B$39,0),FALSE),0)
+IFERROR(HLOOKUP("flybenzin",'[72]Månedlig Olie Rapport'!$A$2:$AG$39,MATCH("Salg til platform 3.g.",'[72]Månedlig Olie Rapport'!$B$2:$B$39,0),FALSE),0)
+IFERROR(HLOOKUP("flybenzin",'[72]Månedlig Olie Rapport'!$A$2:$AG$39,MATCH("Eget forbrug uden for raffinaderi 3*",'[72]Månedlig Olie Rapport'!$B$2:$B$39,0),FALSE),0)
-IFERROR(HLOOKUP("flybenzin",'[72]Månedlig Olie Rapport'!$A$2:$AG$39,MATCH("køb fra andre 2e",'[72]Månedlig Olie Rapport'!$B$2:$B$39,0),FALSE),0)</f>
        <v>0</v>
      </c>
      <c r="I430" s="42">
        <f>IFERROR(HLOOKUP("flybenzin",'[72]Månedlig Olie Rapport'!$A$2:$AG$39,MATCH("EGEN BEHOLDNING ULTIMO",'[72]Månedlig Olie Rapport'!$A$2:$A$39,0),FALSE),0)</f>
        <v>0</v>
      </c>
      <c r="J430" s="2"/>
      <c r="K430" s="2"/>
      <c r="L430" s="42">
        <f t="shared" ref="L430" si="90">H430*0.71*43.8/1000</f>
        <v>0</v>
      </c>
      <c r="M430" s="15"/>
      <c r="N430" s="43" t="str">
        <f>'Olieforbrug, TJ'!M430</f>
        <v>December</v>
      </c>
    </row>
    <row r="431" spans="1:14" x14ac:dyDescent="0.2">
      <c r="A431" s="22">
        <f>'Olieforbrug, TJ'!A431</f>
        <v>2023</v>
      </c>
      <c r="B431" s="15"/>
      <c r="M431" s="15"/>
      <c r="N431" s="22">
        <f>'Olieforbrug, TJ'!M431</f>
        <v>2023</v>
      </c>
    </row>
    <row r="432" spans="1:14" x14ac:dyDescent="0.2">
      <c r="A432" s="23" t="str">
        <f>'Olieforbrug, TJ'!A432</f>
        <v>Januar</v>
      </c>
      <c r="C432" s="16">
        <f>IFERROR(HLOOKUP("flybenzin",'[73]Månedlig Olie Rapport'!$B$2:$AG$39,MATCH("Egen produktion 2.i.",'[73]Månedlig Olie Rapport'!$B$2:$B$39,0),FALSE),0)</f>
        <v>0</v>
      </c>
      <c r="D432" s="16">
        <f>IFERROR(HLOOKUP("flybenzin",'[73]Månedlig Olie Rapport'!$A$2:$AG$39,MATCH("Import 2.a.",'[73]Månedlig Olie Rapport'!$B$2:$B$39,0),FALSE),0)</f>
        <v>0</v>
      </c>
      <c r="E432" s="16">
        <f>IFERROR(HLOOKUP("flybenzin",'[73]Månedlig Olie Rapport'!$A$2:$AG$39,MATCH("Eksport 3.a.",'[73]Månedlig Olie Rapport'!$B$2:$B$39,0),FALSE),0)</f>
        <v>0</v>
      </c>
      <c r="F432" s="16">
        <f>IFERROR(HLOOKUP("flybenzin",'[73]Månedlig Olie Rapport'!$A$2:$AG$39,MATCH("Bunkring af udenrigsfart 3.d.",'[73]Månedlig Olie Rapport'!$B$2:$B$39,0),FALSE),0)</f>
        <v>0</v>
      </c>
      <c r="G432" s="69">
        <f>I430-I432</f>
        <v>0</v>
      </c>
      <c r="H432" s="77">
        <f>IFERROR(HLOOKUP("flybenzin",'[73]Månedlig Olie Rapport'!$A$2:$AG$39,MATCH("Salg til Forsvaret 3.e.",'[73]Månedlig Olie Rapport'!$B$2:$B$39,0),FALSE),0)
+IFERROR(HLOOKUP("flybenzin",'[73]Månedlig Olie Rapport'!$A$2:$AG$39,MATCH("Salg til international luftfart 3.f.",'[73]Månedlig Olie Rapport'!$B$2:$B$39,0),FALSE),0)
+IFERROR(HLOOKUP("flybenzin",'[73]Månedlig Olie Rapport'!$A$2:$AG$39,MATCH("Salg til andre 3.h.",'[73]Månedlig Olie Rapport'!$B$2:$B$39,0),FALSE),0)
+IFERROR(HLOOKUP("flybenzin",'[73]Månedlig Olie Rapport'!$A$2:$AG$39,MATCH("Salg til platform 3.g.",'[73]Månedlig Olie Rapport'!$B$2:$B$39,0),FALSE),0)
+IFERROR(HLOOKUP("flybenzin",'[73]Månedlig Olie Rapport'!$A$2:$AG$39,MATCH("Eget forbrug uden for raffinaderi 3*",'[73]Månedlig Olie Rapport'!$B$2:$B$39,0),FALSE),0)
-IFERROR(HLOOKUP("flybenzin",'[73]Månedlig Olie Rapport'!$A$2:$AG$39,MATCH("køb fra andre 2e",'[73]Månedlig Olie Rapport'!$B$2:$B$39,0),FALSE),0)</f>
        <v>0</v>
      </c>
      <c r="I432" s="16">
        <f>IFERROR(HLOOKUP("flybenzin",'[73]Månedlig Olie Rapport'!$A$2:$AG$39,MATCH("EGEN BEHOLDNING ULTIMO",'[73]Månedlig Olie Rapport'!$A$2:$A$39,0),FALSE),0)</f>
        <v>0</v>
      </c>
      <c r="J432" s="15"/>
      <c r="K432" s="15"/>
      <c r="L432" s="16">
        <f t="shared" ref="L432" si="91">H432*0.71*43.8/1000</f>
        <v>0</v>
      </c>
      <c r="N432" s="23" t="str">
        <f>'Olieforbrug, TJ'!M432</f>
        <v>January</v>
      </c>
    </row>
    <row r="433" spans="1:14" x14ac:dyDescent="0.2">
      <c r="A433" s="23" t="str">
        <f>'Olieforbrug, TJ'!A433</f>
        <v>Februar</v>
      </c>
      <c r="C433" s="16">
        <f>IFERROR(HLOOKUP("flybenzin",'[74]Månedlig Olie Rapport'!$B$2:$AG$39,MATCH("Egen produktion 2.i.",'[74]Månedlig Olie Rapport'!$B$2:$B$39,0),FALSE),0)</f>
        <v>0</v>
      </c>
      <c r="D433" s="16">
        <f>IFERROR(HLOOKUP("flybenzin",'[74]Månedlig Olie Rapport'!$A$2:$AG$39,MATCH("Import 2.a.",'[74]Månedlig Olie Rapport'!$B$2:$B$39,0),FALSE),0)</f>
        <v>0</v>
      </c>
      <c r="E433" s="16">
        <f>IFERROR(HLOOKUP("flybenzin",'[74]Månedlig Olie Rapport'!$A$2:$AG$39,MATCH("Eksport 3.a.",'[74]Månedlig Olie Rapport'!$B$2:$B$39,0),FALSE),0)</f>
        <v>0</v>
      </c>
      <c r="F433" s="16">
        <f>IFERROR(HLOOKUP("flybenzin",'[74]Månedlig Olie Rapport'!$A$2:$AG$39,MATCH("Bunkring af udenrigsfart 3.d.",'[74]Månedlig Olie Rapport'!$B$2:$B$39,0),FALSE),0)</f>
        <v>0</v>
      </c>
      <c r="G433" s="69">
        <f t="shared" ref="G433:G438" si="92">I432-I433</f>
        <v>0</v>
      </c>
      <c r="H433" s="77">
        <f>IFERROR(HLOOKUP("flybenzin",'[74]Månedlig Olie Rapport'!$A$2:$AG$39,MATCH("Salg til Forsvaret 3.e.",'[74]Månedlig Olie Rapport'!$B$2:$B$39,0),FALSE),0)
+IFERROR(HLOOKUP("flybenzin",'[74]Månedlig Olie Rapport'!$A$2:$AG$39,MATCH("Salg til international luftfart 3.f.",'[74]Månedlig Olie Rapport'!$B$2:$B$39,0),FALSE),0)
+IFERROR(HLOOKUP("flybenzin",'[74]Månedlig Olie Rapport'!$A$2:$AG$39,MATCH("Salg til andre 3.h.",'[74]Månedlig Olie Rapport'!$B$2:$B$39,0),FALSE),0)
+IFERROR(HLOOKUP("flybenzin",'[74]Månedlig Olie Rapport'!$A$2:$AG$39,MATCH("Salg til platform 3.g.",'[74]Månedlig Olie Rapport'!$B$2:$B$39,0),FALSE),0)
+IFERROR(HLOOKUP("flybenzin",'[74]Månedlig Olie Rapport'!$A$2:$AG$39,MATCH("Eget forbrug uden for raffinaderi 3*",'[74]Månedlig Olie Rapport'!$B$2:$B$39,0),FALSE),0)
-IFERROR(HLOOKUP("flybenzin",'[74]Månedlig Olie Rapport'!$A$2:$AG$39,MATCH("køb fra andre 2e",'[74]Månedlig Olie Rapport'!$B$2:$B$39,0),FALSE),0)</f>
        <v>0</v>
      </c>
      <c r="I433" s="16">
        <f>IFERROR(HLOOKUP("flybenzin",'[74]Månedlig Olie Rapport'!$A$2:$AG$39,MATCH("EGEN BEHOLDNING ULTIMO",'[74]Månedlig Olie Rapport'!$A$2:$A$39,0),FALSE),0)</f>
        <v>0</v>
      </c>
      <c r="J433" s="15"/>
      <c r="K433" s="15"/>
      <c r="L433" s="16">
        <f t="shared" ref="L433" si="93">H433*0.71*43.8/1000</f>
        <v>0</v>
      </c>
      <c r="N433" s="23" t="str">
        <f>'Olieforbrug, TJ'!M433</f>
        <v>February</v>
      </c>
    </row>
    <row r="434" spans="1:14" x14ac:dyDescent="0.2">
      <c r="A434" s="23" t="str">
        <f>'Olieforbrug, TJ'!A434</f>
        <v>Marts</v>
      </c>
      <c r="C434" s="16">
        <f>IFERROR(HLOOKUP("flybenzin",'[75]Månedlig Olie Rapport'!$B$2:$AG$39,MATCH("Egen produktion 2.i.",'[75]Månedlig Olie Rapport'!$B$2:$B$39,0),FALSE),0)</f>
        <v>0</v>
      </c>
      <c r="D434" s="16">
        <f>IFERROR(HLOOKUP("flybenzin",'[75]Månedlig Olie Rapport'!$A$2:$AG$39,MATCH("Import 2.a.",'[75]Månedlig Olie Rapport'!$B$2:$B$39,0),FALSE),0)</f>
        <v>0</v>
      </c>
      <c r="E434" s="16">
        <f>IFERROR(HLOOKUP("flybenzin",'[75]Månedlig Olie Rapport'!$A$2:$AG$39,MATCH("Eksport 3.a.",'[75]Månedlig Olie Rapport'!$B$2:$B$39,0),FALSE),0)</f>
        <v>0</v>
      </c>
      <c r="F434" s="16">
        <f>IFERROR(HLOOKUP("flybenzin",'[75]Månedlig Olie Rapport'!$A$2:$AG$39,MATCH("Bunkring af udenrigsfart 3.d.",'[75]Månedlig Olie Rapport'!$B$2:$B$39,0),FALSE),0)</f>
        <v>0</v>
      </c>
      <c r="G434" s="69">
        <f t="shared" si="92"/>
        <v>0</v>
      </c>
      <c r="H434" s="77">
        <f>IFERROR(HLOOKUP("flybenzin",'[75]Månedlig Olie Rapport'!$A$2:$AG$39,MATCH("Salg til Forsvaret 3.e.",'[75]Månedlig Olie Rapport'!$B$2:$B$39,0),FALSE),0)
+IFERROR(HLOOKUP("flybenzin",'[75]Månedlig Olie Rapport'!$A$2:$AG$39,MATCH("Salg til international luftfart 3.f.",'[75]Månedlig Olie Rapport'!$B$2:$B$39,0),FALSE),0)
+IFERROR(HLOOKUP("flybenzin",'[75]Månedlig Olie Rapport'!$A$2:$AG$39,MATCH("Salg til andre 3.h.",'[75]Månedlig Olie Rapport'!$B$2:$B$39,0),FALSE),0)
+IFERROR(HLOOKUP("flybenzin",'[75]Månedlig Olie Rapport'!$A$2:$AG$39,MATCH("Salg til platform 3.g.",'[75]Månedlig Olie Rapport'!$B$2:$B$39,0),FALSE),0)
+IFERROR(HLOOKUP("flybenzin",'[75]Månedlig Olie Rapport'!$A$2:$AG$39,MATCH("Eget forbrug uden for raffinaderi 3*",'[75]Månedlig Olie Rapport'!$B$2:$B$39,0),FALSE),0)
-IFERROR(HLOOKUP("flybenzin",'[75]Månedlig Olie Rapport'!$A$2:$AG$39,MATCH("køb fra andre 2e",'[75]Månedlig Olie Rapport'!$B$2:$B$39,0),FALSE),0)</f>
        <v>0</v>
      </c>
      <c r="I434" s="16">
        <f>IFERROR(HLOOKUP("flybenzin",'[75]Månedlig Olie Rapport'!$A$2:$AG$39,MATCH("EGEN BEHOLDNING ULTIMO",'[75]Månedlig Olie Rapport'!$A$2:$A$39,0),FALSE),0)</f>
        <v>0</v>
      </c>
      <c r="J434" s="15"/>
      <c r="K434" s="15"/>
      <c r="L434" s="16">
        <f t="shared" ref="L434" si="94">H434*0.71*43.8/1000</f>
        <v>0</v>
      </c>
      <c r="N434" s="23" t="str">
        <f>'Olieforbrug, TJ'!M434</f>
        <v>March</v>
      </c>
    </row>
    <row r="435" spans="1:14" x14ac:dyDescent="0.2">
      <c r="A435" s="23" t="str">
        <f>'Olieforbrug, TJ'!A435</f>
        <v>April</v>
      </c>
      <c r="C435" s="16">
        <f>IFERROR(HLOOKUP("flybenzin",'[76]Månedlig Olie Rapport'!$B$2:$AG$39,MATCH("Egen produktion 2.i.",'[76]Månedlig Olie Rapport'!$B$2:$B$39,0),FALSE),0)</f>
        <v>0</v>
      </c>
      <c r="D435" s="16">
        <f>IFERROR(HLOOKUP("flybenzin",'[76]Månedlig Olie Rapport'!$A$2:$AG$39,MATCH("Import 2.a.",'[76]Månedlig Olie Rapport'!$B$2:$B$39,0),FALSE),0)</f>
        <v>0</v>
      </c>
      <c r="E435" s="16">
        <f>IFERROR(HLOOKUP("flybenzin",'[76]Månedlig Olie Rapport'!$A$2:$AG$39,MATCH("Eksport 3.a.",'[76]Månedlig Olie Rapport'!$B$2:$B$39,0),FALSE),0)</f>
        <v>0</v>
      </c>
      <c r="F435" s="16">
        <f>IFERROR(HLOOKUP("flybenzin",'[76]Månedlig Olie Rapport'!$A$2:$AG$39,MATCH("Bunkring af udenrigsfart 3.d.",'[76]Månedlig Olie Rapport'!$B$2:$B$39,0),FALSE),0)</f>
        <v>0</v>
      </c>
      <c r="G435" s="69">
        <f t="shared" si="92"/>
        <v>0</v>
      </c>
      <c r="H435" s="77">
        <f>IFERROR(HLOOKUP("flybenzin",'[76]Månedlig Olie Rapport'!$A$2:$AG$39,MATCH("Salg til Forsvaret 3.e.",'[76]Månedlig Olie Rapport'!$B$2:$B$39,0),FALSE),0)
+IFERROR(HLOOKUP("flybenzin",'[76]Månedlig Olie Rapport'!$A$2:$AG$39,MATCH("Salg til international luftfart 3.f.",'[76]Månedlig Olie Rapport'!$B$2:$B$39,0),FALSE),0)
+IFERROR(HLOOKUP("flybenzin",'[76]Månedlig Olie Rapport'!$A$2:$AG$39,MATCH("Salg til andre 3.h.",'[76]Månedlig Olie Rapport'!$B$2:$B$39,0),FALSE),0)
+IFERROR(HLOOKUP("flybenzin",'[76]Månedlig Olie Rapport'!$A$2:$AG$39,MATCH("Salg til platform 3.g.",'[76]Månedlig Olie Rapport'!$B$2:$B$39,0),FALSE),0)
+IFERROR(HLOOKUP("flybenzin",'[76]Månedlig Olie Rapport'!$A$2:$AG$39,MATCH("Eget forbrug uden for raffinaderi 3*",'[76]Månedlig Olie Rapport'!$B$2:$B$39,0),FALSE),0)
-IFERROR(HLOOKUP("flybenzin",'[76]Månedlig Olie Rapport'!$A$2:$AG$39,MATCH("køb fra andre 2e",'[76]Månedlig Olie Rapport'!$B$2:$B$39,0),FALSE),0)</f>
        <v>0</v>
      </c>
      <c r="I435" s="16">
        <f>IFERROR(HLOOKUP("flybenzin",'[76]Månedlig Olie Rapport'!$A$2:$AG$39,MATCH("EGEN BEHOLDNING ULTIMO",'[76]Månedlig Olie Rapport'!$A$2:$A$39,0),FALSE),0)</f>
        <v>0</v>
      </c>
      <c r="J435" s="15"/>
      <c r="K435" s="15"/>
      <c r="L435" s="16">
        <f t="shared" ref="L435" si="95">H435*0.71*43.8/1000</f>
        <v>0</v>
      </c>
      <c r="N435" s="23" t="str">
        <f>'Olieforbrug, TJ'!M435</f>
        <v>April</v>
      </c>
    </row>
    <row r="436" spans="1:14" x14ac:dyDescent="0.2">
      <c r="A436" s="23" t="str">
        <f>'Olieforbrug, TJ'!A436</f>
        <v>Maj</v>
      </c>
      <c r="C436" s="16">
        <f>IFERROR(HLOOKUP("flybenzin",'[77]Månedlig Olie Rapport'!$B$2:$AG$39,MATCH("Egen produktion 2.i.",'[77]Månedlig Olie Rapport'!$B$2:$B$39,0),FALSE),0)</f>
        <v>0</v>
      </c>
      <c r="D436" s="16">
        <f>IFERROR(HLOOKUP("flybenzin",'[77]Månedlig Olie Rapport'!$A$2:$AG$39,MATCH("Import 2.a.",'[77]Månedlig Olie Rapport'!$B$2:$B$39,0),FALSE),0)</f>
        <v>0</v>
      </c>
      <c r="E436" s="16">
        <f>IFERROR(HLOOKUP("flybenzin",'[77]Månedlig Olie Rapport'!$A$2:$AG$39,MATCH("Eksport 3.a.",'[77]Månedlig Olie Rapport'!$B$2:$B$39,0),FALSE),0)</f>
        <v>0</v>
      </c>
      <c r="F436" s="16">
        <f>IFERROR(HLOOKUP("flybenzin",'[77]Månedlig Olie Rapport'!$A$2:$AG$39,MATCH("Bunkring af udenrigsfart 3.d.",'[77]Månedlig Olie Rapport'!$B$2:$B$39,0),FALSE),0)</f>
        <v>0</v>
      </c>
      <c r="G436" s="69">
        <f t="shared" si="92"/>
        <v>0</v>
      </c>
      <c r="H436" s="77">
        <f>IFERROR(HLOOKUP("flybenzin",'[77]Månedlig Olie Rapport'!$A$2:$AG$39,MATCH("Salg til Forsvaret 3.e.",'[77]Månedlig Olie Rapport'!$B$2:$B$39,0),FALSE),0)
+IFERROR(HLOOKUP("flybenzin",'[77]Månedlig Olie Rapport'!$A$2:$AG$39,MATCH("Salg til international luftfart 3.f.",'[77]Månedlig Olie Rapport'!$B$2:$B$39,0),FALSE),0)
+IFERROR(HLOOKUP("flybenzin",'[77]Månedlig Olie Rapport'!$A$2:$AG$39,MATCH("Salg til andre 3.h.",'[77]Månedlig Olie Rapport'!$B$2:$B$39,0),FALSE),0)
+IFERROR(HLOOKUP("flybenzin",'[77]Månedlig Olie Rapport'!$A$2:$AG$39,MATCH("Salg til platform 3.g.",'[77]Månedlig Olie Rapport'!$B$2:$B$39,0),FALSE),0)
+IFERROR(HLOOKUP("flybenzin",'[77]Månedlig Olie Rapport'!$A$2:$AG$39,MATCH("Eget forbrug uden for raffinaderi 3*",'[77]Månedlig Olie Rapport'!$B$2:$B$39,0),FALSE),0)
-IFERROR(HLOOKUP("flybenzin",'[77]Månedlig Olie Rapport'!$A$2:$AG$39,MATCH("køb fra andre 2e",'[77]Månedlig Olie Rapport'!$B$2:$B$39,0),FALSE),0)</f>
        <v>0</v>
      </c>
      <c r="I436" s="16">
        <f>IFERROR(HLOOKUP("flybenzin",'[77]Månedlig Olie Rapport'!$A$2:$AG$39,MATCH("EGEN BEHOLDNING ULTIMO",'[77]Månedlig Olie Rapport'!$A$2:$A$39,0),FALSE),0)</f>
        <v>0</v>
      </c>
      <c r="J436" s="15"/>
      <c r="K436" s="15"/>
      <c r="L436" s="16">
        <f t="shared" ref="L436" si="96">H436*0.71*43.8/1000</f>
        <v>0</v>
      </c>
      <c r="N436" s="23" t="str">
        <f>'Olieforbrug, TJ'!M436</f>
        <v>May</v>
      </c>
    </row>
    <row r="437" spans="1:14" x14ac:dyDescent="0.2">
      <c r="A437" s="23" t="str">
        <f>'Olieforbrug, TJ'!A437</f>
        <v>Juni</v>
      </c>
      <c r="C437" s="16">
        <f>IFERROR(HLOOKUP("flybenzin",'[78]Månedlig Olie Rapport'!$B$2:$AG$39,MATCH("Egen produktion 2.i.",'[78]Månedlig Olie Rapport'!$B$2:$B$39,0),FALSE),0)</f>
        <v>0</v>
      </c>
      <c r="D437" s="16">
        <f>IFERROR(HLOOKUP("flybenzin",'[78]Månedlig Olie Rapport'!$A$2:$AG$39,MATCH("Import 2.a.",'[78]Månedlig Olie Rapport'!$B$2:$B$39,0),FALSE),0)</f>
        <v>0</v>
      </c>
      <c r="E437" s="16">
        <f>IFERROR(HLOOKUP("flybenzin",'[78]Månedlig Olie Rapport'!$A$2:$AG$39,MATCH("Eksport 3.a.",'[78]Månedlig Olie Rapport'!$B$2:$B$39,0),FALSE),0)</f>
        <v>0</v>
      </c>
      <c r="F437" s="16">
        <f>IFERROR(HLOOKUP("flybenzin",'[78]Månedlig Olie Rapport'!$A$2:$AG$39,MATCH("Bunkring af udenrigsfart 3.d.",'[78]Månedlig Olie Rapport'!$B$2:$B$39,0),FALSE),0)</f>
        <v>0</v>
      </c>
      <c r="G437" s="69">
        <f t="shared" si="92"/>
        <v>0</v>
      </c>
      <c r="H437" s="77">
        <f>IFERROR(HLOOKUP("flybenzin",'[78]Månedlig Olie Rapport'!$A$2:$AG$39,MATCH("Salg til Forsvaret 3.e.",'[78]Månedlig Olie Rapport'!$B$2:$B$39,0),FALSE),0)
+IFERROR(HLOOKUP("flybenzin",'[78]Månedlig Olie Rapport'!$A$2:$AG$39,MATCH("Salg til international luftfart 3.f.",'[78]Månedlig Olie Rapport'!$B$2:$B$39,0),FALSE),0)
+IFERROR(HLOOKUP("flybenzin",'[78]Månedlig Olie Rapport'!$A$2:$AG$39,MATCH("Salg til andre 3.h.",'[78]Månedlig Olie Rapport'!$B$2:$B$39,0),FALSE),0)
+IFERROR(HLOOKUP("flybenzin",'[78]Månedlig Olie Rapport'!$A$2:$AG$39,MATCH("Salg til platform 3.g.",'[78]Månedlig Olie Rapport'!$B$2:$B$39,0),FALSE),0)
+IFERROR(HLOOKUP("flybenzin",'[78]Månedlig Olie Rapport'!$A$2:$AG$39,MATCH("Eget forbrug uden for raffinaderi 3*",'[78]Månedlig Olie Rapport'!$B$2:$B$39,0),FALSE),0)
-IFERROR(HLOOKUP("flybenzin",'[78]Månedlig Olie Rapport'!$A$2:$AG$39,MATCH("køb fra andre 2e",'[78]Månedlig Olie Rapport'!$B$2:$B$39,0),FALSE),0)</f>
        <v>0</v>
      </c>
      <c r="I437" s="16">
        <f>IFERROR(HLOOKUP("flybenzin",'[78]Månedlig Olie Rapport'!$A$2:$AG$39,MATCH("EGEN BEHOLDNING ULTIMO",'[78]Månedlig Olie Rapport'!$A$2:$A$39,0),FALSE),0)</f>
        <v>0</v>
      </c>
      <c r="J437" s="15"/>
      <c r="K437" s="15"/>
      <c r="L437" s="16">
        <f t="shared" ref="L437" si="97">H437*0.71*43.8/1000</f>
        <v>0</v>
      </c>
      <c r="N437" s="23" t="str">
        <f>'Olieforbrug, TJ'!M437</f>
        <v>June</v>
      </c>
    </row>
    <row r="438" spans="1:14" x14ac:dyDescent="0.2">
      <c r="A438" s="23" t="str">
        <f>'Olieforbrug, TJ'!A438</f>
        <v>Juli</v>
      </c>
      <c r="C438" s="16">
        <f>IFERROR(HLOOKUP("flybenzin",'[79]Månedlig Olie Rapport'!$B$2:$AG$39,MATCH("Egen produktion 2.i.",'[79]Månedlig Olie Rapport'!$B$2:$B$39,0),FALSE),0)</f>
        <v>0</v>
      </c>
      <c r="D438" s="16">
        <f>IFERROR(HLOOKUP("flybenzin",'[79]Månedlig Olie Rapport'!$A$2:$AG$39,MATCH("Import 2.a.",'[79]Månedlig Olie Rapport'!$B$2:$B$39,0),FALSE),0)</f>
        <v>0</v>
      </c>
      <c r="E438" s="16">
        <f>IFERROR(HLOOKUP("flybenzin",'[79]Månedlig Olie Rapport'!$A$2:$AG$39,MATCH("Eksport 3.a.",'[79]Månedlig Olie Rapport'!$B$2:$B$39,0),FALSE),0)</f>
        <v>0</v>
      </c>
      <c r="F438" s="16">
        <f>IFERROR(HLOOKUP("flybenzin",'[79]Månedlig Olie Rapport'!$A$2:$AG$39,MATCH("Bunkring af udenrigsfart 3.d.",'[79]Månedlig Olie Rapport'!$B$2:$B$39,0),FALSE),0)</f>
        <v>0</v>
      </c>
      <c r="G438" s="69">
        <f t="shared" si="92"/>
        <v>0</v>
      </c>
      <c r="H438" s="77">
        <f>IFERROR(HLOOKUP("flybenzin",'[79]Månedlig Olie Rapport'!$A$2:$AG$39,MATCH("Salg til Forsvaret 3.e.",'[79]Månedlig Olie Rapport'!$B$2:$B$39,0),FALSE),0)
+IFERROR(HLOOKUP("flybenzin",'[79]Månedlig Olie Rapport'!$A$2:$AG$39,MATCH("Salg til international luftfart 3.f.",'[79]Månedlig Olie Rapport'!$B$2:$B$39,0),FALSE),0)
+IFERROR(HLOOKUP("flybenzin",'[79]Månedlig Olie Rapport'!$A$2:$AG$39,MATCH("Salg til andre 3.h.",'[79]Månedlig Olie Rapport'!$B$2:$B$39,0),FALSE),0)
+IFERROR(HLOOKUP("flybenzin",'[79]Månedlig Olie Rapport'!$A$2:$AG$39,MATCH("Salg til platform 3.g.",'[79]Månedlig Olie Rapport'!$B$2:$B$39,0),FALSE),0)
+IFERROR(HLOOKUP("flybenzin",'[79]Månedlig Olie Rapport'!$A$2:$AG$39,MATCH("Eget forbrug uden for raffinaderi 3*",'[79]Månedlig Olie Rapport'!$B$2:$B$39,0),FALSE),0)
-IFERROR(HLOOKUP("flybenzin",'[79]Månedlig Olie Rapport'!$A$2:$AG$39,MATCH("køb fra andre 2e",'[79]Månedlig Olie Rapport'!$B$2:$B$39,0),FALSE),0)</f>
        <v>0</v>
      </c>
      <c r="I438" s="16">
        <f>IFERROR(HLOOKUP("flybenzin",'[79]Månedlig Olie Rapport'!$A$2:$AG$39,MATCH("EGEN BEHOLDNING ULTIMO",'[79]Månedlig Olie Rapport'!$A$2:$A$39,0),FALSE),0)</f>
        <v>0</v>
      </c>
      <c r="J438" s="15"/>
      <c r="K438" s="15"/>
      <c r="L438" s="16">
        <f t="shared" ref="L438" si="98">H438*0.71*43.8/1000</f>
        <v>0</v>
      </c>
      <c r="N438" s="23" t="str">
        <f>'Olieforbrug, TJ'!M438</f>
        <v>July</v>
      </c>
    </row>
  </sheetData>
  <phoneticPr fontId="2" type="noConversion"/>
  <pageMargins left="0.75" right="0.75" top="1" bottom="1" header="0.5" footer="0.5"/>
  <headerFooter alignWithMargins="0"/>
  <ignoredErrors>
    <ignoredError sqref="C94:L10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theme="6" tint="0.59999389629810485"/>
  </sheetPr>
  <dimension ref="A1:P438"/>
  <sheetViews>
    <sheetView zoomScale="80" zoomScaleNormal="80" workbookViewId="0">
      <pane xSplit="2" ySplit="5" topLeftCell="C400" activePane="bottomRight" state="frozen"/>
      <selection pane="topRight" activeCell="C1" sqref="C1"/>
      <selection pane="bottomLeft" activeCell="A6" sqref="A6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5" customWidth="1"/>
    <col min="11" max="11" width="3.42578125" customWidth="1"/>
    <col min="12" max="12" width="17.85546875" bestFit="1" customWidth="1"/>
    <col min="14" max="14" width="20.7109375" customWidth="1"/>
    <col min="15" max="15" width="9.7109375" customWidth="1"/>
    <col min="16" max="16" width="9.7109375" bestFit="1" customWidth="1"/>
  </cols>
  <sheetData>
    <row r="1" spans="1:15" x14ac:dyDescent="0.2">
      <c r="A1" s="1" t="s">
        <v>10</v>
      </c>
      <c r="B1" s="1"/>
      <c r="C1" t="s">
        <v>150</v>
      </c>
      <c r="D1"/>
      <c r="E1"/>
      <c r="F1"/>
      <c r="G1"/>
      <c r="H1"/>
      <c r="I1"/>
      <c r="M1" s="4"/>
      <c r="N1" s="27" t="s">
        <v>71</v>
      </c>
      <c r="O1" s="27"/>
    </row>
    <row r="2" spans="1:15" x14ac:dyDescent="0.2">
      <c r="A2" s="1" t="s">
        <v>1</v>
      </c>
      <c r="B2" s="1"/>
      <c r="C2" t="s">
        <v>149</v>
      </c>
      <c r="D2"/>
      <c r="E2"/>
      <c r="F2"/>
      <c r="G2"/>
      <c r="H2"/>
      <c r="I2"/>
      <c r="N2" s="27" t="s">
        <v>70</v>
      </c>
      <c r="O2" s="27"/>
    </row>
    <row r="4" spans="1:15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J4" s="23"/>
      <c r="K4" s="23"/>
      <c r="L4" s="31" t="s">
        <v>30</v>
      </c>
      <c r="N4" s="5"/>
    </row>
    <row r="5" spans="1:15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J5" s="23"/>
      <c r="K5" s="23"/>
      <c r="L5" s="31" t="s">
        <v>68</v>
      </c>
      <c r="N5" s="18"/>
    </row>
    <row r="6" spans="1:15" x14ac:dyDescent="0.2">
      <c r="A6" s="21"/>
      <c r="C6" s="10"/>
      <c r="D6" s="10"/>
      <c r="E6" s="10"/>
      <c r="F6" s="10"/>
      <c r="G6" s="10"/>
      <c r="H6" s="10"/>
      <c r="I6" s="10"/>
    </row>
    <row r="7" spans="1:15" x14ac:dyDescent="0.2">
      <c r="A7" s="22">
        <v>2005</v>
      </c>
      <c r="C7" s="3">
        <v>3838662</v>
      </c>
      <c r="D7" s="3">
        <v>2506336</v>
      </c>
      <c r="E7" s="3">
        <v>1152906</v>
      </c>
      <c r="F7" s="3">
        <v>324239</v>
      </c>
      <c r="G7" s="3">
        <v>-352513</v>
      </c>
      <c r="H7" s="3">
        <v>4594678</v>
      </c>
      <c r="I7" s="3">
        <v>1047939</v>
      </c>
      <c r="J7" s="3"/>
      <c r="K7" s="3"/>
      <c r="L7" s="3">
        <v>166930.03068</v>
      </c>
      <c r="N7" s="22">
        <v>2005</v>
      </c>
      <c r="O7" s="3"/>
    </row>
    <row r="8" spans="1:15" x14ac:dyDescent="0.2">
      <c r="A8" s="22">
        <v>2006</v>
      </c>
      <c r="C8" s="3">
        <v>3878709</v>
      </c>
      <c r="D8" s="3">
        <v>2870686.6</v>
      </c>
      <c r="E8" s="3">
        <v>1991523</v>
      </c>
      <c r="F8" s="3">
        <v>301913</v>
      </c>
      <c r="G8" s="3">
        <v>134718</v>
      </c>
      <c r="H8" s="3">
        <v>4645201</v>
      </c>
      <c r="I8" s="3">
        <v>913221</v>
      </c>
      <c r="J8" s="3"/>
      <c r="K8" s="3"/>
      <c r="L8" s="3">
        <v>166614.069468</v>
      </c>
      <c r="N8" s="22">
        <v>2006</v>
      </c>
      <c r="O8" s="3"/>
    </row>
    <row r="9" spans="1:15" x14ac:dyDescent="0.2">
      <c r="A9" s="22">
        <v>2007</v>
      </c>
      <c r="C9" s="3">
        <v>3807206</v>
      </c>
      <c r="D9" s="3">
        <v>2530442</v>
      </c>
      <c r="E9" s="3">
        <v>1386909</v>
      </c>
      <c r="F9" s="3">
        <v>254395</v>
      </c>
      <c r="G9" s="3">
        <v>34313</v>
      </c>
      <c r="H9" s="3">
        <v>4728585</v>
      </c>
      <c r="I9" s="3">
        <v>878908</v>
      </c>
      <c r="J9" s="3"/>
      <c r="K9" s="3"/>
      <c r="L9" s="3">
        <v>169604.88678</v>
      </c>
      <c r="N9" s="22">
        <v>2007</v>
      </c>
      <c r="O9" s="3"/>
    </row>
    <row r="10" spans="1:15" x14ac:dyDescent="0.2">
      <c r="A10" s="22">
        <v>2008</v>
      </c>
      <c r="C10" s="3">
        <v>3688522</v>
      </c>
      <c r="D10" s="3">
        <v>3118042</v>
      </c>
      <c r="E10" s="3">
        <v>1207350</v>
      </c>
      <c r="F10" s="3">
        <v>312748</v>
      </c>
      <c r="G10" s="3">
        <v>-435689</v>
      </c>
      <c r="H10" s="3">
        <v>4768243</v>
      </c>
      <c r="I10" s="3">
        <v>1314597</v>
      </c>
      <c r="J10" s="3"/>
      <c r="K10" s="3"/>
      <c r="L10" s="3">
        <v>171027.339924</v>
      </c>
      <c r="N10" s="22">
        <v>2008</v>
      </c>
      <c r="O10" s="3"/>
    </row>
    <row r="11" spans="1:15" x14ac:dyDescent="0.2">
      <c r="A11" s="22">
        <v>2009</v>
      </c>
      <c r="C11" s="3">
        <v>3938644</v>
      </c>
      <c r="D11" s="3">
        <v>2463762</v>
      </c>
      <c r="E11" s="3">
        <v>1405173</v>
      </c>
      <c r="F11" s="3">
        <v>290876</v>
      </c>
      <c r="G11" s="3">
        <v>-146112</v>
      </c>
      <c r="H11" s="3">
        <v>4593518</v>
      </c>
      <c r="I11" s="3">
        <v>1460709</v>
      </c>
      <c r="J11" s="3"/>
      <c r="K11" s="3"/>
      <c r="L11" s="3">
        <v>164760.30362400002</v>
      </c>
      <c r="N11" s="22">
        <v>2009</v>
      </c>
      <c r="O11" s="3"/>
    </row>
    <row r="12" spans="1:15" x14ac:dyDescent="0.2">
      <c r="A12" s="22">
        <v>2010</v>
      </c>
      <c r="C12" s="3">
        <v>3605735</v>
      </c>
      <c r="D12" s="3">
        <v>2642384</v>
      </c>
      <c r="E12" s="3">
        <v>1217783</v>
      </c>
      <c r="F12" s="3">
        <v>320428</v>
      </c>
      <c r="G12" s="3">
        <v>-7105</v>
      </c>
      <c r="H12" s="3">
        <v>4680403</v>
      </c>
      <c r="I12" s="3">
        <v>1467814</v>
      </c>
      <c r="J12" s="3"/>
      <c r="K12" s="3"/>
      <c r="L12" s="3">
        <v>167876.694804</v>
      </c>
      <c r="N12" s="22">
        <v>2010</v>
      </c>
      <c r="O12" s="3"/>
    </row>
    <row r="13" spans="1:15" x14ac:dyDescent="0.2">
      <c r="A13" s="22">
        <v>2011</v>
      </c>
      <c r="C13" s="3">
        <v>3401875</v>
      </c>
      <c r="D13" s="3">
        <v>2711426</v>
      </c>
      <c r="E13" s="3">
        <v>1481810</v>
      </c>
      <c r="F13" s="3">
        <v>290857</v>
      </c>
      <c r="G13" s="3">
        <v>249588</v>
      </c>
      <c r="H13" s="3">
        <v>4579339</v>
      </c>
      <c r="I13" s="3">
        <v>1218226</v>
      </c>
      <c r="J13" s="3"/>
      <c r="K13" s="3"/>
      <c r="L13" s="3">
        <v>164251.731252</v>
      </c>
      <c r="N13" s="22">
        <v>2011</v>
      </c>
      <c r="O13" s="3"/>
    </row>
    <row r="14" spans="1:15" x14ac:dyDescent="0.2">
      <c r="A14" s="22">
        <v>2012</v>
      </c>
      <c r="C14" s="3">
        <v>4060451</v>
      </c>
      <c r="D14" s="3">
        <v>2343404</v>
      </c>
      <c r="E14" s="3">
        <v>1762721</v>
      </c>
      <c r="F14" s="3">
        <v>290828</v>
      </c>
      <c r="G14" s="3">
        <v>43368</v>
      </c>
      <c r="H14" s="3">
        <v>4417061</v>
      </c>
      <c r="I14" s="3">
        <v>1174858</v>
      </c>
      <c r="J14" s="3"/>
      <c r="K14" s="3"/>
      <c r="L14" s="3">
        <v>158431.14394799998</v>
      </c>
      <c r="N14" s="22">
        <v>2012</v>
      </c>
      <c r="O14" s="3"/>
    </row>
    <row r="15" spans="1:15" x14ac:dyDescent="0.2">
      <c r="A15" s="22">
        <v>2013</v>
      </c>
      <c r="C15" s="3">
        <v>3807643</v>
      </c>
      <c r="D15" s="3">
        <v>3023665</v>
      </c>
      <c r="E15" s="3">
        <v>1996696</v>
      </c>
      <c r="F15" s="3">
        <v>312780</v>
      </c>
      <c r="G15" s="3">
        <v>-194470</v>
      </c>
      <c r="H15" s="3">
        <v>4379192</v>
      </c>
      <c r="I15" s="3">
        <v>1369328</v>
      </c>
      <c r="J15" s="3"/>
      <c r="K15" s="22"/>
      <c r="L15" s="3">
        <v>157072.858656</v>
      </c>
      <c r="M15" s="3"/>
      <c r="N15" s="22">
        <v>2013</v>
      </c>
      <c r="O15" s="3"/>
    </row>
    <row r="16" spans="1:15" x14ac:dyDescent="0.2">
      <c r="A16" s="22">
        <v>2014</v>
      </c>
      <c r="C16" s="3">
        <f t="shared" ref="C16:H16" si="0">SUM(C94:C97)</f>
        <v>3613341</v>
      </c>
      <c r="D16" s="3">
        <f t="shared" si="0"/>
        <v>3276298</v>
      </c>
      <c r="E16" s="3">
        <f t="shared" si="0"/>
        <v>1989328</v>
      </c>
      <c r="F16" s="3">
        <f t="shared" si="0"/>
        <v>324911</v>
      </c>
      <c r="G16" s="3">
        <f t="shared" si="0"/>
        <v>-324359</v>
      </c>
      <c r="H16" s="3">
        <f t="shared" si="0"/>
        <v>4329818</v>
      </c>
      <c r="I16" s="3">
        <f>I97</f>
        <v>1693687</v>
      </c>
      <c r="J16" s="3"/>
      <c r="K16" s="22"/>
      <c r="L16" s="3">
        <f>SUM(L94:L97)</f>
        <v>155301.91202400002</v>
      </c>
      <c r="M16" s="3"/>
      <c r="N16" s="22">
        <v>2014</v>
      </c>
      <c r="O16" s="3"/>
    </row>
    <row r="17" spans="1:15" x14ac:dyDescent="0.2">
      <c r="A17" s="22">
        <v>2015</v>
      </c>
      <c r="C17" s="3">
        <f t="shared" ref="C17:H17" si="1">SUM(C99:C102)</f>
        <v>3867983</v>
      </c>
      <c r="D17" s="3">
        <f t="shared" si="1"/>
        <v>4567962</v>
      </c>
      <c r="E17" s="3">
        <f t="shared" si="1"/>
        <v>3062567</v>
      </c>
      <c r="F17" s="3">
        <f t="shared" si="1"/>
        <v>476970</v>
      </c>
      <c r="G17" s="3">
        <f t="shared" si="1"/>
        <v>-504762</v>
      </c>
      <c r="H17" s="3">
        <f t="shared" si="1"/>
        <v>4466315</v>
      </c>
      <c r="I17" s="3">
        <f>I102</f>
        <v>2198449</v>
      </c>
      <c r="J17" s="3"/>
      <c r="K17" s="3"/>
      <c r="L17" s="3">
        <f>SUM(L99:L102)</f>
        <v>160197.78642000002</v>
      </c>
      <c r="M17" s="3"/>
      <c r="N17" s="22">
        <v>2015</v>
      </c>
      <c r="O17" s="3"/>
    </row>
    <row r="18" spans="1:15" x14ac:dyDescent="0.2">
      <c r="A18" s="22">
        <v>2016</v>
      </c>
      <c r="C18" s="3">
        <f>SUM(C104:C107)</f>
        <v>3680577</v>
      </c>
      <c r="D18" s="3">
        <f t="shared" ref="D18:L18" si="2">SUM(D104:D107)</f>
        <v>4521231</v>
      </c>
      <c r="E18" s="3">
        <f t="shared" si="2"/>
        <v>3352610</v>
      </c>
      <c r="F18" s="3">
        <f t="shared" si="2"/>
        <v>489535</v>
      </c>
      <c r="G18" s="3">
        <f t="shared" si="2"/>
        <v>23562</v>
      </c>
      <c r="H18" s="3">
        <f t="shared" si="2"/>
        <v>4487770</v>
      </c>
      <c r="I18" s="3">
        <f>I107</f>
        <v>2174887</v>
      </c>
      <c r="J18" s="3"/>
      <c r="K18" s="3"/>
      <c r="L18" s="3">
        <f t="shared" si="2"/>
        <v>160967.33436000001</v>
      </c>
      <c r="M18" s="3"/>
      <c r="N18" s="22">
        <v>2016</v>
      </c>
    </row>
    <row r="19" spans="1:15" x14ac:dyDescent="0.2">
      <c r="A19" s="22">
        <v>2017</v>
      </c>
      <c r="C19" s="3">
        <f t="shared" ref="C19:H19" si="3">SUM(C109:C112)</f>
        <v>4081948</v>
      </c>
      <c r="D19" s="3">
        <f t="shared" si="3"/>
        <v>3308077</v>
      </c>
      <c r="E19" s="3">
        <f t="shared" si="3"/>
        <v>2802786</v>
      </c>
      <c r="F19" s="3">
        <f t="shared" si="3"/>
        <v>429337</v>
      </c>
      <c r="G19" s="3">
        <f t="shared" si="3"/>
        <v>376778</v>
      </c>
      <c r="H19" s="3">
        <f t="shared" si="3"/>
        <v>4567350</v>
      </c>
      <c r="I19" s="3">
        <f>I112</f>
        <v>1798109</v>
      </c>
      <c r="J19" s="3"/>
      <c r="K19" s="65"/>
      <c r="L19" s="3">
        <f>SUM(L109:L112)</f>
        <v>163821.70980000001</v>
      </c>
      <c r="M19" s="57"/>
      <c r="N19" s="22">
        <v>2017</v>
      </c>
    </row>
    <row r="20" spans="1:15" x14ac:dyDescent="0.2">
      <c r="A20" s="22">
        <v>2018</v>
      </c>
      <c r="C20" s="3">
        <f t="shared" ref="C20:H20" si="4">SUM(C114:C117)</f>
        <v>3899366</v>
      </c>
      <c r="D20" s="3">
        <f t="shared" si="4"/>
        <v>2842319</v>
      </c>
      <c r="E20" s="3">
        <f t="shared" si="4"/>
        <v>2024089</v>
      </c>
      <c r="F20" s="3">
        <f t="shared" si="4"/>
        <v>433977</v>
      </c>
      <c r="G20" s="3">
        <f t="shared" si="4"/>
        <v>219820</v>
      </c>
      <c r="H20" s="3">
        <f t="shared" si="4"/>
        <v>4684144</v>
      </c>
      <c r="I20" s="3">
        <f>I117</f>
        <v>1578289</v>
      </c>
      <c r="J20" s="3"/>
      <c r="L20" s="3">
        <f>SUM(L114:L117)</f>
        <v>168010.876992</v>
      </c>
      <c r="M20" s="57"/>
      <c r="N20" s="22">
        <v>2018</v>
      </c>
    </row>
    <row r="21" spans="1:15" x14ac:dyDescent="0.2">
      <c r="A21" s="22">
        <v>2019</v>
      </c>
      <c r="C21" s="3">
        <f t="shared" ref="C21:H21" si="5">SUM(C119:C122)</f>
        <v>4203689</v>
      </c>
      <c r="D21" s="3">
        <f t="shared" si="5"/>
        <v>3323495</v>
      </c>
      <c r="E21" s="3">
        <f t="shared" si="5"/>
        <v>2339767</v>
      </c>
      <c r="F21" s="3">
        <f t="shared" si="5"/>
        <v>405192</v>
      </c>
      <c r="G21" s="3">
        <f t="shared" si="5"/>
        <v>-325483</v>
      </c>
      <c r="H21" s="3">
        <f t="shared" si="5"/>
        <v>4763536</v>
      </c>
      <c r="I21" s="3">
        <f>SUM(I122)</f>
        <v>1903772</v>
      </c>
      <c r="J21" s="3"/>
      <c r="L21" s="3">
        <f>SUM(L119:L122)</f>
        <v>170858.50924799999</v>
      </c>
      <c r="M21" s="57"/>
      <c r="N21" s="22">
        <v>2019</v>
      </c>
    </row>
    <row r="22" spans="1:15" x14ac:dyDescent="0.2">
      <c r="A22" s="22">
        <v>2020</v>
      </c>
      <c r="C22" s="3">
        <f t="shared" ref="C22:H22" si="6">SUM(C124:C127)</f>
        <v>4047879</v>
      </c>
      <c r="D22" s="3">
        <f t="shared" si="6"/>
        <v>2792671</v>
      </c>
      <c r="E22" s="3">
        <f t="shared" si="6"/>
        <v>2036762</v>
      </c>
      <c r="F22" s="3">
        <f t="shared" si="6"/>
        <v>402003</v>
      </c>
      <c r="G22" s="3">
        <f t="shared" si="6"/>
        <v>-278698</v>
      </c>
      <c r="H22" s="3">
        <f t="shared" si="6"/>
        <v>4253227</v>
      </c>
      <c r="I22" s="3">
        <f>SUM(I127)</f>
        <v>2182470</v>
      </c>
      <c r="J22" s="3"/>
      <c r="L22" s="3">
        <f>SUM(L124:L127)</f>
        <v>152554.74603600003</v>
      </c>
      <c r="M22" s="57"/>
      <c r="N22" s="22">
        <v>2020</v>
      </c>
    </row>
    <row r="23" spans="1:15" x14ac:dyDescent="0.2">
      <c r="A23" s="22">
        <v>2021</v>
      </c>
      <c r="C23" s="3">
        <f>SUM(C129:C132)</f>
        <v>4253704</v>
      </c>
      <c r="D23" s="3">
        <f t="shared" ref="D23:L23" si="7">SUM(D129:D132)</f>
        <v>2279949</v>
      </c>
      <c r="E23" s="3">
        <f t="shared" si="7"/>
        <v>2115251</v>
      </c>
      <c r="F23" s="3">
        <f t="shared" si="7"/>
        <v>426762</v>
      </c>
      <c r="G23" s="3">
        <f t="shared" si="7"/>
        <v>291057</v>
      </c>
      <c r="H23" s="3">
        <f t="shared" si="7"/>
        <v>4399362</v>
      </c>
      <c r="I23" s="3">
        <f>SUM(I132)</f>
        <v>1891413</v>
      </c>
      <c r="J23" s="3"/>
      <c r="K23" s="3"/>
      <c r="L23" s="3">
        <f t="shared" si="7"/>
        <v>157796.31621600001</v>
      </c>
      <c r="M23" s="57"/>
      <c r="N23" s="22">
        <v>2021</v>
      </c>
    </row>
    <row r="24" spans="1:15" x14ac:dyDescent="0.2">
      <c r="A24" s="22">
        <v>2022</v>
      </c>
      <c r="C24" s="3">
        <f>SUM(C134:C137)</f>
        <v>3980763</v>
      </c>
      <c r="D24" s="3">
        <f t="shared" ref="D24:L24" si="8">SUM(D134:D137)</f>
        <v>2322910</v>
      </c>
      <c r="E24" s="3">
        <f t="shared" si="8"/>
        <v>1850282</v>
      </c>
      <c r="F24" s="3">
        <f t="shared" si="8"/>
        <v>390624</v>
      </c>
      <c r="G24" s="3">
        <f t="shared" si="8"/>
        <v>273101</v>
      </c>
      <c r="H24" s="3">
        <f t="shared" si="8"/>
        <v>4417928</v>
      </c>
      <c r="I24" s="3">
        <f>SUM(I137)</f>
        <v>1618312</v>
      </c>
      <c r="J24" s="3"/>
      <c r="K24" s="3"/>
      <c r="L24" s="3">
        <f t="shared" si="8"/>
        <v>158462.24150399998</v>
      </c>
      <c r="M24" s="57"/>
      <c r="N24" s="22">
        <v>2022</v>
      </c>
    </row>
    <row r="25" spans="1:15" x14ac:dyDescent="0.2">
      <c r="A25" s="22">
        <v>2023</v>
      </c>
      <c r="J25" s="3"/>
      <c r="K25" s="3"/>
      <c r="L25" s="3"/>
      <c r="M25" s="57"/>
      <c r="N25" s="22">
        <v>2023</v>
      </c>
    </row>
    <row r="26" spans="1:15" x14ac:dyDescent="0.2">
      <c r="A26" s="23"/>
      <c r="J26" s="3"/>
      <c r="K26" s="3"/>
      <c r="L26" s="3"/>
      <c r="M26" s="3"/>
    </row>
    <row r="27" spans="1:15" x14ac:dyDescent="0.2">
      <c r="A27" s="22" t="str">
        <f>'Olieforbrug, TJ'!A27</f>
        <v>Januar - July</v>
      </c>
      <c r="J27" s="3"/>
      <c r="K27" s="3"/>
      <c r="L27" s="3"/>
      <c r="M27" s="3"/>
      <c r="N27" s="22" t="str">
        <f>'Olieforbrug, TJ'!M27</f>
        <v>January - July</v>
      </c>
    </row>
    <row r="28" spans="1:15" x14ac:dyDescent="0.2">
      <c r="A28" s="22">
        <f>'Olieforbrug, TJ'!A28</f>
        <v>2005</v>
      </c>
      <c r="C28" s="3">
        <f>SUM(C198:C204)</f>
        <v>2251186</v>
      </c>
      <c r="D28" s="3">
        <f t="shared" ref="D28:L28" si="9">SUM(D198:D204)</f>
        <v>1353520</v>
      </c>
      <c r="E28" s="3">
        <f t="shared" si="9"/>
        <v>514959</v>
      </c>
      <c r="F28" s="3">
        <f t="shared" si="9"/>
        <v>173456</v>
      </c>
      <c r="G28" s="3">
        <f t="shared" si="9"/>
        <v>-361417</v>
      </c>
      <c r="H28" s="3">
        <f t="shared" si="9"/>
        <v>2598587</v>
      </c>
      <c r="I28" s="3">
        <f>SUM(I204)</f>
        <v>1056843</v>
      </c>
      <c r="J28" s="3"/>
      <c r="K28" s="3"/>
      <c r="L28" s="3">
        <f t="shared" si="9"/>
        <v>93206.118515999988</v>
      </c>
      <c r="M28" s="3"/>
      <c r="N28" s="22">
        <f>'Olieforbrug, TJ'!M28</f>
        <v>2005</v>
      </c>
    </row>
    <row r="29" spans="1:15" x14ac:dyDescent="0.2">
      <c r="A29" s="22">
        <f>'Olieforbrug, TJ'!A29</f>
        <v>2006</v>
      </c>
      <c r="C29" s="3">
        <f>SUM(C211:C217)</f>
        <v>2315925</v>
      </c>
      <c r="D29" s="3">
        <f t="shared" ref="D29:L29" si="10">SUM(D211:D217)</f>
        <v>1693776</v>
      </c>
      <c r="E29" s="3">
        <f t="shared" si="10"/>
        <v>947501</v>
      </c>
      <c r="F29" s="3">
        <f t="shared" si="10"/>
        <v>182058</v>
      </c>
      <c r="G29" s="3">
        <f t="shared" si="10"/>
        <v>-192044</v>
      </c>
      <c r="H29" s="3">
        <f t="shared" si="10"/>
        <v>2707933</v>
      </c>
      <c r="I29" s="3">
        <f>SUM(I217)</f>
        <v>1239983</v>
      </c>
      <c r="J29" s="3"/>
      <c r="K29" s="3"/>
      <c r="L29" s="3">
        <f t="shared" si="10"/>
        <v>97128.140843999994</v>
      </c>
      <c r="M29" s="3"/>
      <c r="N29" s="22">
        <f>'Olieforbrug, TJ'!M29</f>
        <v>2006</v>
      </c>
    </row>
    <row r="30" spans="1:15" x14ac:dyDescent="0.2">
      <c r="A30" s="22">
        <f>'Olieforbrug, TJ'!A30</f>
        <v>2007</v>
      </c>
      <c r="C30" s="3">
        <f>SUM(C224:C230)</f>
        <v>2069444</v>
      </c>
      <c r="D30" s="3">
        <f t="shared" ref="D30:L30" si="11">SUM(D224:D230)</f>
        <v>1558744</v>
      </c>
      <c r="E30" s="3">
        <f t="shared" si="11"/>
        <v>706462</v>
      </c>
      <c r="F30" s="3">
        <f t="shared" si="11"/>
        <v>154357</v>
      </c>
      <c r="G30" s="3">
        <f t="shared" si="11"/>
        <v>-90413</v>
      </c>
      <c r="H30" s="3">
        <f t="shared" si="11"/>
        <v>2670495</v>
      </c>
      <c r="I30" s="3">
        <f>SUM(I230)</f>
        <v>1003634</v>
      </c>
      <c r="J30" s="3"/>
      <c r="K30" s="3"/>
      <c r="L30" s="3">
        <f t="shared" si="11"/>
        <v>95785.314660000004</v>
      </c>
      <c r="M30" s="3"/>
      <c r="N30" s="22">
        <f>'Olieforbrug, TJ'!M30</f>
        <v>2007</v>
      </c>
    </row>
    <row r="31" spans="1:15" x14ac:dyDescent="0.2">
      <c r="A31" s="22">
        <f>'Olieforbrug, TJ'!A31</f>
        <v>2008</v>
      </c>
      <c r="C31" s="3">
        <f>SUM(C237:C243)</f>
        <v>1964251</v>
      </c>
      <c r="D31" s="3">
        <f t="shared" ref="D31:L31" si="12">SUM(D237:D243)</f>
        <v>1622663</v>
      </c>
      <c r="E31" s="3">
        <f t="shared" si="12"/>
        <v>578891</v>
      </c>
      <c r="F31" s="3">
        <f t="shared" si="12"/>
        <v>191197</v>
      </c>
      <c r="G31" s="3">
        <f t="shared" si="12"/>
        <v>-68495</v>
      </c>
      <c r="H31" s="3">
        <f t="shared" si="12"/>
        <v>2745724</v>
      </c>
      <c r="I31" s="3">
        <f>SUM(I243)</f>
        <v>947403</v>
      </c>
      <c r="J31" s="3"/>
      <c r="K31" s="3"/>
      <c r="L31" s="3">
        <f t="shared" si="12"/>
        <v>98483.628431999998</v>
      </c>
      <c r="M31" s="3"/>
      <c r="N31" s="22">
        <f>'Olieforbrug, TJ'!M31</f>
        <v>2008</v>
      </c>
    </row>
    <row r="32" spans="1:15" x14ac:dyDescent="0.2">
      <c r="A32" s="22">
        <f>'Olieforbrug, TJ'!A32</f>
        <v>2009</v>
      </c>
      <c r="C32" s="3">
        <f>SUM(C250:C256)</f>
        <v>2472270</v>
      </c>
      <c r="D32" s="3">
        <f t="shared" ref="D32:L32" si="13">SUM(D250:D256)</f>
        <v>1551092</v>
      </c>
      <c r="E32" s="3">
        <f t="shared" si="13"/>
        <v>885480</v>
      </c>
      <c r="F32" s="3">
        <f t="shared" si="13"/>
        <v>169197</v>
      </c>
      <c r="G32" s="3">
        <f t="shared" si="13"/>
        <v>-380931</v>
      </c>
      <c r="H32" s="3">
        <f t="shared" si="13"/>
        <v>2657840</v>
      </c>
      <c r="I32" s="3">
        <f>SUM(I256)</f>
        <v>1695528</v>
      </c>
      <c r="J32" s="3"/>
      <c r="K32" s="3"/>
      <c r="L32" s="3">
        <f t="shared" si="13"/>
        <v>95331.40512000001</v>
      </c>
      <c r="M32" s="3"/>
      <c r="N32" s="22">
        <f>'Olieforbrug, TJ'!M32</f>
        <v>2009</v>
      </c>
    </row>
    <row r="33" spans="1:14" x14ac:dyDescent="0.2">
      <c r="A33" s="22">
        <f>'Olieforbrug, TJ'!A33</f>
        <v>2010</v>
      </c>
      <c r="C33" s="3">
        <f>SUM(C263:C269)</f>
        <v>2321051</v>
      </c>
      <c r="D33" s="3">
        <f t="shared" ref="D33:L33" si="14">SUM(D263:D269)</f>
        <v>1448727</v>
      </c>
      <c r="E33" s="3">
        <f t="shared" si="14"/>
        <v>664006</v>
      </c>
      <c r="F33" s="3">
        <f t="shared" si="14"/>
        <v>199587</v>
      </c>
      <c r="G33" s="3">
        <f t="shared" si="14"/>
        <v>-202378</v>
      </c>
      <c r="H33" s="3">
        <f t="shared" si="14"/>
        <v>2647907</v>
      </c>
      <c r="I33" s="3">
        <f>SUM(I269)</f>
        <v>1663087</v>
      </c>
      <c r="J33" s="3"/>
      <c r="K33" s="3"/>
      <c r="L33" s="3">
        <f t="shared" si="14"/>
        <v>94975.128275999989</v>
      </c>
      <c r="M33" s="3"/>
      <c r="N33" s="22">
        <f>'Olieforbrug, TJ'!M33</f>
        <v>2010</v>
      </c>
    </row>
    <row r="34" spans="1:14" x14ac:dyDescent="0.2">
      <c r="A34" s="22">
        <f>'Olieforbrug, TJ'!A34</f>
        <v>2011</v>
      </c>
      <c r="C34" s="3">
        <f>SUM(C276:C282)</f>
        <v>2060027</v>
      </c>
      <c r="D34" s="3">
        <f t="shared" ref="D34:L34" si="15">SUM(D276:D282)</f>
        <v>1564959</v>
      </c>
      <c r="E34" s="3">
        <f t="shared" si="15"/>
        <v>1057059</v>
      </c>
      <c r="F34" s="3">
        <f t="shared" si="15"/>
        <v>157989</v>
      </c>
      <c r="G34" s="3">
        <f t="shared" si="15"/>
        <v>224095</v>
      </c>
      <c r="H34" s="3">
        <f t="shared" si="15"/>
        <v>2600290</v>
      </c>
      <c r="I34" s="3">
        <f>SUM(I282)</f>
        <v>1243719</v>
      </c>
      <c r="J34" s="3"/>
      <c r="K34" s="3"/>
      <c r="L34" s="3">
        <f t="shared" si="15"/>
        <v>93267.201720000012</v>
      </c>
      <c r="M34" s="3"/>
      <c r="N34" s="22">
        <f>'Olieforbrug, TJ'!M34</f>
        <v>2011</v>
      </c>
    </row>
    <row r="35" spans="1:14" x14ac:dyDescent="0.2">
      <c r="A35" s="22">
        <f>'Olieforbrug, TJ'!A35</f>
        <v>2012</v>
      </c>
      <c r="C35" s="3">
        <f>SUM(C289:C295)</f>
        <v>2261707</v>
      </c>
      <c r="D35" s="3">
        <f t="shared" ref="D35:L35" si="16">SUM(D289:D295)</f>
        <v>1289672</v>
      </c>
      <c r="E35" s="3">
        <f t="shared" si="16"/>
        <v>956514</v>
      </c>
      <c r="F35" s="3">
        <f t="shared" si="16"/>
        <v>176258</v>
      </c>
      <c r="G35" s="3">
        <f t="shared" si="16"/>
        <v>90100</v>
      </c>
      <c r="H35" s="3">
        <f t="shared" si="16"/>
        <v>2515903</v>
      </c>
      <c r="I35" s="3">
        <f>SUM(I295)</f>
        <v>1128126</v>
      </c>
      <c r="J35" s="3"/>
      <c r="K35" s="3"/>
      <c r="L35" s="3">
        <f t="shared" si="16"/>
        <v>90240.408804000006</v>
      </c>
      <c r="M35" s="3"/>
      <c r="N35" s="22">
        <f>'Olieforbrug, TJ'!M35</f>
        <v>2012</v>
      </c>
    </row>
    <row r="36" spans="1:14" x14ac:dyDescent="0.2">
      <c r="A36" s="22">
        <f>'Olieforbrug, TJ'!A36</f>
        <v>2013</v>
      </c>
      <c r="C36" s="3">
        <f>SUM(C302:C308)</f>
        <v>2219466</v>
      </c>
      <c r="D36" s="3">
        <f t="shared" ref="D36:L36" si="17">SUM(D302:D308)</f>
        <v>1775561</v>
      </c>
      <c r="E36" s="3">
        <f t="shared" si="17"/>
        <v>1077752</v>
      </c>
      <c r="F36" s="3">
        <f t="shared" si="17"/>
        <v>174201</v>
      </c>
      <c r="G36" s="3">
        <f t="shared" si="17"/>
        <v>-231448</v>
      </c>
      <c r="H36" s="3">
        <f t="shared" si="17"/>
        <v>2539427</v>
      </c>
      <c r="I36" s="3">
        <f>SUM(I308)</f>
        <v>1406306</v>
      </c>
      <c r="J36" s="3"/>
      <c r="K36" s="3"/>
      <c r="L36" s="3">
        <f t="shared" si="17"/>
        <v>91084.167636000013</v>
      </c>
      <c r="M36" s="3"/>
      <c r="N36" s="22">
        <f>'Olieforbrug, TJ'!M36</f>
        <v>2013</v>
      </c>
    </row>
    <row r="37" spans="1:14" x14ac:dyDescent="0.2">
      <c r="A37" s="22">
        <f>'Olieforbrug, TJ'!A37</f>
        <v>2014</v>
      </c>
      <c r="C37" s="3">
        <f>SUM(C315:C321)</f>
        <v>2132345</v>
      </c>
      <c r="D37" s="3">
        <f t="shared" ref="D37:L37" si="18">SUM(D315:D321)</f>
        <v>1553539</v>
      </c>
      <c r="E37" s="3">
        <f t="shared" si="18"/>
        <v>1091799</v>
      </c>
      <c r="F37" s="3">
        <f t="shared" si="18"/>
        <v>193326</v>
      </c>
      <c r="G37" s="3">
        <f t="shared" si="18"/>
        <v>36864</v>
      </c>
      <c r="H37" s="3">
        <f t="shared" si="18"/>
        <v>2457418</v>
      </c>
      <c r="I37" s="3">
        <f>SUM(I321)</f>
        <v>1332464</v>
      </c>
      <c r="J37" s="3"/>
      <c r="K37" s="3"/>
      <c r="L37" s="3">
        <f t="shared" si="18"/>
        <v>88142.668824000008</v>
      </c>
      <c r="M37" s="3"/>
      <c r="N37" s="22">
        <f>'Olieforbrug, TJ'!M37</f>
        <v>2014</v>
      </c>
    </row>
    <row r="38" spans="1:14" x14ac:dyDescent="0.2">
      <c r="A38" s="22">
        <f>'Olieforbrug, TJ'!A38</f>
        <v>2015</v>
      </c>
      <c r="C38" s="3">
        <f>SUM(C328:C334)</f>
        <v>2339691</v>
      </c>
      <c r="D38" s="3">
        <f t="shared" ref="D38:L38" si="19">SUM(D328:D334)</f>
        <v>2535425</v>
      </c>
      <c r="E38" s="3">
        <f t="shared" si="19"/>
        <v>1832434</v>
      </c>
      <c r="F38" s="3">
        <f t="shared" si="19"/>
        <v>277719</v>
      </c>
      <c r="G38" s="3">
        <f t="shared" si="19"/>
        <v>-230858</v>
      </c>
      <c r="H38" s="3">
        <f t="shared" si="19"/>
        <v>2582326</v>
      </c>
      <c r="I38" s="3">
        <f>SUM(I334)</f>
        <v>1924545</v>
      </c>
      <c r="J38" s="3"/>
      <c r="K38" s="3"/>
      <c r="L38" s="3">
        <f t="shared" si="19"/>
        <v>92622.86896800001</v>
      </c>
      <c r="M38" s="3"/>
      <c r="N38" s="22">
        <f>'Olieforbrug, TJ'!M38</f>
        <v>2015</v>
      </c>
    </row>
    <row r="39" spans="1:14" x14ac:dyDescent="0.2">
      <c r="A39" s="22">
        <f>'Olieforbrug, TJ'!A39</f>
        <v>2016</v>
      </c>
      <c r="C39" s="3">
        <f>SUM(C341:C347)</f>
        <v>1979682</v>
      </c>
      <c r="D39" s="3">
        <f t="shared" ref="D39:L39" si="20">SUM(D341:D347)</f>
        <v>2664373</v>
      </c>
      <c r="E39" s="3">
        <f t="shared" si="20"/>
        <v>1763746</v>
      </c>
      <c r="F39" s="3">
        <f t="shared" si="20"/>
        <v>291852</v>
      </c>
      <c r="G39" s="3">
        <f t="shared" si="20"/>
        <v>-105255</v>
      </c>
      <c r="H39" s="3">
        <f t="shared" si="20"/>
        <v>2544879</v>
      </c>
      <c r="I39" s="3">
        <f>SUM(I347)</f>
        <v>2303704</v>
      </c>
      <c r="J39" s="3"/>
      <c r="K39" s="3"/>
      <c r="L39" s="3">
        <f t="shared" si="20"/>
        <v>91279.719971999992</v>
      </c>
      <c r="M39" s="3"/>
      <c r="N39" s="22">
        <f>'Olieforbrug, TJ'!M39</f>
        <v>2016</v>
      </c>
    </row>
    <row r="40" spans="1:14" x14ac:dyDescent="0.2">
      <c r="A40" s="22">
        <f>'Olieforbrug, TJ'!A40</f>
        <v>2017</v>
      </c>
      <c r="C40" s="3">
        <f>SUM(C354:C360)</f>
        <v>2591830</v>
      </c>
      <c r="D40" s="3">
        <f t="shared" ref="D40:L40" si="21">SUM(D354:D360)</f>
        <v>1754084</v>
      </c>
      <c r="E40" s="3">
        <f t="shared" si="21"/>
        <v>1617895</v>
      </c>
      <c r="F40" s="3">
        <f t="shared" si="21"/>
        <v>241573</v>
      </c>
      <c r="G40" s="3">
        <f t="shared" si="21"/>
        <v>121103</v>
      </c>
      <c r="H40" s="3">
        <f t="shared" si="21"/>
        <v>2632409</v>
      </c>
      <c r="I40" s="3">
        <f>SUM(I360)</f>
        <v>2053784</v>
      </c>
      <c r="J40" s="3"/>
      <c r="K40" s="3"/>
      <c r="L40" s="3">
        <f t="shared" si="21"/>
        <v>94419.246012000003</v>
      </c>
      <c r="M40" s="3"/>
      <c r="N40" s="22">
        <f>'Olieforbrug, TJ'!M40</f>
        <v>2017</v>
      </c>
    </row>
    <row r="41" spans="1:14" x14ac:dyDescent="0.2">
      <c r="A41" s="22">
        <f>'Olieforbrug, TJ'!A41</f>
        <v>2018</v>
      </c>
      <c r="C41" s="3">
        <f>SUM(C367:C373)</f>
        <v>2293948</v>
      </c>
      <c r="D41" s="3">
        <f t="shared" ref="D41:L41" si="22">SUM(D367:D373)</f>
        <v>1641813</v>
      </c>
      <c r="E41" s="3">
        <f t="shared" si="22"/>
        <v>1249882</v>
      </c>
      <c r="F41" s="3">
        <f t="shared" si="22"/>
        <v>244919</v>
      </c>
      <c r="G41" s="3">
        <f t="shared" si="22"/>
        <v>84722</v>
      </c>
      <c r="H41" s="3">
        <f t="shared" si="22"/>
        <v>2700421</v>
      </c>
      <c r="I41" s="3">
        <f>SUM(I373)</f>
        <v>1713387</v>
      </c>
      <c r="J41" s="3"/>
      <c r="K41" s="3"/>
      <c r="L41" s="3">
        <f t="shared" si="22"/>
        <v>96858.700427999996</v>
      </c>
      <c r="M41" s="3"/>
      <c r="N41" s="22">
        <f>'Olieforbrug, TJ'!M41</f>
        <v>2018</v>
      </c>
    </row>
    <row r="42" spans="1:14" x14ac:dyDescent="0.2">
      <c r="A42" s="22">
        <f>'Olieforbrug, TJ'!A42</f>
        <v>2019</v>
      </c>
      <c r="C42" s="3">
        <f>SUM(C380:C386)</f>
        <v>2530374</v>
      </c>
      <c r="D42" s="3">
        <f t="shared" ref="D42:L42" si="23">SUM(D380:D386)</f>
        <v>1857065</v>
      </c>
      <c r="E42" s="3">
        <f t="shared" si="23"/>
        <v>1234587</v>
      </c>
      <c r="F42" s="3">
        <f t="shared" si="23"/>
        <v>247503</v>
      </c>
      <c r="G42" s="3">
        <f t="shared" si="23"/>
        <v>-342995</v>
      </c>
      <c r="H42" s="3">
        <f t="shared" si="23"/>
        <v>2822042</v>
      </c>
      <c r="I42" s="3">
        <f>SUM(I386)</f>
        <v>1921284</v>
      </c>
      <c r="J42" s="3"/>
      <c r="K42" s="3"/>
      <c r="L42" s="3">
        <f t="shared" si="23"/>
        <v>101221.00245600002</v>
      </c>
      <c r="M42" s="3"/>
      <c r="N42" s="22">
        <f>'Olieforbrug, TJ'!M42</f>
        <v>2019</v>
      </c>
    </row>
    <row r="43" spans="1:14" x14ac:dyDescent="0.2">
      <c r="A43" s="22">
        <f>'Olieforbrug, TJ'!A43</f>
        <v>2020</v>
      </c>
      <c r="C43" s="3">
        <f>SUM(C393:C399)</f>
        <v>2537214</v>
      </c>
      <c r="D43" s="3">
        <f t="shared" ref="D43:L43" si="24">SUM(D393:D399)</f>
        <v>1574029</v>
      </c>
      <c r="E43" s="3">
        <f t="shared" si="24"/>
        <v>1139332</v>
      </c>
      <c r="F43" s="3">
        <f t="shared" si="24"/>
        <v>258058</v>
      </c>
      <c r="G43" s="3">
        <f t="shared" si="24"/>
        <v>-309605</v>
      </c>
      <c r="H43" s="3">
        <f t="shared" si="24"/>
        <v>2429129</v>
      </c>
      <c r="I43" s="3">
        <f>SUM(I399)</f>
        <v>2213377</v>
      </c>
      <c r="J43" s="3"/>
      <c r="K43" s="3"/>
      <c r="L43" s="3">
        <f t="shared" si="24"/>
        <v>87127.998972000001</v>
      </c>
      <c r="M43" s="3"/>
      <c r="N43" s="22">
        <f>'Olieforbrug, TJ'!M43</f>
        <v>2020</v>
      </c>
    </row>
    <row r="44" spans="1:14" x14ac:dyDescent="0.2">
      <c r="A44" s="22">
        <f>'Olieforbrug, TJ'!A44</f>
        <v>2021</v>
      </c>
      <c r="C44" s="3">
        <f>SUM(C406:C412)</f>
        <v>2522197</v>
      </c>
      <c r="D44" s="3">
        <f t="shared" ref="D44:L44" si="25">SUM(D406:D412)</f>
        <v>1172343</v>
      </c>
      <c r="E44" s="3">
        <f t="shared" si="25"/>
        <v>1188108</v>
      </c>
      <c r="F44" s="3">
        <f t="shared" si="25"/>
        <v>257047</v>
      </c>
      <c r="G44" s="3">
        <f t="shared" si="25"/>
        <v>154768</v>
      </c>
      <c r="H44" s="3">
        <f t="shared" si="25"/>
        <v>2462777</v>
      </c>
      <c r="I44" s="3">
        <f>SUM(I412)</f>
        <v>2027702</v>
      </c>
      <c r="J44" s="3"/>
      <c r="K44" s="3"/>
      <c r="L44" s="3">
        <f t="shared" si="25"/>
        <v>88334.885436000011</v>
      </c>
      <c r="M44" s="3"/>
      <c r="N44" s="22">
        <f>'Olieforbrug, TJ'!M44</f>
        <v>2021</v>
      </c>
    </row>
    <row r="45" spans="1:14" x14ac:dyDescent="0.2">
      <c r="A45" s="22">
        <f>'Olieforbrug, TJ'!A45</f>
        <v>2022</v>
      </c>
      <c r="C45" s="3">
        <f>SUM(C419:C425)</f>
        <v>2427735</v>
      </c>
      <c r="D45" s="3">
        <f t="shared" ref="D45:L45" si="26">SUM(D419:D425)</f>
        <v>1322389</v>
      </c>
      <c r="E45" s="3">
        <f t="shared" si="26"/>
        <v>1192466</v>
      </c>
      <c r="F45" s="3">
        <f t="shared" si="26"/>
        <v>229730</v>
      </c>
      <c r="G45" s="3">
        <f t="shared" si="26"/>
        <v>134280</v>
      </c>
      <c r="H45" s="3">
        <f t="shared" si="26"/>
        <v>2519970</v>
      </c>
      <c r="I45" s="3">
        <f>SUM(I425)</f>
        <v>1757133</v>
      </c>
      <c r="J45" s="3"/>
      <c r="K45" s="3"/>
      <c r="L45" s="3">
        <f t="shared" si="26"/>
        <v>90386.283960000001</v>
      </c>
      <c r="M45" s="3"/>
      <c r="N45" s="22">
        <f>'Olieforbrug, TJ'!M45</f>
        <v>2022</v>
      </c>
    </row>
    <row r="46" spans="1:14" x14ac:dyDescent="0.2">
      <c r="A46" s="22">
        <f>'Olieforbrug, TJ'!A46</f>
        <v>2023</v>
      </c>
      <c r="C46" s="3">
        <f>SUM(C432:C438)</f>
        <v>2333589</v>
      </c>
      <c r="D46" s="3">
        <f t="shared" ref="D46:L46" si="27">SUM(D432:D438)</f>
        <v>1720214</v>
      </c>
      <c r="E46" s="3">
        <f t="shared" si="27"/>
        <v>1312406</v>
      </c>
      <c r="F46" s="3">
        <f t="shared" si="27"/>
        <v>207246</v>
      </c>
      <c r="G46" s="3">
        <f t="shared" si="27"/>
        <v>-169650</v>
      </c>
      <c r="H46" s="3">
        <f t="shared" si="27"/>
        <v>2447122</v>
      </c>
      <c r="I46" s="3">
        <f>SUM(I438)</f>
        <v>1787962</v>
      </c>
      <c r="J46" s="3"/>
      <c r="K46" s="3"/>
      <c r="L46" s="3">
        <f t="shared" si="27"/>
        <v>87773.371896000011</v>
      </c>
      <c r="M46" s="3"/>
      <c r="N46" s="22">
        <f>'Olieforbrug, TJ'!M46</f>
        <v>2023</v>
      </c>
    </row>
    <row r="47" spans="1:14" x14ac:dyDescent="0.2">
      <c r="A47" s="22"/>
      <c r="J47" s="3"/>
      <c r="K47" s="3"/>
      <c r="L47" s="3"/>
      <c r="M47" s="3"/>
      <c r="N47" s="22"/>
    </row>
    <row r="48" spans="1:14" ht="13.5" thickBot="1" x14ac:dyDescent="0.25">
      <c r="A48" s="2"/>
      <c r="C48" s="25"/>
      <c r="D48" s="25"/>
      <c r="E48" s="25"/>
      <c r="F48" s="25"/>
      <c r="G48" s="25"/>
      <c r="H48" s="25"/>
      <c r="I48" s="25"/>
      <c r="L48" s="25"/>
      <c r="N48" s="2"/>
    </row>
    <row r="49" spans="1:14" x14ac:dyDescent="0.2">
      <c r="A49" s="23" t="s">
        <v>40</v>
      </c>
      <c r="C49" s="3">
        <v>1000017</v>
      </c>
      <c r="D49" s="3">
        <v>471980</v>
      </c>
      <c r="E49" s="3">
        <v>169043</v>
      </c>
      <c r="F49" s="3">
        <v>74697</v>
      </c>
      <c r="G49" s="3">
        <v>-25690</v>
      </c>
      <c r="H49" s="3">
        <v>1188557</v>
      </c>
      <c r="I49" s="3">
        <v>721116</v>
      </c>
      <c r="L49" s="3">
        <v>42631.162475999998</v>
      </c>
      <c r="N49" s="26" t="s">
        <v>61</v>
      </c>
    </row>
    <row r="50" spans="1:14" x14ac:dyDescent="0.2">
      <c r="A50" s="23" t="s">
        <v>41</v>
      </c>
      <c r="C50" s="3">
        <v>867604</v>
      </c>
      <c r="D50" s="3">
        <v>620593</v>
      </c>
      <c r="E50" s="3">
        <v>253423</v>
      </c>
      <c r="F50" s="3">
        <v>79385</v>
      </c>
      <c r="G50" s="3">
        <v>-95674</v>
      </c>
      <c r="H50" s="3">
        <v>1120350</v>
      </c>
      <c r="I50" s="3">
        <v>816790</v>
      </c>
      <c r="L50" s="3">
        <v>40184.713799999998</v>
      </c>
      <c r="N50" s="26" t="s">
        <v>62</v>
      </c>
    </row>
    <row r="51" spans="1:14" x14ac:dyDescent="0.2">
      <c r="A51" s="23" t="s">
        <v>42</v>
      </c>
      <c r="C51" s="3">
        <v>958411</v>
      </c>
      <c r="D51" s="3">
        <v>761241</v>
      </c>
      <c r="E51" s="3">
        <v>316754</v>
      </c>
      <c r="F51" s="3">
        <v>65731</v>
      </c>
      <c r="G51" s="3">
        <v>-295995</v>
      </c>
      <c r="H51" s="3">
        <v>1079506</v>
      </c>
      <c r="I51" s="3">
        <v>1112785</v>
      </c>
      <c r="L51" s="3">
        <v>40847.841383999999</v>
      </c>
      <c r="N51" s="26" t="s">
        <v>63</v>
      </c>
    </row>
    <row r="52" spans="1:14" x14ac:dyDescent="0.2">
      <c r="A52" s="23" t="s">
        <v>43</v>
      </c>
      <c r="C52" s="3">
        <v>1012630</v>
      </c>
      <c r="D52" s="3">
        <v>652522</v>
      </c>
      <c r="E52" s="3">
        <v>413686</v>
      </c>
      <c r="F52" s="3">
        <v>104426</v>
      </c>
      <c r="G52" s="3">
        <v>64846</v>
      </c>
      <c r="H52" s="3">
        <v>1206265</v>
      </c>
      <c r="I52" s="3">
        <v>1047939</v>
      </c>
      <c r="L52" s="3">
        <v>43266.313020000001</v>
      </c>
      <c r="N52" s="26" t="s">
        <v>64</v>
      </c>
    </row>
    <row r="53" spans="1:14" x14ac:dyDescent="0.2">
      <c r="A53" s="23"/>
      <c r="L53" s="3"/>
    </row>
    <row r="54" spans="1:14" x14ac:dyDescent="0.2">
      <c r="A54" s="23" t="s">
        <v>44</v>
      </c>
      <c r="C54" s="3">
        <v>978524</v>
      </c>
      <c r="D54" s="3">
        <v>740622</v>
      </c>
      <c r="E54" s="3">
        <v>430886</v>
      </c>
      <c r="F54" s="3">
        <v>75228</v>
      </c>
      <c r="G54" s="3">
        <v>30589</v>
      </c>
      <c r="H54" s="3">
        <v>1274949</v>
      </c>
      <c r="I54" s="3">
        <v>1017350</v>
      </c>
      <c r="L54" s="3">
        <v>45729.870732000003</v>
      </c>
      <c r="N54" s="26" t="s">
        <v>81</v>
      </c>
    </row>
    <row r="55" spans="1:14" x14ac:dyDescent="0.2">
      <c r="A55" s="23" t="s">
        <v>45</v>
      </c>
      <c r="C55" s="3">
        <v>898306</v>
      </c>
      <c r="D55" s="3">
        <v>681878</v>
      </c>
      <c r="E55" s="3">
        <v>355765</v>
      </c>
      <c r="F55" s="3">
        <v>83510</v>
      </c>
      <c r="G55" s="3">
        <v>-8519</v>
      </c>
      <c r="H55" s="3">
        <v>1122956</v>
      </c>
      <c r="I55" s="3">
        <v>1025869</v>
      </c>
      <c r="L55" s="3">
        <v>40278.185808000002</v>
      </c>
      <c r="N55" s="26" t="s">
        <v>82</v>
      </c>
    </row>
    <row r="56" spans="1:14" x14ac:dyDescent="0.2">
      <c r="A56" s="23" t="s">
        <v>46</v>
      </c>
      <c r="C56" s="3">
        <v>882114</v>
      </c>
      <c r="D56" s="3">
        <v>817733</v>
      </c>
      <c r="E56" s="3">
        <v>405007</v>
      </c>
      <c r="F56" s="3">
        <v>78107</v>
      </c>
      <c r="G56" s="3">
        <v>-151636</v>
      </c>
      <c r="H56" s="3">
        <v>1100294</v>
      </c>
      <c r="I56" s="3">
        <v>1177505</v>
      </c>
      <c r="L56" s="3">
        <v>39465.345192000001</v>
      </c>
      <c r="N56" s="26" t="s">
        <v>83</v>
      </c>
    </row>
    <row r="57" spans="1:14" x14ac:dyDescent="0.2">
      <c r="A57" s="23" t="s">
        <v>47</v>
      </c>
      <c r="C57" s="3">
        <v>1119765</v>
      </c>
      <c r="D57" s="3">
        <v>630453.6</v>
      </c>
      <c r="E57" s="3">
        <v>799865</v>
      </c>
      <c r="F57" s="3">
        <v>65068</v>
      </c>
      <c r="G57" s="3">
        <v>264284</v>
      </c>
      <c r="H57" s="3">
        <v>1147002</v>
      </c>
      <c r="I57" s="3">
        <v>913221</v>
      </c>
      <c r="L57" s="3">
        <v>41140.667735999996</v>
      </c>
      <c r="N57" s="26" t="s">
        <v>84</v>
      </c>
    </row>
    <row r="58" spans="1:14" x14ac:dyDescent="0.2">
      <c r="A58" s="23"/>
      <c r="L58" s="3"/>
    </row>
    <row r="59" spans="1:14" x14ac:dyDescent="0.2">
      <c r="A59" s="23" t="s">
        <v>48</v>
      </c>
      <c r="C59" s="3">
        <v>952810</v>
      </c>
      <c r="D59" s="3">
        <v>718629</v>
      </c>
      <c r="E59" s="3">
        <v>307339</v>
      </c>
      <c r="F59" s="3">
        <v>63351</v>
      </c>
      <c r="G59" s="3">
        <v>-73055</v>
      </c>
      <c r="H59" s="3">
        <v>1232499</v>
      </c>
      <c r="I59" s="3">
        <v>986276</v>
      </c>
      <c r="L59" s="3">
        <v>44207.274131999999</v>
      </c>
      <c r="N59" s="26" t="s">
        <v>85</v>
      </c>
    </row>
    <row r="60" spans="1:14" x14ac:dyDescent="0.2">
      <c r="A60" s="23" t="s">
        <v>49</v>
      </c>
      <c r="C60" s="3">
        <v>800533</v>
      </c>
      <c r="D60" s="3">
        <v>611408</v>
      </c>
      <c r="E60" s="3">
        <v>321072</v>
      </c>
      <c r="F60" s="3">
        <v>70835</v>
      </c>
      <c r="G60" s="3">
        <v>100935</v>
      </c>
      <c r="H60" s="3">
        <v>1105740</v>
      </c>
      <c r="I60" s="3">
        <v>885341</v>
      </c>
      <c r="L60" s="3">
        <v>39660.682319999993</v>
      </c>
      <c r="N60" s="26" t="s">
        <v>86</v>
      </c>
    </row>
    <row r="61" spans="1:14" x14ac:dyDescent="0.2">
      <c r="A61" s="23" t="s">
        <v>50</v>
      </c>
      <c r="C61" s="3">
        <v>993024</v>
      </c>
      <c r="D61" s="3">
        <v>605350</v>
      </c>
      <c r="E61" s="3">
        <v>362020</v>
      </c>
      <c r="F61" s="3">
        <v>61098</v>
      </c>
      <c r="G61" s="3">
        <v>-31526</v>
      </c>
      <c r="H61" s="3">
        <v>1148073</v>
      </c>
      <c r="I61" s="3">
        <v>916867</v>
      </c>
      <c r="L61" s="3">
        <v>41179.082364000002</v>
      </c>
      <c r="N61" s="26" t="s">
        <v>87</v>
      </c>
    </row>
    <row r="62" spans="1:14" x14ac:dyDescent="0.2">
      <c r="A62" s="23" t="s">
        <v>51</v>
      </c>
      <c r="C62" s="3">
        <v>1060839</v>
      </c>
      <c r="D62" s="3">
        <v>595055</v>
      </c>
      <c r="E62" s="3">
        <v>396478</v>
      </c>
      <c r="F62" s="3">
        <v>59111</v>
      </c>
      <c r="G62" s="3">
        <v>37959</v>
      </c>
      <c r="H62" s="3">
        <v>1242273</v>
      </c>
      <c r="I62" s="3">
        <v>878908</v>
      </c>
      <c r="L62" s="3">
        <v>44557.847964000001</v>
      </c>
      <c r="N62" s="26" t="s">
        <v>88</v>
      </c>
    </row>
    <row r="63" spans="1:14" x14ac:dyDescent="0.2">
      <c r="A63" s="23"/>
      <c r="L63" s="3"/>
    </row>
    <row r="64" spans="1:14" x14ac:dyDescent="0.2">
      <c r="A64" s="23" t="s">
        <v>52</v>
      </c>
      <c r="C64" s="3">
        <v>745377</v>
      </c>
      <c r="D64" s="3">
        <v>720487</v>
      </c>
      <c r="E64" s="3">
        <v>285012</v>
      </c>
      <c r="F64" s="3">
        <v>74607</v>
      </c>
      <c r="G64" s="3">
        <v>126336</v>
      </c>
      <c r="H64" s="3">
        <v>1220157</v>
      </c>
      <c r="I64" s="3">
        <v>752572</v>
      </c>
      <c r="L64" s="3">
        <v>43764.591276000006</v>
      </c>
      <c r="N64" s="26" t="s">
        <v>89</v>
      </c>
    </row>
    <row r="65" spans="1:14" x14ac:dyDescent="0.2">
      <c r="A65" s="23" t="s">
        <v>53</v>
      </c>
      <c r="C65" s="3">
        <v>874587</v>
      </c>
      <c r="D65" s="3">
        <v>709792</v>
      </c>
      <c r="E65" s="3">
        <v>185658</v>
      </c>
      <c r="F65" s="3">
        <v>95620</v>
      </c>
      <c r="G65" s="3">
        <v>-130954</v>
      </c>
      <c r="H65" s="3">
        <v>1175973</v>
      </c>
      <c r="I65" s="3">
        <v>883526</v>
      </c>
      <c r="L65" s="3">
        <v>42179.799564000001</v>
      </c>
      <c r="N65" s="26" t="s">
        <v>90</v>
      </c>
    </row>
    <row r="66" spans="1:14" x14ac:dyDescent="0.2">
      <c r="A66" s="23" t="s">
        <v>54</v>
      </c>
      <c r="C66" s="3">
        <v>1020610</v>
      </c>
      <c r="D66" s="3">
        <v>638004</v>
      </c>
      <c r="E66" s="3">
        <v>342316</v>
      </c>
      <c r="F66" s="3">
        <v>68577</v>
      </c>
      <c r="G66" s="3">
        <v>-81728</v>
      </c>
      <c r="H66" s="3">
        <v>1158317</v>
      </c>
      <c r="I66" s="3">
        <v>965254</v>
      </c>
      <c r="L66" s="3">
        <v>41546.514155999997</v>
      </c>
      <c r="N66" s="26" t="s">
        <v>91</v>
      </c>
    </row>
    <row r="67" spans="1:14" x14ac:dyDescent="0.2">
      <c r="A67" s="23" t="s">
        <v>55</v>
      </c>
      <c r="C67" s="3">
        <v>1047948</v>
      </c>
      <c r="D67" s="3">
        <v>1049759</v>
      </c>
      <c r="E67" s="3">
        <v>394364</v>
      </c>
      <c r="F67" s="3">
        <v>73944</v>
      </c>
      <c r="G67" s="3">
        <v>-349343</v>
      </c>
      <c r="H67" s="3">
        <v>1213796</v>
      </c>
      <c r="I67" s="3">
        <v>1314597</v>
      </c>
      <c r="L67" s="3">
        <v>43536.434928000002</v>
      </c>
      <c r="N67" s="26" t="s">
        <v>92</v>
      </c>
    </row>
    <row r="68" spans="1:14" x14ac:dyDescent="0.2">
      <c r="A68" s="23"/>
      <c r="L68" s="3"/>
    </row>
    <row r="69" spans="1:14" x14ac:dyDescent="0.2">
      <c r="A69" s="23" t="s">
        <v>56</v>
      </c>
      <c r="C69" s="3">
        <v>1101948</v>
      </c>
      <c r="D69" s="3">
        <v>722076</v>
      </c>
      <c r="E69" s="3">
        <v>419788</v>
      </c>
      <c r="F69" s="3">
        <v>56483</v>
      </c>
      <c r="G69" s="3">
        <v>-162685</v>
      </c>
      <c r="H69" s="3">
        <v>1245281</v>
      </c>
      <c r="I69" s="3">
        <v>1477282</v>
      </c>
      <c r="L69" s="3">
        <v>44665.738907999999</v>
      </c>
      <c r="N69" s="26" t="s">
        <v>93</v>
      </c>
    </row>
    <row r="70" spans="1:14" x14ac:dyDescent="0.2">
      <c r="A70" s="23" t="s">
        <v>57</v>
      </c>
      <c r="C70" s="3">
        <v>1033493</v>
      </c>
      <c r="D70" s="3">
        <v>572476</v>
      </c>
      <c r="E70" s="3">
        <v>323021</v>
      </c>
      <c r="F70" s="3">
        <v>90485</v>
      </c>
      <c r="G70" s="3">
        <v>-108840</v>
      </c>
      <c r="H70" s="3">
        <v>1073370</v>
      </c>
      <c r="I70" s="3">
        <v>1586122</v>
      </c>
      <c r="L70" s="3">
        <v>38499.635159999998</v>
      </c>
      <c r="N70" s="26" t="s">
        <v>94</v>
      </c>
    </row>
    <row r="71" spans="1:14" x14ac:dyDescent="0.2">
      <c r="A71" s="23" t="s">
        <v>58</v>
      </c>
      <c r="C71" s="3">
        <v>850974</v>
      </c>
      <c r="D71" s="3">
        <v>603158</v>
      </c>
      <c r="E71" s="3">
        <v>370191</v>
      </c>
      <c r="F71" s="3">
        <v>80249</v>
      </c>
      <c r="G71" s="3">
        <v>99017</v>
      </c>
      <c r="H71" s="3">
        <v>1104948</v>
      </c>
      <c r="I71" s="3">
        <v>1487105</v>
      </c>
      <c r="L71" s="3">
        <v>39632.274864000006</v>
      </c>
      <c r="N71" s="26" t="s">
        <v>95</v>
      </c>
    </row>
    <row r="72" spans="1:14" x14ac:dyDescent="0.2">
      <c r="A72" s="23" t="s">
        <v>96</v>
      </c>
      <c r="C72" s="3">
        <v>952229</v>
      </c>
      <c r="D72" s="3">
        <v>566052</v>
      </c>
      <c r="E72" s="3">
        <v>292173</v>
      </c>
      <c r="F72" s="3">
        <v>63659</v>
      </c>
      <c r="G72" s="3">
        <v>26396</v>
      </c>
      <c r="H72" s="3">
        <v>1169919</v>
      </c>
      <c r="I72" s="3">
        <v>1460709</v>
      </c>
      <c r="L72" s="3">
        <v>41962.654692000004</v>
      </c>
      <c r="N72" s="26" t="s">
        <v>97</v>
      </c>
    </row>
    <row r="73" spans="1:14" x14ac:dyDescent="0.2">
      <c r="A73" s="23"/>
      <c r="L73" s="3"/>
      <c r="N73" s="26"/>
    </row>
    <row r="74" spans="1:14" x14ac:dyDescent="0.2">
      <c r="A74" s="32" t="s">
        <v>98</v>
      </c>
      <c r="C74" s="3">
        <v>957473</v>
      </c>
      <c r="D74" s="3">
        <v>717898</v>
      </c>
      <c r="E74" s="3">
        <v>284593</v>
      </c>
      <c r="F74" s="3">
        <v>74196</v>
      </c>
      <c r="G74" s="3">
        <v>-42511</v>
      </c>
      <c r="H74" s="3">
        <v>1228056</v>
      </c>
      <c r="I74" s="3">
        <v>1503220</v>
      </c>
      <c r="L74" s="3">
        <v>44047.912607999999</v>
      </c>
      <c r="N74" s="26" t="s">
        <v>99</v>
      </c>
    </row>
    <row r="75" spans="1:14" x14ac:dyDescent="0.2">
      <c r="A75" s="32" t="s">
        <v>114</v>
      </c>
      <c r="C75" s="3">
        <v>1019718</v>
      </c>
      <c r="D75" s="3">
        <v>588010</v>
      </c>
      <c r="E75" s="3">
        <v>298045</v>
      </c>
      <c r="F75" s="3">
        <v>95429</v>
      </c>
      <c r="G75" s="3">
        <v>-97683</v>
      </c>
      <c r="H75" s="3">
        <v>1096944</v>
      </c>
      <c r="I75" s="3">
        <v>1600903</v>
      </c>
      <c r="J75" s="3"/>
      <c r="K75" s="3"/>
      <c r="L75" s="3">
        <v>39345.187392</v>
      </c>
      <c r="N75" s="26" t="s">
        <v>126</v>
      </c>
    </row>
    <row r="76" spans="1:14" x14ac:dyDescent="0.2">
      <c r="A76" s="32" t="s">
        <v>127</v>
      </c>
      <c r="C76" s="3">
        <v>853467</v>
      </c>
      <c r="D76" s="3">
        <v>584884</v>
      </c>
      <c r="E76" s="3">
        <v>352806</v>
      </c>
      <c r="F76" s="3">
        <v>82681</v>
      </c>
      <c r="G76" s="3">
        <v>108699</v>
      </c>
      <c r="H76" s="3">
        <v>1117665</v>
      </c>
      <c r="I76" s="3">
        <v>1492204</v>
      </c>
      <c r="J76" s="3"/>
      <c r="K76" s="3"/>
      <c r="L76" s="3">
        <v>40088.408219999998</v>
      </c>
      <c r="N76" s="26" t="s">
        <v>128</v>
      </c>
    </row>
    <row r="77" spans="1:14" x14ac:dyDescent="0.2">
      <c r="A77" s="32" t="s">
        <v>132</v>
      </c>
      <c r="C77" s="3">
        <v>775077</v>
      </c>
      <c r="D77" s="3">
        <v>751592</v>
      </c>
      <c r="E77" s="3">
        <v>282339</v>
      </c>
      <c r="F77" s="3">
        <v>68122</v>
      </c>
      <c r="G77" s="3">
        <v>24390</v>
      </c>
      <c r="H77" s="3">
        <v>1237738</v>
      </c>
      <c r="I77" s="3">
        <v>1467814</v>
      </c>
      <c r="J77" s="3"/>
      <c r="K77" s="3"/>
      <c r="L77" s="3">
        <v>44395.186584000003</v>
      </c>
      <c r="N77" s="26" t="s">
        <v>133</v>
      </c>
    </row>
    <row r="78" spans="1:14" x14ac:dyDescent="0.2">
      <c r="A78" s="32"/>
      <c r="J78" s="3"/>
      <c r="K78" s="3"/>
      <c r="L78" s="3"/>
      <c r="N78" s="26"/>
    </row>
    <row r="79" spans="1:14" x14ac:dyDescent="0.2">
      <c r="A79" s="32" t="s">
        <v>134</v>
      </c>
      <c r="C79" s="3">
        <v>842688</v>
      </c>
      <c r="D79" s="3">
        <v>737660</v>
      </c>
      <c r="E79" s="3">
        <v>431408</v>
      </c>
      <c r="F79" s="3">
        <v>48842</v>
      </c>
      <c r="G79" s="3">
        <v>134924</v>
      </c>
      <c r="H79" s="3">
        <v>1206979</v>
      </c>
      <c r="I79" s="3">
        <v>1332890</v>
      </c>
      <c r="J79" s="3"/>
      <c r="K79" s="3"/>
      <c r="L79" s="3">
        <v>43291.922772000005</v>
      </c>
      <c r="N79" s="26" t="s">
        <v>135</v>
      </c>
    </row>
    <row r="80" spans="1:14" x14ac:dyDescent="0.2">
      <c r="A80" s="32" t="s">
        <v>139</v>
      </c>
      <c r="C80" s="3">
        <v>924508</v>
      </c>
      <c r="D80" s="3">
        <v>621998</v>
      </c>
      <c r="E80" s="3">
        <v>472003</v>
      </c>
      <c r="F80" s="3">
        <v>84237</v>
      </c>
      <c r="G80" s="3">
        <v>103257</v>
      </c>
      <c r="H80" s="3">
        <v>1086934</v>
      </c>
      <c r="I80" s="3">
        <v>1229633</v>
      </c>
      <c r="J80" s="3"/>
      <c r="K80" s="3"/>
      <c r="L80" s="3">
        <v>38986.148712000002</v>
      </c>
      <c r="N80" s="26" t="s">
        <v>140</v>
      </c>
    </row>
    <row r="81" spans="1:14" x14ac:dyDescent="0.2">
      <c r="A81" s="32" t="s">
        <v>141</v>
      </c>
      <c r="C81" s="3">
        <v>879150</v>
      </c>
      <c r="D81" s="3">
        <v>577719</v>
      </c>
      <c r="E81" s="3">
        <v>325924</v>
      </c>
      <c r="F81" s="3">
        <v>75252</v>
      </c>
      <c r="G81" s="3">
        <v>57855</v>
      </c>
      <c r="H81" s="3">
        <v>1114134</v>
      </c>
      <c r="I81" s="3">
        <v>1171778</v>
      </c>
      <c r="J81" s="3"/>
      <c r="K81" s="3"/>
      <c r="L81" s="3">
        <v>39961.758311999998</v>
      </c>
      <c r="N81" s="26" t="s">
        <v>142</v>
      </c>
    </row>
    <row r="82" spans="1:14" x14ac:dyDescent="0.2">
      <c r="A82" s="32" t="s">
        <v>151</v>
      </c>
      <c r="C82" s="3">
        <v>755529</v>
      </c>
      <c r="D82" s="3">
        <v>774049</v>
      </c>
      <c r="E82" s="3">
        <v>252475</v>
      </c>
      <c r="F82" s="3">
        <v>82526</v>
      </c>
      <c r="G82" s="3">
        <v>-46448</v>
      </c>
      <c r="H82" s="3">
        <v>1171292</v>
      </c>
      <c r="I82" s="3">
        <v>1218226</v>
      </c>
      <c r="J82" s="3"/>
      <c r="K82" s="3"/>
      <c r="L82" s="3">
        <v>42011.901456</v>
      </c>
      <c r="N82" s="26" t="s">
        <v>152</v>
      </c>
    </row>
    <row r="83" spans="1:14" x14ac:dyDescent="0.2">
      <c r="A83" s="32"/>
      <c r="J83" s="3"/>
      <c r="K83" s="3"/>
      <c r="L83" s="3"/>
      <c r="N83" s="26"/>
    </row>
    <row r="84" spans="1:14" x14ac:dyDescent="0.2">
      <c r="A84" s="32" t="s">
        <v>156</v>
      </c>
      <c r="C84" s="3">
        <v>992122</v>
      </c>
      <c r="D84" s="3">
        <v>518531</v>
      </c>
      <c r="E84" s="3">
        <v>345191</v>
      </c>
      <c r="F84" s="3">
        <v>61632</v>
      </c>
      <c r="G84" s="3">
        <v>63863</v>
      </c>
      <c r="H84" s="3">
        <v>1154429</v>
      </c>
      <c r="I84" s="3">
        <v>1154363</v>
      </c>
      <c r="J84" s="3"/>
      <c r="K84" s="3"/>
      <c r="L84" s="3">
        <v>41407.059372000003</v>
      </c>
      <c r="N84" s="26" t="s">
        <v>157</v>
      </c>
    </row>
    <row r="85" spans="1:14" x14ac:dyDescent="0.2">
      <c r="A85" s="32" t="s">
        <v>159</v>
      </c>
      <c r="C85" s="3">
        <v>906301</v>
      </c>
      <c r="D85" s="3">
        <v>638320</v>
      </c>
      <c r="E85" s="3">
        <v>490109</v>
      </c>
      <c r="F85" s="3">
        <v>87690</v>
      </c>
      <c r="G85" s="3">
        <v>67225</v>
      </c>
      <c r="H85" s="3">
        <v>1043732</v>
      </c>
      <c r="I85" s="3">
        <v>1087138</v>
      </c>
      <c r="J85" s="3"/>
      <c r="K85" s="3"/>
      <c r="L85" s="3">
        <v>37436.579376000002</v>
      </c>
      <c r="N85" s="26" t="s">
        <v>160</v>
      </c>
    </row>
    <row r="86" spans="1:14" x14ac:dyDescent="0.2">
      <c r="A86" s="32" t="s">
        <v>161</v>
      </c>
      <c r="C86" s="3">
        <v>1030637</v>
      </c>
      <c r="D86" s="3">
        <v>569691</v>
      </c>
      <c r="E86" s="3">
        <v>318534</v>
      </c>
      <c r="F86" s="3">
        <v>77446</v>
      </c>
      <c r="G86" s="3">
        <v>-135595</v>
      </c>
      <c r="H86" s="3">
        <v>1085369</v>
      </c>
      <c r="I86" s="3">
        <v>1222733</v>
      </c>
      <c r="J86" s="3"/>
      <c r="K86" s="3"/>
      <c r="L86" s="3">
        <v>38930.015291999996</v>
      </c>
      <c r="N86" s="26" t="s">
        <v>162</v>
      </c>
    </row>
    <row r="87" spans="1:14" x14ac:dyDescent="0.2">
      <c r="A87" s="32" t="s">
        <v>163</v>
      </c>
      <c r="C87" s="3">
        <v>1131391</v>
      </c>
      <c r="D87" s="3">
        <v>616862</v>
      </c>
      <c r="E87" s="3">
        <v>608887</v>
      </c>
      <c r="F87" s="3">
        <v>64060</v>
      </c>
      <c r="G87" s="3">
        <v>47875</v>
      </c>
      <c r="H87" s="3">
        <v>1133531</v>
      </c>
      <c r="I87" s="3">
        <v>1174858</v>
      </c>
      <c r="J87" s="3"/>
      <c r="K87" s="3"/>
      <c r="L87" s="3">
        <v>40657.489908000003</v>
      </c>
      <c r="N87" s="26" t="s">
        <v>164</v>
      </c>
    </row>
    <row r="88" spans="1:14" x14ac:dyDescent="0.2">
      <c r="A88" s="32"/>
      <c r="J88" s="3"/>
      <c r="K88" s="3"/>
      <c r="L88" s="3"/>
      <c r="N88" s="26"/>
    </row>
    <row r="89" spans="1:14" x14ac:dyDescent="0.2">
      <c r="A89" s="32" t="s">
        <v>165</v>
      </c>
      <c r="C89" s="3">
        <v>851026</v>
      </c>
      <c r="D89" s="3">
        <v>869677</v>
      </c>
      <c r="E89" s="3">
        <v>409021</v>
      </c>
      <c r="F89" s="3">
        <v>70842</v>
      </c>
      <c r="G89" s="3">
        <v>-126362</v>
      </c>
      <c r="H89" s="3">
        <v>1109431</v>
      </c>
      <c r="I89" s="3">
        <v>1301220</v>
      </c>
      <c r="J89" s="3"/>
      <c r="K89" s="3"/>
      <c r="L89" s="3">
        <v>39793.071108000004</v>
      </c>
      <c r="M89" s="3"/>
      <c r="N89" s="26" t="s">
        <v>166</v>
      </c>
    </row>
    <row r="90" spans="1:14" x14ac:dyDescent="0.2">
      <c r="A90" s="32" t="s">
        <v>167</v>
      </c>
      <c r="C90" s="3">
        <v>1052931</v>
      </c>
      <c r="D90" s="3">
        <v>635740</v>
      </c>
      <c r="E90" s="3">
        <v>488356</v>
      </c>
      <c r="F90" s="3">
        <v>79759</v>
      </c>
      <c r="G90" s="3">
        <v>-49949</v>
      </c>
      <c r="H90" s="3">
        <v>1096133</v>
      </c>
      <c r="I90" s="3">
        <v>1351169</v>
      </c>
      <c r="J90" s="3"/>
      <c r="K90" s="3"/>
      <c r="L90" s="3">
        <v>39316.098444000003</v>
      </c>
      <c r="M90" s="3"/>
      <c r="N90" s="26" t="s">
        <v>168</v>
      </c>
    </row>
    <row r="91" spans="1:14" x14ac:dyDescent="0.2">
      <c r="A91" s="32" t="s">
        <v>169</v>
      </c>
      <c r="C91" s="3">
        <v>867878</v>
      </c>
      <c r="D91" s="3">
        <v>757514</v>
      </c>
      <c r="E91" s="3">
        <v>503669</v>
      </c>
      <c r="F91" s="3">
        <v>89468</v>
      </c>
      <c r="G91" s="3">
        <v>42742</v>
      </c>
      <c r="H91" s="3">
        <v>1093866</v>
      </c>
      <c r="I91" s="3">
        <v>1308427</v>
      </c>
      <c r="J91" s="3"/>
      <c r="K91" s="3"/>
      <c r="L91" s="3">
        <v>39234.785688000004</v>
      </c>
      <c r="M91" s="3"/>
      <c r="N91" s="26" t="s">
        <v>170</v>
      </c>
    </row>
    <row r="92" spans="1:14" x14ac:dyDescent="0.2">
      <c r="A92" s="32" t="s">
        <v>171</v>
      </c>
      <c r="C92" s="3">
        <v>1035808</v>
      </c>
      <c r="D92" s="3">
        <v>760734</v>
      </c>
      <c r="E92" s="3">
        <v>595650</v>
      </c>
      <c r="F92" s="3">
        <v>72711</v>
      </c>
      <c r="G92" s="3">
        <v>-60901</v>
      </c>
      <c r="H92" s="3">
        <v>1079762</v>
      </c>
      <c r="I92" s="3">
        <v>1369328</v>
      </c>
      <c r="J92" s="3"/>
      <c r="L92" s="3">
        <v>38728.903416000001</v>
      </c>
      <c r="M92" s="3"/>
      <c r="N92" s="26" t="s">
        <v>172</v>
      </c>
    </row>
    <row r="93" spans="1:14" x14ac:dyDescent="0.2">
      <c r="A93" s="32"/>
      <c r="J93" s="3"/>
      <c r="K93" s="3"/>
      <c r="L93" s="3"/>
      <c r="M93" s="26"/>
    </row>
    <row r="94" spans="1:14" x14ac:dyDescent="0.2">
      <c r="A94" s="32" t="s">
        <v>173</v>
      </c>
      <c r="C94" s="3">
        <f t="shared" ref="C94:H94" si="28">SUM(C315:C317)</f>
        <v>873959</v>
      </c>
      <c r="D94" s="3">
        <f t="shared" si="28"/>
        <v>570395</v>
      </c>
      <c r="E94" s="3">
        <f t="shared" si="28"/>
        <v>429492</v>
      </c>
      <c r="F94" s="3">
        <f t="shared" si="28"/>
        <v>76049</v>
      </c>
      <c r="G94" s="3">
        <f t="shared" si="28"/>
        <v>120391</v>
      </c>
      <c r="H94" s="3">
        <f t="shared" si="28"/>
        <v>1060163</v>
      </c>
      <c r="I94" s="3">
        <f>I317</f>
        <v>1248937</v>
      </c>
      <c r="J94" s="3"/>
      <c r="K94" s="3"/>
      <c r="L94" s="3">
        <f>SUM(L315:L317)</f>
        <v>38025.926484000003</v>
      </c>
      <c r="N94" s="26" t="s">
        <v>174</v>
      </c>
    </row>
    <row r="95" spans="1:14" x14ac:dyDescent="0.2">
      <c r="A95" s="32" t="s">
        <v>175</v>
      </c>
      <c r="C95" s="3">
        <f t="shared" ref="C95:H95" si="29">SUM(C318:C320)</f>
        <v>952901</v>
      </c>
      <c r="D95" s="3">
        <f t="shared" si="29"/>
        <v>703385</v>
      </c>
      <c r="E95" s="3">
        <f t="shared" si="29"/>
        <v>444008</v>
      </c>
      <c r="F95" s="3">
        <f t="shared" si="29"/>
        <v>86027</v>
      </c>
      <c r="G95" s="3">
        <f t="shared" si="29"/>
        <v>-95186</v>
      </c>
      <c r="H95" s="3">
        <f t="shared" si="29"/>
        <v>1048162</v>
      </c>
      <c r="I95" s="3">
        <f>I320</f>
        <v>1344123</v>
      </c>
      <c r="J95" s="3"/>
      <c r="L95" s="3">
        <f>SUM(L318:L320)</f>
        <v>37595.474616</v>
      </c>
      <c r="M95" s="3"/>
      <c r="N95" s="26" t="s">
        <v>176</v>
      </c>
    </row>
    <row r="96" spans="1:14" x14ac:dyDescent="0.2">
      <c r="A96" s="32" t="s">
        <v>177</v>
      </c>
      <c r="C96" s="3">
        <f>SUM(C321:C323)</f>
        <v>892647</v>
      </c>
      <c r="D96" s="3">
        <f t="shared" ref="D96:L96" si="30">SUM(D321:D323)</f>
        <v>912813</v>
      </c>
      <c r="E96" s="3">
        <f t="shared" si="30"/>
        <v>523760</v>
      </c>
      <c r="F96" s="3">
        <f t="shared" si="30"/>
        <v>84348</v>
      </c>
      <c r="G96" s="3">
        <f t="shared" si="30"/>
        <v>-108826</v>
      </c>
      <c r="H96" s="3">
        <f t="shared" si="30"/>
        <v>1100082</v>
      </c>
      <c r="I96" s="3">
        <f>I323</f>
        <v>1452949</v>
      </c>
      <c r="J96" s="3"/>
      <c r="K96" s="3"/>
      <c r="L96" s="3">
        <f t="shared" si="30"/>
        <v>39457.741176000003</v>
      </c>
      <c r="M96" s="3"/>
      <c r="N96" s="26" t="s">
        <v>178</v>
      </c>
    </row>
    <row r="97" spans="1:16" x14ac:dyDescent="0.2">
      <c r="A97" s="32" t="s">
        <v>179</v>
      </c>
      <c r="C97" s="3">
        <f t="shared" ref="C97:H97" si="31">SUM(C324:C326)</f>
        <v>893834</v>
      </c>
      <c r="D97" s="3">
        <f t="shared" si="31"/>
        <v>1089705</v>
      </c>
      <c r="E97" s="3">
        <f t="shared" si="31"/>
        <v>592068</v>
      </c>
      <c r="F97" s="3">
        <f t="shared" si="31"/>
        <v>78487</v>
      </c>
      <c r="G97" s="3">
        <f t="shared" si="31"/>
        <v>-240738</v>
      </c>
      <c r="H97" s="3">
        <f t="shared" si="31"/>
        <v>1121411</v>
      </c>
      <c r="I97" s="3">
        <f>I326</f>
        <v>1693687</v>
      </c>
      <c r="J97" s="3"/>
      <c r="L97" s="3">
        <f>SUM(L324:L326)</f>
        <v>40222.769748000006</v>
      </c>
      <c r="M97" s="3"/>
      <c r="N97" s="26" t="s">
        <v>180</v>
      </c>
    </row>
    <row r="98" spans="1:16" x14ac:dyDescent="0.2">
      <c r="A98" s="32"/>
      <c r="J98" s="3"/>
      <c r="L98" s="3"/>
      <c r="M98" s="3"/>
      <c r="N98" s="26"/>
    </row>
    <row r="99" spans="1:16" s="57" customFormat="1" x14ac:dyDescent="0.2">
      <c r="A99" s="32" t="s">
        <v>181</v>
      </c>
      <c r="C99" s="3">
        <f t="shared" ref="C99:H99" si="32">SUM(C328:C330)</f>
        <v>992221</v>
      </c>
      <c r="D99" s="3">
        <f t="shared" si="32"/>
        <v>1150764</v>
      </c>
      <c r="E99" s="3">
        <f t="shared" si="32"/>
        <v>747846</v>
      </c>
      <c r="F99" s="3">
        <f t="shared" si="32"/>
        <v>125966</v>
      </c>
      <c r="G99" s="3">
        <f t="shared" si="32"/>
        <v>-149370</v>
      </c>
      <c r="H99" s="3">
        <f t="shared" si="32"/>
        <v>1160342</v>
      </c>
      <c r="I99" s="3">
        <f>I330</f>
        <v>1843057</v>
      </c>
      <c r="J99" s="65"/>
      <c r="L99" s="3">
        <f>SUM(L328:L330)</f>
        <v>41619.146856000007</v>
      </c>
      <c r="M99" s="65"/>
      <c r="N99" s="26" t="s">
        <v>185</v>
      </c>
      <c r="P99"/>
    </row>
    <row r="100" spans="1:16" s="57" customFormat="1" x14ac:dyDescent="0.2">
      <c r="A100" s="32" t="s">
        <v>182</v>
      </c>
      <c r="C100" s="3">
        <f t="shared" ref="C100:H100" si="33">SUM(C331:C333)</f>
        <v>991553</v>
      </c>
      <c r="D100" s="3">
        <f t="shared" si="33"/>
        <v>1032299</v>
      </c>
      <c r="E100" s="3">
        <f t="shared" si="33"/>
        <v>706791</v>
      </c>
      <c r="F100" s="3">
        <f t="shared" si="33"/>
        <v>110231</v>
      </c>
      <c r="G100" s="3">
        <f t="shared" si="33"/>
        <v>-130193</v>
      </c>
      <c r="H100" s="3">
        <f t="shared" si="33"/>
        <v>1078670</v>
      </c>
      <c r="I100" s="3">
        <f>I333</f>
        <v>1973250</v>
      </c>
      <c r="J100" s="65"/>
      <c r="L100" s="3">
        <f>SUM(L331:L333)</f>
        <v>38689.735560000001</v>
      </c>
      <c r="M100" s="65"/>
      <c r="N100" s="26" t="s">
        <v>186</v>
      </c>
      <c r="P100"/>
    </row>
    <row r="101" spans="1:16" s="57" customFormat="1" x14ac:dyDescent="0.2">
      <c r="A101" s="32" t="s">
        <v>183</v>
      </c>
      <c r="C101" s="3">
        <f t="shared" ref="C101:H101" si="34">SUM(C334:C336)</f>
        <v>886158</v>
      </c>
      <c r="D101" s="3">
        <f t="shared" si="34"/>
        <v>1251395</v>
      </c>
      <c r="E101" s="3">
        <f t="shared" si="34"/>
        <v>858463</v>
      </c>
      <c r="F101" s="3">
        <f t="shared" si="34"/>
        <v>121901</v>
      </c>
      <c r="G101" s="3">
        <f t="shared" si="34"/>
        <v>-42416</v>
      </c>
      <c r="H101" s="3">
        <f t="shared" si="34"/>
        <v>1131500</v>
      </c>
      <c r="I101" s="3">
        <f>I336</f>
        <v>2015666</v>
      </c>
      <c r="J101" s="65"/>
      <c r="L101" s="3">
        <f>SUM(L334:L336)</f>
        <v>40584.642</v>
      </c>
      <c r="M101" s="65"/>
      <c r="N101" s="26" t="s">
        <v>187</v>
      </c>
      <c r="P101"/>
    </row>
    <row r="102" spans="1:16" s="57" customFormat="1" x14ac:dyDescent="0.2">
      <c r="A102" s="32" t="s">
        <v>184</v>
      </c>
      <c r="C102" s="3">
        <f t="shared" ref="C102:H102" si="35">SUM(C337:C339)</f>
        <v>998051</v>
      </c>
      <c r="D102" s="3">
        <f t="shared" si="35"/>
        <v>1133504</v>
      </c>
      <c r="E102" s="3">
        <f t="shared" si="35"/>
        <v>749467</v>
      </c>
      <c r="F102" s="3">
        <f t="shared" si="35"/>
        <v>118872</v>
      </c>
      <c r="G102" s="3">
        <f t="shared" si="35"/>
        <v>-182783</v>
      </c>
      <c r="H102" s="3">
        <f t="shared" si="35"/>
        <v>1095803</v>
      </c>
      <c r="I102" s="3">
        <f>I339</f>
        <v>2198449</v>
      </c>
      <c r="J102" s="65"/>
      <c r="L102" s="3">
        <f>SUM(L337:L339)</f>
        <v>39304.262004000004</v>
      </c>
      <c r="M102" s="65"/>
      <c r="N102" s="26" t="s">
        <v>188</v>
      </c>
      <c r="P102"/>
    </row>
    <row r="103" spans="1:16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  <c r="P103"/>
    </row>
    <row r="104" spans="1:16" s="57" customFormat="1" x14ac:dyDescent="0.2">
      <c r="A104" s="32" t="s">
        <v>193</v>
      </c>
      <c r="C104" s="3">
        <f t="shared" ref="C104:H104" si="36">SUM(C341:C343)</f>
        <v>1011914</v>
      </c>
      <c r="D104" s="3">
        <f t="shared" si="36"/>
        <v>1131509</v>
      </c>
      <c r="E104" s="3">
        <f t="shared" si="36"/>
        <v>746863</v>
      </c>
      <c r="F104" s="3">
        <f t="shared" si="36"/>
        <v>135366</v>
      </c>
      <c r="G104" s="3">
        <f t="shared" si="36"/>
        <v>-193729</v>
      </c>
      <c r="H104" s="3">
        <f t="shared" si="36"/>
        <v>1085451</v>
      </c>
      <c r="I104" s="3">
        <f>I343</f>
        <v>2392178</v>
      </c>
      <c r="J104" s="65"/>
      <c r="L104" s="3">
        <f>SUM(L341:L343)</f>
        <v>38932.956468000004</v>
      </c>
      <c r="M104" s="65"/>
      <c r="N104" s="26" t="s">
        <v>189</v>
      </c>
      <c r="P104"/>
    </row>
    <row r="105" spans="1:16" s="57" customFormat="1" x14ac:dyDescent="0.2">
      <c r="A105" s="32" t="s">
        <v>194</v>
      </c>
      <c r="C105" s="3">
        <f t="shared" ref="C105:H105" si="37">SUM(C344:C346)</f>
        <v>632122</v>
      </c>
      <c r="D105" s="3">
        <f t="shared" si="37"/>
        <v>1218343</v>
      </c>
      <c r="E105" s="3">
        <f t="shared" si="37"/>
        <v>727016</v>
      </c>
      <c r="F105" s="3">
        <f t="shared" si="37"/>
        <v>115637</v>
      </c>
      <c r="G105" s="3">
        <f t="shared" si="37"/>
        <v>113235</v>
      </c>
      <c r="H105" s="3">
        <f t="shared" si="37"/>
        <v>1128953</v>
      </c>
      <c r="I105" s="3">
        <f>I346</f>
        <v>2278943</v>
      </c>
      <c r="J105" s="65"/>
      <c r="L105" s="3">
        <f>SUM(L344:L346)</f>
        <v>40493.286204000004</v>
      </c>
      <c r="M105" s="65"/>
      <c r="N105" s="26" t="s">
        <v>190</v>
      </c>
      <c r="P105"/>
    </row>
    <row r="106" spans="1:16" s="57" customFormat="1" x14ac:dyDescent="0.2">
      <c r="A106" s="32" t="s">
        <v>195</v>
      </c>
      <c r="C106" s="3">
        <f>SUM(C347:C349)</f>
        <v>999977</v>
      </c>
      <c r="D106" s="3">
        <f t="shared" ref="D106:L106" si="38">SUM(D347:D349)</f>
        <v>1035694</v>
      </c>
      <c r="E106" s="3">
        <f t="shared" si="38"/>
        <v>897004</v>
      </c>
      <c r="F106" s="3">
        <f t="shared" si="38"/>
        <v>125883</v>
      </c>
      <c r="G106" s="3">
        <f t="shared" si="38"/>
        <v>84143</v>
      </c>
      <c r="H106" s="3">
        <f t="shared" si="38"/>
        <v>1146127</v>
      </c>
      <c r="I106" s="3">
        <f>I349</f>
        <v>2194800</v>
      </c>
      <c r="J106" s="3"/>
      <c r="K106" s="3"/>
      <c r="L106" s="3">
        <f t="shared" si="38"/>
        <v>41109.283236000003</v>
      </c>
      <c r="M106" s="65"/>
      <c r="N106" s="26" t="s">
        <v>191</v>
      </c>
      <c r="P106"/>
    </row>
    <row r="107" spans="1:16" s="57" customFormat="1" x14ac:dyDescent="0.2">
      <c r="A107" s="32" t="s">
        <v>196</v>
      </c>
      <c r="C107" s="3">
        <f>SUM(C350:C352)</f>
        <v>1036564</v>
      </c>
      <c r="D107" s="3">
        <f t="shared" ref="D107:L107" si="39">SUM(D350:D352)</f>
        <v>1135685</v>
      </c>
      <c r="E107" s="3">
        <f t="shared" si="39"/>
        <v>981727</v>
      </c>
      <c r="F107" s="3">
        <f t="shared" si="39"/>
        <v>112649</v>
      </c>
      <c r="G107" s="3">
        <f t="shared" si="39"/>
        <v>19913</v>
      </c>
      <c r="H107" s="3">
        <f t="shared" si="39"/>
        <v>1127239</v>
      </c>
      <c r="I107" s="3">
        <f>I352</f>
        <v>2174887</v>
      </c>
      <c r="J107" s="3"/>
      <c r="K107" s="3"/>
      <c r="L107" s="3">
        <f t="shared" si="39"/>
        <v>40431.808451999997</v>
      </c>
      <c r="M107" s="65"/>
      <c r="N107" s="26" t="s">
        <v>192</v>
      </c>
      <c r="P107"/>
    </row>
    <row r="108" spans="1:16" s="57" customFormat="1" x14ac:dyDescent="0.2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  <c r="P108"/>
    </row>
    <row r="109" spans="1:16" s="57" customFormat="1" x14ac:dyDescent="0.2">
      <c r="A109" s="32" t="s">
        <v>197</v>
      </c>
      <c r="C109" s="3">
        <f t="shared" ref="C109:H109" si="40">SUM(C354:C356)</f>
        <v>1134376</v>
      </c>
      <c r="D109" s="3">
        <f t="shared" si="40"/>
        <v>769658</v>
      </c>
      <c r="E109" s="3">
        <f t="shared" si="40"/>
        <v>786711</v>
      </c>
      <c r="F109" s="3">
        <f t="shared" si="40"/>
        <v>107205</v>
      </c>
      <c r="G109" s="3">
        <f t="shared" si="40"/>
        <v>116407</v>
      </c>
      <c r="H109" s="3">
        <f t="shared" si="40"/>
        <v>1133501</v>
      </c>
      <c r="I109" s="3">
        <f>I356</f>
        <v>2058480</v>
      </c>
      <c r="J109" s="3"/>
      <c r="K109" s="3"/>
      <c r="L109" s="3">
        <f>SUM(L354:L356)</f>
        <v>40656.413868000003</v>
      </c>
      <c r="M109" s="65"/>
      <c r="N109" s="26" t="s">
        <v>201</v>
      </c>
      <c r="P109"/>
    </row>
    <row r="110" spans="1:16" s="57" customFormat="1" x14ac:dyDescent="0.2">
      <c r="A110" s="32" t="s">
        <v>198</v>
      </c>
      <c r="C110" s="3">
        <f t="shared" ref="C110:H110" si="41">SUM(C357:C359)</f>
        <v>1108923</v>
      </c>
      <c r="D110" s="3">
        <f t="shared" si="41"/>
        <v>755818</v>
      </c>
      <c r="E110" s="3">
        <f t="shared" si="41"/>
        <v>664365</v>
      </c>
      <c r="F110" s="3">
        <f t="shared" si="41"/>
        <v>100191</v>
      </c>
      <c r="G110" s="3">
        <f t="shared" si="41"/>
        <v>10171</v>
      </c>
      <c r="H110" s="3">
        <f t="shared" si="41"/>
        <v>1133246</v>
      </c>
      <c r="I110" s="3">
        <f>I359</f>
        <v>2048309</v>
      </c>
      <c r="J110" s="3"/>
      <c r="K110" s="3"/>
      <c r="L110" s="3">
        <f>SUM(L357:L359)</f>
        <v>40647.267528000004</v>
      </c>
      <c r="M110" s="65"/>
      <c r="N110" s="26" t="s">
        <v>202</v>
      </c>
      <c r="P110"/>
    </row>
    <row r="111" spans="1:16" s="57" customFormat="1" x14ac:dyDescent="0.2">
      <c r="A111" s="32" t="s">
        <v>199</v>
      </c>
      <c r="C111" s="3">
        <f>SUM(C360:C362)</f>
        <v>872576</v>
      </c>
      <c r="D111" s="3">
        <f t="shared" ref="D111:L111" si="42">SUM(D360:D362)</f>
        <v>831000</v>
      </c>
      <c r="E111" s="3">
        <f t="shared" si="42"/>
        <v>724914</v>
      </c>
      <c r="F111" s="3">
        <f t="shared" si="42"/>
        <v>102935</v>
      </c>
      <c r="G111" s="3">
        <f t="shared" si="42"/>
        <v>260421</v>
      </c>
      <c r="H111" s="3">
        <f t="shared" si="42"/>
        <v>1135760</v>
      </c>
      <c r="I111" s="3">
        <f>I362</f>
        <v>1787888</v>
      </c>
      <c r="J111" s="3"/>
      <c r="K111" s="3"/>
      <c r="L111" s="3">
        <f t="shared" si="42"/>
        <v>40737.43968000001</v>
      </c>
      <c r="M111" s="65"/>
      <c r="N111" s="26" t="s">
        <v>203</v>
      </c>
      <c r="P111"/>
    </row>
    <row r="112" spans="1:16" s="57" customFormat="1" x14ac:dyDescent="0.2">
      <c r="A112" s="32" t="s">
        <v>200</v>
      </c>
      <c r="C112" s="3">
        <f t="shared" ref="C112:H112" si="43">SUM(C363:C365)</f>
        <v>966073</v>
      </c>
      <c r="D112" s="3">
        <f t="shared" si="43"/>
        <v>951601</v>
      </c>
      <c r="E112" s="3">
        <f t="shared" si="43"/>
        <v>626796</v>
      </c>
      <c r="F112" s="3">
        <f t="shared" si="43"/>
        <v>119006</v>
      </c>
      <c r="G112" s="3">
        <f t="shared" si="43"/>
        <v>-10221</v>
      </c>
      <c r="H112" s="3">
        <f t="shared" si="43"/>
        <v>1164843</v>
      </c>
      <c r="I112" s="3">
        <f>I365</f>
        <v>1798109</v>
      </c>
      <c r="J112" s="3"/>
      <c r="K112" s="3"/>
      <c r="L112" s="3">
        <f>SUM(L363:L365)</f>
        <v>41780.588724000001</v>
      </c>
      <c r="M112" s="65"/>
      <c r="N112" s="26" t="s">
        <v>204</v>
      </c>
      <c r="P112"/>
    </row>
    <row r="113" spans="1:16" s="57" customFormat="1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  <c r="P113"/>
    </row>
    <row r="114" spans="1:16" s="57" customFormat="1" x14ac:dyDescent="0.2">
      <c r="A114" s="32" t="s">
        <v>205</v>
      </c>
      <c r="C114" s="3">
        <f t="shared" ref="C114:H114" si="44">SUM(C367:C369)</f>
        <v>1011375</v>
      </c>
      <c r="D114" s="3">
        <f t="shared" si="44"/>
        <v>685836</v>
      </c>
      <c r="E114" s="3">
        <f t="shared" si="44"/>
        <v>555467</v>
      </c>
      <c r="F114" s="3">
        <f t="shared" si="44"/>
        <v>97188</v>
      </c>
      <c r="G114" s="3">
        <f t="shared" si="44"/>
        <v>127469</v>
      </c>
      <c r="H114" s="3">
        <f t="shared" si="44"/>
        <v>1177648</v>
      </c>
      <c r="I114" s="3">
        <f>SUM(I369)</f>
        <v>1670640</v>
      </c>
      <c r="J114" s="3"/>
      <c r="L114" s="3">
        <f>SUM(L367:L369)</f>
        <v>42239.878463999994</v>
      </c>
      <c r="M114" s="65"/>
      <c r="N114" s="26" t="s">
        <v>209</v>
      </c>
    </row>
    <row r="115" spans="1:16" s="57" customFormat="1" x14ac:dyDescent="0.2">
      <c r="A115" s="32" t="s">
        <v>206</v>
      </c>
      <c r="C115" s="3">
        <f>SUM(C370:C372)</f>
        <v>937032</v>
      </c>
      <c r="D115" s="3">
        <f t="shared" ref="D115:L115" si="45">SUM(D370:D372)</f>
        <v>732432</v>
      </c>
      <c r="E115" s="3">
        <f t="shared" si="45"/>
        <v>535499</v>
      </c>
      <c r="F115" s="3">
        <f t="shared" si="45"/>
        <v>112465</v>
      </c>
      <c r="G115" s="3">
        <f t="shared" si="45"/>
        <v>-21840</v>
      </c>
      <c r="H115" s="3">
        <f t="shared" si="45"/>
        <v>1159962</v>
      </c>
      <c r="I115" s="3">
        <f>I372</f>
        <v>1692480</v>
      </c>
      <c r="J115" s="3"/>
      <c r="K115" s="3"/>
      <c r="L115" s="3">
        <f t="shared" si="45"/>
        <v>41605.517015999998</v>
      </c>
      <c r="M115" s="65"/>
      <c r="N115" s="26" t="s">
        <v>210</v>
      </c>
    </row>
    <row r="116" spans="1:16" s="57" customFormat="1" x14ac:dyDescent="0.2">
      <c r="A116" s="32" t="s">
        <v>207</v>
      </c>
      <c r="C116" s="3">
        <f t="shared" ref="C116:H116" si="46">SUM(C373:C375)</f>
        <v>945884</v>
      </c>
      <c r="D116" s="3">
        <f t="shared" si="46"/>
        <v>735239</v>
      </c>
      <c r="E116" s="3">
        <f t="shared" si="46"/>
        <v>431964</v>
      </c>
      <c r="F116" s="3">
        <f t="shared" si="46"/>
        <v>113818</v>
      </c>
      <c r="G116" s="3">
        <f t="shared" si="46"/>
        <v>-19431</v>
      </c>
      <c r="H116" s="3">
        <f t="shared" si="46"/>
        <v>1130514</v>
      </c>
      <c r="I116" s="3">
        <f>I375</f>
        <v>1711911</v>
      </c>
      <c r="J116" s="3"/>
      <c r="L116" s="3">
        <f>SUM(L373:L375)</f>
        <v>40549.276152000006</v>
      </c>
      <c r="M116" s="65"/>
      <c r="N116" s="26" t="s">
        <v>211</v>
      </c>
    </row>
    <row r="117" spans="1:16" s="57" customFormat="1" x14ac:dyDescent="0.2">
      <c r="A117" s="32" t="s">
        <v>208</v>
      </c>
      <c r="C117" s="3">
        <f t="shared" ref="C117:H117" si="47">SUM(C376:C378)</f>
        <v>1005075</v>
      </c>
      <c r="D117" s="3">
        <f t="shared" si="47"/>
        <v>688812</v>
      </c>
      <c r="E117" s="3">
        <f t="shared" si="47"/>
        <v>501159</v>
      </c>
      <c r="F117" s="3">
        <f t="shared" si="47"/>
        <v>110506</v>
      </c>
      <c r="G117" s="3">
        <f t="shared" si="47"/>
        <v>133622</v>
      </c>
      <c r="H117" s="3">
        <f t="shared" si="47"/>
        <v>1216020</v>
      </c>
      <c r="I117" s="3">
        <f>I378</f>
        <v>1578289</v>
      </c>
      <c r="J117" s="3"/>
      <c r="L117" s="3">
        <f>SUM(L376:L378)</f>
        <v>43616.20536</v>
      </c>
      <c r="M117" s="65"/>
      <c r="N117" s="26" t="s">
        <v>212</v>
      </c>
    </row>
    <row r="118" spans="1:16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L118" s="3"/>
      <c r="M118" s="65"/>
      <c r="N118" s="26"/>
    </row>
    <row r="119" spans="1:16" s="57" customFormat="1" x14ac:dyDescent="0.2">
      <c r="A119" s="32" t="str">
        <f>'Olieforbrug, TJ'!A119</f>
        <v>1. kvartal 2019</v>
      </c>
      <c r="C119" s="3">
        <f t="shared" ref="C119:H119" si="48">SUM(C380:C382)</f>
        <v>1099171</v>
      </c>
      <c r="D119" s="3">
        <f t="shared" si="48"/>
        <v>766916</v>
      </c>
      <c r="E119" s="3">
        <f t="shared" si="48"/>
        <v>613738</v>
      </c>
      <c r="F119" s="3">
        <f t="shared" si="48"/>
        <v>96820</v>
      </c>
      <c r="G119" s="3">
        <f t="shared" si="48"/>
        <v>-77562</v>
      </c>
      <c r="H119" s="3">
        <f t="shared" si="48"/>
        <v>1109200</v>
      </c>
      <c r="I119" s="3">
        <f>SUM(I382)</f>
        <v>1655851</v>
      </c>
      <c r="J119" s="3"/>
      <c r="L119" s="3">
        <f>SUM(L380:L382)</f>
        <v>39784.785600000003</v>
      </c>
      <c r="M119" s="65"/>
      <c r="N119" s="26" t="str">
        <f>'Olieforbrug, TJ'!M119</f>
        <v>1. Quarter 2019</v>
      </c>
    </row>
    <row r="120" spans="1:16" s="57" customFormat="1" x14ac:dyDescent="0.2">
      <c r="A120" s="32" t="str">
        <f>'Olieforbrug, TJ'!A120</f>
        <v>2. kvartal 2019</v>
      </c>
      <c r="C120" s="3">
        <f t="shared" ref="C120:H120" si="49">SUM(C383:C385)</f>
        <v>1066310</v>
      </c>
      <c r="D120" s="3">
        <f t="shared" si="49"/>
        <v>895642</v>
      </c>
      <c r="E120" s="3">
        <f t="shared" si="49"/>
        <v>467311</v>
      </c>
      <c r="F120" s="3">
        <f t="shared" si="49"/>
        <v>114294</v>
      </c>
      <c r="G120" s="3">
        <f t="shared" si="49"/>
        <v>-251598</v>
      </c>
      <c r="H120" s="3">
        <f t="shared" si="49"/>
        <v>1350435</v>
      </c>
      <c r="I120" s="3">
        <f>SUM(I385)</f>
        <v>1907449</v>
      </c>
      <c r="J120" s="3"/>
      <c r="L120" s="3">
        <f>SUM(L383:L385)</f>
        <v>48437.402580000002</v>
      </c>
      <c r="M120" s="65"/>
      <c r="N120" s="26" t="str">
        <f>'Olieforbrug, TJ'!M120</f>
        <v>2. Quarter 2019</v>
      </c>
    </row>
    <row r="121" spans="1:16" s="57" customFormat="1" x14ac:dyDescent="0.2">
      <c r="A121" s="32" t="str">
        <f>'Olieforbrug, TJ'!A121</f>
        <v>3. kvartal 2019</v>
      </c>
      <c r="C121" s="3">
        <f t="shared" ref="C121:H121" si="50">SUM(C386:C388)</f>
        <v>919065</v>
      </c>
      <c r="D121" s="3">
        <f t="shared" si="50"/>
        <v>778732</v>
      </c>
      <c r="E121" s="3">
        <f t="shared" si="50"/>
        <v>535064</v>
      </c>
      <c r="F121" s="3">
        <f t="shared" si="50"/>
        <v>100966</v>
      </c>
      <c r="G121" s="3">
        <f t="shared" si="50"/>
        <v>85318</v>
      </c>
      <c r="H121" s="3">
        <f t="shared" si="50"/>
        <v>1159067</v>
      </c>
      <c r="I121" s="3">
        <f>SUM(I388)</f>
        <v>1822131</v>
      </c>
      <c r="J121" s="3"/>
      <c r="K121" s="3"/>
      <c r="L121" s="3">
        <f>SUM(L386:L388)</f>
        <v>41573.415156000003</v>
      </c>
      <c r="M121" s="65"/>
      <c r="N121" s="26" t="str">
        <f>'Olieforbrug, TJ'!M121</f>
        <v>3. Quarter 2019</v>
      </c>
    </row>
    <row r="122" spans="1:16" s="57" customFormat="1" x14ac:dyDescent="0.2">
      <c r="A122" s="32" t="str">
        <f>'Olieforbrug, TJ'!A122</f>
        <v>4. kvartal 2019</v>
      </c>
      <c r="C122" s="3">
        <f t="shared" ref="C122:H122" si="51">SUM(C389:C391)</f>
        <v>1119143</v>
      </c>
      <c r="D122" s="3">
        <f t="shared" si="51"/>
        <v>882205</v>
      </c>
      <c r="E122" s="3">
        <f t="shared" si="51"/>
        <v>723654</v>
      </c>
      <c r="F122" s="3">
        <f t="shared" si="51"/>
        <v>93112</v>
      </c>
      <c r="G122" s="3">
        <f t="shared" si="51"/>
        <v>-81641</v>
      </c>
      <c r="H122" s="3">
        <f t="shared" si="51"/>
        <v>1144834</v>
      </c>
      <c r="I122" s="3">
        <f>SUM(I391)</f>
        <v>1903772</v>
      </c>
      <c r="J122" s="3"/>
      <c r="L122" s="3">
        <f>SUM(L389:L391)</f>
        <v>41062.905912000002</v>
      </c>
      <c r="M122" s="65"/>
      <c r="N122" s="26" t="str">
        <f>'Olieforbrug, TJ'!M122</f>
        <v>4. Quarter 2019</v>
      </c>
    </row>
    <row r="123" spans="1:16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L123" s="3"/>
      <c r="M123" s="65"/>
      <c r="N123" s="26"/>
    </row>
    <row r="124" spans="1:16" s="57" customFormat="1" x14ac:dyDescent="0.2">
      <c r="A124" s="32" t="str">
        <f>'Olieforbrug, TJ'!A124</f>
        <v>1. kvartal 2020</v>
      </c>
      <c r="C124" s="3">
        <f t="shared" ref="C124:H124" si="52">SUM(C393:C395)</f>
        <v>1102734</v>
      </c>
      <c r="D124" s="3">
        <f t="shared" si="52"/>
        <v>627652</v>
      </c>
      <c r="E124" s="3">
        <f t="shared" si="52"/>
        <v>513289</v>
      </c>
      <c r="F124" s="3">
        <f t="shared" si="52"/>
        <v>106342</v>
      </c>
      <c r="G124" s="3">
        <f t="shared" si="52"/>
        <v>-44441</v>
      </c>
      <c r="H124" s="3">
        <f t="shared" si="52"/>
        <v>1063256</v>
      </c>
      <c r="I124" s="3">
        <f>SUM(I395)</f>
        <v>1948213</v>
      </c>
      <c r="J124" s="3"/>
      <c r="K124" s="3"/>
      <c r="L124" s="3">
        <f>SUM(L393:L395)</f>
        <v>38136.866207999999</v>
      </c>
      <c r="M124" s="65"/>
      <c r="N124" s="26" t="str">
        <f>'Olieforbrug, TJ'!M124</f>
        <v>1. Quarter 2020</v>
      </c>
    </row>
    <row r="125" spans="1:16" s="57" customFormat="1" x14ac:dyDescent="0.2">
      <c r="A125" s="32" t="str">
        <f>'Olieforbrug, TJ'!A125</f>
        <v>2. kvartal 2020</v>
      </c>
      <c r="C125" s="3">
        <f t="shared" ref="C125:H125" si="53">SUM(C396:C398)</f>
        <v>1059043</v>
      </c>
      <c r="D125" s="3">
        <f t="shared" si="53"/>
        <v>781257</v>
      </c>
      <c r="E125" s="3">
        <f t="shared" si="53"/>
        <v>422650</v>
      </c>
      <c r="F125" s="3">
        <f t="shared" si="53"/>
        <v>125202</v>
      </c>
      <c r="G125" s="3">
        <f t="shared" si="53"/>
        <v>-277855</v>
      </c>
      <c r="H125" s="3">
        <f t="shared" si="53"/>
        <v>1028371</v>
      </c>
      <c r="I125" s="3">
        <f>SUM(I398)</f>
        <v>2226068</v>
      </c>
      <c r="J125" s="3"/>
      <c r="L125" s="3">
        <f>SUM(L396:L398)</f>
        <v>36885.611027999999</v>
      </c>
      <c r="M125" s="65"/>
      <c r="N125" s="26" t="str">
        <f>'Olieforbrug, TJ'!M125</f>
        <v>2. Quarter 2020</v>
      </c>
    </row>
    <row r="126" spans="1:16" s="57" customFormat="1" x14ac:dyDescent="0.2">
      <c r="A126" s="32" t="str">
        <f>'Olieforbrug, TJ'!A126</f>
        <v>3. kvartal 2020</v>
      </c>
      <c r="C126" s="3">
        <f t="shared" ref="C126:H126" si="54">SUM(C399:C401)</f>
        <v>885920</v>
      </c>
      <c r="D126" s="3">
        <f t="shared" si="54"/>
        <v>702177</v>
      </c>
      <c r="E126" s="3">
        <f t="shared" si="54"/>
        <v>459042</v>
      </c>
      <c r="F126" s="3">
        <f t="shared" si="54"/>
        <v>85508</v>
      </c>
      <c r="G126" s="3">
        <f t="shared" si="54"/>
        <v>30393</v>
      </c>
      <c r="H126" s="3">
        <f t="shared" si="54"/>
        <v>1102711</v>
      </c>
      <c r="I126" s="3">
        <f>SUM(I401)</f>
        <v>2195675</v>
      </c>
      <c r="J126" s="3"/>
      <c r="K126" s="3"/>
      <c r="L126" s="3">
        <f>SUM(L399:L401)</f>
        <v>39552.038148000007</v>
      </c>
      <c r="M126" s="65"/>
      <c r="N126" s="26" t="str">
        <f>'Olieforbrug, TJ'!M126</f>
        <v>3. Quarter 2020</v>
      </c>
    </row>
    <row r="127" spans="1:16" s="57" customFormat="1" x14ac:dyDescent="0.2">
      <c r="A127" s="32" t="str">
        <f>'Olieforbrug, TJ'!A127</f>
        <v>4. kvartal 2020</v>
      </c>
      <c r="C127" s="3">
        <f t="shared" ref="C127:H127" si="55">SUM(C402:C404)</f>
        <v>1000182</v>
      </c>
      <c r="D127" s="3">
        <f t="shared" si="55"/>
        <v>681585</v>
      </c>
      <c r="E127" s="3">
        <f t="shared" si="55"/>
        <v>641781</v>
      </c>
      <c r="F127" s="3">
        <f t="shared" si="55"/>
        <v>84951</v>
      </c>
      <c r="G127" s="3">
        <f t="shared" si="55"/>
        <v>13205</v>
      </c>
      <c r="H127" s="3">
        <f t="shared" si="55"/>
        <v>1058889</v>
      </c>
      <c r="I127" s="3">
        <f>SUM(I404)</f>
        <v>2182470</v>
      </c>
      <c r="J127" s="3"/>
      <c r="L127" s="3">
        <f>SUM(L402:L404)</f>
        <v>37980.230651999998</v>
      </c>
      <c r="M127" s="65"/>
      <c r="N127" s="26" t="str">
        <f>'Olieforbrug, TJ'!M127</f>
        <v>4. Quarter 2020</v>
      </c>
    </row>
    <row r="128" spans="1:16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L128" s="3"/>
      <c r="M128" s="65"/>
      <c r="N128" s="26"/>
    </row>
    <row r="129" spans="1:15" s="57" customFormat="1" x14ac:dyDescent="0.2">
      <c r="A129" s="32" t="str">
        <f>'Olieforbrug, TJ'!A129</f>
        <v>1. kvartal 2021</v>
      </c>
      <c r="C129" s="3">
        <f t="shared" ref="C129:H129" si="56">SUM(C406:C408)</f>
        <v>1085912</v>
      </c>
      <c r="D129" s="3">
        <f t="shared" si="56"/>
        <v>455326</v>
      </c>
      <c r="E129" s="3">
        <f t="shared" si="56"/>
        <v>434549</v>
      </c>
      <c r="F129" s="3">
        <f t="shared" si="56"/>
        <v>101930</v>
      </c>
      <c r="G129" s="3">
        <f t="shared" si="56"/>
        <v>8163</v>
      </c>
      <c r="H129" s="3">
        <f t="shared" si="56"/>
        <v>1037083</v>
      </c>
      <c r="I129" s="3">
        <f>SUM(I408)</f>
        <v>2174307</v>
      </c>
      <c r="J129" s="3"/>
      <c r="L129" s="3">
        <f>SUM(L406:L408)</f>
        <v>37198.093044000001</v>
      </c>
      <c r="M129" s="65"/>
      <c r="N129" s="26" t="str">
        <f>'Olieforbrug, TJ'!M129</f>
        <v>1. Quarter 2021</v>
      </c>
    </row>
    <row r="130" spans="1:15" s="57" customFormat="1" x14ac:dyDescent="0.2">
      <c r="A130" s="32" t="str">
        <f>'Olieforbrug, TJ'!A130</f>
        <v>2. kvartal 2021</v>
      </c>
      <c r="C130" s="3">
        <f t="shared" ref="C130:H130" si="57">SUM(C409:C411)</f>
        <v>1087975</v>
      </c>
      <c r="D130" s="3">
        <f t="shared" si="57"/>
        <v>525886</v>
      </c>
      <c r="E130" s="3">
        <f t="shared" si="57"/>
        <v>543622</v>
      </c>
      <c r="F130" s="3">
        <f t="shared" si="57"/>
        <v>112156</v>
      </c>
      <c r="G130" s="3">
        <f t="shared" si="57"/>
        <v>97396</v>
      </c>
      <c r="H130" s="3">
        <f t="shared" si="57"/>
        <v>1081648</v>
      </c>
      <c r="I130" s="3">
        <f>SUM(I411)</f>
        <v>2076911</v>
      </c>
      <c r="J130" s="3"/>
      <c r="L130" s="3">
        <f>SUM(L409:L411)</f>
        <v>38796.550464</v>
      </c>
      <c r="M130" s="65"/>
      <c r="N130" s="26" t="str">
        <f>'Olieforbrug, TJ'!M130</f>
        <v>2. Quarter 2021</v>
      </c>
    </row>
    <row r="131" spans="1:15" s="57" customFormat="1" x14ac:dyDescent="0.2">
      <c r="A131" s="32" t="str">
        <f>'Olieforbrug, TJ'!A131</f>
        <v>3. kvartal 2021</v>
      </c>
      <c r="C131" s="3">
        <f t="shared" ref="C131:H131" si="58">SUM(C412:C414)</f>
        <v>1005542</v>
      </c>
      <c r="D131" s="3">
        <f t="shared" si="58"/>
        <v>647104</v>
      </c>
      <c r="E131" s="3">
        <f t="shared" si="58"/>
        <v>547676</v>
      </c>
      <c r="F131" s="3">
        <f t="shared" si="58"/>
        <v>111926</v>
      </c>
      <c r="G131" s="3">
        <f t="shared" si="58"/>
        <v>102488</v>
      </c>
      <c r="H131" s="3">
        <f t="shared" si="58"/>
        <v>1134975</v>
      </c>
      <c r="I131" s="3">
        <f>SUM(I414)</f>
        <v>1974423</v>
      </c>
      <c r="J131" s="3"/>
      <c r="L131" s="3">
        <f>SUM(L412:L414)</f>
        <v>40709.283300000003</v>
      </c>
      <c r="M131" s="65"/>
      <c r="N131" s="26" t="str">
        <f>'Olieforbrug, TJ'!M131</f>
        <v>3. Quarter 2021</v>
      </c>
    </row>
    <row r="132" spans="1:15" s="57" customFormat="1" x14ac:dyDescent="0.2">
      <c r="A132" s="32" t="str">
        <f>'Olieforbrug, TJ'!A132</f>
        <v>4. kvartal 2021</v>
      </c>
      <c r="C132" s="3">
        <f t="shared" ref="C132:H132" si="59">SUM(C415:C417)</f>
        <v>1074275</v>
      </c>
      <c r="D132" s="3">
        <f t="shared" si="59"/>
        <v>651633</v>
      </c>
      <c r="E132" s="3">
        <f t="shared" si="59"/>
        <v>589404</v>
      </c>
      <c r="F132" s="3">
        <f t="shared" si="59"/>
        <v>100750</v>
      </c>
      <c r="G132" s="3">
        <f t="shared" si="59"/>
        <v>83010</v>
      </c>
      <c r="H132" s="3">
        <f t="shared" si="59"/>
        <v>1145656</v>
      </c>
      <c r="I132" s="3">
        <f>SUM(I417)</f>
        <v>1891413</v>
      </c>
      <c r="J132" s="3"/>
      <c r="K132" s="3"/>
      <c r="L132" s="3">
        <f>SUM(L415:L417)</f>
        <v>41092.389408000003</v>
      </c>
      <c r="M132" s="65"/>
      <c r="N132" s="26" t="str">
        <f>'Olieforbrug, TJ'!M132</f>
        <v>4. Quarter 2021</v>
      </c>
    </row>
    <row r="133" spans="1:15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L133" s="3"/>
      <c r="M133" s="65"/>
      <c r="N133" s="26"/>
    </row>
    <row r="134" spans="1:15" s="57" customFormat="1" x14ac:dyDescent="0.2">
      <c r="A134" s="32" t="str">
        <f>'Olieforbrug, TJ'!A134</f>
        <v>1. kvartal 2022</v>
      </c>
      <c r="C134" s="3">
        <f>SUM(C419:C421)</f>
        <v>920043</v>
      </c>
      <c r="D134" s="3">
        <f t="shared" ref="D134:H134" si="60">SUM(D419:D421)</f>
        <v>445255</v>
      </c>
      <c r="E134" s="3">
        <f t="shared" si="60"/>
        <v>409361</v>
      </c>
      <c r="F134" s="3">
        <f t="shared" si="60"/>
        <v>91008</v>
      </c>
      <c r="G134" s="3">
        <f t="shared" si="60"/>
        <v>228502</v>
      </c>
      <c r="H134" s="3">
        <f t="shared" si="60"/>
        <v>1125607</v>
      </c>
      <c r="I134" s="3">
        <f>SUM(I421)</f>
        <v>1662911</v>
      </c>
      <c r="J134" s="3"/>
      <c r="K134" s="3"/>
      <c r="L134" s="3">
        <f>SUM(L419:L421)</f>
        <v>40373.271875999999</v>
      </c>
      <c r="M134" s="65"/>
      <c r="N134" s="26" t="str">
        <f>'Olieforbrug, TJ'!M134</f>
        <v>1. Quarter 2022</v>
      </c>
      <c r="O134" s="65"/>
    </row>
    <row r="135" spans="1:15" s="57" customFormat="1" x14ac:dyDescent="0.2">
      <c r="A135" s="32" t="str">
        <f>'Olieforbrug, TJ'!A135</f>
        <v>2. kvartal 2022</v>
      </c>
      <c r="C135" s="3">
        <f>SUM(C422:C424)</f>
        <v>1132898</v>
      </c>
      <c r="D135" s="3">
        <f t="shared" ref="D135:L135" si="61">SUM(D422:D424)</f>
        <v>675666</v>
      </c>
      <c r="E135" s="3">
        <f t="shared" si="61"/>
        <v>604331</v>
      </c>
      <c r="F135" s="3">
        <f t="shared" si="61"/>
        <v>106082</v>
      </c>
      <c r="G135" s="3">
        <f t="shared" si="61"/>
        <v>-36355</v>
      </c>
      <c r="H135" s="3">
        <f t="shared" ref="H135" si="62">SUM(H422:H424)</f>
        <v>1077624</v>
      </c>
      <c r="I135" s="3">
        <f>SUM(I424)</f>
        <v>1699266</v>
      </c>
      <c r="J135" s="3"/>
      <c r="K135" s="3"/>
      <c r="L135" s="3">
        <f t="shared" si="61"/>
        <v>38652.217632</v>
      </c>
      <c r="M135" s="65"/>
      <c r="N135" s="26" t="str">
        <f>'Olieforbrug, TJ'!M135</f>
        <v>2. Quarter 2022</v>
      </c>
      <c r="O135" s="65"/>
    </row>
    <row r="136" spans="1:15" s="57" customFormat="1" x14ac:dyDescent="0.2">
      <c r="A136" s="32" t="str">
        <f>'Olieforbrug, TJ'!A136</f>
        <v>3. kvartal 2022</v>
      </c>
      <c r="C136" s="3">
        <f>SUM(C425:C427)</f>
        <v>1068299</v>
      </c>
      <c r="D136" s="3">
        <f t="shared" ref="D136:L136" si="63">SUM(D425:D427)</f>
        <v>590695</v>
      </c>
      <c r="E136" s="3">
        <f t="shared" si="63"/>
        <v>523946</v>
      </c>
      <c r="F136" s="3">
        <f t="shared" si="63"/>
        <v>107788</v>
      </c>
      <c r="G136" s="3">
        <f t="shared" si="63"/>
        <v>54482</v>
      </c>
      <c r="H136" s="3">
        <f t="shared" si="63"/>
        <v>1109305</v>
      </c>
      <c r="I136" s="3">
        <f>SUM(I427)</f>
        <v>1644784</v>
      </c>
      <c r="J136" s="3"/>
      <c r="K136" s="3"/>
      <c r="L136" s="3">
        <f t="shared" si="63"/>
        <v>39788.551740000003</v>
      </c>
      <c r="M136" s="65"/>
      <c r="N136" s="26" t="str">
        <f>'Olieforbrug, TJ'!M136</f>
        <v>3. Quarter 2022</v>
      </c>
    </row>
    <row r="137" spans="1:15" s="57" customFormat="1" x14ac:dyDescent="0.2">
      <c r="A137" s="32" t="str">
        <f>'Olieforbrug, TJ'!A137</f>
        <v>4. kvartal 2022</v>
      </c>
      <c r="C137" s="3">
        <f t="shared" ref="C137:H137" si="64">SUM(C428:C430)</f>
        <v>859523</v>
      </c>
      <c r="D137" s="3">
        <f t="shared" si="64"/>
        <v>611294</v>
      </c>
      <c r="E137" s="3">
        <f t="shared" si="64"/>
        <v>312644</v>
      </c>
      <c r="F137" s="3">
        <f t="shared" si="64"/>
        <v>85746</v>
      </c>
      <c r="G137" s="3">
        <f t="shared" si="64"/>
        <v>26472</v>
      </c>
      <c r="H137" s="3">
        <f t="shared" si="64"/>
        <v>1105392</v>
      </c>
      <c r="I137" s="3">
        <f>SUM(I430)</f>
        <v>1618312</v>
      </c>
      <c r="J137" s="3"/>
      <c r="K137" s="3"/>
      <c r="L137" s="3">
        <f>SUM(L428:L430)</f>
        <v>39648.200255999996</v>
      </c>
      <c r="M137" s="65"/>
      <c r="N137" s="26" t="str">
        <f>'Olieforbrug, TJ'!M137</f>
        <v>4. Quarter 2022</v>
      </c>
    </row>
    <row r="138" spans="1:15" x14ac:dyDescent="0.2">
      <c r="A138" s="32"/>
      <c r="J138" s="3"/>
      <c r="K138" s="3"/>
      <c r="L138" s="3"/>
      <c r="M138" s="3"/>
      <c r="N138" s="26"/>
    </row>
    <row r="139" spans="1:15" s="57" customFormat="1" x14ac:dyDescent="0.2">
      <c r="A139" s="32" t="str">
        <f>'Olieforbrug, TJ'!A139</f>
        <v>1. kvartal 2023</v>
      </c>
      <c r="C139" s="3">
        <f>SUM(C432:C434)</f>
        <v>950101</v>
      </c>
      <c r="D139" s="3">
        <f t="shared" ref="D139:L139" si="65">SUM(D432:D434)</f>
        <v>774558</v>
      </c>
      <c r="E139" s="3">
        <f t="shared" si="65"/>
        <v>533294</v>
      </c>
      <c r="F139" s="3">
        <f t="shared" si="65"/>
        <v>93628</v>
      </c>
      <c r="G139" s="3">
        <f t="shared" si="65"/>
        <v>-75497</v>
      </c>
      <c r="H139" s="3">
        <f t="shared" si="65"/>
        <v>1031509</v>
      </c>
      <c r="I139" s="3">
        <f>SUM(I434)</f>
        <v>1693809</v>
      </c>
      <c r="J139" s="3">
        <f t="shared" si="65"/>
        <v>0</v>
      </c>
      <c r="K139" s="3">
        <f t="shared" si="65"/>
        <v>0</v>
      </c>
      <c r="L139" s="3">
        <f t="shared" si="65"/>
        <v>36998.164812000003</v>
      </c>
      <c r="M139" s="65"/>
      <c r="N139" s="26" t="str">
        <f>'Olieforbrug, TJ'!M139</f>
        <v>1. Quarter 2023</v>
      </c>
    </row>
    <row r="140" spans="1:15" s="57" customFormat="1" x14ac:dyDescent="0.2">
      <c r="A140" s="32" t="str">
        <f>'Olieforbrug, TJ'!A140</f>
        <v>2. kvartal 2023</v>
      </c>
      <c r="C140" s="3">
        <f t="shared" ref="C140:H140" si="66">SUM(C435:C437)</f>
        <v>1024652</v>
      </c>
      <c r="D140" s="3">
        <f t="shared" si="66"/>
        <v>680546</v>
      </c>
      <c r="E140" s="3">
        <f t="shared" si="66"/>
        <v>570107</v>
      </c>
      <c r="F140" s="3">
        <f t="shared" si="66"/>
        <v>90028</v>
      </c>
      <c r="G140" s="3">
        <f t="shared" si="66"/>
        <v>-244</v>
      </c>
      <c r="H140" s="3">
        <f t="shared" si="66"/>
        <v>1045156</v>
      </c>
      <c r="I140" s="3">
        <f>SUM(I437)</f>
        <v>1694053</v>
      </c>
      <c r="J140" s="3"/>
      <c r="K140" s="3"/>
      <c r="L140" s="3">
        <f>SUM(L435:L437)</f>
        <v>37487.655407999999</v>
      </c>
      <c r="M140" s="65"/>
      <c r="N140" s="26" t="str">
        <f>'Olieforbrug, TJ'!M140</f>
        <v>2. Quarter 2023</v>
      </c>
    </row>
    <row r="141" spans="1:15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5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5" s="57" customFormat="1" x14ac:dyDescent="0.2">
      <c r="A143" s="3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65"/>
      <c r="N143" s="26"/>
    </row>
    <row r="144" spans="1:15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3"/>
      <c r="K144" s="3"/>
      <c r="L144" s="25"/>
      <c r="N144" s="2"/>
    </row>
    <row r="145" spans="1:14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7"/>
      <c r="L145" s="34"/>
      <c r="N145" s="37">
        <v>2001</v>
      </c>
    </row>
    <row r="146" spans="1:14" x14ac:dyDescent="0.2">
      <c r="A146" s="33" t="s">
        <v>102</v>
      </c>
      <c r="C146" s="3">
        <v>330287</v>
      </c>
      <c r="D146" s="3">
        <v>143565</v>
      </c>
      <c r="E146" s="3">
        <v>101483</v>
      </c>
      <c r="F146" s="3">
        <v>45943</v>
      </c>
      <c r="G146" s="3">
        <v>85793</v>
      </c>
      <c r="H146" s="3">
        <v>402884</v>
      </c>
      <c r="I146" s="3">
        <v>859518</v>
      </c>
      <c r="N146" s="23" t="s">
        <v>115</v>
      </c>
    </row>
    <row r="147" spans="1:14" x14ac:dyDescent="0.2">
      <c r="A147" s="33" t="s">
        <v>276</v>
      </c>
      <c r="C147" s="3">
        <v>317562</v>
      </c>
      <c r="D147" s="3">
        <v>171259</v>
      </c>
      <c r="E147" s="3">
        <v>81636</v>
      </c>
      <c r="F147" s="3">
        <v>43220</v>
      </c>
      <c r="G147" s="3">
        <v>8213</v>
      </c>
      <c r="H147" s="3">
        <v>377177</v>
      </c>
      <c r="I147" s="3">
        <v>851305</v>
      </c>
      <c r="N147" s="23" t="s">
        <v>116</v>
      </c>
    </row>
    <row r="148" spans="1:14" x14ac:dyDescent="0.2">
      <c r="A148" s="33" t="s">
        <v>104</v>
      </c>
      <c r="C148" s="3">
        <v>265816</v>
      </c>
      <c r="D148" s="3">
        <v>217491</v>
      </c>
      <c r="E148" s="3">
        <v>44649</v>
      </c>
      <c r="F148" s="3">
        <v>38204</v>
      </c>
      <c r="G148" s="3">
        <v>23377</v>
      </c>
      <c r="H148" s="3">
        <v>432604</v>
      </c>
      <c r="I148" s="3">
        <v>827928</v>
      </c>
      <c r="N148" s="23" t="s">
        <v>117</v>
      </c>
    </row>
    <row r="149" spans="1:14" x14ac:dyDescent="0.2">
      <c r="A149" s="33" t="s">
        <v>105</v>
      </c>
      <c r="B149" s="15"/>
      <c r="C149" s="16">
        <v>330707</v>
      </c>
      <c r="D149" s="16">
        <v>169413</v>
      </c>
      <c r="E149" s="16">
        <v>48408</v>
      </c>
      <c r="F149" s="16">
        <v>43794</v>
      </c>
      <c r="G149" s="16">
        <v>-46936</v>
      </c>
      <c r="H149" s="16">
        <v>360809</v>
      </c>
      <c r="I149" s="16">
        <v>874864</v>
      </c>
      <c r="J149" s="15"/>
      <c r="K149" s="15"/>
      <c r="L149" s="15"/>
      <c r="N149" s="23" t="s">
        <v>118</v>
      </c>
    </row>
    <row r="150" spans="1:14" x14ac:dyDescent="0.2">
      <c r="A150" s="33" t="s">
        <v>106</v>
      </c>
      <c r="B150" s="15"/>
      <c r="C150" s="16">
        <v>367187</v>
      </c>
      <c r="D150" s="16">
        <v>164590</v>
      </c>
      <c r="E150" s="16">
        <v>72049</v>
      </c>
      <c r="F150" s="16">
        <v>37620</v>
      </c>
      <c r="G150" s="16">
        <v>-72274</v>
      </c>
      <c r="H150" s="16">
        <v>346077</v>
      </c>
      <c r="I150" s="16">
        <v>947138</v>
      </c>
      <c r="J150" s="15"/>
      <c r="K150" s="15"/>
      <c r="L150" s="15"/>
      <c r="N150" s="23" t="s">
        <v>119</v>
      </c>
    </row>
    <row r="151" spans="1:14" x14ac:dyDescent="0.2">
      <c r="A151" s="33" t="s">
        <v>107</v>
      </c>
      <c r="B151" s="15"/>
      <c r="C151" s="16">
        <v>316147</v>
      </c>
      <c r="D151" s="16">
        <v>178912</v>
      </c>
      <c r="E151" s="16">
        <v>150375</v>
      </c>
      <c r="F151" s="16">
        <v>48020</v>
      </c>
      <c r="G151" s="16">
        <v>27131</v>
      </c>
      <c r="H151" s="16">
        <v>319329</v>
      </c>
      <c r="I151" s="16">
        <v>920010</v>
      </c>
      <c r="J151" s="15"/>
      <c r="K151" s="15"/>
      <c r="L151" s="15"/>
      <c r="N151" s="23" t="s">
        <v>120</v>
      </c>
    </row>
    <row r="152" spans="1:14" x14ac:dyDescent="0.2">
      <c r="A152" s="33" t="s">
        <v>108</v>
      </c>
      <c r="B152" s="15"/>
      <c r="C152" s="16">
        <v>314602</v>
      </c>
      <c r="D152" s="16">
        <v>178261</v>
      </c>
      <c r="E152" s="16">
        <v>134011</v>
      </c>
      <c r="F152" s="16">
        <v>43752</v>
      </c>
      <c r="G152" s="16">
        <v>-28757</v>
      </c>
      <c r="H152" s="16">
        <v>278312</v>
      </c>
      <c r="I152" s="16">
        <v>948767</v>
      </c>
      <c r="J152" s="15"/>
      <c r="K152" s="15"/>
      <c r="L152" s="15"/>
      <c r="N152" s="23" t="s">
        <v>121</v>
      </c>
    </row>
    <row r="153" spans="1:14" x14ac:dyDescent="0.2">
      <c r="A153" s="33" t="s">
        <v>109</v>
      </c>
      <c r="B153" s="15"/>
      <c r="C153" s="16">
        <v>338812</v>
      </c>
      <c r="D153" s="16">
        <v>199947</v>
      </c>
      <c r="E153" s="16">
        <v>100537</v>
      </c>
      <c r="F153" s="16">
        <v>47700</v>
      </c>
      <c r="G153" s="16">
        <v>-14551</v>
      </c>
      <c r="H153" s="16">
        <v>365919</v>
      </c>
      <c r="I153" s="16">
        <v>963318</v>
      </c>
      <c r="J153" s="15"/>
      <c r="K153" s="15"/>
      <c r="L153" s="15"/>
      <c r="N153" s="23" t="s">
        <v>122</v>
      </c>
    </row>
    <row r="154" spans="1:14" x14ac:dyDescent="0.2">
      <c r="A154" s="33" t="s">
        <v>110</v>
      </c>
      <c r="B154" s="15"/>
      <c r="C154" s="16">
        <v>262722</v>
      </c>
      <c r="D154" s="16">
        <v>154843</v>
      </c>
      <c r="E154" s="16">
        <v>60093</v>
      </c>
      <c r="F154" s="16">
        <v>47722</v>
      </c>
      <c r="G154" s="16">
        <v>75588</v>
      </c>
      <c r="H154" s="16">
        <v>374942</v>
      </c>
      <c r="I154" s="16">
        <v>887730</v>
      </c>
      <c r="J154" s="15"/>
      <c r="K154" s="15"/>
      <c r="L154" s="15"/>
      <c r="N154" s="23" t="s">
        <v>123</v>
      </c>
    </row>
    <row r="155" spans="1:14" x14ac:dyDescent="0.2">
      <c r="A155" s="33" t="s">
        <v>111</v>
      </c>
      <c r="B155" s="15"/>
      <c r="C155" s="16">
        <v>331390</v>
      </c>
      <c r="D155" s="16">
        <v>243165</v>
      </c>
      <c r="E155" s="16">
        <v>81009</v>
      </c>
      <c r="F155" s="16">
        <v>35118</v>
      </c>
      <c r="G155" s="16">
        <v>-60187</v>
      </c>
      <c r="H155" s="16">
        <v>371988</v>
      </c>
      <c r="I155" s="16">
        <v>947917</v>
      </c>
      <c r="J155" s="15"/>
      <c r="K155" s="15"/>
      <c r="L155" s="15"/>
      <c r="N155" s="23" t="s">
        <v>124</v>
      </c>
    </row>
    <row r="156" spans="1:14" x14ac:dyDescent="0.2">
      <c r="A156" s="33" t="s">
        <v>112</v>
      </c>
      <c r="B156" s="15"/>
      <c r="C156" s="16">
        <v>306549</v>
      </c>
      <c r="D156" s="16">
        <v>163805</v>
      </c>
      <c r="E156" s="16">
        <v>84651</v>
      </c>
      <c r="F156" s="16">
        <v>45671</v>
      </c>
      <c r="G156" s="16">
        <v>57605</v>
      </c>
      <c r="H156" s="16">
        <v>378181</v>
      </c>
      <c r="I156" s="16">
        <v>890312</v>
      </c>
      <c r="J156" s="15"/>
      <c r="K156" s="15"/>
      <c r="L156" s="15"/>
      <c r="N156" s="23" t="s">
        <v>125</v>
      </c>
    </row>
    <row r="157" spans="1:14" ht="13.5" thickBot="1" x14ac:dyDescent="0.25">
      <c r="A157" s="41" t="s">
        <v>113</v>
      </c>
      <c r="C157" s="42">
        <v>351780</v>
      </c>
      <c r="D157" s="42">
        <v>199116</v>
      </c>
      <c r="E157" s="42">
        <v>51966</v>
      </c>
      <c r="F157" s="42">
        <v>53575</v>
      </c>
      <c r="G157" s="42">
        <v>-74746</v>
      </c>
      <c r="H157" s="42">
        <v>379714</v>
      </c>
      <c r="I157" s="42">
        <v>965058</v>
      </c>
      <c r="J157" s="2"/>
      <c r="K157" s="2"/>
      <c r="L157" s="42"/>
      <c r="N157" s="43" t="s">
        <v>113</v>
      </c>
    </row>
    <row r="158" spans="1:14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M158" s="3"/>
      <c r="N158" s="37">
        <v>2002</v>
      </c>
    </row>
    <row r="159" spans="1:14" x14ac:dyDescent="0.2">
      <c r="A159" s="33" t="s">
        <v>102</v>
      </c>
      <c r="B159" s="15"/>
      <c r="C159" s="16">
        <v>357653</v>
      </c>
      <c r="D159" s="16">
        <v>186782</v>
      </c>
      <c r="E159" s="16">
        <v>76288</v>
      </c>
      <c r="F159" s="16">
        <v>42527</v>
      </c>
      <c r="G159" s="16">
        <v>1063</v>
      </c>
      <c r="H159" s="16">
        <v>395325</v>
      </c>
      <c r="I159" s="16">
        <v>963995</v>
      </c>
      <c r="J159" s="15"/>
      <c r="K159" s="15"/>
      <c r="L159" s="15"/>
      <c r="N159" s="23" t="s">
        <v>115</v>
      </c>
    </row>
    <row r="160" spans="1:14" x14ac:dyDescent="0.2">
      <c r="A160" s="33" t="s">
        <v>103</v>
      </c>
      <c r="B160" s="15"/>
      <c r="C160" s="16">
        <v>325207</v>
      </c>
      <c r="D160" s="16">
        <v>180181</v>
      </c>
      <c r="E160" s="16">
        <v>57383</v>
      </c>
      <c r="F160" s="16">
        <v>40384</v>
      </c>
      <c r="G160" s="16">
        <v>-83694</v>
      </c>
      <c r="H160" s="16">
        <v>332916</v>
      </c>
      <c r="I160" s="16">
        <v>1047689</v>
      </c>
      <c r="J160" s="15"/>
      <c r="K160" s="15"/>
      <c r="L160" s="15"/>
      <c r="N160" s="23" t="s">
        <v>116</v>
      </c>
    </row>
    <row r="161" spans="1:14" x14ac:dyDescent="0.2">
      <c r="A161" s="33" t="s">
        <v>104</v>
      </c>
      <c r="B161" s="15"/>
      <c r="C161" s="16">
        <v>379988</v>
      </c>
      <c r="D161" s="16">
        <v>196893</v>
      </c>
      <c r="E161" s="16">
        <v>48802</v>
      </c>
      <c r="F161" s="16">
        <v>48234</v>
      </c>
      <c r="G161" s="16">
        <v>-96601</v>
      </c>
      <c r="H161" s="16">
        <v>382625</v>
      </c>
      <c r="I161" s="16">
        <v>1144290</v>
      </c>
      <c r="J161" s="15"/>
      <c r="K161" s="15"/>
      <c r="L161" s="15"/>
      <c r="N161" s="23" t="s">
        <v>117</v>
      </c>
    </row>
    <row r="162" spans="1:14" x14ac:dyDescent="0.2">
      <c r="A162" s="33" t="s">
        <v>105</v>
      </c>
      <c r="B162" s="15"/>
      <c r="C162" s="16">
        <v>271169</v>
      </c>
      <c r="D162" s="16">
        <v>143239</v>
      </c>
      <c r="E162" s="16">
        <v>73362</v>
      </c>
      <c r="F162" s="16">
        <v>46913</v>
      </c>
      <c r="G162" s="16">
        <v>104650</v>
      </c>
      <c r="H162" s="16">
        <v>380604</v>
      </c>
      <c r="I162" s="16">
        <v>1039640</v>
      </c>
      <c r="J162" s="15"/>
      <c r="K162" s="15"/>
      <c r="L162" s="15"/>
      <c r="N162" s="23" t="s">
        <v>118</v>
      </c>
    </row>
    <row r="163" spans="1:14" x14ac:dyDescent="0.2">
      <c r="A163" s="33" t="s">
        <v>106</v>
      </c>
      <c r="B163" s="15"/>
      <c r="C163" s="16">
        <v>304398</v>
      </c>
      <c r="D163" s="16">
        <v>178872</v>
      </c>
      <c r="E163" s="16">
        <v>121140</v>
      </c>
      <c r="F163" s="16">
        <v>33663</v>
      </c>
      <c r="G163" s="16">
        <v>39769</v>
      </c>
      <c r="H163" s="16">
        <v>328199</v>
      </c>
      <c r="I163" s="16">
        <v>999871</v>
      </c>
      <c r="J163" s="15"/>
      <c r="K163" s="15"/>
      <c r="L163" s="15"/>
      <c r="N163" s="23" t="s">
        <v>119</v>
      </c>
    </row>
    <row r="164" spans="1:14" x14ac:dyDescent="0.2">
      <c r="A164" s="33" t="s">
        <v>107</v>
      </c>
      <c r="B164" s="15"/>
      <c r="C164" s="16">
        <v>333359</v>
      </c>
      <c r="D164" s="16">
        <v>116157</v>
      </c>
      <c r="E164" s="16">
        <v>86355</v>
      </c>
      <c r="F164" s="16">
        <v>41647</v>
      </c>
      <c r="G164" s="16">
        <v>-32167</v>
      </c>
      <c r="H164" s="16">
        <v>288099</v>
      </c>
      <c r="I164" s="16">
        <v>1032038</v>
      </c>
      <c r="J164" s="15"/>
      <c r="K164" s="15"/>
      <c r="L164" s="15"/>
      <c r="N164" s="23" t="s">
        <v>120</v>
      </c>
    </row>
    <row r="165" spans="1:14" x14ac:dyDescent="0.2">
      <c r="A165" s="33" t="s">
        <v>108</v>
      </c>
      <c r="B165" s="15"/>
      <c r="C165" s="16">
        <v>339439</v>
      </c>
      <c r="D165" s="16">
        <v>132846</v>
      </c>
      <c r="E165" s="16">
        <v>169613</v>
      </c>
      <c r="F165" s="16">
        <v>43208</v>
      </c>
      <c r="G165" s="16">
        <v>19816</v>
      </c>
      <c r="H165" s="16">
        <v>295729</v>
      </c>
      <c r="I165" s="16">
        <v>1012222</v>
      </c>
      <c r="J165" s="15"/>
      <c r="K165" s="15"/>
      <c r="L165" s="15"/>
      <c r="N165" s="23" t="s">
        <v>121</v>
      </c>
    </row>
    <row r="166" spans="1:14" x14ac:dyDescent="0.2">
      <c r="A166" s="33" t="s">
        <v>109</v>
      </c>
      <c r="B166" s="15"/>
      <c r="C166" s="16">
        <v>358361</v>
      </c>
      <c r="D166" s="16">
        <v>173064</v>
      </c>
      <c r="E166" s="16">
        <v>163615</v>
      </c>
      <c r="F166" s="16">
        <v>39827</v>
      </c>
      <c r="G166" s="16">
        <v>29060</v>
      </c>
      <c r="H166" s="16">
        <v>355904</v>
      </c>
      <c r="I166" s="16">
        <v>983162</v>
      </c>
      <c r="J166" s="15"/>
      <c r="K166" s="15"/>
      <c r="L166" s="15"/>
      <c r="N166" s="23" t="s">
        <v>122</v>
      </c>
    </row>
    <row r="167" spans="1:14" x14ac:dyDescent="0.2">
      <c r="A167" s="33" t="s">
        <v>110</v>
      </c>
      <c r="B167" s="15"/>
      <c r="C167" s="16">
        <v>315793</v>
      </c>
      <c r="D167" s="16">
        <v>223223</v>
      </c>
      <c r="E167" s="16">
        <v>123701</v>
      </c>
      <c r="F167" s="16">
        <v>52262</v>
      </c>
      <c r="G167" s="16">
        <v>-25219</v>
      </c>
      <c r="H167" s="16">
        <v>355287</v>
      </c>
      <c r="I167" s="16">
        <v>1008381</v>
      </c>
      <c r="J167" s="15"/>
      <c r="K167" s="15"/>
      <c r="L167" s="15"/>
      <c r="N167" s="23" t="s">
        <v>123</v>
      </c>
    </row>
    <row r="168" spans="1:14" x14ac:dyDescent="0.2">
      <c r="A168" s="33" t="s">
        <v>111</v>
      </c>
      <c r="B168" s="15"/>
      <c r="C168" s="16">
        <v>242345</v>
      </c>
      <c r="D168" s="16">
        <v>160221</v>
      </c>
      <c r="E168" s="16">
        <v>33489</v>
      </c>
      <c r="F168" s="16">
        <v>57553</v>
      </c>
      <c r="G168" s="16">
        <v>93222</v>
      </c>
      <c r="H168" s="16">
        <v>380921</v>
      </c>
      <c r="I168" s="16">
        <v>915159</v>
      </c>
      <c r="J168" s="15"/>
      <c r="K168" s="15"/>
      <c r="L168" s="15"/>
      <c r="N168" s="23" t="s">
        <v>124</v>
      </c>
    </row>
    <row r="169" spans="1:14" x14ac:dyDescent="0.2">
      <c r="A169" s="33" t="s">
        <v>112</v>
      </c>
      <c r="B169" s="15"/>
      <c r="C169" s="16">
        <v>262735</v>
      </c>
      <c r="D169" s="16">
        <v>169137</v>
      </c>
      <c r="E169" s="16">
        <v>54516</v>
      </c>
      <c r="F169" s="16">
        <v>44819</v>
      </c>
      <c r="G169" s="16">
        <v>53681</v>
      </c>
      <c r="H169" s="16">
        <v>385820</v>
      </c>
      <c r="I169" s="16">
        <v>861478</v>
      </c>
      <c r="J169" s="15"/>
      <c r="K169" s="15"/>
      <c r="L169" s="15"/>
      <c r="N169" s="23" t="s">
        <v>125</v>
      </c>
    </row>
    <row r="170" spans="1:14" ht="13.5" thickBot="1" x14ac:dyDescent="0.25">
      <c r="A170" s="41" t="s">
        <v>113</v>
      </c>
      <c r="C170" s="42">
        <v>376001</v>
      </c>
      <c r="D170" s="42">
        <v>184744</v>
      </c>
      <c r="E170" s="42">
        <v>113635</v>
      </c>
      <c r="F170" s="42">
        <v>52791</v>
      </c>
      <c r="G170" s="42">
        <v>-993003</v>
      </c>
      <c r="H170" s="42">
        <v>391720</v>
      </c>
      <c r="I170" s="42">
        <v>1854481</v>
      </c>
      <c r="J170" s="2"/>
      <c r="K170" s="2"/>
      <c r="L170" s="42"/>
      <c r="N170" s="43" t="s">
        <v>113</v>
      </c>
    </row>
    <row r="171" spans="1:14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M171" s="3"/>
      <c r="N171" s="37">
        <v>2003</v>
      </c>
    </row>
    <row r="172" spans="1:14" x14ac:dyDescent="0.2">
      <c r="A172" s="33" t="s">
        <v>102</v>
      </c>
      <c r="B172" s="15"/>
      <c r="C172" s="16">
        <v>321363</v>
      </c>
      <c r="D172" s="16">
        <v>159481</v>
      </c>
      <c r="E172" s="16">
        <v>30631</v>
      </c>
      <c r="F172" s="16">
        <v>48179</v>
      </c>
      <c r="G172" s="16">
        <v>1032164</v>
      </c>
      <c r="H172" s="16">
        <v>423486</v>
      </c>
      <c r="I172" s="16">
        <v>822317</v>
      </c>
      <c r="J172" s="15"/>
      <c r="K172" s="15"/>
      <c r="L172" s="15"/>
      <c r="N172" s="23" t="s">
        <v>115</v>
      </c>
    </row>
    <row r="173" spans="1:14" x14ac:dyDescent="0.2">
      <c r="A173" s="33" t="s">
        <v>103</v>
      </c>
      <c r="B173" s="15"/>
      <c r="C173" s="16">
        <v>290753</v>
      </c>
      <c r="D173" s="16">
        <v>194337</v>
      </c>
      <c r="E173" s="16">
        <v>75980</v>
      </c>
      <c r="F173" s="16">
        <v>53164</v>
      </c>
      <c r="G173" s="16">
        <v>49461</v>
      </c>
      <c r="H173" s="16">
        <v>401988</v>
      </c>
      <c r="I173" s="16">
        <v>772856</v>
      </c>
      <c r="J173" s="15"/>
      <c r="K173" s="15"/>
      <c r="L173" s="15"/>
      <c r="N173" s="23" t="s">
        <v>116</v>
      </c>
    </row>
    <row r="174" spans="1:14" x14ac:dyDescent="0.2">
      <c r="A174" s="33" t="s">
        <v>104</v>
      </c>
      <c r="B174" s="15"/>
      <c r="C174" s="16">
        <v>361523</v>
      </c>
      <c r="D174" s="16">
        <v>171357</v>
      </c>
      <c r="E174" s="16">
        <v>74945</v>
      </c>
      <c r="F174" s="16">
        <v>40188</v>
      </c>
      <c r="G174" s="16">
        <v>-14932</v>
      </c>
      <c r="H174" s="16">
        <v>399975</v>
      </c>
      <c r="I174" s="16">
        <v>787788</v>
      </c>
      <c r="J174" s="15"/>
      <c r="K174" s="15"/>
      <c r="L174" s="15"/>
      <c r="N174" s="23" t="s">
        <v>117</v>
      </c>
    </row>
    <row r="175" spans="1:14" x14ac:dyDescent="0.2">
      <c r="A175" s="33" t="s">
        <v>105</v>
      </c>
      <c r="B175" s="15"/>
      <c r="C175" s="16">
        <v>340148</v>
      </c>
      <c r="D175" s="16">
        <v>187030</v>
      </c>
      <c r="E175" s="16">
        <v>91275</v>
      </c>
      <c r="F175" s="16">
        <v>40880</v>
      </c>
      <c r="G175" s="16">
        <v>-23372</v>
      </c>
      <c r="H175" s="16">
        <v>366453</v>
      </c>
      <c r="I175" s="16">
        <v>811160</v>
      </c>
      <c r="J175" s="15"/>
      <c r="K175" s="15"/>
      <c r="L175" s="15"/>
      <c r="N175" s="23" t="s">
        <v>118</v>
      </c>
    </row>
    <row r="176" spans="1:14" x14ac:dyDescent="0.2">
      <c r="A176" s="33" t="s">
        <v>106</v>
      </c>
      <c r="B176" s="15"/>
      <c r="C176" s="16">
        <v>371131</v>
      </c>
      <c r="D176" s="16">
        <v>175056</v>
      </c>
      <c r="E176" s="16">
        <v>147448</v>
      </c>
      <c r="F176" s="16">
        <v>44259</v>
      </c>
      <c r="G176" s="16">
        <v>-15264</v>
      </c>
      <c r="H176" s="16">
        <v>351475</v>
      </c>
      <c r="I176" s="16">
        <v>826424</v>
      </c>
      <c r="J176" s="15"/>
      <c r="K176" s="15"/>
      <c r="L176" s="15"/>
      <c r="N176" s="23" t="s">
        <v>119</v>
      </c>
    </row>
    <row r="177" spans="1:14" x14ac:dyDescent="0.2">
      <c r="A177" s="33" t="s">
        <v>107</v>
      </c>
      <c r="B177" s="15"/>
      <c r="C177" s="16">
        <v>358829</v>
      </c>
      <c r="D177" s="16">
        <v>180786</v>
      </c>
      <c r="E177" s="16">
        <v>139916</v>
      </c>
      <c r="F177" s="16">
        <v>43077</v>
      </c>
      <c r="G177" s="16">
        <v>-8407</v>
      </c>
      <c r="H177" s="16">
        <v>308247</v>
      </c>
      <c r="I177" s="16">
        <v>834831</v>
      </c>
      <c r="J177" s="15"/>
      <c r="K177" s="15"/>
      <c r="L177" s="15"/>
      <c r="N177" s="23" t="s">
        <v>120</v>
      </c>
    </row>
    <row r="178" spans="1:14" x14ac:dyDescent="0.2">
      <c r="A178" s="33" t="s">
        <v>108</v>
      </c>
      <c r="B178" s="15"/>
      <c r="C178" s="16">
        <v>372135</v>
      </c>
      <c r="D178" s="16">
        <v>237308</v>
      </c>
      <c r="E178" s="16">
        <v>154963</v>
      </c>
      <c r="F178" s="16">
        <v>39039</v>
      </c>
      <c r="G178" s="16">
        <v>-102868</v>
      </c>
      <c r="H178" s="16">
        <v>309257</v>
      </c>
      <c r="I178" s="16">
        <v>937699</v>
      </c>
      <c r="J178" s="15"/>
      <c r="K178" s="15"/>
      <c r="L178" s="15"/>
      <c r="N178" s="23" t="s">
        <v>121</v>
      </c>
    </row>
    <row r="179" spans="1:14" x14ac:dyDescent="0.2">
      <c r="A179" s="33" t="s">
        <v>109</v>
      </c>
      <c r="B179" s="15"/>
      <c r="C179" s="16">
        <v>385116</v>
      </c>
      <c r="D179" s="16">
        <v>247564</v>
      </c>
      <c r="E179" s="16">
        <v>125583</v>
      </c>
      <c r="F179" s="16">
        <v>50251</v>
      </c>
      <c r="G179" s="16">
        <v>-104147</v>
      </c>
      <c r="H179" s="16">
        <v>351852</v>
      </c>
      <c r="I179" s="16">
        <v>1041846</v>
      </c>
      <c r="J179" s="15"/>
      <c r="K179" s="15"/>
      <c r="L179" s="15"/>
      <c r="N179" s="23" t="s">
        <v>122</v>
      </c>
    </row>
    <row r="180" spans="1:14" x14ac:dyDescent="0.2">
      <c r="A180" s="33" t="s">
        <v>110</v>
      </c>
      <c r="B180" s="15"/>
      <c r="C180" s="16">
        <v>272372</v>
      </c>
      <c r="D180" s="16">
        <v>184310</v>
      </c>
      <c r="E180" s="16">
        <v>123580</v>
      </c>
      <c r="F180" s="16">
        <v>49086</v>
      </c>
      <c r="G180" s="16">
        <v>76064</v>
      </c>
      <c r="H180" s="16">
        <v>382460</v>
      </c>
      <c r="I180" s="16">
        <v>965782</v>
      </c>
      <c r="J180" s="15"/>
      <c r="K180" s="15"/>
      <c r="L180" s="15"/>
      <c r="N180" s="23" t="s">
        <v>123</v>
      </c>
    </row>
    <row r="181" spans="1:14" x14ac:dyDescent="0.2">
      <c r="A181" s="33" t="s">
        <v>111</v>
      </c>
      <c r="B181" s="15"/>
      <c r="C181" s="16">
        <v>307538</v>
      </c>
      <c r="D181" s="16">
        <v>187548</v>
      </c>
      <c r="E181" s="16">
        <v>235915</v>
      </c>
      <c r="F181" s="16">
        <v>39836</v>
      </c>
      <c r="G181" s="16">
        <v>214076</v>
      </c>
      <c r="H181" s="16">
        <v>437113</v>
      </c>
      <c r="I181" s="16">
        <v>751706</v>
      </c>
      <c r="J181" s="15"/>
      <c r="K181" s="15"/>
      <c r="L181" s="15"/>
      <c r="N181" s="23" t="s">
        <v>124</v>
      </c>
    </row>
    <row r="182" spans="1:14" x14ac:dyDescent="0.2">
      <c r="A182" s="33" t="s">
        <v>112</v>
      </c>
      <c r="B182" s="15"/>
      <c r="C182" s="16">
        <v>372912</v>
      </c>
      <c r="D182" s="16">
        <v>211179</v>
      </c>
      <c r="E182" s="16">
        <v>61783</v>
      </c>
      <c r="F182" s="16">
        <v>29524</v>
      </c>
      <c r="G182" s="16">
        <v>-135750</v>
      </c>
      <c r="H182" s="16">
        <v>346397</v>
      </c>
      <c r="I182" s="16">
        <v>887456</v>
      </c>
      <c r="J182" s="15"/>
      <c r="K182" s="15"/>
      <c r="L182" s="15"/>
      <c r="N182" s="23" t="s">
        <v>125</v>
      </c>
    </row>
    <row r="183" spans="1:14" ht="13.5" thickBot="1" x14ac:dyDescent="0.25">
      <c r="A183" s="41" t="s">
        <v>113</v>
      </c>
      <c r="C183" s="42">
        <v>354981</v>
      </c>
      <c r="D183" s="42">
        <v>158611</v>
      </c>
      <c r="E183" s="42">
        <v>89596</v>
      </c>
      <c r="F183" s="42">
        <v>39667</v>
      </c>
      <c r="G183" s="42">
        <v>-7929</v>
      </c>
      <c r="H183" s="42">
        <v>370447</v>
      </c>
      <c r="I183" s="42">
        <v>895385</v>
      </c>
      <c r="J183" s="2"/>
      <c r="K183" s="2"/>
      <c r="L183" s="42"/>
      <c r="N183" s="43" t="s">
        <v>113</v>
      </c>
    </row>
    <row r="184" spans="1:14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M184" s="3"/>
      <c r="N184" s="37">
        <v>2004</v>
      </c>
    </row>
    <row r="185" spans="1:14" x14ac:dyDescent="0.2">
      <c r="A185" s="33" t="s">
        <v>102</v>
      </c>
      <c r="B185" s="15"/>
      <c r="C185" s="16">
        <v>367978</v>
      </c>
      <c r="D185" s="16">
        <v>216910</v>
      </c>
      <c r="E185" s="16">
        <v>113122</v>
      </c>
      <c r="F185" s="16">
        <v>40323</v>
      </c>
      <c r="G185" s="16">
        <v>-11001</v>
      </c>
      <c r="H185" s="16">
        <v>419916</v>
      </c>
      <c r="I185" s="16">
        <v>906386</v>
      </c>
      <c r="J185" s="15"/>
      <c r="K185" s="15"/>
      <c r="L185" s="15"/>
      <c r="N185" s="23" t="s">
        <v>115</v>
      </c>
    </row>
    <row r="186" spans="1:14" x14ac:dyDescent="0.2">
      <c r="A186" s="33" t="s">
        <v>103</v>
      </c>
      <c r="B186" s="15"/>
      <c r="C186" s="16">
        <v>344923</v>
      </c>
      <c r="D186" s="16">
        <v>169077</v>
      </c>
      <c r="E186" s="16">
        <v>144220</v>
      </c>
      <c r="F186" s="16">
        <v>28738</v>
      </c>
      <c r="G186" s="16">
        <v>40082</v>
      </c>
      <c r="H186" s="16">
        <v>381726</v>
      </c>
      <c r="I186" s="16">
        <v>866304</v>
      </c>
      <c r="J186" s="15"/>
      <c r="K186" s="15"/>
      <c r="L186" s="15"/>
      <c r="N186" s="23" t="s">
        <v>116</v>
      </c>
    </row>
    <row r="187" spans="1:14" x14ac:dyDescent="0.2">
      <c r="A187" s="33" t="s">
        <v>104</v>
      </c>
      <c r="B187" s="15"/>
      <c r="C187" s="16">
        <v>322238</v>
      </c>
      <c r="D187" s="16">
        <v>179539</v>
      </c>
      <c r="E187" s="16">
        <v>74583</v>
      </c>
      <c r="F187" s="16">
        <v>33687</v>
      </c>
      <c r="G187" s="16">
        <v>56569</v>
      </c>
      <c r="H187" s="16">
        <v>440785</v>
      </c>
      <c r="I187" s="16">
        <v>809735</v>
      </c>
      <c r="J187" s="15"/>
      <c r="K187" s="15"/>
      <c r="L187" s="15"/>
      <c r="N187" s="23" t="s">
        <v>117</v>
      </c>
    </row>
    <row r="188" spans="1:14" x14ac:dyDescent="0.2">
      <c r="A188" s="33" t="s">
        <v>105</v>
      </c>
      <c r="B188" s="15"/>
      <c r="C188" s="16">
        <v>346665</v>
      </c>
      <c r="D188" s="16">
        <v>203022</v>
      </c>
      <c r="E188" s="16">
        <v>118956</v>
      </c>
      <c r="F188" s="16">
        <v>46558</v>
      </c>
      <c r="G188" s="16">
        <v>-24530</v>
      </c>
      <c r="H188" s="16">
        <v>378698</v>
      </c>
      <c r="I188" s="16">
        <v>834265</v>
      </c>
      <c r="J188" s="15"/>
      <c r="K188" s="15"/>
      <c r="L188" s="15"/>
      <c r="N188" s="23" t="s">
        <v>118</v>
      </c>
    </row>
    <row r="189" spans="1:14" x14ac:dyDescent="0.2">
      <c r="A189" s="33" t="s">
        <v>106</v>
      </c>
      <c r="B189" s="15"/>
      <c r="C189" s="16">
        <v>327603</v>
      </c>
      <c r="D189" s="16">
        <v>186330</v>
      </c>
      <c r="E189" s="16">
        <v>90868</v>
      </c>
      <c r="F189" s="16">
        <v>40298</v>
      </c>
      <c r="G189" s="16">
        <v>-46743</v>
      </c>
      <c r="H189" s="16">
        <v>322131</v>
      </c>
      <c r="I189" s="16">
        <v>881008</v>
      </c>
      <c r="J189" s="15"/>
      <c r="K189" s="15"/>
      <c r="L189" s="15"/>
      <c r="N189" s="23" t="s">
        <v>119</v>
      </c>
    </row>
    <row r="190" spans="1:14" x14ac:dyDescent="0.2">
      <c r="A190" s="33" t="s">
        <v>107</v>
      </c>
      <c r="B190" s="15"/>
      <c r="C190" s="16">
        <v>303411</v>
      </c>
      <c r="D190" s="16">
        <v>114436</v>
      </c>
      <c r="E190" s="16">
        <v>110175</v>
      </c>
      <c r="F190" s="16">
        <v>32309</v>
      </c>
      <c r="G190" s="16">
        <v>84788</v>
      </c>
      <c r="H190" s="16">
        <v>341318</v>
      </c>
      <c r="I190" s="16">
        <v>796220</v>
      </c>
      <c r="J190" s="15"/>
      <c r="K190" s="15"/>
      <c r="L190" s="15"/>
      <c r="N190" s="23" t="s">
        <v>120</v>
      </c>
    </row>
    <row r="191" spans="1:14" x14ac:dyDescent="0.2">
      <c r="A191" s="33" t="s">
        <v>108</v>
      </c>
      <c r="B191" s="15"/>
      <c r="C191" s="16">
        <v>354978</v>
      </c>
      <c r="D191" s="16">
        <v>213722</v>
      </c>
      <c r="E191" s="16">
        <v>123283</v>
      </c>
      <c r="F191" s="16">
        <v>33417</v>
      </c>
      <c r="G191" s="16">
        <v>-140531</v>
      </c>
      <c r="H191" s="16">
        <v>302900</v>
      </c>
      <c r="I191" s="16">
        <v>936751</v>
      </c>
      <c r="J191" s="15"/>
      <c r="K191" s="15"/>
      <c r="L191" s="15"/>
      <c r="N191" s="23" t="s">
        <v>121</v>
      </c>
    </row>
    <row r="192" spans="1:14" x14ac:dyDescent="0.2">
      <c r="A192" s="33" t="s">
        <v>109</v>
      </c>
      <c r="B192" s="15"/>
      <c r="C192" s="16">
        <v>372393</v>
      </c>
      <c r="D192" s="16">
        <v>198763</v>
      </c>
      <c r="E192" s="16">
        <v>73910</v>
      </c>
      <c r="F192" s="16">
        <v>30781</v>
      </c>
      <c r="G192" s="16">
        <v>-93207</v>
      </c>
      <c r="H192" s="16">
        <v>361071</v>
      </c>
      <c r="I192" s="16">
        <v>1029958</v>
      </c>
      <c r="J192" s="15"/>
      <c r="K192" s="15"/>
      <c r="L192" s="15"/>
      <c r="N192" s="23" t="s">
        <v>122</v>
      </c>
    </row>
    <row r="193" spans="1:14" x14ac:dyDescent="0.2">
      <c r="A193" s="33" t="s">
        <v>110</v>
      </c>
      <c r="B193" s="15"/>
      <c r="C193" s="16">
        <v>267008</v>
      </c>
      <c r="D193" s="16">
        <v>205084</v>
      </c>
      <c r="E193" s="16">
        <v>115530</v>
      </c>
      <c r="F193" s="16">
        <v>24100</v>
      </c>
      <c r="G193" s="16">
        <v>68305</v>
      </c>
      <c r="H193" s="16">
        <v>393003</v>
      </c>
      <c r="I193" s="16">
        <v>961653</v>
      </c>
      <c r="J193" s="15"/>
      <c r="K193" s="15"/>
      <c r="L193" s="15"/>
      <c r="N193" s="23" t="s">
        <v>123</v>
      </c>
    </row>
    <row r="194" spans="1:14" x14ac:dyDescent="0.2">
      <c r="A194" s="33" t="s">
        <v>111</v>
      </c>
      <c r="B194" s="15"/>
      <c r="C194" s="16">
        <v>385225</v>
      </c>
      <c r="D194" s="16">
        <v>187577</v>
      </c>
      <c r="E194" s="16">
        <v>91198</v>
      </c>
      <c r="F194" s="16">
        <v>32442</v>
      </c>
      <c r="G194" s="16">
        <v>-54724</v>
      </c>
      <c r="H194" s="16">
        <v>374498</v>
      </c>
      <c r="I194" s="16">
        <v>1016377</v>
      </c>
      <c r="J194" s="15"/>
      <c r="K194" s="15"/>
      <c r="L194" s="15"/>
      <c r="N194" s="23" t="s">
        <v>124</v>
      </c>
    </row>
    <row r="195" spans="1:14" x14ac:dyDescent="0.2">
      <c r="A195" s="33" t="s">
        <v>112</v>
      </c>
      <c r="B195" s="15"/>
      <c r="C195" s="16">
        <v>259770</v>
      </c>
      <c r="D195" s="16">
        <v>117516</v>
      </c>
      <c r="E195" s="16">
        <v>100629</v>
      </c>
      <c r="F195" s="16">
        <v>29853</v>
      </c>
      <c r="G195" s="16">
        <v>162231</v>
      </c>
      <c r="H195" s="16">
        <v>395010</v>
      </c>
      <c r="I195" s="16">
        <v>854146</v>
      </c>
      <c r="J195" s="15"/>
      <c r="K195" s="15"/>
      <c r="L195" s="15"/>
      <c r="N195" s="23" t="s">
        <v>125</v>
      </c>
    </row>
    <row r="196" spans="1:14" ht="13.5" thickBot="1" x14ac:dyDescent="0.25">
      <c r="A196" s="41" t="s">
        <v>113</v>
      </c>
      <c r="C196" s="42">
        <v>310891</v>
      </c>
      <c r="D196" s="42">
        <v>194076</v>
      </c>
      <c r="E196" s="42">
        <v>233530</v>
      </c>
      <c r="F196" s="42">
        <v>27756</v>
      </c>
      <c r="G196" s="42">
        <v>158720</v>
      </c>
      <c r="H196" s="42">
        <v>416131</v>
      </c>
      <c r="I196" s="42">
        <v>695426</v>
      </c>
      <c r="J196" s="2"/>
      <c r="K196" s="2"/>
      <c r="L196" s="42"/>
      <c r="N196" s="43" t="s">
        <v>113</v>
      </c>
    </row>
    <row r="197" spans="1:14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M197" s="3"/>
      <c r="N197" s="37">
        <v>2005</v>
      </c>
    </row>
    <row r="198" spans="1:14" x14ac:dyDescent="0.2">
      <c r="A198" s="33" t="s">
        <v>102</v>
      </c>
      <c r="B198" s="15"/>
      <c r="C198" s="16">
        <v>341267</v>
      </c>
      <c r="D198" s="16">
        <v>123210</v>
      </c>
      <c r="E198" s="16">
        <v>53115</v>
      </c>
      <c r="F198" s="16">
        <v>25565</v>
      </c>
      <c r="G198" s="16">
        <v>-18191</v>
      </c>
      <c r="H198" s="16">
        <v>370253</v>
      </c>
      <c r="I198" s="16">
        <v>713617</v>
      </c>
      <c r="J198" s="15"/>
      <c r="K198" s="15"/>
      <c r="L198" s="14">
        <v>13280.234603999999</v>
      </c>
      <c r="N198" s="23" t="s">
        <v>115</v>
      </c>
    </row>
    <row r="199" spans="1:14" x14ac:dyDescent="0.2">
      <c r="A199" s="33" t="s">
        <v>103</v>
      </c>
      <c r="B199" s="15"/>
      <c r="C199" s="16">
        <v>317396</v>
      </c>
      <c r="D199" s="16">
        <v>152732</v>
      </c>
      <c r="E199" s="16">
        <v>42087</v>
      </c>
      <c r="F199" s="16">
        <v>25330</v>
      </c>
      <c r="G199" s="16">
        <v>-5616</v>
      </c>
      <c r="H199" s="16">
        <v>387218</v>
      </c>
      <c r="I199" s="16">
        <v>719233</v>
      </c>
      <c r="J199" s="15"/>
      <c r="K199" s="15"/>
      <c r="L199" s="14">
        <v>13888.735224000002</v>
      </c>
      <c r="N199" s="23" t="s">
        <v>116</v>
      </c>
    </row>
    <row r="200" spans="1:14" x14ac:dyDescent="0.2">
      <c r="A200" s="33" t="s">
        <v>104</v>
      </c>
      <c r="B200" s="15"/>
      <c r="C200" s="16">
        <v>341354</v>
      </c>
      <c r="D200" s="16">
        <v>196038</v>
      </c>
      <c r="E200" s="16">
        <v>73841</v>
      </c>
      <c r="F200" s="16">
        <v>23802</v>
      </c>
      <c r="G200" s="16">
        <v>-1883</v>
      </c>
      <c r="H200" s="16">
        <v>431086</v>
      </c>
      <c r="I200" s="16">
        <v>721116</v>
      </c>
      <c r="J200" s="15"/>
      <c r="K200" s="15"/>
      <c r="L200" s="14">
        <v>15462.192648</v>
      </c>
      <c r="N200" s="23" t="s">
        <v>117</v>
      </c>
    </row>
    <row r="201" spans="1:14" x14ac:dyDescent="0.2">
      <c r="A201" s="33" t="s">
        <v>105</v>
      </c>
      <c r="B201" s="15"/>
      <c r="C201" s="16">
        <v>251737</v>
      </c>
      <c r="D201" s="16">
        <v>197309</v>
      </c>
      <c r="E201" s="16">
        <v>87275</v>
      </c>
      <c r="F201" s="16">
        <v>26578</v>
      </c>
      <c r="G201" s="16">
        <v>54375</v>
      </c>
      <c r="H201" s="16">
        <v>402627</v>
      </c>
      <c r="I201" s="16">
        <v>666741</v>
      </c>
      <c r="J201" s="15"/>
      <c r="K201" s="15"/>
      <c r="L201" s="14">
        <v>14441.425236000001</v>
      </c>
      <c r="N201" s="23" t="s">
        <v>118</v>
      </c>
    </row>
    <row r="202" spans="1:14" x14ac:dyDescent="0.2">
      <c r="A202" s="33" t="s">
        <v>106</v>
      </c>
      <c r="B202" s="15"/>
      <c r="C202" s="16">
        <v>269603</v>
      </c>
      <c r="D202" s="16">
        <v>235348</v>
      </c>
      <c r="E202" s="16">
        <v>100399</v>
      </c>
      <c r="F202" s="16">
        <v>28989</v>
      </c>
      <c r="G202" s="16">
        <v>-37468</v>
      </c>
      <c r="H202" s="16">
        <v>370418</v>
      </c>
      <c r="I202" s="16">
        <v>704209</v>
      </c>
      <c r="J202" s="15"/>
      <c r="K202" s="15"/>
      <c r="L202" s="14">
        <v>13286.152824000001</v>
      </c>
      <c r="N202" s="23" t="s">
        <v>119</v>
      </c>
    </row>
    <row r="203" spans="1:14" x14ac:dyDescent="0.2">
      <c r="A203" s="33" t="s">
        <v>107</v>
      </c>
      <c r="B203" s="15"/>
      <c r="C203" s="16">
        <v>346264</v>
      </c>
      <c r="D203" s="16">
        <v>187936</v>
      </c>
      <c r="E203" s="16">
        <v>65749</v>
      </c>
      <c r="F203" s="16">
        <v>23818</v>
      </c>
      <c r="G203" s="16">
        <v>-112581</v>
      </c>
      <c r="H203" s="16">
        <v>347305</v>
      </c>
      <c r="I203" s="16">
        <v>816790</v>
      </c>
      <c r="J203" s="15"/>
      <c r="K203" s="15"/>
      <c r="L203" s="14">
        <v>12457.135740000002</v>
      </c>
      <c r="N203" s="23" t="s">
        <v>120</v>
      </c>
    </row>
    <row r="204" spans="1:14" x14ac:dyDescent="0.2">
      <c r="A204" s="33" t="s">
        <v>108</v>
      </c>
      <c r="B204" s="15"/>
      <c r="C204" s="16">
        <v>383565</v>
      </c>
      <c r="D204" s="16">
        <v>260947</v>
      </c>
      <c r="E204" s="16">
        <v>92493</v>
      </c>
      <c r="F204" s="16">
        <v>19374</v>
      </c>
      <c r="G204" s="16">
        <v>-240053</v>
      </c>
      <c r="H204" s="16">
        <v>289680</v>
      </c>
      <c r="I204" s="16">
        <v>1056843</v>
      </c>
      <c r="J204" s="15"/>
      <c r="K204" s="15"/>
      <c r="L204" s="14">
        <v>10390.24224</v>
      </c>
      <c r="N204" s="23" t="s">
        <v>121</v>
      </c>
    </row>
    <row r="205" spans="1:14" x14ac:dyDescent="0.2">
      <c r="A205" s="33" t="s">
        <v>109</v>
      </c>
      <c r="B205" s="15"/>
      <c r="C205" s="16">
        <v>299049</v>
      </c>
      <c r="D205" s="16">
        <v>300530</v>
      </c>
      <c r="E205" s="16">
        <v>110647</v>
      </c>
      <c r="F205" s="16">
        <v>22374</v>
      </c>
      <c r="G205" s="16">
        <v>-62416</v>
      </c>
      <c r="H205" s="16">
        <v>406980</v>
      </c>
      <c r="I205" s="16">
        <v>1119259</v>
      </c>
      <c r="J205" s="15"/>
      <c r="K205" s="15"/>
      <c r="L205" s="14">
        <v>14597.558640000001</v>
      </c>
      <c r="N205" s="23" t="s">
        <v>122</v>
      </c>
    </row>
    <row r="206" spans="1:14" x14ac:dyDescent="0.2">
      <c r="A206" s="33" t="s">
        <v>110</v>
      </c>
      <c r="B206" s="15"/>
      <c r="C206" s="16">
        <v>275797</v>
      </c>
      <c r="D206" s="16">
        <v>199764</v>
      </c>
      <c r="E206" s="16">
        <v>113614</v>
      </c>
      <c r="F206" s="16">
        <v>23983</v>
      </c>
      <c r="G206" s="16">
        <v>6474</v>
      </c>
      <c r="H206" s="16">
        <v>382846</v>
      </c>
      <c r="I206" s="16">
        <v>1112785</v>
      </c>
      <c r="J206" s="15"/>
      <c r="K206" s="15"/>
      <c r="L206" s="14">
        <v>15860.040503999999</v>
      </c>
      <c r="N206" s="23" t="s">
        <v>123</v>
      </c>
    </row>
    <row r="207" spans="1:14" x14ac:dyDescent="0.2">
      <c r="A207" s="33" t="s">
        <v>111</v>
      </c>
      <c r="B207" s="15"/>
      <c r="C207" s="16">
        <v>344152</v>
      </c>
      <c r="D207" s="16">
        <v>175101</v>
      </c>
      <c r="E207" s="16">
        <v>178670</v>
      </c>
      <c r="F207" s="16">
        <v>21907</v>
      </c>
      <c r="G207" s="16">
        <v>27966</v>
      </c>
      <c r="H207" s="16">
        <v>372850</v>
      </c>
      <c r="I207" s="16">
        <v>1084819</v>
      </c>
      <c r="J207" s="15"/>
      <c r="K207" s="15"/>
      <c r="L207" s="14">
        <v>13373.383800000001</v>
      </c>
      <c r="N207" s="23" t="s">
        <v>124</v>
      </c>
    </row>
    <row r="208" spans="1:14" x14ac:dyDescent="0.2">
      <c r="A208" s="33" t="s">
        <v>112</v>
      </c>
      <c r="B208" s="15"/>
      <c r="C208" s="16">
        <v>278852</v>
      </c>
      <c r="D208" s="16">
        <v>204686</v>
      </c>
      <c r="E208" s="16">
        <v>117194</v>
      </c>
      <c r="F208" s="16">
        <v>23317</v>
      </c>
      <c r="G208" s="16">
        <v>49453</v>
      </c>
      <c r="H208" s="16">
        <v>391237</v>
      </c>
      <c r="I208" s="16">
        <v>1035366</v>
      </c>
      <c r="J208" s="15"/>
      <c r="K208" s="15"/>
      <c r="L208" s="14">
        <v>14032.888716000001</v>
      </c>
      <c r="N208" s="23" t="s">
        <v>125</v>
      </c>
    </row>
    <row r="209" spans="1:14" ht="13.5" thickBot="1" x14ac:dyDescent="0.25">
      <c r="A209" s="41" t="s">
        <v>113</v>
      </c>
      <c r="C209" s="42">
        <v>389626</v>
      </c>
      <c r="D209" s="42">
        <v>272735</v>
      </c>
      <c r="E209" s="42">
        <v>117822</v>
      </c>
      <c r="F209" s="42">
        <v>59202</v>
      </c>
      <c r="G209" s="42">
        <v>-12573</v>
      </c>
      <c r="H209" s="42">
        <v>442178</v>
      </c>
      <c r="I209" s="42">
        <v>1047939</v>
      </c>
      <c r="J209" s="2"/>
      <c r="K209" s="2"/>
      <c r="L209" s="42">
        <v>15860.040503999999</v>
      </c>
      <c r="N209" s="43" t="s">
        <v>113</v>
      </c>
    </row>
    <row r="210" spans="1:14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M210" s="3"/>
      <c r="N210" s="37">
        <v>2006</v>
      </c>
    </row>
    <row r="211" spans="1:14" x14ac:dyDescent="0.2">
      <c r="A211" s="33" t="s">
        <v>102</v>
      </c>
      <c r="B211" s="15"/>
      <c r="C211" s="16">
        <v>350969</v>
      </c>
      <c r="D211" s="16">
        <v>314730</v>
      </c>
      <c r="E211" s="16">
        <v>110690</v>
      </c>
      <c r="F211" s="16">
        <v>29273</v>
      </c>
      <c r="G211" s="16">
        <v>-137302</v>
      </c>
      <c r="H211" s="16">
        <v>417895</v>
      </c>
      <c r="I211" s="16">
        <v>1185241</v>
      </c>
      <c r="J211" s="15"/>
      <c r="K211" s="15"/>
      <c r="L211" s="14">
        <v>14989.057860000001</v>
      </c>
      <c r="N211" s="23" t="s">
        <v>115</v>
      </c>
    </row>
    <row r="212" spans="1:14" x14ac:dyDescent="0.2">
      <c r="A212" s="33" t="s">
        <v>103</v>
      </c>
      <c r="B212" s="15"/>
      <c r="C212" s="16">
        <v>328437</v>
      </c>
      <c r="D212" s="16">
        <v>219660</v>
      </c>
      <c r="E212" s="16">
        <v>135744</v>
      </c>
      <c r="F212" s="16">
        <v>19134</v>
      </c>
      <c r="G212" s="16">
        <v>-4366</v>
      </c>
      <c r="H212" s="16">
        <v>382314</v>
      </c>
      <c r="I212" s="16">
        <v>1189607</v>
      </c>
      <c r="J212" s="15"/>
      <c r="K212" s="15"/>
      <c r="L212" s="14">
        <v>13712.838552000001</v>
      </c>
      <c r="N212" s="23" t="s">
        <v>116</v>
      </c>
    </row>
    <row r="213" spans="1:14" x14ac:dyDescent="0.2">
      <c r="A213" s="33" t="s">
        <v>104</v>
      </c>
      <c r="B213" s="15"/>
      <c r="C213" s="16">
        <v>299118</v>
      </c>
      <c r="D213" s="16">
        <v>206232</v>
      </c>
      <c r="E213" s="16">
        <v>184452</v>
      </c>
      <c r="F213" s="16">
        <v>26821</v>
      </c>
      <c r="G213" s="16">
        <v>172257</v>
      </c>
      <c r="H213" s="16">
        <v>474740</v>
      </c>
      <c r="I213" s="16">
        <v>1017350</v>
      </c>
      <c r="J213" s="15"/>
      <c r="K213" s="15"/>
      <c r="L213" s="14">
        <v>17027.974320000001</v>
      </c>
      <c r="N213" s="23" t="s">
        <v>117</v>
      </c>
    </row>
    <row r="214" spans="1:14" x14ac:dyDescent="0.2">
      <c r="A214" s="33" t="s">
        <v>105</v>
      </c>
      <c r="B214" s="15"/>
      <c r="C214" s="16">
        <v>337122</v>
      </c>
      <c r="D214" s="16">
        <v>199782</v>
      </c>
      <c r="E214" s="16">
        <v>142312</v>
      </c>
      <c r="F214" s="16">
        <v>30078</v>
      </c>
      <c r="G214" s="16">
        <v>19015</v>
      </c>
      <c r="H214" s="16">
        <v>370866</v>
      </c>
      <c r="I214" s="16">
        <v>998335</v>
      </c>
      <c r="J214" s="15"/>
      <c r="K214" s="15"/>
      <c r="L214" s="14">
        <v>13302.221688000001</v>
      </c>
      <c r="N214" s="23" t="s">
        <v>118</v>
      </c>
    </row>
    <row r="215" spans="1:14" x14ac:dyDescent="0.2">
      <c r="A215" s="33" t="s">
        <v>106</v>
      </c>
      <c r="B215" s="15"/>
      <c r="C215" s="16">
        <v>364531</v>
      </c>
      <c r="D215" s="16">
        <v>224353</v>
      </c>
      <c r="E215" s="16">
        <v>131726</v>
      </c>
      <c r="F215" s="16">
        <v>33812</v>
      </c>
      <c r="G215" s="16">
        <v>-44932</v>
      </c>
      <c r="H215" s="16">
        <v>389299</v>
      </c>
      <c r="I215" s="16">
        <v>1043267</v>
      </c>
      <c r="J215" s="15"/>
      <c r="K215" s="15"/>
      <c r="L215" s="14">
        <v>13963.376532</v>
      </c>
      <c r="N215" s="23" t="s">
        <v>119</v>
      </c>
    </row>
    <row r="216" spans="1:14" x14ac:dyDescent="0.2">
      <c r="A216" s="33" t="s">
        <v>107</v>
      </c>
      <c r="B216" s="15"/>
      <c r="C216" s="16">
        <v>196653</v>
      </c>
      <c r="D216" s="16">
        <v>257743</v>
      </c>
      <c r="E216" s="16">
        <v>81727</v>
      </c>
      <c r="F216" s="16">
        <v>19620</v>
      </c>
      <c r="G216" s="16">
        <v>17398</v>
      </c>
      <c r="H216" s="16">
        <v>362791</v>
      </c>
      <c r="I216" s="16">
        <v>1025869</v>
      </c>
      <c r="J216" s="15"/>
      <c r="K216" s="15"/>
      <c r="L216" s="14">
        <v>13012.587588000002</v>
      </c>
      <c r="N216" s="23" t="s">
        <v>120</v>
      </c>
    </row>
    <row r="217" spans="1:14" x14ac:dyDescent="0.2">
      <c r="A217" s="33" t="s">
        <v>108</v>
      </c>
      <c r="B217" s="15"/>
      <c r="C217" s="16">
        <v>439095</v>
      </c>
      <c r="D217" s="16">
        <v>271276</v>
      </c>
      <c r="E217" s="16">
        <v>160850</v>
      </c>
      <c r="F217" s="16">
        <v>23320</v>
      </c>
      <c r="G217" s="16">
        <v>-214114</v>
      </c>
      <c r="H217" s="16">
        <v>310028</v>
      </c>
      <c r="I217" s="16">
        <v>1239983</v>
      </c>
      <c r="J217" s="15"/>
      <c r="K217" s="15"/>
      <c r="L217" s="14">
        <v>11120.084304</v>
      </c>
      <c r="N217" s="23" t="s">
        <v>121</v>
      </c>
    </row>
    <row r="218" spans="1:14" x14ac:dyDescent="0.2">
      <c r="A218" s="33" t="s">
        <v>109</v>
      </c>
      <c r="B218" s="15"/>
      <c r="C218" s="16">
        <v>200810</v>
      </c>
      <c r="D218" s="16">
        <v>333522</v>
      </c>
      <c r="E218" s="16">
        <v>167553</v>
      </c>
      <c r="F218" s="16">
        <v>26739</v>
      </c>
      <c r="G218" s="16">
        <v>60389</v>
      </c>
      <c r="H218" s="16">
        <v>391774</v>
      </c>
      <c r="I218" s="16">
        <v>1179594</v>
      </c>
      <c r="J218" s="15"/>
      <c r="K218" s="15"/>
      <c r="L218" s="14">
        <v>14052.149832000001</v>
      </c>
      <c r="N218" s="23" t="s">
        <v>122</v>
      </c>
    </row>
    <row r="219" spans="1:14" x14ac:dyDescent="0.2">
      <c r="A219" s="33" t="s">
        <v>110</v>
      </c>
      <c r="B219" s="15"/>
      <c r="C219" s="16">
        <v>242209</v>
      </c>
      <c r="D219" s="16">
        <v>212935</v>
      </c>
      <c r="E219" s="16">
        <v>76604</v>
      </c>
      <c r="F219" s="16">
        <v>28048</v>
      </c>
      <c r="G219" s="16">
        <v>2089</v>
      </c>
      <c r="H219" s="16">
        <v>398492</v>
      </c>
      <c r="I219" s="16">
        <v>1177505</v>
      </c>
      <c r="J219" s="15"/>
      <c r="K219" s="15"/>
      <c r="L219" s="14">
        <v>14293.111056</v>
      </c>
      <c r="N219" s="23" t="s">
        <v>123</v>
      </c>
    </row>
    <row r="220" spans="1:14" x14ac:dyDescent="0.2">
      <c r="A220" s="33" t="s">
        <v>111</v>
      </c>
      <c r="B220" s="15"/>
      <c r="C220" s="16">
        <v>370547</v>
      </c>
      <c r="D220" s="16">
        <v>117446</v>
      </c>
      <c r="E220" s="16">
        <v>195908</v>
      </c>
      <c r="F220" s="16">
        <v>21398</v>
      </c>
      <c r="G220" s="16">
        <v>113226</v>
      </c>
      <c r="H220" s="16">
        <v>380599</v>
      </c>
      <c r="I220" s="16">
        <v>1064279</v>
      </c>
      <c r="J220" s="15"/>
      <c r="K220" s="15"/>
      <c r="L220" s="14">
        <v>13651.324932</v>
      </c>
      <c r="N220" s="23" t="s">
        <v>124</v>
      </c>
    </row>
    <row r="221" spans="1:14" x14ac:dyDescent="0.2">
      <c r="A221" s="33" t="s">
        <v>112</v>
      </c>
      <c r="B221" s="15"/>
      <c r="C221" s="16">
        <v>360417</v>
      </c>
      <c r="D221" s="16">
        <v>364909.6</v>
      </c>
      <c r="E221" s="16">
        <v>310689</v>
      </c>
      <c r="F221" s="16">
        <v>28096</v>
      </c>
      <c r="G221" s="16">
        <v>664</v>
      </c>
      <c r="H221" s="16">
        <v>390458</v>
      </c>
      <c r="I221" s="16">
        <v>1063615</v>
      </c>
      <c r="J221" s="15"/>
      <c r="K221" s="15"/>
      <c r="L221" s="14">
        <v>14004.947544000001</v>
      </c>
      <c r="N221" s="23" t="s">
        <v>125</v>
      </c>
    </row>
    <row r="222" spans="1:14" ht="13.5" thickBot="1" x14ac:dyDescent="0.25">
      <c r="A222" s="41" t="s">
        <v>113</v>
      </c>
      <c r="C222" s="42">
        <v>388801</v>
      </c>
      <c r="D222" s="42">
        <v>148098</v>
      </c>
      <c r="E222" s="42">
        <v>293268</v>
      </c>
      <c r="F222" s="42">
        <v>15574</v>
      </c>
      <c r="G222" s="42">
        <v>150394</v>
      </c>
      <c r="H222" s="42">
        <v>375945</v>
      </c>
      <c r="I222" s="42">
        <v>913221</v>
      </c>
      <c r="J222" s="2"/>
      <c r="K222" s="2"/>
      <c r="L222" s="42">
        <v>13484.395259999999</v>
      </c>
      <c r="N222" s="43" t="s">
        <v>113</v>
      </c>
    </row>
    <row r="223" spans="1:14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M223" s="3"/>
      <c r="N223" s="37">
        <v>2007</v>
      </c>
    </row>
    <row r="224" spans="1:14" x14ac:dyDescent="0.2">
      <c r="A224" s="33" t="s">
        <v>102</v>
      </c>
      <c r="B224" s="15"/>
      <c r="C224" s="16">
        <v>371810</v>
      </c>
      <c r="D224" s="16">
        <v>236312</v>
      </c>
      <c r="E224" s="16">
        <v>136168</v>
      </c>
      <c r="F224" s="16">
        <v>19438</v>
      </c>
      <c r="G224" s="16">
        <v>-51428</v>
      </c>
      <c r="H224" s="16">
        <v>396151</v>
      </c>
      <c r="I224" s="16">
        <v>964649</v>
      </c>
      <c r="J224" s="15"/>
      <c r="K224" s="15"/>
      <c r="L224" s="14">
        <v>14209.144068</v>
      </c>
      <c r="N224" s="23" t="s">
        <v>115</v>
      </c>
    </row>
    <row r="225" spans="1:14" x14ac:dyDescent="0.2">
      <c r="A225" s="33" t="s">
        <v>103</v>
      </c>
      <c r="B225" s="15"/>
      <c r="C225" s="16">
        <v>294972</v>
      </c>
      <c r="D225" s="16">
        <v>193820</v>
      </c>
      <c r="E225" s="16">
        <v>93211</v>
      </c>
      <c r="F225" s="16">
        <v>19749</v>
      </c>
      <c r="G225" s="16">
        <v>-809</v>
      </c>
      <c r="H225" s="16">
        <v>387016</v>
      </c>
      <c r="I225" s="16">
        <v>965458</v>
      </c>
      <c r="J225" s="15"/>
      <c r="K225" s="15"/>
      <c r="L225" s="14">
        <v>13881.489888</v>
      </c>
      <c r="N225" s="23" t="s">
        <v>116</v>
      </c>
    </row>
    <row r="226" spans="1:14" x14ac:dyDescent="0.2">
      <c r="A226" s="33" t="s">
        <v>104</v>
      </c>
      <c r="B226" s="15"/>
      <c r="C226" s="16">
        <v>286028</v>
      </c>
      <c r="D226" s="16">
        <v>288497</v>
      </c>
      <c r="E226" s="16">
        <v>77960</v>
      </c>
      <c r="F226" s="16">
        <v>24164</v>
      </c>
      <c r="G226" s="16">
        <v>-20818</v>
      </c>
      <c r="H226" s="16">
        <v>449332</v>
      </c>
      <c r="I226" s="16">
        <v>986276</v>
      </c>
      <c r="J226" s="15"/>
      <c r="K226" s="15"/>
      <c r="L226" s="14">
        <v>16116.640176000001</v>
      </c>
      <c r="N226" s="23" t="s">
        <v>117</v>
      </c>
    </row>
    <row r="227" spans="1:14" x14ac:dyDescent="0.2">
      <c r="A227" s="33" t="s">
        <v>105</v>
      </c>
      <c r="B227" s="15"/>
      <c r="C227" s="16">
        <v>264070</v>
      </c>
      <c r="D227" s="16">
        <v>243372</v>
      </c>
      <c r="E227" s="16">
        <v>100611</v>
      </c>
      <c r="F227" s="16">
        <v>23300</v>
      </c>
      <c r="G227" s="16">
        <v>4458</v>
      </c>
      <c r="H227" s="16">
        <v>376317</v>
      </c>
      <c r="I227" s="16">
        <v>981818</v>
      </c>
      <c r="J227" s="15"/>
      <c r="K227" s="15"/>
      <c r="L227" s="14">
        <v>13497.738155999999</v>
      </c>
      <c r="N227" s="23" t="s">
        <v>118</v>
      </c>
    </row>
    <row r="228" spans="1:14" x14ac:dyDescent="0.2">
      <c r="A228" s="33" t="s">
        <v>106</v>
      </c>
      <c r="B228" s="15"/>
      <c r="C228" s="16">
        <v>233598</v>
      </c>
      <c r="D228" s="16">
        <v>217365</v>
      </c>
      <c r="E228" s="16">
        <v>125601</v>
      </c>
      <c r="F228" s="16">
        <v>24159</v>
      </c>
      <c r="G228" s="16">
        <v>74813</v>
      </c>
      <c r="H228" s="16">
        <v>381031</v>
      </c>
      <c r="I228" s="16">
        <v>907005</v>
      </c>
      <c r="J228" s="15"/>
      <c r="K228" s="15"/>
      <c r="L228" s="14">
        <v>13666.819907999999</v>
      </c>
      <c r="N228" s="23" t="s">
        <v>119</v>
      </c>
    </row>
    <row r="229" spans="1:14" x14ac:dyDescent="0.2">
      <c r="A229" s="33" t="s">
        <v>107</v>
      </c>
      <c r="B229" s="15"/>
      <c r="C229" s="16">
        <v>302865</v>
      </c>
      <c r="D229" s="16">
        <v>150671</v>
      </c>
      <c r="E229" s="16">
        <v>94860</v>
      </c>
      <c r="F229" s="16">
        <v>23376</v>
      </c>
      <c r="G229" s="16">
        <v>21664</v>
      </c>
      <c r="H229" s="16">
        <v>348392</v>
      </c>
      <c r="I229" s="16">
        <v>885341</v>
      </c>
      <c r="J229" s="15"/>
      <c r="K229" s="15"/>
      <c r="L229" s="14">
        <v>12496.124255999999</v>
      </c>
      <c r="N229" s="23" t="s">
        <v>120</v>
      </c>
    </row>
    <row r="230" spans="1:14" x14ac:dyDescent="0.2">
      <c r="A230" s="33" t="s">
        <v>108</v>
      </c>
      <c r="B230" s="15"/>
      <c r="C230" s="16">
        <v>316101</v>
      </c>
      <c r="D230" s="16">
        <v>228707</v>
      </c>
      <c r="E230" s="16">
        <v>78051</v>
      </c>
      <c r="F230" s="16">
        <v>20171</v>
      </c>
      <c r="G230" s="16">
        <v>-118293</v>
      </c>
      <c r="H230" s="16">
        <v>332256</v>
      </c>
      <c r="I230" s="16">
        <v>1003634</v>
      </c>
      <c r="J230" s="15"/>
      <c r="K230" s="15"/>
      <c r="L230" s="14">
        <v>11917.358208000001</v>
      </c>
      <c r="N230" s="23" t="s">
        <v>121</v>
      </c>
    </row>
    <row r="231" spans="1:14" x14ac:dyDescent="0.2">
      <c r="A231" s="33" t="s">
        <v>109</v>
      </c>
      <c r="B231" s="15"/>
      <c r="C231" s="16">
        <v>325819</v>
      </c>
      <c r="D231" s="16">
        <v>187936</v>
      </c>
      <c r="E231" s="16">
        <v>23688</v>
      </c>
      <c r="F231" s="16">
        <v>21256</v>
      </c>
      <c r="G231" s="16">
        <v>-48738</v>
      </c>
      <c r="H231" s="16">
        <v>422205</v>
      </c>
      <c r="I231" s="16">
        <v>1052372</v>
      </c>
      <c r="J231" s="15"/>
      <c r="K231" s="15"/>
      <c r="L231" s="14">
        <v>15143.648940000001</v>
      </c>
      <c r="N231" s="23" t="s">
        <v>122</v>
      </c>
    </row>
    <row r="232" spans="1:14" x14ac:dyDescent="0.2">
      <c r="A232" s="33" t="s">
        <v>110</v>
      </c>
      <c r="B232" s="15"/>
      <c r="C232" s="16">
        <v>351104</v>
      </c>
      <c r="D232" s="16">
        <v>188707</v>
      </c>
      <c r="E232" s="16">
        <v>260281</v>
      </c>
      <c r="F232" s="16">
        <v>19671</v>
      </c>
      <c r="G232" s="16">
        <v>135505</v>
      </c>
      <c r="H232" s="16">
        <v>393612</v>
      </c>
      <c r="I232" s="16">
        <v>916867</v>
      </c>
      <c r="J232" s="15"/>
      <c r="K232" s="15"/>
      <c r="L232" s="14">
        <v>14118.075216000001</v>
      </c>
      <c r="N232" s="23" t="s">
        <v>123</v>
      </c>
    </row>
    <row r="233" spans="1:14" x14ac:dyDescent="0.2">
      <c r="A233" s="33" t="s">
        <v>111</v>
      </c>
      <c r="B233" s="15"/>
      <c r="C233" s="16">
        <v>361269</v>
      </c>
      <c r="D233" s="16">
        <v>169009</v>
      </c>
      <c r="E233" s="16">
        <v>114019</v>
      </c>
      <c r="F233" s="16">
        <v>19026</v>
      </c>
      <c r="G233" s="16">
        <v>36620</v>
      </c>
      <c r="H233" s="16">
        <v>432737</v>
      </c>
      <c r="I233" s="16">
        <v>880247</v>
      </c>
      <c r="J233" s="15"/>
      <c r="K233" s="15"/>
      <c r="L233" s="14">
        <v>15521.410716</v>
      </c>
      <c r="N233" s="23" t="s">
        <v>124</v>
      </c>
    </row>
    <row r="234" spans="1:14" x14ac:dyDescent="0.2">
      <c r="A234" s="33" t="s">
        <v>112</v>
      </c>
      <c r="B234" s="15"/>
      <c r="C234" s="16">
        <v>333478</v>
      </c>
      <c r="D234" s="16">
        <v>243362</v>
      </c>
      <c r="E234" s="16">
        <v>144408</v>
      </c>
      <c r="F234" s="16">
        <v>17165</v>
      </c>
      <c r="G234" s="16">
        <v>14846</v>
      </c>
      <c r="H234" s="16">
        <v>428441</v>
      </c>
      <c r="I234" s="16">
        <v>865401</v>
      </c>
      <c r="J234" s="15"/>
      <c r="K234" s="15"/>
      <c r="L234" s="14">
        <v>15367.321788000001</v>
      </c>
      <c r="N234" s="23" t="s">
        <v>125</v>
      </c>
    </row>
    <row r="235" spans="1:14" ht="13.5" thickBot="1" x14ac:dyDescent="0.25">
      <c r="A235" s="41" t="s">
        <v>113</v>
      </c>
      <c r="C235" s="42">
        <v>366092</v>
      </c>
      <c r="D235" s="42">
        <v>182684</v>
      </c>
      <c r="E235" s="42">
        <v>138051</v>
      </c>
      <c r="F235" s="42">
        <v>22920</v>
      </c>
      <c r="G235" s="42">
        <v>-13507</v>
      </c>
      <c r="H235" s="42">
        <v>381095</v>
      </c>
      <c r="I235" s="42">
        <v>878908</v>
      </c>
      <c r="J235" s="2"/>
      <c r="K235" s="2"/>
      <c r="L235" s="42">
        <v>13669.115460000001</v>
      </c>
      <c r="N235" s="43" t="s">
        <v>113</v>
      </c>
    </row>
    <row r="236" spans="1:14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M236" s="3"/>
      <c r="N236" s="37">
        <v>2008</v>
      </c>
    </row>
    <row r="237" spans="1:14" x14ac:dyDescent="0.2">
      <c r="A237" s="33" t="s">
        <v>102</v>
      </c>
      <c r="B237" s="15"/>
      <c r="C237" s="16">
        <v>240851</v>
      </c>
      <c r="D237" s="16">
        <v>250227</v>
      </c>
      <c r="E237" s="16">
        <v>67199</v>
      </c>
      <c r="F237" s="16">
        <v>33339</v>
      </c>
      <c r="G237" s="16">
        <v>23363</v>
      </c>
      <c r="H237" s="16">
        <v>410635</v>
      </c>
      <c r="I237" s="16">
        <v>855545</v>
      </c>
      <c r="J237" s="15"/>
      <c r="K237" s="15"/>
      <c r="L237" s="14">
        <v>14728.65618</v>
      </c>
      <c r="N237" s="23" t="s">
        <v>115</v>
      </c>
    </row>
    <row r="238" spans="1:14" x14ac:dyDescent="0.2">
      <c r="A238" s="33" t="s">
        <v>103</v>
      </c>
      <c r="B238" s="15"/>
      <c r="C238" s="16">
        <v>254102</v>
      </c>
      <c r="D238" s="16">
        <v>204292</v>
      </c>
      <c r="E238" s="16">
        <v>116343</v>
      </c>
      <c r="F238" s="16">
        <v>19207</v>
      </c>
      <c r="G238" s="16">
        <v>87043</v>
      </c>
      <c r="H238" s="16">
        <v>402798</v>
      </c>
      <c r="I238" s="16">
        <v>768502</v>
      </c>
      <c r="J238" s="15"/>
      <c r="K238" s="15"/>
      <c r="L238" s="14">
        <v>14447.558664</v>
      </c>
      <c r="N238" s="23" t="s">
        <v>116</v>
      </c>
    </row>
    <row r="239" spans="1:14" x14ac:dyDescent="0.2">
      <c r="A239" s="33" t="s">
        <v>104</v>
      </c>
      <c r="B239" s="15"/>
      <c r="C239" s="16">
        <v>250424</v>
      </c>
      <c r="D239" s="16">
        <v>265968</v>
      </c>
      <c r="E239" s="16">
        <v>101470</v>
      </c>
      <c r="F239" s="16">
        <v>22061</v>
      </c>
      <c r="G239" s="16">
        <v>15930</v>
      </c>
      <c r="H239" s="16">
        <v>406724</v>
      </c>
      <c r="I239" s="16">
        <v>752572</v>
      </c>
      <c r="J239" s="15"/>
      <c r="K239" s="15"/>
      <c r="L239" s="14">
        <v>14588.376432000001</v>
      </c>
      <c r="N239" s="23" t="s">
        <v>117</v>
      </c>
    </row>
    <row r="240" spans="1:14" x14ac:dyDescent="0.2">
      <c r="A240" s="33" t="s">
        <v>105</v>
      </c>
      <c r="B240" s="15"/>
      <c r="C240" s="16">
        <v>225015</v>
      </c>
      <c r="D240" s="16">
        <v>248478</v>
      </c>
      <c r="E240" s="16">
        <v>47305</v>
      </c>
      <c r="F240" s="16">
        <v>17936</v>
      </c>
      <c r="G240" s="16">
        <v>26697</v>
      </c>
      <c r="H240" s="16">
        <v>434011</v>
      </c>
      <c r="I240" s="16">
        <v>725875</v>
      </c>
      <c r="J240" s="15"/>
      <c r="K240" s="15"/>
      <c r="L240" s="14">
        <v>15567.106548</v>
      </c>
      <c r="N240" s="23" t="s">
        <v>118</v>
      </c>
    </row>
    <row r="241" spans="1:15" x14ac:dyDescent="0.2">
      <c r="A241" s="33" t="s">
        <v>106</v>
      </c>
      <c r="B241" s="15"/>
      <c r="C241" s="16">
        <v>334164</v>
      </c>
      <c r="D241" s="16">
        <v>239446</v>
      </c>
      <c r="E241" s="16">
        <v>63875</v>
      </c>
      <c r="F241" s="16">
        <v>37890</v>
      </c>
      <c r="G241" s="16">
        <v>-92748</v>
      </c>
      <c r="H241" s="16">
        <v>378302</v>
      </c>
      <c r="I241" s="16">
        <v>818623</v>
      </c>
      <c r="J241" s="15"/>
      <c r="K241" s="15"/>
      <c r="L241" s="14">
        <v>13568.936136</v>
      </c>
      <c r="N241" s="23" t="s">
        <v>119</v>
      </c>
    </row>
    <row r="242" spans="1:15" x14ac:dyDescent="0.2">
      <c r="A242" s="33" t="s">
        <v>107</v>
      </c>
      <c r="B242" s="15"/>
      <c r="C242" s="16">
        <v>315408</v>
      </c>
      <c r="D242" s="16">
        <v>221868</v>
      </c>
      <c r="E242" s="16">
        <v>74478</v>
      </c>
      <c r="F242" s="16">
        <v>39794</v>
      </c>
      <c r="G242" s="16">
        <v>-64903</v>
      </c>
      <c r="H242" s="16">
        <v>363660</v>
      </c>
      <c r="I242" s="16">
        <v>883526</v>
      </c>
      <c r="J242" s="15"/>
      <c r="K242" s="15"/>
      <c r="L242" s="14">
        <v>13043.756879999999</v>
      </c>
      <c r="N242" s="23" t="s">
        <v>120</v>
      </c>
    </row>
    <row r="243" spans="1:15" x14ac:dyDescent="0.2">
      <c r="A243" s="33" t="s">
        <v>108</v>
      </c>
      <c r="B243" s="15"/>
      <c r="C243" s="16">
        <v>344287</v>
      </c>
      <c r="D243" s="16">
        <v>192384</v>
      </c>
      <c r="E243" s="16">
        <v>108221</v>
      </c>
      <c r="F243" s="16">
        <v>20970</v>
      </c>
      <c r="G243" s="16">
        <v>-63877</v>
      </c>
      <c r="H243" s="16">
        <v>349594</v>
      </c>
      <c r="I243" s="16">
        <v>947403</v>
      </c>
      <c r="J243" s="15"/>
      <c r="K243" s="15"/>
      <c r="L243" s="14">
        <v>12539.237591999998</v>
      </c>
      <c r="N243" s="23" t="s">
        <v>121</v>
      </c>
    </row>
    <row r="244" spans="1:15" x14ac:dyDescent="0.2">
      <c r="A244" s="33" t="s">
        <v>109</v>
      </c>
      <c r="B244" s="15"/>
      <c r="C244" s="16">
        <v>334616</v>
      </c>
      <c r="D244" s="16">
        <v>193901</v>
      </c>
      <c r="E244" s="16">
        <v>98162</v>
      </c>
      <c r="F244" s="16">
        <v>18603</v>
      </c>
      <c r="G244" s="16">
        <v>-26079</v>
      </c>
      <c r="H244" s="16">
        <v>383373</v>
      </c>
      <c r="I244" s="16">
        <v>973482</v>
      </c>
      <c r="J244" s="15"/>
      <c r="K244" s="15"/>
      <c r="L244" s="14">
        <v>13750.822764</v>
      </c>
      <c r="N244" s="23" t="s">
        <v>122</v>
      </c>
    </row>
    <row r="245" spans="1:15" x14ac:dyDescent="0.2">
      <c r="A245" s="33" t="s">
        <v>110</v>
      </c>
      <c r="B245" s="15"/>
      <c r="C245" s="16">
        <v>341707</v>
      </c>
      <c r="D245" s="16">
        <v>251719</v>
      </c>
      <c r="E245" s="16">
        <v>135933</v>
      </c>
      <c r="F245" s="16">
        <v>29004</v>
      </c>
      <c r="G245" s="16">
        <v>8228</v>
      </c>
      <c r="H245" s="16">
        <v>425350</v>
      </c>
      <c r="I245" s="16">
        <v>965254</v>
      </c>
      <c r="J245" s="15"/>
      <c r="K245" s="15"/>
      <c r="L245" s="14">
        <v>15256.453800000001</v>
      </c>
      <c r="N245" s="23" t="s">
        <v>123</v>
      </c>
    </row>
    <row r="246" spans="1:15" x14ac:dyDescent="0.2">
      <c r="A246" s="33" t="s">
        <v>111</v>
      </c>
      <c r="B246" s="15"/>
      <c r="C246" s="16">
        <v>383641</v>
      </c>
      <c r="D246" s="16">
        <v>455759</v>
      </c>
      <c r="E246" s="16">
        <v>156038</v>
      </c>
      <c r="F246" s="16">
        <v>33823</v>
      </c>
      <c r="G246" s="16">
        <v>-221237</v>
      </c>
      <c r="H246" s="16">
        <v>428953</v>
      </c>
      <c r="I246" s="16">
        <v>1186491</v>
      </c>
      <c r="J246" s="15"/>
      <c r="K246" s="15"/>
      <c r="L246" s="14">
        <v>15385.686204</v>
      </c>
      <c r="N246" s="23" t="s">
        <v>124</v>
      </c>
    </row>
    <row r="247" spans="1:15" x14ac:dyDescent="0.2">
      <c r="A247" s="33" t="s">
        <v>112</v>
      </c>
      <c r="B247" s="15"/>
      <c r="C247" s="16">
        <v>327994</v>
      </c>
      <c r="D247" s="16">
        <v>326154</v>
      </c>
      <c r="E247" s="16">
        <v>138212</v>
      </c>
      <c r="F247" s="16">
        <v>17293</v>
      </c>
      <c r="G247" s="16">
        <v>-68115</v>
      </c>
      <c r="H247" s="16">
        <v>396971</v>
      </c>
      <c r="I247" s="16">
        <v>1254606</v>
      </c>
      <c r="J247" s="15"/>
      <c r="K247" s="15"/>
      <c r="L247" s="14">
        <v>14238.555828000002</v>
      </c>
      <c r="N247" s="23" t="s">
        <v>125</v>
      </c>
    </row>
    <row r="248" spans="1:15" ht="13.5" thickBot="1" x14ac:dyDescent="0.25">
      <c r="A248" s="41" t="s">
        <v>113</v>
      </c>
      <c r="C248" s="42">
        <v>336313</v>
      </c>
      <c r="D248" s="42">
        <v>267846</v>
      </c>
      <c r="E248" s="42">
        <v>100114</v>
      </c>
      <c r="F248" s="42">
        <v>22828</v>
      </c>
      <c r="G248" s="42">
        <v>-59991</v>
      </c>
      <c r="H248" s="42">
        <v>387872</v>
      </c>
      <c r="I248" s="42">
        <v>1314597</v>
      </c>
      <c r="J248" s="2"/>
      <c r="K248" s="2"/>
      <c r="L248" s="42">
        <v>13912.192896</v>
      </c>
      <c r="N248" s="43" t="s">
        <v>113</v>
      </c>
    </row>
    <row r="249" spans="1:15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M249" s="3"/>
      <c r="N249" s="37">
        <v>2009</v>
      </c>
    </row>
    <row r="250" spans="1:15" x14ac:dyDescent="0.2">
      <c r="A250" s="33" t="s">
        <v>102</v>
      </c>
      <c r="B250" s="16"/>
      <c r="C250" s="16">
        <v>376654</v>
      </c>
      <c r="D250" s="16">
        <v>210224</v>
      </c>
      <c r="E250" s="16">
        <v>147668</v>
      </c>
      <c r="F250" s="16">
        <v>14411</v>
      </c>
      <c r="G250" s="16">
        <v>-30797</v>
      </c>
      <c r="H250" s="16">
        <v>405154</v>
      </c>
      <c r="I250" s="16">
        <v>1345394</v>
      </c>
      <c r="J250" s="15"/>
      <c r="K250" s="15"/>
      <c r="L250" s="14">
        <v>14532.063672</v>
      </c>
      <c r="N250" s="23" t="s">
        <v>115</v>
      </c>
      <c r="O250" s="10"/>
    </row>
    <row r="251" spans="1:15" x14ac:dyDescent="0.2">
      <c r="A251" s="33" t="s">
        <v>103</v>
      </c>
      <c r="B251" s="15"/>
      <c r="C251" s="16">
        <v>357672</v>
      </c>
      <c r="D251" s="16">
        <v>327579</v>
      </c>
      <c r="E251" s="16">
        <v>117907</v>
      </c>
      <c r="F251" s="16">
        <v>26192</v>
      </c>
      <c r="G251" s="16">
        <v>-141280</v>
      </c>
      <c r="H251" s="16">
        <v>403324</v>
      </c>
      <c r="I251" s="16">
        <v>1486674</v>
      </c>
      <c r="J251" s="15"/>
      <c r="K251" s="15"/>
      <c r="L251" s="14">
        <v>14466.425232000001</v>
      </c>
      <c r="N251" s="23" t="s">
        <v>116</v>
      </c>
      <c r="O251" s="10"/>
    </row>
    <row r="252" spans="1:15" x14ac:dyDescent="0.2">
      <c r="A252" s="33" t="s">
        <v>104</v>
      </c>
      <c r="B252" s="15"/>
      <c r="C252" s="16">
        <v>367622</v>
      </c>
      <c r="D252" s="16">
        <v>184273</v>
      </c>
      <c r="E252" s="16">
        <v>154213</v>
      </c>
      <c r="F252" s="16">
        <v>15880</v>
      </c>
      <c r="G252" s="16">
        <v>9392</v>
      </c>
      <c r="H252" s="16">
        <v>436803</v>
      </c>
      <c r="I252" s="16">
        <v>1477282</v>
      </c>
      <c r="J252" s="15"/>
      <c r="K252" s="15"/>
      <c r="L252" s="14">
        <v>15667.250004</v>
      </c>
      <c r="N252" s="23" t="s">
        <v>117</v>
      </c>
      <c r="O252" s="10"/>
    </row>
    <row r="253" spans="1:15" x14ac:dyDescent="0.2">
      <c r="A253" s="33" t="s">
        <v>105</v>
      </c>
      <c r="B253" s="15"/>
      <c r="C253" s="16">
        <v>358444</v>
      </c>
      <c r="D253" s="16">
        <v>188226</v>
      </c>
      <c r="E253" s="16">
        <v>118295</v>
      </c>
      <c r="F253" s="16">
        <v>25857</v>
      </c>
      <c r="G253" s="16">
        <v>-32485</v>
      </c>
      <c r="H253" s="16">
        <v>383466</v>
      </c>
      <c r="I253" s="16">
        <v>1509767</v>
      </c>
      <c r="J253" s="15"/>
      <c r="K253" s="15"/>
      <c r="L253" s="14">
        <v>13754.158488000001</v>
      </c>
      <c r="N253" s="23" t="s">
        <v>118</v>
      </c>
      <c r="O253" s="10"/>
    </row>
    <row r="254" spans="1:15" x14ac:dyDescent="0.2">
      <c r="A254" s="33" t="s">
        <v>106</v>
      </c>
      <c r="B254" s="15"/>
      <c r="C254" s="16">
        <v>372208</v>
      </c>
      <c r="D254" s="16">
        <v>233516</v>
      </c>
      <c r="E254" s="16">
        <v>104603</v>
      </c>
      <c r="F254" s="16">
        <v>31090</v>
      </c>
      <c r="G254" s="16">
        <v>-135087</v>
      </c>
      <c r="H254" s="16">
        <v>333301</v>
      </c>
      <c r="I254" s="16">
        <v>1644854</v>
      </c>
      <c r="J254" s="15"/>
      <c r="K254" s="15"/>
      <c r="L254" s="14">
        <v>11954.840268</v>
      </c>
      <c r="N254" s="23" t="s">
        <v>119</v>
      </c>
      <c r="O254" s="10"/>
    </row>
    <row r="255" spans="1:15" x14ac:dyDescent="0.2">
      <c r="A255" s="33" t="s">
        <v>107</v>
      </c>
      <c r="B255" s="15"/>
      <c r="C255" s="16">
        <v>302841</v>
      </c>
      <c r="D255" s="16">
        <v>150734</v>
      </c>
      <c r="E255" s="16">
        <v>100123</v>
      </c>
      <c r="F255" s="16">
        <v>33538</v>
      </c>
      <c r="G255" s="16">
        <v>58732</v>
      </c>
      <c r="H255" s="16">
        <v>356603</v>
      </c>
      <c r="I255" s="16">
        <v>1586122</v>
      </c>
      <c r="J255" s="15"/>
      <c r="K255" s="15"/>
      <c r="L255" s="14">
        <v>12790.636403999999</v>
      </c>
      <c r="N255" s="23" t="s">
        <v>120</v>
      </c>
      <c r="O255" s="10"/>
    </row>
    <row r="256" spans="1:15" x14ac:dyDescent="0.2">
      <c r="A256" s="33" t="s">
        <v>108</v>
      </c>
      <c r="B256" s="15"/>
      <c r="C256" s="16">
        <v>336829</v>
      </c>
      <c r="D256" s="16">
        <v>256540</v>
      </c>
      <c r="E256" s="16">
        <v>142671</v>
      </c>
      <c r="F256" s="16">
        <v>22229</v>
      </c>
      <c r="G256" s="16">
        <v>-109406</v>
      </c>
      <c r="H256" s="16">
        <v>339189</v>
      </c>
      <c r="I256" s="16">
        <v>1695528</v>
      </c>
      <c r="J256" s="15"/>
      <c r="K256" s="15"/>
      <c r="L256" s="14">
        <v>12166.031052</v>
      </c>
      <c r="N256" s="23" t="s">
        <v>121</v>
      </c>
      <c r="O256" s="10"/>
    </row>
    <row r="257" spans="1:15" x14ac:dyDescent="0.2">
      <c r="A257" s="33" t="s">
        <v>109</v>
      </c>
      <c r="B257" s="15"/>
      <c r="C257" s="16">
        <v>273969</v>
      </c>
      <c r="D257" s="16">
        <v>161527</v>
      </c>
      <c r="E257" s="16">
        <v>124295</v>
      </c>
      <c r="F257" s="16">
        <v>23635</v>
      </c>
      <c r="G257" s="16">
        <v>116256</v>
      </c>
      <c r="H257" s="16">
        <v>377641</v>
      </c>
      <c r="I257" s="16">
        <v>1579272</v>
      </c>
      <c r="J257" s="15"/>
      <c r="K257" s="15"/>
      <c r="L257" s="14">
        <v>13545.227388000001</v>
      </c>
      <c r="N257" s="23" t="s">
        <v>122</v>
      </c>
      <c r="O257" s="10"/>
    </row>
    <row r="258" spans="1:15" x14ac:dyDescent="0.2">
      <c r="A258" s="33" t="s">
        <v>110</v>
      </c>
      <c r="B258" s="15"/>
      <c r="C258" s="16">
        <v>240176</v>
      </c>
      <c r="D258" s="16">
        <v>185091</v>
      </c>
      <c r="E258" s="16">
        <v>103225</v>
      </c>
      <c r="F258" s="16">
        <v>34385</v>
      </c>
      <c r="G258" s="16">
        <v>92167</v>
      </c>
      <c r="H258" s="16">
        <v>388118</v>
      </c>
      <c r="I258" s="16">
        <v>1487105</v>
      </c>
      <c r="J258" s="15"/>
      <c r="K258" s="15"/>
      <c r="L258" s="14">
        <v>13921.016424000001</v>
      </c>
      <c r="N258" s="23" t="s">
        <v>123</v>
      </c>
      <c r="O258" s="10"/>
    </row>
    <row r="259" spans="1:15" x14ac:dyDescent="0.2">
      <c r="A259" s="33" t="s">
        <v>111</v>
      </c>
      <c r="B259" s="15"/>
      <c r="C259" s="16">
        <v>299620</v>
      </c>
      <c r="D259" s="16">
        <v>233035</v>
      </c>
      <c r="E259" s="16">
        <v>113155</v>
      </c>
      <c r="F259" s="16">
        <v>17343</v>
      </c>
      <c r="G259" s="16">
        <v>-13903</v>
      </c>
      <c r="H259" s="16">
        <v>377502</v>
      </c>
      <c r="I259" s="16">
        <v>1501008</v>
      </c>
      <c r="J259" s="15"/>
      <c r="K259" s="15"/>
      <c r="L259" s="14">
        <v>13540.241736000002</v>
      </c>
      <c r="N259" s="23" t="s">
        <v>124</v>
      </c>
      <c r="O259" s="10"/>
    </row>
    <row r="260" spans="1:15" x14ac:dyDescent="0.2">
      <c r="A260" s="33" t="s">
        <v>112</v>
      </c>
      <c r="B260" s="15"/>
      <c r="C260" s="16">
        <v>331844</v>
      </c>
      <c r="D260" s="16">
        <v>173080</v>
      </c>
      <c r="E260" s="16">
        <v>70256</v>
      </c>
      <c r="F260" s="16">
        <v>26017</v>
      </c>
      <c r="G260" s="16">
        <v>-62707</v>
      </c>
      <c r="H260" s="16">
        <v>363937</v>
      </c>
      <c r="I260" s="16">
        <v>1563715</v>
      </c>
      <c r="J260" s="15"/>
      <c r="K260" s="15"/>
      <c r="L260" s="14">
        <v>13053.692316000002</v>
      </c>
      <c r="N260" s="23" t="s">
        <v>125</v>
      </c>
      <c r="O260" s="10"/>
    </row>
    <row r="261" spans="1:15" ht="13.5" thickBot="1" x14ac:dyDescent="0.25">
      <c r="A261" s="41" t="s">
        <v>113</v>
      </c>
      <c r="C261" s="42">
        <v>320765</v>
      </c>
      <c r="D261" s="42">
        <v>159937</v>
      </c>
      <c r="E261" s="42">
        <v>108762</v>
      </c>
      <c r="F261" s="42">
        <v>20299</v>
      </c>
      <c r="G261" s="42">
        <v>103006</v>
      </c>
      <c r="H261" s="42">
        <v>428480</v>
      </c>
      <c r="I261" s="42">
        <v>1460709</v>
      </c>
      <c r="J261" s="2"/>
      <c r="K261" s="2"/>
      <c r="L261" s="42">
        <v>15368.720640000001</v>
      </c>
      <c r="N261" s="43" t="s">
        <v>113</v>
      </c>
    </row>
    <row r="262" spans="1:15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M262" s="3"/>
      <c r="N262" s="37">
        <v>2010</v>
      </c>
    </row>
    <row r="263" spans="1:15" x14ac:dyDescent="0.2">
      <c r="A263" s="33" t="s">
        <v>102</v>
      </c>
      <c r="B263" s="15"/>
      <c r="C263" s="16">
        <v>319614</v>
      </c>
      <c r="D263" s="16">
        <v>330670</v>
      </c>
      <c r="E263" s="16">
        <v>89148</v>
      </c>
      <c r="F263" s="16">
        <v>23656</v>
      </c>
      <c r="G263" s="16">
        <v>-111166</v>
      </c>
      <c r="H263" s="16">
        <v>413645</v>
      </c>
      <c r="I263" s="16">
        <v>1571875</v>
      </c>
      <c r="J263" s="15"/>
      <c r="K263" s="15"/>
      <c r="L263" s="14">
        <v>14836.61886</v>
      </c>
      <c r="N263" s="23" t="s">
        <v>115</v>
      </c>
      <c r="O263" s="10"/>
    </row>
    <row r="264" spans="1:15" x14ac:dyDescent="0.2">
      <c r="A264" s="33" t="s">
        <v>103</v>
      </c>
      <c r="B264" s="15"/>
      <c r="C264" s="16">
        <v>323183</v>
      </c>
      <c r="D264" s="16">
        <v>129167</v>
      </c>
      <c r="E264" s="16">
        <v>86456</v>
      </c>
      <c r="F264" s="16">
        <v>22179</v>
      </c>
      <c r="G264" s="16">
        <v>54836</v>
      </c>
      <c r="H264" s="16">
        <v>375205</v>
      </c>
      <c r="I264" s="16">
        <v>1517039</v>
      </c>
      <c r="J264" s="15"/>
      <c r="K264" s="15"/>
      <c r="L264" s="14">
        <v>13457.852940000001</v>
      </c>
      <c r="N264" s="23" t="s">
        <v>116</v>
      </c>
      <c r="O264" s="10"/>
    </row>
    <row r="265" spans="1:15" x14ac:dyDescent="0.2">
      <c r="A265" s="33" t="s">
        <v>104</v>
      </c>
      <c r="B265" s="15"/>
      <c r="C265" s="16">
        <v>314676</v>
      </c>
      <c r="D265" s="16">
        <v>258061</v>
      </c>
      <c r="E265" s="16">
        <v>108989</v>
      </c>
      <c r="F265" s="16">
        <v>28361</v>
      </c>
      <c r="G265" s="16">
        <v>13819</v>
      </c>
      <c r="H265" s="16">
        <v>439206</v>
      </c>
      <c r="I265" s="16">
        <v>1503220</v>
      </c>
      <c r="J265" s="15"/>
      <c r="K265" s="15"/>
      <c r="L265" s="14">
        <v>15753.440807999999</v>
      </c>
      <c r="N265" s="23" t="s">
        <v>117</v>
      </c>
      <c r="O265" s="10"/>
    </row>
    <row r="266" spans="1:15" x14ac:dyDescent="0.2">
      <c r="A266" s="33" t="s">
        <v>105</v>
      </c>
      <c r="B266" s="15"/>
      <c r="C266" s="16">
        <v>302199</v>
      </c>
      <c r="D266" s="16">
        <v>180493</v>
      </c>
      <c r="E266" s="16">
        <v>96332</v>
      </c>
      <c r="F266" s="16">
        <v>28944</v>
      </c>
      <c r="G266" s="16">
        <v>45760</v>
      </c>
      <c r="H266" s="16">
        <v>376334</v>
      </c>
      <c r="I266" s="16">
        <v>1457460</v>
      </c>
      <c r="J266" s="15"/>
      <c r="K266" s="15"/>
      <c r="L266" s="14">
        <v>13498.347912000001</v>
      </c>
      <c r="N266" s="23" t="s">
        <v>118</v>
      </c>
      <c r="O266" s="10"/>
    </row>
    <row r="267" spans="1:15" x14ac:dyDescent="0.2">
      <c r="A267" s="33" t="s">
        <v>106</v>
      </c>
      <c r="B267" s="15"/>
      <c r="C267" s="16">
        <v>359314</v>
      </c>
      <c r="D267" s="16">
        <v>220157</v>
      </c>
      <c r="E267" s="16">
        <v>95834</v>
      </c>
      <c r="F267" s="16">
        <v>22257</v>
      </c>
      <c r="G267" s="16">
        <v>-99094</v>
      </c>
      <c r="H267" s="16">
        <v>364802</v>
      </c>
      <c r="I267" s="16">
        <v>1556554</v>
      </c>
      <c r="J267" s="15"/>
      <c r="K267" s="15"/>
      <c r="L267" s="14">
        <v>13084.718136</v>
      </c>
      <c r="N267" s="23" t="s">
        <v>119</v>
      </c>
      <c r="O267" s="10"/>
    </row>
    <row r="268" spans="1:15" x14ac:dyDescent="0.2">
      <c r="A268" s="33" t="s">
        <v>107</v>
      </c>
      <c r="B268" s="15"/>
      <c r="C268" s="16">
        <v>358205</v>
      </c>
      <c r="D268" s="16">
        <v>187360</v>
      </c>
      <c r="E268" s="16">
        <v>105879</v>
      </c>
      <c r="F268" s="16">
        <v>44228</v>
      </c>
      <c r="G268" s="16">
        <v>-44349</v>
      </c>
      <c r="H268" s="16">
        <v>355808</v>
      </c>
      <c r="I268" s="16">
        <v>1600903</v>
      </c>
      <c r="J268" s="15"/>
      <c r="K268" s="15"/>
      <c r="L268" s="14">
        <v>12762.121344000001</v>
      </c>
      <c r="N268" s="23" t="s">
        <v>120</v>
      </c>
      <c r="O268" s="10"/>
    </row>
    <row r="269" spans="1:15" x14ac:dyDescent="0.2">
      <c r="A269" s="33" t="s">
        <v>129</v>
      </c>
      <c r="B269" s="15"/>
      <c r="C269" s="16">
        <v>343860</v>
      </c>
      <c r="D269" s="16">
        <v>142819</v>
      </c>
      <c r="E269" s="16">
        <v>81368</v>
      </c>
      <c r="F269" s="16">
        <v>29962</v>
      </c>
      <c r="G269" s="16">
        <v>-62184</v>
      </c>
      <c r="H269" s="16">
        <v>322907</v>
      </c>
      <c r="I269" s="16">
        <v>1663087</v>
      </c>
      <c r="J269" s="15"/>
      <c r="K269" s="15"/>
      <c r="L269" s="14">
        <v>11582.028276000001</v>
      </c>
      <c r="N269" s="23" t="s">
        <v>121</v>
      </c>
    </row>
    <row r="270" spans="1:15" x14ac:dyDescent="0.2">
      <c r="A270" s="33" t="s">
        <v>122</v>
      </c>
      <c r="C270" s="16">
        <v>300650</v>
      </c>
      <c r="D270" s="16">
        <v>185003</v>
      </c>
      <c r="E270" s="16">
        <v>117431</v>
      </c>
      <c r="F270" s="16">
        <v>26230</v>
      </c>
      <c r="G270" s="16">
        <v>43824</v>
      </c>
      <c r="H270" s="16">
        <v>381870</v>
      </c>
      <c r="I270" s="16">
        <v>1619263</v>
      </c>
      <c r="J270" s="15"/>
      <c r="K270" s="15"/>
      <c r="L270" s="14">
        <v>13696.91316</v>
      </c>
      <c r="N270" s="23" t="s">
        <v>122</v>
      </c>
    </row>
    <row r="271" spans="1:15" x14ac:dyDescent="0.2">
      <c r="A271" s="33" t="s">
        <v>123</v>
      </c>
      <c r="C271" s="16">
        <v>208957</v>
      </c>
      <c r="D271" s="16">
        <v>257062</v>
      </c>
      <c r="E271" s="16">
        <v>154007</v>
      </c>
      <c r="F271" s="16">
        <v>26489</v>
      </c>
      <c r="G271" s="16">
        <v>127059</v>
      </c>
      <c r="H271" s="16">
        <v>412888</v>
      </c>
      <c r="I271" s="16">
        <v>1492204</v>
      </c>
      <c r="J271" s="15"/>
      <c r="K271" s="15"/>
      <c r="L271" s="14">
        <v>14809.466784</v>
      </c>
      <c r="N271" s="23" t="s">
        <v>123</v>
      </c>
    </row>
    <row r="272" spans="1:15" x14ac:dyDescent="0.2">
      <c r="A272" s="33" t="s">
        <v>131</v>
      </c>
      <c r="C272" s="3">
        <v>151277</v>
      </c>
      <c r="D272" s="3">
        <v>314061</v>
      </c>
      <c r="E272" s="3">
        <v>114667</v>
      </c>
      <c r="F272" s="3">
        <v>17906</v>
      </c>
      <c r="G272" s="3">
        <v>6971</v>
      </c>
      <c r="H272" s="16">
        <v>380901</v>
      </c>
      <c r="I272" s="16">
        <v>1485233</v>
      </c>
      <c r="J272" s="15"/>
      <c r="K272" s="15"/>
      <c r="L272" s="14">
        <v>13662.157068</v>
      </c>
      <c r="N272" s="23" t="s">
        <v>124</v>
      </c>
    </row>
    <row r="273" spans="1:14" x14ac:dyDescent="0.2">
      <c r="A273" s="33" t="s">
        <v>125</v>
      </c>
      <c r="C273" s="3">
        <v>251634</v>
      </c>
      <c r="D273" s="3">
        <v>144601</v>
      </c>
      <c r="E273" s="3">
        <v>81559</v>
      </c>
      <c r="F273" s="3">
        <v>19405</v>
      </c>
      <c r="G273" s="3">
        <v>149872</v>
      </c>
      <c r="H273" s="16">
        <v>409657</v>
      </c>
      <c r="I273" s="16">
        <v>1335361</v>
      </c>
      <c r="J273" s="15"/>
      <c r="K273" s="15"/>
      <c r="L273" s="14">
        <v>14693.577276</v>
      </c>
      <c r="N273" s="23" t="s">
        <v>125</v>
      </c>
    </row>
    <row r="274" spans="1:14" ht="13.5" thickBot="1" x14ac:dyDescent="0.25">
      <c r="A274" s="41" t="s">
        <v>113</v>
      </c>
      <c r="C274" s="42">
        <v>372166</v>
      </c>
      <c r="D274" s="42">
        <v>292930</v>
      </c>
      <c r="E274" s="42">
        <v>86113</v>
      </c>
      <c r="F274" s="42">
        <v>30811</v>
      </c>
      <c r="G274" s="42">
        <v>-132453</v>
      </c>
      <c r="H274" s="42">
        <v>447180</v>
      </c>
      <c r="I274" s="42">
        <v>1467814</v>
      </c>
      <c r="J274" s="2"/>
      <c r="K274" s="2"/>
      <c r="L274" s="42">
        <v>16039.452240000002</v>
      </c>
      <c r="N274" s="43" t="s">
        <v>113</v>
      </c>
    </row>
    <row r="275" spans="1:14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M275" s="3"/>
      <c r="N275" s="37">
        <v>2011</v>
      </c>
    </row>
    <row r="276" spans="1:14" x14ac:dyDescent="0.2">
      <c r="A276" s="33" t="s">
        <v>102</v>
      </c>
      <c r="C276" s="3">
        <v>328641</v>
      </c>
      <c r="D276" s="3">
        <v>305448</v>
      </c>
      <c r="E276" s="3">
        <v>112431</v>
      </c>
      <c r="F276" s="3">
        <v>18262</v>
      </c>
      <c r="G276" s="3">
        <v>-103334</v>
      </c>
      <c r="H276" s="16">
        <v>395745</v>
      </c>
      <c r="I276" s="16">
        <v>1571148</v>
      </c>
      <c r="J276" s="15"/>
      <c r="K276" s="15"/>
      <c r="L276" s="14">
        <v>14194.58166</v>
      </c>
      <c r="N276" s="23" t="s">
        <v>115</v>
      </c>
    </row>
    <row r="277" spans="1:14" x14ac:dyDescent="0.2">
      <c r="A277" s="33" t="s">
        <v>103</v>
      </c>
      <c r="C277" s="3">
        <v>291498</v>
      </c>
      <c r="D277" s="3">
        <v>221617</v>
      </c>
      <c r="E277" s="3">
        <v>181208</v>
      </c>
      <c r="F277" s="3">
        <v>14318</v>
      </c>
      <c r="G277" s="3">
        <v>89152</v>
      </c>
      <c r="H277" s="16">
        <v>392451</v>
      </c>
      <c r="I277" s="16">
        <v>1481996</v>
      </c>
      <c r="J277" s="15"/>
      <c r="K277" s="15"/>
      <c r="L277" s="14">
        <v>14076.432468000001</v>
      </c>
      <c r="N277" s="23" t="s">
        <v>116</v>
      </c>
    </row>
    <row r="278" spans="1:14" x14ac:dyDescent="0.2">
      <c r="A278" s="33" t="s">
        <v>104</v>
      </c>
      <c r="C278" s="3">
        <v>222549</v>
      </c>
      <c r="D278" s="3">
        <v>210595</v>
      </c>
      <c r="E278" s="3">
        <v>137769</v>
      </c>
      <c r="F278" s="3">
        <v>16262</v>
      </c>
      <c r="G278" s="3">
        <v>149106</v>
      </c>
      <c r="H278" s="16">
        <v>418783</v>
      </c>
      <c r="I278" s="16">
        <v>1332890</v>
      </c>
      <c r="J278" s="15"/>
      <c r="K278" s="15"/>
      <c r="L278" s="14">
        <v>15020.908643999999</v>
      </c>
      <c r="N278" s="23" t="s">
        <v>117</v>
      </c>
    </row>
    <row r="279" spans="1:14" x14ac:dyDescent="0.2">
      <c r="A279" s="33" t="s">
        <v>105</v>
      </c>
      <c r="C279" s="3">
        <v>260484</v>
      </c>
      <c r="D279" s="3">
        <v>238423</v>
      </c>
      <c r="E279" s="3">
        <v>76907</v>
      </c>
      <c r="F279" s="3">
        <v>19860</v>
      </c>
      <c r="G279" s="3">
        <v>-52575</v>
      </c>
      <c r="H279" s="16">
        <v>364620</v>
      </c>
      <c r="I279" s="16">
        <v>1385465</v>
      </c>
      <c r="J279" s="15"/>
      <c r="K279" s="15"/>
      <c r="L279" s="14">
        <v>13078.19016</v>
      </c>
      <c r="N279" s="23" t="s">
        <v>118</v>
      </c>
    </row>
    <row r="280" spans="1:14" x14ac:dyDescent="0.2">
      <c r="A280" s="33" t="s">
        <v>137</v>
      </c>
      <c r="C280" s="3">
        <v>341455</v>
      </c>
      <c r="D280" s="3">
        <v>205711</v>
      </c>
      <c r="E280" s="3">
        <v>214177</v>
      </c>
      <c r="F280" s="3">
        <v>44329</v>
      </c>
      <c r="G280" s="3">
        <v>101992</v>
      </c>
      <c r="H280" s="16">
        <v>376668</v>
      </c>
      <c r="I280" s="16">
        <v>1283473</v>
      </c>
      <c r="J280" s="15"/>
      <c r="K280" s="15"/>
      <c r="L280" s="14">
        <v>13510.327824000002</v>
      </c>
      <c r="N280" s="23" t="s">
        <v>119</v>
      </c>
    </row>
    <row r="281" spans="1:14" x14ac:dyDescent="0.2">
      <c r="A281" s="33" t="s">
        <v>138</v>
      </c>
      <c r="C281" s="3">
        <v>322569</v>
      </c>
      <c r="D281" s="3">
        <v>177864</v>
      </c>
      <c r="E281" s="3">
        <v>180919</v>
      </c>
      <c r="F281" s="3">
        <v>20048</v>
      </c>
      <c r="G281" s="3">
        <v>53840</v>
      </c>
      <c r="H281" s="16">
        <v>345646</v>
      </c>
      <c r="I281" s="16">
        <v>1229633</v>
      </c>
      <c r="J281" s="15"/>
      <c r="K281" s="15"/>
      <c r="L281" s="14">
        <v>12397.630728000002</v>
      </c>
      <c r="N281" s="23" t="s">
        <v>120</v>
      </c>
    </row>
    <row r="282" spans="1:14" x14ac:dyDescent="0.2">
      <c r="A282" s="33" t="s">
        <v>129</v>
      </c>
      <c r="C282" s="3">
        <v>292831</v>
      </c>
      <c r="D282" s="3">
        <v>205301</v>
      </c>
      <c r="E282" s="3">
        <v>153648</v>
      </c>
      <c r="F282" s="3">
        <v>24910</v>
      </c>
      <c r="G282" s="3">
        <v>-14086</v>
      </c>
      <c r="H282" s="16">
        <v>306377</v>
      </c>
      <c r="I282" s="16">
        <v>1243719</v>
      </c>
      <c r="J282" s="15"/>
      <c r="K282" s="15"/>
      <c r="L282" s="14">
        <v>10989.130235999999</v>
      </c>
      <c r="N282" s="23" t="s">
        <v>121</v>
      </c>
    </row>
    <row r="283" spans="1:14" x14ac:dyDescent="0.2">
      <c r="A283" s="33" t="s">
        <v>122</v>
      </c>
      <c r="C283" s="3">
        <v>311144</v>
      </c>
      <c r="D283" s="3">
        <v>157308</v>
      </c>
      <c r="E283" s="3">
        <v>75047</v>
      </c>
      <c r="F283" s="3">
        <v>30665</v>
      </c>
      <c r="G283" s="3">
        <v>44992</v>
      </c>
      <c r="H283" s="16">
        <v>407292</v>
      </c>
      <c r="I283" s="16">
        <v>1198727</v>
      </c>
      <c r="J283" s="15"/>
      <c r="K283" s="15"/>
      <c r="L283" s="14">
        <v>14608.749456</v>
      </c>
      <c r="N283" s="23" t="s">
        <v>122</v>
      </c>
    </row>
    <row r="284" spans="1:14" x14ac:dyDescent="0.2">
      <c r="A284" s="33" t="s">
        <v>123</v>
      </c>
      <c r="C284" s="3">
        <v>275175</v>
      </c>
      <c r="D284" s="3">
        <v>215110</v>
      </c>
      <c r="E284" s="3">
        <v>97229</v>
      </c>
      <c r="F284" s="3">
        <v>19677</v>
      </c>
      <c r="G284" s="3">
        <v>26949</v>
      </c>
      <c r="H284" s="16">
        <v>400465</v>
      </c>
      <c r="I284" s="16">
        <v>1171778</v>
      </c>
      <c r="J284" s="15"/>
      <c r="K284" s="15"/>
      <c r="L284" s="14">
        <v>14363.87862</v>
      </c>
      <c r="N284" s="23" t="s">
        <v>123</v>
      </c>
    </row>
    <row r="285" spans="1:14" x14ac:dyDescent="0.2">
      <c r="A285" s="33" t="s">
        <v>131</v>
      </c>
      <c r="C285" s="3">
        <v>190180</v>
      </c>
      <c r="D285" s="3">
        <v>224268</v>
      </c>
      <c r="E285" s="3">
        <v>77418</v>
      </c>
      <c r="F285" s="3">
        <v>19059</v>
      </c>
      <c r="G285" s="3">
        <v>73619</v>
      </c>
      <c r="H285" s="16">
        <v>391342</v>
      </c>
      <c r="I285" s="16">
        <v>1098159</v>
      </c>
      <c r="J285" s="15"/>
      <c r="K285" s="15"/>
      <c r="L285" s="14">
        <v>14036.654855999999</v>
      </c>
      <c r="N285" s="23" t="s">
        <v>124</v>
      </c>
    </row>
    <row r="286" spans="1:14" x14ac:dyDescent="0.2">
      <c r="A286" s="33" t="s">
        <v>125</v>
      </c>
      <c r="C286" s="3">
        <v>221444</v>
      </c>
      <c r="D286" s="3">
        <v>292494</v>
      </c>
      <c r="E286" s="3">
        <v>68431</v>
      </c>
      <c r="F286" s="3">
        <v>14743</v>
      </c>
      <c r="G286" s="3">
        <v>-30424</v>
      </c>
      <c r="H286" s="16">
        <v>395405</v>
      </c>
      <c r="I286" s="16">
        <v>1128583</v>
      </c>
      <c r="J286" s="15"/>
      <c r="K286" s="15"/>
      <c r="L286" s="14">
        <v>14182.386540000001</v>
      </c>
      <c r="N286" s="23" t="s">
        <v>125</v>
      </c>
    </row>
    <row r="287" spans="1:14" ht="13.5" thickBot="1" x14ac:dyDescent="0.25">
      <c r="A287" s="41" t="s">
        <v>113</v>
      </c>
      <c r="C287" s="42">
        <v>343905</v>
      </c>
      <c r="D287" s="42">
        <v>257287</v>
      </c>
      <c r="E287" s="42">
        <v>106626</v>
      </c>
      <c r="F287" s="42">
        <v>48724</v>
      </c>
      <c r="G287" s="42">
        <v>-89643</v>
      </c>
      <c r="H287" s="42">
        <v>384545</v>
      </c>
      <c r="I287" s="42">
        <v>1218226</v>
      </c>
      <c r="J287" s="2"/>
      <c r="K287" s="2"/>
      <c r="L287" s="42">
        <v>13792.860060000001</v>
      </c>
      <c r="N287" s="43" t="s">
        <v>113</v>
      </c>
    </row>
    <row r="288" spans="1:14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M288" s="3"/>
      <c r="N288" s="37">
        <v>2012</v>
      </c>
    </row>
    <row r="289" spans="1:14" x14ac:dyDescent="0.2">
      <c r="A289" s="33" t="s">
        <v>153</v>
      </c>
      <c r="C289" s="3">
        <v>356299</v>
      </c>
      <c r="D289" s="3">
        <v>220050</v>
      </c>
      <c r="E289" s="3">
        <v>77177</v>
      </c>
      <c r="F289" s="3">
        <v>19088</v>
      </c>
      <c r="G289" s="3">
        <v>-120813</v>
      </c>
      <c r="H289" s="16">
        <v>356281</v>
      </c>
      <c r="I289" s="16">
        <v>1339039</v>
      </c>
      <c r="J289" s="15"/>
      <c r="K289" s="15"/>
      <c r="L289" s="14">
        <v>12779.086907999999</v>
      </c>
      <c r="N289" s="23" t="s">
        <v>115</v>
      </c>
    </row>
    <row r="290" spans="1:14" x14ac:dyDescent="0.2">
      <c r="A290" s="33" t="s">
        <v>154</v>
      </c>
      <c r="C290" s="3">
        <v>297871</v>
      </c>
      <c r="D290" s="3">
        <v>114067</v>
      </c>
      <c r="E290" s="3">
        <v>110886</v>
      </c>
      <c r="F290" s="3">
        <v>20949</v>
      </c>
      <c r="G290" s="3">
        <v>122120</v>
      </c>
      <c r="H290" s="16">
        <v>399829</v>
      </c>
      <c r="I290" s="16">
        <v>1216919</v>
      </c>
      <c r="J290" s="15"/>
      <c r="K290" s="15"/>
      <c r="L290" s="14">
        <v>14341.066572</v>
      </c>
      <c r="N290" s="23" t="s">
        <v>116</v>
      </c>
    </row>
    <row r="291" spans="1:14" x14ac:dyDescent="0.2">
      <c r="A291" s="33" t="s">
        <v>155</v>
      </c>
      <c r="C291" s="3">
        <v>337952</v>
      </c>
      <c r="D291" s="3">
        <v>184414</v>
      </c>
      <c r="E291" s="3">
        <v>157128</v>
      </c>
      <c r="F291" s="3">
        <v>21595</v>
      </c>
      <c r="G291" s="3">
        <v>62556</v>
      </c>
      <c r="H291" s="16">
        <v>398319</v>
      </c>
      <c r="I291" s="16">
        <v>1154363</v>
      </c>
      <c r="J291" s="15"/>
      <c r="K291" s="15"/>
      <c r="L291" s="14">
        <v>14286.905891999999</v>
      </c>
      <c r="N291" s="23" t="s">
        <v>117</v>
      </c>
    </row>
    <row r="292" spans="1:14" x14ac:dyDescent="0.2">
      <c r="A292" s="33" t="s">
        <v>118</v>
      </c>
      <c r="C292" s="3">
        <v>343830</v>
      </c>
      <c r="D292" s="3">
        <v>162405</v>
      </c>
      <c r="E292" s="3">
        <v>155566</v>
      </c>
      <c r="F292" s="3">
        <v>26537</v>
      </c>
      <c r="G292" s="3">
        <v>20979</v>
      </c>
      <c r="H292" s="16">
        <v>346892</v>
      </c>
      <c r="I292" s="16">
        <v>1133384</v>
      </c>
      <c r="J292" s="15"/>
      <c r="K292" s="15"/>
      <c r="L292" s="14">
        <v>12442.322255999999</v>
      </c>
      <c r="N292" s="23" t="s">
        <v>118</v>
      </c>
    </row>
    <row r="293" spans="1:14" x14ac:dyDescent="0.2">
      <c r="A293" s="33" t="s">
        <v>137</v>
      </c>
      <c r="C293" s="3">
        <v>277403</v>
      </c>
      <c r="D293" s="3">
        <v>273107</v>
      </c>
      <c r="E293" s="3">
        <v>167169</v>
      </c>
      <c r="F293" s="3">
        <v>31368</v>
      </c>
      <c r="G293" s="3">
        <v>-4876</v>
      </c>
      <c r="H293" s="16">
        <v>357254</v>
      </c>
      <c r="I293" s="16">
        <v>1138260</v>
      </c>
      <c r="J293" s="15"/>
      <c r="K293" s="15"/>
      <c r="L293" s="14">
        <v>12813.986472000001</v>
      </c>
      <c r="N293" s="23" t="s">
        <v>119</v>
      </c>
    </row>
    <row r="294" spans="1:14" x14ac:dyDescent="0.2">
      <c r="A294" s="33" t="s">
        <v>138</v>
      </c>
      <c r="C294" s="3">
        <v>285068</v>
      </c>
      <c r="D294" s="3">
        <v>202808</v>
      </c>
      <c r="E294" s="3">
        <v>167374</v>
      </c>
      <c r="F294" s="3">
        <v>29785</v>
      </c>
      <c r="G294" s="3">
        <v>51122</v>
      </c>
      <c r="H294" s="16">
        <v>339586</v>
      </c>
      <c r="I294" s="16">
        <v>1087138</v>
      </c>
      <c r="J294" s="15"/>
      <c r="K294" s="15"/>
      <c r="L294" s="14">
        <v>12180.270648</v>
      </c>
      <c r="N294" s="23" t="s">
        <v>120</v>
      </c>
    </row>
    <row r="295" spans="1:14" x14ac:dyDescent="0.2">
      <c r="A295" s="33" t="s">
        <v>129</v>
      </c>
      <c r="C295" s="3">
        <v>363284</v>
      </c>
      <c r="D295" s="3">
        <v>132821</v>
      </c>
      <c r="E295" s="3">
        <v>121214</v>
      </c>
      <c r="F295" s="3">
        <v>26936</v>
      </c>
      <c r="G295" s="3">
        <v>-40988</v>
      </c>
      <c r="H295" s="16">
        <v>317742</v>
      </c>
      <c r="I295" s="16">
        <v>1128126</v>
      </c>
      <c r="J295" s="15"/>
      <c r="K295" s="15"/>
      <c r="L295" s="14">
        <v>11396.770055999999</v>
      </c>
      <c r="N295" s="23" t="s">
        <v>121</v>
      </c>
    </row>
    <row r="296" spans="1:14" x14ac:dyDescent="0.2">
      <c r="A296" s="33" t="s">
        <v>122</v>
      </c>
      <c r="C296" s="3">
        <v>363072</v>
      </c>
      <c r="D296" s="3">
        <v>202329</v>
      </c>
      <c r="E296" s="3">
        <v>105597</v>
      </c>
      <c r="F296" s="3">
        <v>29658</v>
      </c>
      <c r="G296" s="3">
        <v>-33942</v>
      </c>
      <c r="H296" s="16">
        <v>398985</v>
      </c>
      <c r="I296" s="16">
        <v>1162068</v>
      </c>
      <c r="J296" s="15"/>
      <c r="K296" s="15"/>
      <c r="L296" s="14">
        <v>14310.793979999999</v>
      </c>
      <c r="N296" s="23" t="s">
        <v>122</v>
      </c>
    </row>
    <row r="297" spans="1:14" x14ac:dyDescent="0.2">
      <c r="A297" s="33" t="s">
        <v>123</v>
      </c>
      <c r="C297" s="3">
        <v>304281</v>
      </c>
      <c r="D297" s="3">
        <v>234541</v>
      </c>
      <c r="E297" s="3">
        <v>91723</v>
      </c>
      <c r="F297" s="3">
        <v>20852</v>
      </c>
      <c r="G297" s="3">
        <v>-60665</v>
      </c>
      <c r="H297" s="16">
        <v>368642</v>
      </c>
      <c r="I297" s="16">
        <v>1222733</v>
      </c>
      <c r="J297" s="15"/>
      <c r="K297" s="15"/>
      <c r="L297" s="14">
        <v>13222.451255999998</v>
      </c>
      <c r="N297" s="23" t="s">
        <v>123</v>
      </c>
    </row>
    <row r="298" spans="1:14" x14ac:dyDescent="0.2">
      <c r="A298" s="33" t="s">
        <v>131</v>
      </c>
      <c r="C298" s="3">
        <v>374423</v>
      </c>
      <c r="D298" s="3">
        <v>210224</v>
      </c>
      <c r="E298" s="3">
        <v>225681</v>
      </c>
      <c r="F298" s="3">
        <v>22938</v>
      </c>
      <c r="G298" s="3">
        <v>50156</v>
      </c>
      <c r="H298" s="16">
        <v>392044</v>
      </c>
      <c r="I298" s="16">
        <v>1172577</v>
      </c>
      <c r="J298" s="15"/>
      <c r="K298" s="15"/>
      <c r="L298" s="14">
        <v>14061.834192</v>
      </c>
      <c r="N298" s="23" t="s">
        <v>124</v>
      </c>
    </row>
    <row r="299" spans="1:14" x14ac:dyDescent="0.2">
      <c r="A299" s="33" t="s">
        <v>125</v>
      </c>
      <c r="C299" s="3">
        <v>375019</v>
      </c>
      <c r="D299" s="3">
        <v>181433</v>
      </c>
      <c r="E299" s="3">
        <v>212982</v>
      </c>
      <c r="F299" s="3">
        <v>23710</v>
      </c>
      <c r="G299" s="3">
        <v>46617</v>
      </c>
      <c r="H299" s="16">
        <v>373932</v>
      </c>
      <c r="I299" s="16">
        <v>1125960</v>
      </c>
      <c r="J299" s="15"/>
      <c r="K299" s="15"/>
      <c r="L299" s="14">
        <v>13412.192976000002</v>
      </c>
      <c r="N299" s="23" t="s">
        <v>125</v>
      </c>
    </row>
    <row r="300" spans="1:14" ht="13.5" thickBot="1" x14ac:dyDescent="0.25">
      <c r="A300" s="41" t="s">
        <v>113</v>
      </c>
      <c r="C300" s="42">
        <v>381949</v>
      </c>
      <c r="D300" s="42">
        <v>225205</v>
      </c>
      <c r="E300" s="42">
        <v>170224</v>
      </c>
      <c r="F300" s="42">
        <v>17412</v>
      </c>
      <c r="G300" s="42">
        <v>-48898</v>
      </c>
      <c r="H300" s="42">
        <v>367555</v>
      </c>
      <c r="I300" s="42">
        <v>1174858</v>
      </c>
      <c r="J300" s="2"/>
      <c r="K300" s="2"/>
      <c r="L300" s="42">
        <v>13183.462740000003</v>
      </c>
      <c r="N300" s="43" t="s">
        <v>113</v>
      </c>
    </row>
    <row r="301" spans="1:14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M301" s="3"/>
      <c r="N301" s="37">
        <v>2013</v>
      </c>
    </row>
    <row r="302" spans="1:14" x14ac:dyDescent="0.2">
      <c r="A302" s="33" t="s">
        <v>153</v>
      </c>
      <c r="C302" s="3">
        <v>318117</v>
      </c>
      <c r="D302" s="3">
        <v>330588</v>
      </c>
      <c r="E302" s="3">
        <v>176082</v>
      </c>
      <c r="F302" s="3">
        <v>24486</v>
      </c>
      <c r="G302" s="3">
        <v>-66415</v>
      </c>
      <c r="H302" s="16">
        <v>380506</v>
      </c>
      <c r="I302" s="16">
        <v>1241273</v>
      </c>
      <c r="J302" s="15"/>
      <c r="K302" s="15"/>
      <c r="L302" s="14">
        <v>13647.989208000001</v>
      </c>
      <c r="N302" s="23" t="s">
        <v>115</v>
      </c>
    </row>
    <row r="303" spans="1:14" x14ac:dyDescent="0.2">
      <c r="A303" s="33" t="s">
        <v>154</v>
      </c>
      <c r="C303" s="3">
        <v>233879</v>
      </c>
      <c r="D303" s="3">
        <v>296772</v>
      </c>
      <c r="E303" s="3">
        <v>86414</v>
      </c>
      <c r="F303" s="3">
        <v>22931</v>
      </c>
      <c r="G303" s="3">
        <v>-71803</v>
      </c>
      <c r="H303" s="16">
        <v>348432</v>
      </c>
      <c r="I303" s="16">
        <v>1313076</v>
      </c>
      <c r="J303" s="15"/>
      <c r="K303" s="15"/>
      <c r="L303" s="14">
        <v>12497.558976000002</v>
      </c>
      <c r="N303" s="23" t="s">
        <v>116</v>
      </c>
    </row>
    <row r="304" spans="1:14" x14ac:dyDescent="0.2">
      <c r="A304" s="33" t="s">
        <v>155</v>
      </c>
      <c r="C304" s="3">
        <v>299030</v>
      </c>
      <c r="D304" s="3">
        <v>242317</v>
      </c>
      <c r="E304" s="3">
        <v>146525</v>
      </c>
      <c r="F304" s="3">
        <v>23425</v>
      </c>
      <c r="G304" s="3">
        <v>11856</v>
      </c>
      <c r="H304" s="16">
        <v>380493</v>
      </c>
      <c r="I304" s="16">
        <v>1301220</v>
      </c>
      <c r="J304" s="15"/>
      <c r="K304" s="15"/>
      <c r="L304" s="14">
        <v>13647.522924000001</v>
      </c>
      <c r="N304" s="23" t="s">
        <v>117</v>
      </c>
    </row>
    <row r="305" spans="1:14" x14ac:dyDescent="0.2">
      <c r="A305" s="33" t="s">
        <v>118</v>
      </c>
      <c r="C305" s="3">
        <v>366769</v>
      </c>
      <c r="D305" s="3">
        <v>180300</v>
      </c>
      <c r="E305" s="3">
        <v>194844</v>
      </c>
      <c r="F305" s="3">
        <v>26681</v>
      </c>
      <c r="G305" s="3">
        <v>71639</v>
      </c>
      <c r="H305" s="16">
        <v>402232</v>
      </c>
      <c r="I305" s="16">
        <v>1229581</v>
      </c>
      <c r="J305" s="15"/>
      <c r="K305" s="15"/>
      <c r="L305" s="14">
        <v>14427.257376000001</v>
      </c>
      <c r="N305" s="23" t="s">
        <v>118</v>
      </c>
    </row>
    <row r="306" spans="1:14" x14ac:dyDescent="0.2">
      <c r="A306" s="33" t="s">
        <v>137</v>
      </c>
      <c r="C306" s="3">
        <v>347013</v>
      </c>
      <c r="D306" s="3">
        <v>189088</v>
      </c>
      <c r="E306" s="3">
        <v>126099</v>
      </c>
      <c r="F306" s="3">
        <v>24112</v>
      </c>
      <c r="G306" s="3">
        <v>-34704</v>
      </c>
      <c r="H306" s="16">
        <v>364281</v>
      </c>
      <c r="I306" s="16">
        <v>1264285</v>
      </c>
      <c r="J306" s="15"/>
      <c r="K306" s="15"/>
      <c r="L306" s="14">
        <v>13066.030908000001</v>
      </c>
      <c r="N306" s="23" t="s">
        <v>119</v>
      </c>
    </row>
    <row r="307" spans="1:14" x14ac:dyDescent="0.2">
      <c r="A307" s="33" t="s">
        <v>138</v>
      </c>
      <c r="C307" s="3">
        <v>339149</v>
      </c>
      <c r="D307" s="3">
        <v>266352</v>
      </c>
      <c r="E307" s="3">
        <v>167413</v>
      </c>
      <c r="F307" s="3">
        <v>28966</v>
      </c>
      <c r="G307" s="3">
        <v>-86884</v>
      </c>
      <c r="H307" s="16">
        <v>329620</v>
      </c>
      <c r="I307" s="16">
        <v>1351169</v>
      </c>
      <c r="J307" s="15"/>
      <c r="K307" s="15"/>
      <c r="L307" s="14">
        <v>11822.810160000001</v>
      </c>
      <c r="N307" s="23" t="s">
        <v>120</v>
      </c>
    </row>
    <row r="308" spans="1:14" x14ac:dyDescent="0.2">
      <c r="A308" s="33" t="s">
        <v>129</v>
      </c>
      <c r="C308" s="3">
        <v>315509</v>
      </c>
      <c r="D308" s="3">
        <v>270144</v>
      </c>
      <c r="E308" s="3">
        <v>180375</v>
      </c>
      <c r="F308" s="3">
        <v>23600</v>
      </c>
      <c r="G308" s="3">
        <v>-55137</v>
      </c>
      <c r="H308" s="16">
        <v>333863</v>
      </c>
      <c r="I308" s="16">
        <v>1406306</v>
      </c>
      <c r="J308" s="15"/>
      <c r="K308" s="15"/>
      <c r="L308" s="14">
        <v>11974.998084000001</v>
      </c>
      <c r="N308" s="23" t="s">
        <v>121</v>
      </c>
    </row>
    <row r="309" spans="1:14" x14ac:dyDescent="0.2">
      <c r="A309" s="33" t="s">
        <v>122</v>
      </c>
      <c r="C309" s="3">
        <v>281913</v>
      </c>
      <c r="D309" s="3">
        <v>167355</v>
      </c>
      <c r="E309" s="3">
        <v>166811</v>
      </c>
      <c r="F309" s="3">
        <v>37597</v>
      </c>
      <c r="G309" s="3">
        <v>138080</v>
      </c>
      <c r="H309" s="16">
        <v>389987</v>
      </c>
      <c r="I309" s="16">
        <v>1268226</v>
      </c>
      <c r="J309" s="15"/>
      <c r="K309" s="15"/>
      <c r="L309" s="14">
        <v>13988.053716000002</v>
      </c>
      <c r="N309" s="23" t="s">
        <v>122</v>
      </c>
    </row>
    <row r="310" spans="1:14" x14ac:dyDescent="0.2">
      <c r="A310" s="33" t="s">
        <v>123</v>
      </c>
      <c r="C310" s="3">
        <v>270456</v>
      </c>
      <c r="D310" s="3">
        <v>320015</v>
      </c>
      <c r="E310" s="3">
        <v>156483</v>
      </c>
      <c r="F310" s="3">
        <v>28271</v>
      </c>
      <c r="G310" s="3">
        <v>-40201</v>
      </c>
      <c r="H310" s="16">
        <v>370016</v>
      </c>
      <c r="I310" s="16">
        <v>1308427</v>
      </c>
      <c r="J310" s="15"/>
      <c r="K310" s="15"/>
      <c r="L310" s="14">
        <v>13271.733888000001</v>
      </c>
      <c r="N310" s="23" t="s">
        <v>123</v>
      </c>
    </row>
    <row r="311" spans="1:14" x14ac:dyDescent="0.2">
      <c r="A311" s="33" t="s">
        <v>131</v>
      </c>
      <c r="C311" s="3">
        <v>365688</v>
      </c>
      <c r="D311" s="3">
        <v>191532</v>
      </c>
      <c r="E311" s="3">
        <v>190381</v>
      </c>
      <c r="F311" s="3">
        <v>22042</v>
      </c>
      <c r="G311" s="3">
        <v>29337</v>
      </c>
      <c r="H311" s="16">
        <v>380124</v>
      </c>
      <c r="I311" s="16">
        <v>1279090</v>
      </c>
      <c r="J311" s="15"/>
      <c r="K311" s="15"/>
      <c r="L311" s="14">
        <v>13634.287632</v>
      </c>
      <c r="N311" s="23" t="s">
        <v>124</v>
      </c>
    </row>
    <row r="312" spans="1:14" x14ac:dyDescent="0.2">
      <c r="A312" s="33" t="s">
        <v>125</v>
      </c>
      <c r="C312" s="3">
        <v>333853</v>
      </c>
      <c r="D312" s="3">
        <v>247279</v>
      </c>
      <c r="E312" s="3">
        <v>197746</v>
      </c>
      <c r="F312" s="3">
        <v>26792</v>
      </c>
      <c r="G312" s="3">
        <v>-1786</v>
      </c>
      <c r="H312" s="16">
        <v>357516</v>
      </c>
      <c r="I312" s="16">
        <v>1280876</v>
      </c>
      <c r="J312" s="15"/>
      <c r="K312" s="15"/>
      <c r="L312" s="14">
        <v>12823.383888</v>
      </c>
      <c r="N312" s="23" t="s">
        <v>125</v>
      </c>
    </row>
    <row r="313" spans="1:14" ht="13.5" thickBot="1" x14ac:dyDescent="0.25">
      <c r="A313" s="41" t="s">
        <v>113</v>
      </c>
      <c r="C313" s="42">
        <v>336267</v>
      </c>
      <c r="D313" s="42">
        <v>321923</v>
      </c>
      <c r="E313" s="42">
        <v>207523</v>
      </c>
      <c r="F313" s="42">
        <v>23877</v>
      </c>
      <c r="G313" s="42">
        <v>-88452</v>
      </c>
      <c r="H313" s="42">
        <v>342122</v>
      </c>
      <c r="I313" s="42">
        <v>1369328</v>
      </c>
      <c r="J313" s="2"/>
      <c r="K313" s="2"/>
      <c r="L313" s="54">
        <v>12271.231895999999</v>
      </c>
      <c r="N313" s="43" t="s">
        <v>113</v>
      </c>
    </row>
    <row r="314" spans="1:14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M314" s="3"/>
      <c r="N314" s="37">
        <f>'Olieforbrug, TJ'!M314</f>
        <v>2014</v>
      </c>
    </row>
    <row r="315" spans="1:14" x14ac:dyDescent="0.2">
      <c r="A315" s="33" t="s">
        <v>153</v>
      </c>
      <c r="C315" s="3">
        <v>323594</v>
      </c>
      <c r="D315" s="3">
        <v>196061</v>
      </c>
      <c r="E315" s="3">
        <v>127832</v>
      </c>
      <c r="F315" s="3">
        <v>21831</v>
      </c>
      <c r="G315" s="3">
        <v>-7471</v>
      </c>
      <c r="H315" s="16">
        <v>364247</v>
      </c>
      <c r="I315" s="16">
        <v>1376799</v>
      </c>
      <c r="J315" s="15"/>
      <c r="K315" s="15"/>
      <c r="L315" s="14">
        <v>13064.811395999999</v>
      </c>
      <c r="N315" s="23" t="s">
        <v>115</v>
      </c>
    </row>
    <row r="316" spans="1:14" x14ac:dyDescent="0.2">
      <c r="A316" s="33" t="s">
        <v>154</v>
      </c>
      <c r="C316" s="3">
        <v>290766</v>
      </c>
      <c r="D316" s="3">
        <v>125520</v>
      </c>
      <c r="E316" s="3">
        <v>198831</v>
      </c>
      <c r="F316" s="3">
        <v>31483</v>
      </c>
      <c r="G316" s="3">
        <v>140247</v>
      </c>
      <c r="H316" s="16">
        <v>323559</v>
      </c>
      <c r="I316" s="16">
        <v>1236552</v>
      </c>
      <c r="J316" s="15"/>
      <c r="K316" s="15"/>
      <c r="L316" s="14">
        <v>11605.414212000001</v>
      </c>
      <c r="N316" s="23" t="s">
        <v>116</v>
      </c>
    </row>
    <row r="317" spans="1:14" x14ac:dyDescent="0.2">
      <c r="A317" s="33" t="s">
        <v>155</v>
      </c>
      <c r="C317" s="3">
        <v>259599</v>
      </c>
      <c r="D317" s="3">
        <v>248814</v>
      </c>
      <c r="E317" s="3">
        <v>102829</v>
      </c>
      <c r="F317" s="3">
        <v>22735</v>
      </c>
      <c r="G317" s="3">
        <v>-12385</v>
      </c>
      <c r="H317" s="16">
        <v>372357</v>
      </c>
      <c r="I317" s="16">
        <v>1248937</v>
      </c>
      <c r="J317" s="15"/>
      <c r="K317" s="15"/>
      <c r="L317" s="14">
        <v>13355.700876000001</v>
      </c>
      <c r="N317" s="23" t="s">
        <v>117</v>
      </c>
    </row>
    <row r="318" spans="1:14" x14ac:dyDescent="0.2">
      <c r="A318" s="33" t="s">
        <v>118</v>
      </c>
      <c r="C318" s="3">
        <v>324814</v>
      </c>
      <c r="D318" s="3">
        <v>231403</v>
      </c>
      <c r="E318" s="3">
        <v>113100</v>
      </c>
      <c r="F318" s="3">
        <v>26302</v>
      </c>
      <c r="G318" s="3">
        <v>-55669</v>
      </c>
      <c r="H318" s="16">
        <v>361809</v>
      </c>
      <c r="I318" s="16">
        <v>1304606</v>
      </c>
      <c r="J318" s="15"/>
      <c r="K318" s="15"/>
      <c r="L318" s="14">
        <v>12977.365212000001</v>
      </c>
      <c r="N318" s="23" t="s">
        <v>118</v>
      </c>
    </row>
    <row r="319" spans="1:14" x14ac:dyDescent="0.2">
      <c r="A319" s="33" t="s">
        <v>137</v>
      </c>
      <c r="C319" s="3">
        <v>344500</v>
      </c>
      <c r="D319" s="3">
        <v>272459</v>
      </c>
      <c r="E319" s="3">
        <v>186526</v>
      </c>
      <c r="F319" s="3">
        <v>29308</v>
      </c>
      <c r="G319" s="3">
        <v>-53258</v>
      </c>
      <c r="H319" s="16">
        <v>355470</v>
      </c>
      <c r="I319" s="16">
        <v>1357864</v>
      </c>
      <c r="J319" s="15"/>
      <c r="K319" s="15"/>
      <c r="L319" s="14">
        <v>12749.997960000001</v>
      </c>
      <c r="N319" s="23" t="s">
        <v>119</v>
      </c>
    </row>
    <row r="320" spans="1:14" x14ac:dyDescent="0.2">
      <c r="A320" s="33" t="s">
        <v>138</v>
      </c>
      <c r="C320" s="3">
        <v>283587</v>
      </c>
      <c r="D320" s="3">
        <v>199523</v>
      </c>
      <c r="E320" s="3">
        <v>144382</v>
      </c>
      <c r="F320" s="3">
        <v>30417</v>
      </c>
      <c r="G320" s="3">
        <v>13741</v>
      </c>
      <c r="H320" s="16">
        <v>330883</v>
      </c>
      <c r="I320" s="16">
        <v>1344123</v>
      </c>
      <c r="J320" s="15"/>
      <c r="K320" s="15"/>
      <c r="L320" s="14">
        <v>11868.111444</v>
      </c>
      <c r="N320" s="23" t="s">
        <v>120</v>
      </c>
    </row>
    <row r="321" spans="1:14" x14ac:dyDescent="0.2">
      <c r="A321" s="33" t="s">
        <v>129</v>
      </c>
      <c r="C321" s="3">
        <v>305485</v>
      </c>
      <c r="D321" s="3">
        <v>279759</v>
      </c>
      <c r="E321" s="3">
        <v>218299</v>
      </c>
      <c r="F321" s="3">
        <v>31250</v>
      </c>
      <c r="G321" s="3">
        <v>11659</v>
      </c>
      <c r="H321" s="16">
        <v>349093</v>
      </c>
      <c r="I321" s="16">
        <v>1332464</v>
      </c>
      <c r="J321" s="15"/>
      <c r="K321" s="15"/>
      <c r="L321" s="14">
        <v>12521.267724000001</v>
      </c>
      <c r="N321" s="23" t="s">
        <v>121</v>
      </c>
    </row>
    <row r="322" spans="1:14" x14ac:dyDescent="0.2">
      <c r="A322" s="33" t="s">
        <v>122</v>
      </c>
      <c r="C322" s="3">
        <v>289285</v>
      </c>
      <c r="D322" s="3">
        <v>358690</v>
      </c>
      <c r="E322" s="3">
        <v>133042</v>
      </c>
      <c r="F322" s="3">
        <v>27169</v>
      </c>
      <c r="G322" s="3">
        <v>-129681</v>
      </c>
      <c r="H322" s="16">
        <v>364478</v>
      </c>
      <c r="I322" s="16">
        <v>1462145</v>
      </c>
      <c r="J322" s="15"/>
      <c r="K322" s="15"/>
      <c r="L322" s="14">
        <v>13073.096904</v>
      </c>
      <c r="N322" s="23" t="s">
        <v>122</v>
      </c>
    </row>
    <row r="323" spans="1:14" x14ac:dyDescent="0.2">
      <c r="A323" s="33" t="s">
        <v>123</v>
      </c>
      <c r="C323" s="3">
        <v>297877</v>
      </c>
      <c r="D323" s="3">
        <v>274364</v>
      </c>
      <c r="E323" s="3">
        <v>172419</v>
      </c>
      <c r="F323" s="3">
        <v>25929</v>
      </c>
      <c r="G323" s="3">
        <v>9196</v>
      </c>
      <c r="H323" s="16">
        <v>386511</v>
      </c>
      <c r="I323" s="16">
        <v>1452949</v>
      </c>
      <c r="L323" s="14">
        <v>13863.376548</v>
      </c>
      <c r="N323" s="23" t="s">
        <v>123</v>
      </c>
    </row>
    <row r="324" spans="1:14" x14ac:dyDescent="0.2">
      <c r="A324" s="33" t="s">
        <v>131</v>
      </c>
      <c r="C324" s="3">
        <v>305249</v>
      </c>
      <c r="D324" s="3">
        <v>229434</v>
      </c>
      <c r="E324" s="3">
        <v>216879</v>
      </c>
      <c r="F324" s="3">
        <v>27104</v>
      </c>
      <c r="G324" s="3">
        <v>87986</v>
      </c>
      <c r="H324" s="16">
        <v>368573</v>
      </c>
      <c r="I324" s="16">
        <v>1364963</v>
      </c>
      <c r="J324" s="15"/>
      <c r="K324" s="15"/>
      <c r="L324" s="14">
        <v>13219.976364000002</v>
      </c>
      <c r="N324" s="23" t="s">
        <v>124</v>
      </c>
    </row>
    <row r="325" spans="1:14" x14ac:dyDescent="0.2">
      <c r="A325" s="33" t="s">
        <v>125</v>
      </c>
      <c r="C325" s="3">
        <v>228696</v>
      </c>
      <c r="D325" s="3">
        <v>331651</v>
      </c>
      <c r="E325" s="3">
        <v>156029</v>
      </c>
      <c r="F325" s="3">
        <v>21357</v>
      </c>
      <c r="G325" s="3">
        <v>-49610</v>
      </c>
      <c r="H325" s="16">
        <v>347180</v>
      </c>
      <c r="I325" s="16">
        <v>1414573</v>
      </c>
      <c r="L325" s="14">
        <v>12452.652240000001</v>
      </c>
      <c r="N325" s="23" t="s">
        <v>125</v>
      </c>
    </row>
    <row r="326" spans="1:14" ht="13.5" thickBot="1" x14ac:dyDescent="0.25">
      <c r="A326" s="41" t="s">
        <v>113</v>
      </c>
      <c r="C326" s="42">
        <v>359889</v>
      </c>
      <c r="D326" s="42">
        <v>528620</v>
      </c>
      <c r="E326" s="42">
        <v>219160</v>
      </c>
      <c r="F326" s="42">
        <v>30026</v>
      </c>
      <c r="G326" s="42">
        <v>-279114</v>
      </c>
      <c r="H326" s="42">
        <v>405658</v>
      </c>
      <c r="I326" s="42">
        <v>1693687</v>
      </c>
      <c r="J326" s="2"/>
      <c r="K326" s="2"/>
      <c r="L326" s="54">
        <v>14550.141143999999</v>
      </c>
      <c r="N326" s="43" t="s">
        <v>113</v>
      </c>
    </row>
    <row r="327" spans="1:14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M327" s="3"/>
      <c r="N327" s="37">
        <f>'Olieforbrug, TJ'!M327</f>
        <v>2015</v>
      </c>
    </row>
    <row r="328" spans="1:14" x14ac:dyDescent="0.2">
      <c r="A328" s="33" t="str">
        <f>'Olieforbrug, TJ'!A328</f>
        <v>Januar</v>
      </c>
      <c r="C328" s="67">
        <v>357219</v>
      </c>
      <c r="D328" s="67">
        <v>401829</v>
      </c>
      <c r="E328" s="67">
        <v>211849</v>
      </c>
      <c r="F328" s="67">
        <v>46621</v>
      </c>
      <c r="G328" s="67">
        <f>I326-I328</f>
        <v>-104553</v>
      </c>
      <c r="H328" s="67">
        <v>425904</v>
      </c>
      <c r="I328" s="67">
        <v>1798240</v>
      </c>
      <c r="J328" s="15"/>
      <c r="K328" s="15"/>
      <c r="L328" s="14">
        <f t="shared" ref="L328:L339" si="67">H328*0.84*42.7/1000</f>
        <v>15276.324672000001</v>
      </c>
      <c r="N328" s="23" t="str">
        <f>'Olieforbrug, TJ'!M328</f>
        <v>January</v>
      </c>
    </row>
    <row r="329" spans="1:14" x14ac:dyDescent="0.2">
      <c r="A329" s="33" t="str">
        <f>'Olieforbrug, TJ'!A329</f>
        <v>Februar</v>
      </c>
      <c r="C329" s="67">
        <v>296828</v>
      </c>
      <c r="D329" s="67">
        <v>340370</v>
      </c>
      <c r="E329" s="67">
        <v>262704</v>
      </c>
      <c r="F329" s="67">
        <v>38067</v>
      </c>
      <c r="G329" s="67">
        <f t="shared" ref="G329:G334" si="68">I328-I329</f>
        <v>2458</v>
      </c>
      <c r="H329" s="67">
        <v>341977</v>
      </c>
      <c r="I329" s="67">
        <v>1795782</v>
      </c>
      <c r="J329" s="15"/>
      <c r="K329" s="15"/>
      <c r="L329" s="14">
        <f t="shared" si="67"/>
        <v>12266.031036</v>
      </c>
      <c r="N329" s="23" t="str">
        <f>'Olieforbrug, TJ'!M329</f>
        <v>February</v>
      </c>
    </row>
    <row r="330" spans="1:14" x14ac:dyDescent="0.2">
      <c r="A330" s="33" t="str">
        <f>'Olieforbrug, TJ'!A330</f>
        <v>Marts</v>
      </c>
      <c r="C330" s="67">
        <v>338174</v>
      </c>
      <c r="D330" s="67">
        <v>408565</v>
      </c>
      <c r="E330" s="67">
        <v>273293</v>
      </c>
      <c r="F330" s="67">
        <v>41278</v>
      </c>
      <c r="G330" s="67">
        <f t="shared" si="68"/>
        <v>-47275</v>
      </c>
      <c r="H330" s="67">
        <v>392461</v>
      </c>
      <c r="I330" s="67">
        <v>1843057</v>
      </c>
      <c r="J330" s="15"/>
      <c r="K330" s="15"/>
      <c r="L330" s="14">
        <f t="shared" si="67"/>
        <v>14076.791148</v>
      </c>
      <c r="N330" s="23" t="str">
        <f>'Olieforbrug, TJ'!M330</f>
        <v>March</v>
      </c>
    </row>
    <row r="331" spans="1:14" x14ac:dyDescent="0.2">
      <c r="A331" s="33" t="str">
        <f>'Olieforbrug, TJ'!A331</f>
        <v>April</v>
      </c>
      <c r="C331" s="67">
        <v>286872</v>
      </c>
      <c r="D331" s="67">
        <v>314830</v>
      </c>
      <c r="E331" s="67">
        <v>204498</v>
      </c>
      <c r="F331" s="67">
        <v>29943</v>
      </c>
      <c r="G331" s="67">
        <f t="shared" si="68"/>
        <v>-1188</v>
      </c>
      <c r="H331" s="67">
        <v>368577</v>
      </c>
      <c r="I331" s="67">
        <v>1844245</v>
      </c>
      <c r="L331" s="14">
        <f t="shared" si="67"/>
        <v>13220.119836000002</v>
      </c>
      <c r="N331" s="23" t="str">
        <f>'Olieforbrug, TJ'!M331</f>
        <v>April</v>
      </c>
    </row>
    <row r="332" spans="1:14" x14ac:dyDescent="0.2">
      <c r="A332" s="33" t="str">
        <f>'Olieforbrug, TJ'!A332</f>
        <v>Maj</v>
      </c>
      <c r="C332" s="67">
        <v>352655</v>
      </c>
      <c r="D332" s="67">
        <v>387790</v>
      </c>
      <c r="E332" s="67">
        <v>218635</v>
      </c>
      <c r="F332" s="67">
        <v>39127</v>
      </c>
      <c r="G332" s="67">
        <f t="shared" si="68"/>
        <v>-133160</v>
      </c>
      <c r="H332" s="67">
        <v>348547</v>
      </c>
      <c r="I332" s="67">
        <v>1977405</v>
      </c>
      <c r="L332" s="14">
        <f t="shared" si="67"/>
        <v>12501.683795999999</v>
      </c>
      <c r="N332" s="23" t="str">
        <f>'Olieforbrug, TJ'!M332</f>
        <v>May</v>
      </c>
    </row>
    <row r="333" spans="1:14" x14ac:dyDescent="0.2">
      <c r="A333" s="33" t="str">
        <f>'Olieforbrug, TJ'!A333</f>
        <v>Juni</v>
      </c>
      <c r="C333" s="67">
        <v>352026</v>
      </c>
      <c r="D333" s="67">
        <v>329679</v>
      </c>
      <c r="E333" s="67">
        <v>283658</v>
      </c>
      <c r="F333" s="67">
        <v>41161</v>
      </c>
      <c r="G333" s="67">
        <f t="shared" si="68"/>
        <v>4155</v>
      </c>
      <c r="H333" s="67">
        <v>361546</v>
      </c>
      <c r="I333" s="67">
        <v>1973250</v>
      </c>
      <c r="L333" s="14">
        <f t="shared" si="67"/>
        <v>12967.931928000002</v>
      </c>
      <c r="N333" s="23" t="str">
        <f>'Olieforbrug, TJ'!M333</f>
        <v>June</v>
      </c>
    </row>
    <row r="334" spans="1:14" x14ac:dyDescent="0.2">
      <c r="A334" s="33" t="str">
        <f>'Olieforbrug, TJ'!A334</f>
        <v>Juli</v>
      </c>
      <c r="C334" s="67">
        <v>355917</v>
      </c>
      <c r="D334" s="67">
        <v>352362</v>
      </c>
      <c r="E334" s="67">
        <v>377797</v>
      </c>
      <c r="F334" s="67">
        <v>41522</v>
      </c>
      <c r="G334" s="67">
        <f t="shared" si="68"/>
        <v>48705</v>
      </c>
      <c r="H334" s="67">
        <v>343314</v>
      </c>
      <c r="I334" s="67">
        <v>1924545</v>
      </c>
      <c r="L334" s="14">
        <f t="shared" si="67"/>
        <v>12313.986552</v>
      </c>
      <c r="N334" s="23" t="str">
        <f>'Olieforbrug, TJ'!M334</f>
        <v>July</v>
      </c>
    </row>
    <row r="335" spans="1:14" x14ac:dyDescent="0.2">
      <c r="A335" s="33" t="str">
        <f>'Olieforbrug, TJ'!A335</f>
        <v>August</v>
      </c>
      <c r="C335" s="67">
        <v>336879</v>
      </c>
      <c r="D335" s="67">
        <v>531389</v>
      </c>
      <c r="E335" s="67">
        <v>225410</v>
      </c>
      <c r="F335" s="67">
        <v>34371</v>
      </c>
      <c r="G335" s="67">
        <f>I334-I335</f>
        <v>-222318</v>
      </c>
      <c r="H335" s="67">
        <v>394134</v>
      </c>
      <c r="I335" s="67">
        <v>2146863</v>
      </c>
      <c r="L335" s="14">
        <f t="shared" si="67"/>
        <v>14136.798312000001</v>
      </c>
      <c r="N335" s="23" t="str">
        <f>'Olieforbrug, TJ'!M335</f>
        <v>August</v>
      </c>
    </row>
    <row r="336" spans="1:14" x14ac:dyDescent="0.2">
      <c r="A336" s="33" t="str">
        <f>'Olieforbrug, TJ'!A336</f>
        <v>September</v>
      </c>
      <c r="C336" s="67">
        <v>193362</v>
      </c>
      <c r="D336" s="67">
        <v>367644</v>
      </c>
      <c r="E336" s="67">
        <v>255256</v>
      </c>
      <c r="F336" s="67">
        <v>46008</v>
      </c>
      <c r="G336" s="67">
        <f>I335-I336</f>
        <v>131197</v>
      </c>
      <c r="H336" s="67">
        <v>394052</v>
      </c>
      <c r="I336" s="67">
        <v>2015666</v>
      </c>
      <c r="L336" s="14">
        <f t="shared" si="67"/>
        <v>14133.857136000001</v>
      </c>
      <c r="N336" s="23" t="str">
        <f>'Olieforbrug, TJ'!M336</f>
        <v>September</v>
      </c>
    </row>
    <row r="337" spans="1:14" x14ac:dyDescent="0.2">
      <c r="A337" s="33" t="str">
        <f>'Olieforbrug, TJ'!A337</f>
        <v>Oktober</v>
      </c>
      <c r="C337" s="67">
        <v>353220</v>
      </c>
      <c r="D337" s="67">
        <v>334524</v>
      </c>
      <c r="E337" s="67">
        <v>250842</v>
      </c>
      <c r="F337" s="67">
        <v>42034</v>
      </c>
      <c r="G337" s="67">
        <f>I336-I337</f>
        <v>-10107</v>
      </c>
      <c r="H337" s="67">
        <v>385975</v>
      </c>
      <c r="I337" s="67">
        <v>2025773</v>
      </c>
      <c r="L337" s="14">
        <f t="shared" si="67"/>
        <v>13844.151300000001</v>
      </c>
      <c r="N337" s="23" t="str">
        <f>'Olieforbrug, TJ'!M337</f>
        <v>October</v>
      </c>
    </row>
    <row r="338" spans="1:14" x14ac:dyDescent="0.2">
      <c r="A338" s="33" t="str">
        <f>'Olieforbrug, TJ'!A338</f>
        <v>November</v>
      </c>
      <c r="C338" s="67">
        <v>307972</v>
      </c>
      <c r="D338" s="67">
        <v>420302</v>
      </c>
      <c r="E338" s="67">
        <v>225035</v>
      </c>
      <c r="F338" s="67">
        <v>35734</v>
      </c>
      <c r="G338" s="67">
        <f>I337-I338</f>
        <v>-116330</v>
      </c>
      <c r="H338" s="67">
        <v>356837</v>
      </c>
      <c r="I338" s="67">
        <v>2142103</v>
      </c>
      <c r="L338" s="14">
        <f t="shared" si="67"/>
        <v>12799.029516000001</v>
      </c>
      <c r="N338" s="23" t="str">
        <f>'Olieforbrug, TJ'!M338</f>
        <v>November</v>
      </c>
    </row>
    <row r="339" spans="1:14" ht="13.5" thickBot="1" x14ac:dyDescent="0.25">
      <c r="A339" s="41" t="str">
        <f>'Olieforbrug, TJ'!A339</f>
        <v>December</v>
      </c>
      <c r="C339" s="42">
        <v>336859</v>
      </c>
      <c r="D339" s="42">
        <v>378678</v>
      </c>
      <c r="E339" s="42">
        <v>273590</v>
      </c>
      <c r="F339" s="42">
        <v>41104</v>
      </c>
      <c r="G339" s="42">
        <f>I338-I339</f>
        <v>-56346</v>
      </c>
      <c r="H339" s="42">
        <v>352991</v>
      </c>
      <c r="I339" s="42">
        <v>2198449</v>
      </c>
      <c r="J339" s="2"/>
      <c r="K339" s="2"/>
      <c r="L339" s="54">
        <f t="shared" si="67"/>
        <v>12661.081188</v>
      </c>
      <c r="N339" s="43" t="str">
        <f>'Olieforbrug, TJ'!M339</f>
        <v>December</v>
      </c>
    </row>
    <row r="340" spans="1:14" x14ac:dyDescent="0.2">
      <c r="A340" s="37">
        <v>2016</v>
      </c>
      <c r="B340" s="15"/>
      <c r="C340" s="16"/>
      <c r="D340" s="16"/>
      <c r="E340" s="16"/>
      <c r="F340" s="16"/>
      <c r="G340" s="16"/>
      <c r="H340" s="16"/>
      <c r="I340" s="16"/>
      <c r="M340" s="3"/>
      <c r="N340" s="37">
        <v>2016</v>
      </c>
    </row>
    <row r="341" spans="1:14" x14ac:dyDescent="0.2">
      <c r="A341" s="33" t="str">
        <f>'Olieforbrug, TJ'!A341</f>
        <v>Januar</v>
      </c>
      <c r="C341" s="67">
        <v>361469</v>
      </c>
      <c r="D341" s="67">
        <v>452371</v>
      </c>
      <c r="E341" s="67">
        <v>305112</v>
      </c>
      <c r="F341" s="67">
        <v>39431</v>
      </c>
      <c r="G341" s="67">
        <v>-121594</v>
      </c>
      <c r="H341" s="67">
        <v>360410</v>
      </c>
      <c r="I341" s="67">
        <v>2320043</v>
      </c>
      <c r="J341" s="15"/>
      <c r="K341" s="15"/>
      <c r="L341" s="14">
        <v>12927.185879999999</v>
      </c>
      <c r="N341" s="23" t="str">
        <f>'Olieforbrug, TJ'!M341</f>
        <v>January</v>
      </c>
    </row>
    <row r="342" spans="1:14" x14ac:dyDescent="0.2">
      <c r="A342" s="33" t="str">
        <f>'Olieforbrug, TJ'!A342</f>
        <v>Februar</v>
      </c>
      <c r="C342" s="67">
        <v>318898</v>
      </c>
      <c r="D342" s="67">
        <v>282216</v>
      </c>
      <c r="E342" s="67">
        <v>173076</v>
      </c>
      <c r="F342" s="67">
        <v>50033</v>
      </c>
      <c r="G342" s="67">
        <v>-30870</v>
      </c>
      <c r="H342" s="67">
        <v>347665</v>
      </c>
      <c r="I342" s="67">
        <v>2350913</v>
      </c>
      <c r="J342" s="15"/>
      <c r="K342" s="15"/>
      <c r="L342" s="14">
        <v>12470.048220000001</v>
      </c>
      <c r="N342" s="23" t="str">
        <f>'Olieforbrug, TJ'!M342</f>
        <v>February</v>
      </c>
    </row>
    <row r="343" spans="1:14" x14ac:dyDescent="0.2">
      <c r="A343" s="33" t="str">
        <f>'Olieforbrug, TJ'!A343</f>
        <v>Marts</v>
      </c>
      <c r="C343" s="67">
        <v>331547</v>
      </c>
      <c r="D343" s="67">
        <v>396922</v>
      </c>
      <c r="E343" s="67">
        <v>268675</v>
      </c>
      <c r="F343" s="67">
        <v>45902</v>
      </c>
      <c r="G343" s="67">
        <v>-41265</v>
      </c>
      <c r="H343" s="67">
        <v>377376</v>
      </c>
      <c r="I343" s="67">
        <v>2392178</v>
      </c>
      <c r="J343" s="15"/>
      <c r="K343" s="15"/>
      <c r="L343" s="14">
        <v>13535.722367999999</v>
      </c>
      <c r="N343" s="23" t="str">
        <f>'Olieforbrug, TJ'!M343</f>
        <v>March</v>
      </c>
    </row>
    <row r="344" spans="1:14" x14ac:dyDescent="0.2">
      <c r="A344" s="33" t="str">
        <f>'Olieforbrug, TJ'!A344</f>
        <v>April</v>
      </c>
      <c r="C344" s="67">
        <v>163486</v>
      </c>
      <c r="D344" s="67">
        <v>429422</v>
      </c>
      <c r="E344" s="67">
        <v>316168</v>
      </c>
      <c r="F344" s="67">
        <v>39343</v>
      </c>
      <c r="G344" s="67">
        <v>148970</v>
      </c>
      <c r="H344" s="67">
        <v>384593</v>
      </c>
      <c r="I344" s="67">
        <v>2243208</v>
      </c>
      <c r="J344" s="15"/>
      <c r="K344" s="15"/>
      <c r="L344" s="14">
        <v>13794.581724000001</v>
      </c>
      <c r="N344" s="23" t="str">
        <f>'Olieforbrug, TJ'!M344</f>
        <v>April</v>
      </c>
    </row>
    <row r="345" spans="1:14" x14ac:dyDescent="0.2">
      <c r="A345" s="33" t="str">
        <f>'Olieforbrug, TJ'!A345</f>
        <v>Maj</v>
      </c>
      <c r="C345" s="67">
        <v>172194</v>
      </c>
      <c r="D345" s="67">
        <v>419057</v>
      </c>
      <c r="E345" s="67">
        <v>170696</v>
      </c>
      <c r="F345" s="67">
        <v>36142</v>
      </c>
      <c r="G345" s="67">
        <v>-7107</v>
      </c>
      <c r="H345" s="67">
        <v>382913</v>
      </c>
      <c r="I345" s="67">
        <v>2250315</v>
      </c>
      <c r="J345" s="15"/>
      <c r="K345" s="15"/>
      <c r="L345" s="14">
        <v>13734.323484</v>
      </c>
      <c r="N345" s="23" t="str">
        <f>'Olieforbrug, TJ'!M345</f>
        <v>May</v>
      </c>
    </row>
    <row r="346" spans="1:14" x14ac:dyDescent="0.2">
      <c r="A346" s="33" t="str">
        <f>'Olieforbrug, TJ'!A346</f>
        <v>Juni</v>
      </c>
      <c r="C346" s="67">
        <v>296442</v>
      </c>
      <c r="D346" s="67">
        <v>369864</v>
      </c>
      <c r="E346" s="67">
        <v>240152</v>
      </c>
      <c r="F346" s="67">
        <v>40152</v>
      </c>
      <c r="G346" s="67">
        <v>-28628</v>
      </c>
      <c r="H346" s="67">
        <v>361447</v>
      </c>
      <c r="I346" s="67">
        <v>2278943</v>
      </c>
      <c r="J346" s="15"/>
      <c r="K346" s="15"/>
      <c r="L346" s="14">
        <v>12964.380996</v>
      </c>
      <c r="N346" s="23" t="str">
        <f>'Olieforbrug, TJ'!M346</f>
        <v>June</v>
      </c>
    </row>
    <row r="347" spans="1:14" x14ac:dyDescent="0.2">
      <c r="A347" s="33" t="str">
        <f>'Olieforbrug, TJ'!A347</f>
        <v>Juli</v>
      </c>
      <c r="C347" s="67">
        <v>335646</v>
      </c>
      <c r="D347" s="67">
        <v>314521</v>
      </c>
      <c r="E347" s="67">
        <v>289867</v>
      </c>
      <c r="F347" s="67">
        <v>40849</v>
      </c>
      <c r="G347" s="67">
        <v>-24761</v>
      </c>
      <c r="H347" s="67">
        <v>330475</v>
      </c>
      <c r="I347" s="67">
        <v>2303704</v>
      </c>
      <c r="J347" s="15"/>
      <c r="K347" s="15"/>
      <c r="L347" s="14">
        <v>11853.4773</v>
      </c>
      <c r="N347" s="23" t="str">
        <f>'Olieforbrug, TJ'!M347</f>
        <v>July</v>
      </c>
    </row>
    <row r="348" spans="1:14" x14ac:dyDescent="0.2">
      <c r="A348" s="33" t="str">
        <f>'Olieforbrug, TJ'!A348</f>
        <v>August</v>
      </c>
      <c r="C348" s="67">
        <v>346706</v>
      </c>
      <c r="D348" s="67">
        <v>370951</v>
      </c>
      <c r="E348" s="67">
        <v>275066</v>
      </c>
      <c r="F348" s="67">
        <v>41301</v>
      </c>
      <c r="G348" s="67">
        <v>11696</v>
      </c>
      <c r="H348" s="67">
        <v>418031</v>
      </c>
      <c r="I348" s="67">
        <v>2292008</v>
      </c>
      <c r="J348" s="15"/>
      <c r="K348" s="15"/>
      <c r="L348" s="14">
        <v>14993.935907999999</v>
      </c>
      <c r="N348" s="23" t="str">
        <f>'Olieforbrug, TJ'!M348</f>
        <v>August</v>
      </c>
    </row>
    <row r="349" spans="1:14" x14ac:dyDescent="0.2">
      <c r="A349" s="33" t="str">
        <f>'Olieforbrug, TJ'!A349</f>
        <v>September</v>
      </c>
      <c r="C349" s="67">
        <v>317625</v>
      </c>
      <c r="D349" s="67">
        <v>350222</v>
      </c>
      <c r="E349" s="67">
        <v>332071</v>
      </c>
      <c r="F349" s="67">
        <v>43733</v>
      </c>
      <c r="G349" s="67">
        <v>97208</v>
      </c>
      <c r="H349" s="67">
        <v>397621</v>
      </c>
      <c r="I349" s="67">
        <v>2194800</v>
      </c>
      <c r="J349" s="15"/>
      <c r="K349" s="15"/>
      <c r="L349" s="14">
        <v>14261.870028000001</v>
      </c>
      <c r="N349" s="23" t="str">
        <f>'Olieforbrug, TJ'!M349</f>
        <v>September</v>
      </c>
    </row>
    <row r="350" spans="1:14" x14ac:dyDescent="0.2">
      <c r="A350" s="33" t="str">
        <f>'Olieforbrug, TJ'!A350</f>
        <v>Oktober</v>
      </c>
      <c r="C350" s="67">
        <v>318525</v>
      </c>
      <c r="D350" s="67">
        <v>510205</v>
      </c>
      <c r="E350" s="67">
        <v>336683</v>
      </c>
      <c r="F350" s="67">
        <v>38542</v>
      </c>
      <c r="G350" s="67">
        <v>-98273</v>
      </c>
      <c r="H350" s="67">
        <v>371178</v>
      </c>
      <c r="I350" s="67">
        <v>2293073</v>
      </c>
      <c r="J350" s="15"/>
      <c r="K350" s="15"/>
      <c r="L350" s="14">
        <v>13313.412503999998</v>
      </c>
      <c r="N350" s="23" t="str">
        <f>'Olieforbrug, TJ'!M350</f>
        <v>October</v>
      </c>
    </row>
    <row r="351" spans="1:14" x14ac:dyDescent="0.2">
      <c r="A351" s="33" t="str">
        <f>'Olieforbrug, TJ'!A351</f>
        <v>November</v>
      </c>
      <c r="C351" s="67">
        <v>337349</v>
      </c>
      <c r="D351" s="67">
        <v>252480</v>
      </c>
      <c r="E351" s="67">
        <v>338830</v>
      </c>
      <c r="F351" s="67">
        <v>33745</v>
      </c>
      <c r="G351" s="67">
        <v>168857</v>
      </c>
      <c r="H351" s="67">
        <v>392653</v>
      </c>
      <c r="I351" s="67">
        <v>2124216</v>
      </c>
      <c r="J351" s="15"/>
      <c r="K351" s="15"/>
      <c r="L351" s="14">
        <v>14083.677803999999</v>
      </c>
      <c r="N351" s="23" t="str">
        <f>'Olieforbrug, TJ'!M351</f>
        <v>November</v>
      </c>
    </row>
    <row r="352" spans="1:14" ht="13.5" thickBot="1" x14ac:dyDescent="0.25">
      <c r="A352" s="41" t="str">
        <f>'Olieforbrug, TJ'!A352</f>
        <v>December</v>
      </c>
      <c r="C352" s="42">
        <v>380690</v>
      </c>
      <c r="D352" s="42">
        <v>373000</v>
      </c>
      <c r="E352" s="42">
        <v>306214</v>
      </c>
      <c r="F352" s="42">
        <v>40362</v>
      </c>
      <c r="G352" s="42">
        <v>-50671</v>
      </c>
      <c r="H352" s="42">
        <v>363408</v>
      </c>
      <c r="I352" s="42">
        <v>2174887</v>
      </c>
      <c r="J352" s="2"/>
      <c r="K352" s="2"/>
      <c r="L352" s="54">
        <v>13034.718143999999</v>
      </c>
      <c r="N352" s="43" t="str">
        <f>'Olieforbrug, TJ'!M352</f>
        <v>December</v>
      </c>
    </row>
    <row r="353" spans="1:14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5"/>
      <c r="K353" s="15"/>
      <c r="L353" s="14"/>
      <c r="M353" s="3"/>
      <c r="N353" s="37">
        <v>2017</v>
      </c>
    </row>
    <row r="354" spans="1:14" x14ac:dyDescent="0.2">
      <c r="A354" s="23" t="str">
        <f>'Olieforbrug, TJ'!A354</f>
        <v>Januar</v>
      </c>
      <c r="C354" s="16">
        <f>IFERROR(HLOOKUP("total kat 2",'[1]Månedlig Olie Rapport'!$B$2:$AG$39,MATCH("Egen produktion 2.i.",'[1]Månedlig Olie Rapport'!$B$2:$B$39,0),FALSE),0)-IFERROR(HLOOKUP("total kat 2",'[1]Månedlig Olie Rapport'!$B$2:$AG$39,MATCH("Anvendt til produktion 3.n",'[1]Månedlig Olie Rapport'!$B$2:$B$39,0),FALSE),0)</f>
        <v>388648</v>
      </c>
      <c r="D354" s="16">
        <f>IFERROR(HLOOKUP("total kat 2",'[1]Månedlig Olie Rapport'!$A$2:$AG$39,MATCH("Import 2.a.",'[1]Månedlig Olie Rapport'!$B$2:$B$39,0),FALSE),0)</f>
        <v>308445</v>
      </c>
      <c r="E354" s="16">
        <f>IFERROR(HLOOKUP("total kat 2",'[1]Månedlig Olie Rapport'!$A$2:$AG$39,MATCH("Eksport 3.a.",'[1]Månedlig Olie Rapport'!$B$2:$B$39,0),FALSE),0)</f>
        <v>237732</v>
      </c>
      <c r="F354" s="16">
        <f>IFERROR(HLOOKUP("total kat 2",'[1]Månedlig Olie Rapport'!$A$2:$AG$39,MATCH("Bunkring af udenrigsfart 3.d.",'[1]Månedlig Olie Rapport'!$B$2:$B$39,0),FALSE),0)</f>
        <v>42000</v>
      </c>
      <c r="G354" s="16">
        <f>I352-I354</f>
        <v>-42540</v>
      </c>
      <c r="H354" s="16">
        <f>IFERROR(HLOOKUP("total kat 2",'[1]Månedlig Olie Rapport'!$A$2:$AG$39,MATCH("Salg til Forsvaret 3.e.",'[1]Månedlig Olie Rapport'!$B$2:$B$39,0),FALSE),0)
+IFERROR(HLOOKUP("total kat 2",'[1]Månedlig Olie Rapport'!$A$2:$AG$39,MATCH("Salg til international luftfart 3.f.",'[1]Månedlig Olie Rapport'!$B$2:$B$39,0),FALSE),0)
+IFERROR(HLOOKUP("total kat 2",'[1]Månedlig Olie Rapport'!$A$2:$AG$39,MATCH("Salg til andre 3.h.",'[1]Månedlig Olie Rapport'!$B$2:$B$39,0),FALSE),0)
+IFERROR(HLOOKUP("total kat 2",'[1]Månedlig Olie Rapport'!$A$2:$AG$39,MATCH("Salg til platforme 3.g.",'[1]Månedlig Olie Rapport'!$B$2:$B$39,0),FALSE),0)
+IFERROR(HLOOKUP("total kat 2",'[1]Månedlig Olie Rapport'!$A$2:$AG$39,MATCH("Eget forbrug uden for raffinaderi 3*",'[1]Månedlig Olie Rapport'!$B$2:$B$39,0),FALSE),0)-IFERROR(HLOOKUP("total kat 2",'[1]Månedlig Olie Rapport'!$A$2:$AG$39,MATCH("Køb fra andre 2e",'[1]Månedlig Olie Rapport'!$B$2:$B$39,0),FALSE),0)</f>
        <v>369137</v>
      </c>
      <c r="I354" s="16">
        <f>IFERROR(HLOOKUP("total kat 2",'[1]Månedlig Olie Rapport'!$A$2:$AG$39,MATCH("EGEN BEHOLDNING ULTIMO",'[1]Månedlig Olie Rapport'!$A$2:$A$39,0),FALSE),0)</f>
        <v>2217427</v>
      </c>
      <c r="J354" s="15"/>
      <c r="K354" s="15"/>
      <c r="L354" s="14">
        <f t="shared" ref="L354:L365" si="69">H354*0.84*42.7/1000</f>
        <v>13240.205916000001</v>
      </c>
      <c r="N354" s="23" t="str">
        <f>'Olieforbrug, TJ'!M354</f>
        <v>January</v>
      </c>
    </row>
    <row r="355" spans="1:14" x14ac:dyDescent="0.2">
      <c r="A355" s="23" t="str">
        <f>'Olieforbrug, TJ'!A355</f>
        <v>Februar</v>
      </c>
      <c r="C355" s="16">
        <f>IFERROR(HLOOKUP("total kat 2",'[2]Månedlig Olie Rapport'!$B$2:$AG$39,MATCH("Egen produktion 2.i.",'[2]Månedlig Olie Rapport'!$B$2:$B$39,0),FALSE),0)-IFERROR(HLOOKUP("total kat 2",'[2]Månedlig Olie Rapport'!$B$2:$AG$39,MATCH("Anvendt til produktion 3.n",'[2]Månedlig Olie Rapport'!$B$2:$B$39,0),FALSE),0)</f>
        <v>363704</v>
      </c>
      <c r="D355" s="16">
        <f>IFERROR(HLOOKUP("total kat 2",'[2]Månedlig Olie Rapport'!$A$2:$AG$39,MATCH("Import 2.a.",'[2]Månedlig Olie Rapport'!$B$2:$B$39,0),FALSE),0)</f>
        <v>198084</v>
      </c>
      <c r="E355" s="16">
        <f>IFERROR(HLOOKUP("total kat 2",'[2]Månedlig Olie Rapport'!$A$2:$AG$39,MATCH("Eksport 3.a.",'[2]Månedlig Olie Rapport'!$B$2:$B$39,0),FALSE),0)</f>
        <v>194321</v>
      </c>
      <c r="F355" s="16">
        <f>IFERROR(HLOOKUP("total kat 2",'[2]Månedlig Olie Rapport'!$A$2:$AG$39,MATCH("Bunkring af udenrigsfart 3.d.",'[2]Månedlig Olie Rapport'!$B$2:$B$39,0),FALSE),0)</f>
        <v>29930</v>
      </c>
      <c r="G355" s="16">
        <f t="shared" ref="G355:G360" si="70">I354-I355</f>
        <v>-589</v>
      </c>
      <c r="H355" s="16">
        <f>IFERROR(HLOOKUP("total kat 2",'[2]Månedlig Olie Rapport'!$A$2:$AG$39,MATCH("Salg til Forsvaret 3.e.",'[2]Månedlig Olie Rapport'!$B$2:$B$39,0),FALSE),0)
+IFERROR(HLOOKUP("total kat 2",'[2]Månedlig Olie Rapport'!$A$2:$AG$39,MATCH("Salg til international luftfart 3.f.",'[2]Månedlig Olie Rapport'!$B$2:$B$39,0),FALSE),0)
+IFERROR(HLOOKUP("total kat 2",'[2]Månedlig Olie Rapport'!$A$2:$AG$39,MATCH("Salg til andre 3.h.",'[2]Månedlig Olie Rapport'!$B$2:$B$39,0),FALSE),0)
+IFERROR(HLOOKUP("total kat 2",'[2]Månedlig Olie Rapport'!$A$2:$AG$39,MATCH("Salg til platforme 3.g.",'[2]Månedlig Olie Rapport'!$B$2:$B$39,0),FALSE),0)
+IFERROR(HLOOKUP("total kat 2",'[2]Månedlig Olie Rapport'!$A$2:$AG$39,MATCH("Eget forbrug uden for raffinaderi 3*",'[2]Månedlig Olie Rapport'!$B$2:$B$39,0),FALSE),0)-IFERROR(HLOOKUP("total kat 2",'[2]Månedlig Olie Rapport'!$A$2:$AG$39,MATCH("Køb fra andre 2e",'[2]Månedlig Olie Rapport'!$B$2:$B$39,0),FALSE),0)</f>
        <v>345077</v>
      </c>
      <c r="I355" s="16">
        <f>IFERROR(HLOOKUP("total kat 2",'[2]Månedlig Olie Rapport'!$A$2:$AG$39,MATCH("EGEN BEHOLDNING ULTIMO",'[2]Månedlig Olie Rapport'!$A$2:$A$39,0),FALSE),0)</f>
        <v>2218016</v>
      </c>
      <c r="J355" s="15"/>
      <c r="K355" s="15"/>
      <c r="L355" s="14">
        <f t="shared" si="69"/>
        <v>12377.221836000001</v>
      </c>
      <c r="N355" s="23" t="str">
        <f>'Olieforbrug, TJ'!M355</f>
        <v>February</v>
      </c>
    </row>
    <row r="356" spans="1:14" x14ac:dyDescent="0.2">
      <c r="A356" s="23" t="str">
        <f>'Olieforbrug, TJ'!A356</f>
        <v>Marts</v>
      </c>
      <c r="C356" s="16">
        <f>IFERROR(HLOOKUP("total kat 2",'[3]Månedlig Olie Rapport'!$B$2:$AG$39,MATCH("Egen produktion 2.i.",'[3]Månedlig Olie Rapport'!$B$2:$B$39,0),FALSE),0)-IFERROR(HLOOKUP("total kat 2",'[3]Månedlig Olie Rapport'!$B$2:$AG$39,MATCH("Anvendt til produktion 3.n",'[3]Månedlig Olie Rapport'!$B$2:$B$39,0),FALSE),0)</f>
        <v>382024</v>
      </c>
      <c r="D356" s="16">
        <f>IFERROR(HLOOKUP("total kat 2",'[3]Månedlig Olie Rapport'!$A$2:$AG$39,MATCH("Import 2.a.",'[3]Månedlig Olie Rapport'!$B$2:$B$39,0),FALSE),0)</f>
        <v>263129</v>
      </c>
      <c r="E356" s="16">
        <f>IFERROR(HLOOKUP("total kat 2",'[3]Månedlig Olie Rapport'!$A$2:$AG$39,MATCH("Eksport 3.a.",'[3]Månedlig Olie Rapport'!$B$2:$B$39,0),FALSE),0)</f>
        <v>354658</v>
      </c>
      <c r="F356" s="16">
        <f>IFERROR(HLOOKUP("total kat 2",'[3]Månedlig Olie Rapport'!$A$2:$AG$39,MATCH("Bunkring af udenrigsfart 3.d.",'[3]Månedlig Olie Rapport'!$B$2:$B$39,0),FALSE),0)</f>
        <v>35275</v>
      </c>
      <c r="G356" s="16">
        <f t="shared" si="70"/>
        <v>159536</v>
      </c>
      <c r="H356" s="16">
        <f>IFERROR(HLOOKUP("total kat 2",'[3]Månedlig Olie Rapport'!$A$2:$AG$39,MATCH("Salg til Forsvaret 3.e.",'[3]Månedlig Olie Rapport'!$B$2:$B$39,0),FALSE),0)
+IFERROR(HLOOKUP("total kat 2",'[3]Månedlig Olie Rapport'!$A$2:$AG$39,MATCH("Salg til international luftfart 3.f.",'[3]Månedlig Olie Rapport'!$B$2:$B$39,0),FALSE),0)
+IFERROR(HLOOKUP("total kat 2",'[3]Månedlig Olie Rapport'!$A$2:$AG$39,MATCH("Salg til andre 3.h.",'[3]Månedlig Olie Rapport'!$B$2:$B$39,0),FALSE),0)
+IFERROR(HLOOKUP("total kat 2",'[3]Månedlig Olie Rapport'!$A$2:$AG$39,MATCH("Salg til platforme 3.g.",'[3]Månedlig Olie Rapport'!$B$2:$B$39,0),FALSE),0)
+IFERROR(HLOOKUP("total kat 2",'[3]Månedlig Olie Rapport'!$A$2:$AG$39,MATCH("Eget forbrug uden for raffinaderi 3*",'[3]Månedlig Olie Rapport'!$B$2:$B$39,0),FALSE),0)-IFERROR(HLOOKUP("total kat 2",'[3]Månedlig Olie Rapport'!$A$2:$AG$39,MATCH("Køb fra andre 2e",'[3]Månedlig Olie Rapport'!$B$2:$B$39,0),FALSE),0)</f>
        <v>419287</v>
      </c>
      <c r="I356" s="16">
        <f>IFERROR(HLOOKUP("total kat 2",'[3]Månedlig Olie Rapport'!$A$2:$AG$39,MATCH("EGEN BEHOLDNING ULTIMO",'[3]Månedlig Olie Rapport'!$A$2:$A$39,0),FALSE),0)</f>
        <v>2058480</v>
      </c>
      <c r="J356" s="15"/>
      <c r="K356" s="15"/>
      <c r="L356" s="14">
        <f t="shared" si="69"/>
        <v>15038.986115999998</v>
      </c>
      <c r="N356" s="23" t="str">
        <f>'Olieforbrug, TJ'!M356</f>
        <v>March</v>
      </c>
    </row>
    <row r="357" spans="1:14" x14ac:dyDescent="0.2">
      <c r="A357" s="23" t="str">
        <f>'Olieforbrug, TJ'!A357</f>
        <v>April</v>
      </c>
      <c r="C357" s="16">
        <f>IFERROR(HLOOKUP("total kat 2",'[4]Månedlig Olie Rapport'!$B$2:$AG$39,MATCH("Egen produktion 2.i.",'[4]Månedlig Olie Rapport'!$B$2:$B$39,0),FALSE),0)-IFERROR(HLOOKUP("total kat 2",'[4]Månedlig Olie Rapport'!$B$2:$AG$39,MATCH("Anvendt til produktion 3.n",'[4]Månedlig Olie Rapport'!$B$2:$B$39,0),FALSE),0)</f>
        <v>369469</v>
      </c>
      <c r="D357" s="16">
        <f>IFERROR(HLOOKUP("total kat 2",'[4]Månedlig Olie Rapport'!$A$2:$AG$39,MATCH("Import 2.a.",'[4]Månedlig Olie Rapport'!$B$2:$B$39,0),FALSE),0)</f>
        <v>201445</v>
      </c>
      <c r="E357" s="16">
        <f>IFERROR(HLOOKUP("total kat 2",'[4]Månedlig Olie Rapport'!$A$2:$AG$39,MATCH("Eksport 3.a.",'[4]Månedlig Olie Rapport'!$B$2:$B$39,0),FALSE),0)</f>
        <v>237655</v>
      </c>
      <c r="F357" s="16">
        <f>IFERROR(HLOOKUP("total kat 2",'[4]Månedlig Olie Rapport'!$A$2:$AG$39,MATCH("Bunkring af udenrigsfart 3.d.",'[4]Månedlig Olie Rapport'!$B$2:$B$39,0),FALSE),0)</f>
        <v>27266</v>
      </c>
      <c r="G357" s="16">
        <f t="shared" si="70"/>
        <v>53313</v>
      </c>
      <c r="H357" s="16">
        <f>IFERROR(HLOOKUP("total kat 2",'[4]Månedlig Olie Rapport'!$A$2:$AG$39,MATCH("Salg til Forsvaret 3.e.",'[4]Månedlig Olie Rapport'!$B$2:$B$39,0),FALSE),0)
+IFERROR(HLOOKUP("total kat 2",'[4]Månedlig Olie Rapport'!$A$2:$AG$39,MATCH("Salg til international luftfart 3.f.",'[4]Månedlig Olie Rapport'!$B$2:$B$39,0),FALSE),0)
+IFERROR(HLOOKUP("total kat 2",'[4]Månedlig Olie Rapport'!$A$2:$AG$39,MATCH("Salg til andre 3.h.",'[4]Månedlig Olie Rapport'!$B$2:$B$39,0),FALSE),0)
+IFERROR(HLOOKUP("total kat 2",'[4]Månedlig Olie Rapport'!$A$2:$AG$39,MATCH("Salg til platforme 3.g.",'[4]Månedlig Olie Rapport'!$B$2:$B$39,0),FALSE),0)
+IFERROR(HLOOKUP("total kat 2",'[4]Månedlig Olie Rapport'!$A$2:$AG$39,MATCH("Eget forbrug uden for raffinaderi 3*",'[4]Månedlig Olie Rapport'!$B$2:$B$39,0),FALSE),0)-IFERROR(HLOOKUP("total kat 2",'[4]Månedlig Olie Rapport'!$A$2:$AG$39,MATCH("Køb fra andre 2e",'[4]Månedlig Olie Rapport'!$B$2:$B$39,0),FALSE),0)</f>
        <v>360315</v>
      </c>
      <c r="I357" s="16">
        <f>IFERROR(HLOOKUP("total kat 2",'[4]Månedlig Olie Rapport'!$A$2:$AG$39,MATCH("EGEN BEHOLDNING ULTIMO",'[4]Månedlig Olie Rapport'!$A$2:$A$39,0),FALSE),0)</f>
        <v>2005167</v>
      </c>
      <c r="J357" s="15"/>
      <c r="K357" s="15"/>
      <c r="L357" s="14">
        <f t="shared" si="69"/>
        <v>12923.778420000001</v>
      </c>
      <c r="N357" s="23" t="str">
        <f>'Olieforbrug, TJ'!M357</f>
        <v>April</v>
      </c>
    </row>
    <row r="358" spans="1:14" x14ac:dyDescent="0.2">
      <c r="A358" s="23" t="str">
        <f>'Olieforbrug, TJ'!A358</f>
        <v>Maj</v>
      </c>
      <c r="C358" s="16">
        <f>IFERROR(HLOOKUP("total kat 2",'[5]Månedlig Olie Rapport'!$B$2:$AG$39,MATCH("Egen produktion 2.i.",'[5]Månedlig Olie Rapport'!$B$2:$B$39,0),FALSE),0)-IFERROR(HLOOKUP("total kat 2",'[5]Månedlig Olie Rapport'!$B$2:$AG$39,MATCH("Anvendt til produktion 3.n",'[5]Månedlig Olie Rapport'!$B$2:$B$39,0),FALSE),0)</f>
        <v>395035</v>
      </c>
      <c r="D358" s="16">
        <f>IFERROR(HLOOKUP("total kat 2",'[5]Månedlig Olie Rapport'!$A$2:$AG$39,MATCH("Import 2.a.",'[5]Månedlig Olie Rapport'!$B$2:$B$39,0),FALSE),0)</f>
        <v>290101</v>
      </c>
      <c r="E358" s="16">
        <f>IFERROR(HLOOKUP("total kat 2",'[5]Månedlig Olie Rapport'!$A$2:$AG$39,MATCH("Eksport 3.a.",'[5]Månedlig Olie Rapport'!$B$2:$B$39,0),FALSE),0)</f>
        <v>192278</v>
      </c>
      <c r="F358" s="16">
        <f>IFERROR(HLOOKUP("total kat 2",'[5]Månedlig Olie Rapport'!$A$2:$AG$39,MATCH("Bunkring af udenrigsfart 3.d.",'[5]Månedlig Olie Rapport'!$B$2:$B$39,0),FALSE),0)</f>
        <v>32878</v>
      </c>
      <c r="G358" s="16">
        <f t="shared" si="70"/>
        <v>-75897</v>
      </c>
      <c r="H358" s="16">
        <f>IFERROR(HLOOKUP("total kat 2",'[5]Månedlig Olie Rapport'!$A$2:$AG$39,MATCH("Salg til Forsvaret 3.e.",'[5]Månedlig Olie Rapport'!$B$2:$B$39,0),FALSE),0)
+IFERROR(HLOOKUP("total kat 2",'[5]Månedlig Olie Rapport'!$A$2:$AG$39,MATCH("Salg til international luftfart 3.f.",'[5]Månedlig Olie Rapport'!$B$2:$B$39,0),FALSE),0)
+IFERROR(HLOOKUP("total kat 2",'[5]Månedlig Olie Rapport'!$A$2:$AG$39,MATCH("Salg til andre 3.h.",'[5]Månedlig Olie Rapport'!$B$2:$B$39,0),FALSE),0)
+IFERROR(HLOOKUP("total kat 2",'[5]Månedlig Olie Rapport'!$A$2:$AG$39,MATCH("Salg til platforme 3.g.",'[5]Månedlig Olie Rapport'!$B$2:$B$39,0),FALSE),0)
+IFERROR(HLOOKUP("total kat 2",'[5]Månedlig Olie Rapport'!$A$2:$AG$39,MATCH("Eget forbrug uden for raffinaderi 3*",'[5]Månedlig Olie Rapport'!$B$2:$B$39,0),FALSE),0)-IFERROR(HLOOKUP("total kat 2",'[5]Månedlig Olie Rapport'!$A$2:$AG$39,MATCH("Køb fra andre 2e",'[5]Månedlig Olie Rapport'!$B$2:$B$39,0),FALSE),0)</f>
        <v>397754</v>
      </c>
      <c r="I358" s="16">
        <f>IFERROR(HLOOKUP("total kat 2",'[5]Månedlig Olie Rapport'!$A$2:$AG$39,MATCH("EGEN BEHOLDNING ULTIMO",'[5]Månedlig Olie Rapport'!$A$2:$A$39,0),FALSE),0)</f>
        <v>2081064</v>
      </c>
      <c r="J358" s="15"/>
      <c r="K358" s="15"/>
      <c r="L358" s="14">
        <f t="shared" si="69"/>
        <v>14266.640472000001</v>
      </c>
      <c r="N358" s="23" t="str">
        <f>'Olieforbrug, TJ'!M358</f>
        <v>May</v>
      </c>
    </row>
    <row r="359" spans="1:14" x14ac:dyDescent="0.2">
      <c r="A359" s="23" t="str">
        <f>'Olieforbrug, TJ'!A359</f>
        <v>Juni</v>
      </c>
      <c r="C359" s="16">
        <f>IFERROR(HLOOKUP("total kat 2",'[6]Månedlig Olie Rapport'!$B$2:$AG$39,MATCH("Egen produktion 2.i.",'[6]Månedlig Olie Rapport'!$B$2:$B$39,0),FALSE),0)-IFERROR(HLOOKUP("total kat 2",'[6]Månedlig Olie Rapport'!$B$2:$AG$39,MATCH("Anvendt til produktion 3.n",'[6]Månedlig Olie Rapport'!$B$2:$B$39,0),FALSE),0)</f>
        <v>344419</v>
      </c>
      <c r="D359" s="16">
        <f>IFERROR(HLOOKUP("total kat 2",'[6]Månedlig Olie Rapport'!$A$2:$AG$39,MATCH("Import 2.a.",'[6]Månedlig Olie Rapport'!$B$2:$B$39,0),FALSE),0)</f>
        <v>264272</v>
      </c>
      <c r="E359" s="16">
        <f>IFERROR(HLOOKUP("total kat 2",'[6]Månedlig Olie Rapport'!$A$2:$AG$39,MATCH("Eksport 3.a.",'[6]Månedlig Olie Rapport'!$B$2:$B$39,0),FALSE),0)</f>
        <v>234432</v>
      </c>
      <c r="F359" s="16">
        <f>IFERROR(HLOOKUP("total kat 2",'[6]Månedlig Olie Rapport'!$A$2:$AG$39,MATCH("Bunkring af udenrigsfart 3.d.",'[6]Månedlig Olie Rapport'!$B$2:$B$39,0),FALSE),0)</f>
        <v>40047</v>
      </c>
      <c r="G359" s="16">
        <f t="shared" si="70"/>
        <v>32755</v>
      </c>
      <c r="H359" s="16">
        <f>IFERROR(HLOOKUP("total kat 2",'[6]Månedlig Olie Rapport'!$A$2:$AG$39,MATCH("Salg til Forsvaret 3.e.",'[6]Månedlig Olie Rapport'!$B$2:$B$39,0),FALSE),0)
+IFERROR(HLOOKUP("total kat 2",'[6]Månedlig Olie Rapport'!$A$2:$AG$39,MATCH("Salg til international luftfart 3.f.",'[6]Månedlig Olie Rapport'!$B$2:$B$39,0),FALSE),0)
+IFERROR(HLOOKUP("total kat 2",'[6]Månedlig Olie Rapport'!$A$2:$AG$39,MATCH("Salg til andre 3.h.",'[6]Månedlig Olie Rapport'!$B$2:$B$39,0),FALSE),0)
+IFERROR(HLOOKUP("total kat 2",'[6]Månedlig Olie Rapport'!$A$2:$AG$39,MATCH("Salg til platforme 3.g.",'[6]Månedlig Olie Rapport'!$B$2:$B$39,0),FALSE),0)
+IFERROR(HLOOKUP("total kat 2",'[6]Månedlig Olie Rapport'!$A$2:$AG$39,MATCH("Eget forbrug uden for raffinaderi 3*",'[6]Månedlig Olie Rapport'!$B$2:$B$39,0),FALSE),0)-IFERROR(HLOOKUP("total kat 2",'[6]Månedlig Olie Rapport'!$A$2:$AG$39,MATCH("Køb fra andre 2e",'[6]Månedlig Olie Rapport'!$B$2:$B$39,0),FALSE),0)</f>
        <v>375177</v>
      </c>
      <c r="I359" s="16">
        <f>IFERROR(HLOOKUP("total kat 2",'[6]Månedlig Olie Rapport'!$A$2:$AG$39,MATCH("EGEN BEHOLDNING ULTIMO",'[6]Månedlig Olie Rapport'!$A$2:$A$39,0),FALSE),0)</f>
        <v>2048309</v>
      </c>
      <c r="J359" s="15"/>
      <c r="K359" s="15"/>
      <c r="L359" s="14">
        <f t="shared" si="69"/>
        <v>13456.848636000001</v>
      </c>
      <c r="N359" s="23" t="str">
        <f>'Olieforbrug, TJ'!M359</f>
        <v>June</v>
      </c>
    </row>
    <row r="360" spans="1:14" x14ac:dyDescent="0.2">
      <c r="A360" s="23" t="str">
        <f>'Olieforbrug, TJ'!A360</f>
        <v>Juli</v>
      </c>
      <c r="C360" s="16">
        <f>IFERROR(HLOOKUP("total kat 2",'[7]Månedlig Olie Rapport'!$B$2:$AG$39,MATCH("Egen produktion 2.i.",'[7]Månedlig Olie Rapport'!$B$2:$B$39,0),FALSE),0)-IFERROR(HLOOKUP("total kat 2",'[7]Månedlig Olie Rapport'!$B$2:$AG$39,MATCH("Anvendt til produktion 3.n",'[7]Månedlig Olie Rapport'!$B$2:$B$39,0),FALSE),0)</f>
        <v>348531</v>
      </c>
      <c r="D360" s="16">
        <f>IFERROR(HLOOKUP("total kat 2",'[7]Månedlig Olie Rapport'!$A$2:$AG$39,MATCH("Import 2.a.",'[7]Månedlig Olie Rapport'!$B$2:$B$39,0),FALSE),0)</f>
        <v>228608</v>
      </c>
      <c r="E360" s="16">
        <f>IFERROR(HLOOKUP("total kat 2",'[7]Månedlig Olie Rapport'!$A$2:$AG$39,MATCH("Eksport 3.a.",'[7]Månedlig Olie Rapport'!$B$2:$B$39,0),FALSE),0)</f>
        <v>166819</v>
      </c>
      <c r="F360" s="16">
        <f>IFERROR(HLOOKUP("total kat 2",'[7]Månedlig Olie Rapport'!$A$2:$AG$39,MATCH("Bunkring af udenrigsfart 3.d.",'[7]Månedlig Olie Rapport'!$B$2:$B$39,0),FALSE),0)</f>
        <v>34177</v>
      </c>
      <c r="G360" s="16">
        <f t="shared" si="70"/>
        <v>-5475</v>
      </c>
      <c r="H360" s="16">
        <f>IFERROR(HLOOKUP("total kat 2",'[7]Månedlig Olie Rapport'!$A$2:$AG$39,MATCH("Salg til Forsvaret 3.e.",'[7]Månedlig Olie Rapport'!$B$2:$B$39,0),FALSE),0)
+IFERROR(HLOOKUP("total kat 2",'[7]Månedlig Olie Rapport'!$A$2:$AG$39,MATCH("Salg til international luftfart 3.f.",'[7]Månedlig Olie Rapport'!$B$2:$B$39,0),FALSE),0)
+IFERROR(HLOOKUP("total kat 2",'[7]Månedlig Olie Rapport'!$A$2:$AG$39,MATCH("Salg til andre 3.h.",'[7]Månedlig Olie Rapport'!$B$2:$B$39,0),FALSE),0)
+IFERROR(HLOOKUP("total kat 2",'[7]Månedlig Olie Rapport'!$A$2:$AG$39,MATCH("Salg til platforme 3.g.",'[7]Månedlig Olie Rapport'!$B$2:$B$39,0),FALSE),0)
+IFERROR(HLOOKUP("total kat 2",'[7]Månedlig Olie Rapport'!$A$2:$AG$39,MATCH("Eget forbrug uden for raffinaderi 3*",'[7]Månedlig Olie Rapport'!$B$2:$B$39,0),FALSE),0)-IFERROR(HLOOKUP("total kat 2",'[7]Månedlig Olie Rapport'!$A$2:$AG$39,MATCH("Køb fra andre 2e",'[7]Månedlig Olie Rapport'!$B$2:$B$39,0),FALSE),0)</f>
        <v>365662</v>
      </c>
      <c r="I360" s="16">
        <f>IFERROR(HLOOKUP("total kat 2",'[7]Månedlig Olie Rapport'!$A$2:$AG$39,MATCH("EGEN BEHOLDNING ULTIMO",'[7]Månedlig Olie Rapport'!$A$2:$A$39,0),FALSE),0)</f>
        <v>2053784</v>
      </c>
      <c r="J360" s="15"/>
      <c r="K360" s="15"/>
      <c r="L360" s="14">
        <f t="shared" si="69"/>
        <v>13115.564616000001</v>
      </c>
      <c r="N360" s="23" t="str">
        <f>'Olieforbrug, TJ'!M360</f>
        <v>July</v>
      </c>
    </row>
    <row r="361" spans="1:14" x14ac:dyDescent="0.2">
      <c r="A361" s="23" t="str">
        <f>'Olieforbrug, TJ'!A361</f>
        <v>August</v>
      </c>
      <c r="C361" s="16">
        <f>IFERROR(HLOOKUP("total kat 2",'[8]Månedlig Olie Rapport'!$B$2:$AG$39,MATCH("Egen produktion 2.i.",'[8]Månedlig Olie Rapport'!$B$2:$B$39,0),FALSE),0)-IFERROR(HLOOKUP("total kat 2",'[8]Månedlig Olie Rapport'!$B$2:$AG$39,MATCH("Anvendt til produktion 3.n",'[8]Månedlig Olie Rapport'!$B$2:$B$39,0),FALSE),0)</f>
        <v>332155</v>
      </c>
      <c r="D361" s="16">
        <f>IFERROR(HLOOKUP("total kat 2",'[8]Månedlig Olie Rapport'!$A$2:$AG$39,MATCH("Import 2.a.",'[8]Månedlig Olie Rapport'!$B$2:$B$39,0),FALSE),0)</f>
        <v>349455</v>
      </c>
      <c r="E361" s="16">
        <f>IFERROR(HLOOKUP("total kat 2",'[8]Månedlig Olie Rapport'!$A$2:$AG$39,MATCH("Eksport 3.a.",'[8]Månedlig Olie Rapport'!$B$2:$B$39,0),FALSE),0)</f>
        <v>293091</v>
      </c>
      <c r="F361" s="16">
        <f>IFERROR(HLOOKUP("total kat 2",'[8]Månedlig Olie Rapport'!$A$2:$AG$39,MATCH("Bunkring af udenrigsfart 3.d.",'[8]Månedlig Olie Rapport'!$B$2:$B$39,0),FALSE),0)</f>
        <v>40745</v>
      </c>
      <c r="G361" s="16">
        <f>I360-I361</f>
        <v>23378</v>
      </c>
      <c r="H361" s="16">
        <f>IFERROR(HLOOKUP("total kat 2",'[8]Månedlig Olie Rapport'!$A$2:$AG$39,MATCH("Salg til Forsvaret 3.e.",'[8]Månedlig Olie Rapport'!$B$2:$B$39,0),FALSE),0)
+IFERROR(HLOOKUP("total kat 2",'[8]Månedlig Olie Rapport'!$A$2:$AG$39,MATCH("Salg til international luftfart 3.f.",'[8]Månedlig Olie Rapport'!$B$2:$B$39,0),FALSE),0)
+IFERROR(HLOOKUP("total kat 2",'[8]Månedlig Olie Rapport'!$A$2:$AG$39,MATCH("Salg til andre 3.h.",'[8]Månedlig Olie Rapport'!$B$2:$B$39,0),FALSE),0)
+IFERROR(HLOOKUP("total kat 2",'[8]Månedlig Olie Rapport'!$A$2:$AG$39,MATCH("Salg til platforme 3.g.",'[8]Månedlig Olie Rapport'!$B$2:$B$39,0),FALSE),0)
+IFERROR(HLOOKUP("total kat 2",'[8]Månedlig Olie Rapport'!$A$2:$AG$39,MATCH("Eget forbrug uden for raffinaderi 3*",'[8]Månedlig Olie Rapport'!$B$2:$B$39,0),FALSE),0)-IFERROR(HLOOKUP("total kat 2",'[8]Månedlig Olie Rapport'!$A$2:$AG$39,MATCH("Køb fra andre 2e",'[8]Månedlig Olie Rapport'!$B$2:$B$39,0),FALSE),0)</f>
        <v>375096</v>
      </c>
      <c r="I361" s="16">
        <f>IFERROR(HLOOKUP("total kat 2",'[8]Månedlig Olie Rapport'!$A$2:$AG$39,MATCH("EGEN BEHOLDNING ULTIMO",'[8]Månedlig Olie Rapport'!$A$2:$A$39,0),FALSE),0)</f>
        <v>2030406</v>
      </c>
      <c r="J361" s="15"/>
      <c r="K361" s="15"/>
      <c r="L361" s="14">
        <f t="shared" si="69"/>
        <v>13453.943328000001</v>
      </c>
      <c r="N361" s="23" t="str">
        <f>'Olieforbrug, TJ'!M361</f>
        <v>August</v>
      </c>
    </row>
    <row r="362" spans="1:14" x14ac:dyDescent="0.2">
      <c r="A362" s="23" t="str">
        <f>'Olieforbrug, TJ'!A362</f>
        <v>September</v>
      </c>
      <c r="C362" s="16">
        <f>IFERROR(HLOOKUP("total kat 2",'[9]Månedlig Olie Rapport'!$B$2:$AG$39,MATCH("Egen produktion 2.i.",'[9]Månedlig Olie Rapport'!$B$2:$B$39,0),FALSE),0)-IFERROR(HLOOKUP("total kat 2",'[9]Månedlig Olie Rapport'!$B$2:$AG$39,MATCH("Anvendt til produktion 3.n",'[9]Månedlig Olie Rapport'!$B$2:$B$39,0),FALSE),0)</f>
        <v>191890</v>
      </c>
      <c r="D362" s="16">
        <f>IFERROR(HLOOKUP("total kat 2",'[9]Månedlig Olie Rapport'!$A$2:$AG$39,MATCH("Import 2.a.",'[9]Månedlig Olie Rapport'!$B$2:$B$39,0),FALSE),0)</f>
        <v>252937</v>
      </c>
      <c r="E362" s="16">
        <f>IFERROR(HLOOKUP("total kat 2",'[9]Månedlig Olie Rapport'!$A$2:$AG$39,MATCH("Eksport 3.a.",'[9]Månedlig Olie Rapport'!$B$2:$B$39,0),FALSE),0)</f>
        <v>265004</v>
      </c>
      <c r="F362" s="16">
        <f>IFERROR(HLOOKUP("total kat 2",'[9]Månedlig Olie Rapport'!$A$2:$AG$39,MATCH("Bunkring af udenrigsfart 3.d.",'[9]Månedlig Olie Rapport'!$B$2:$B$39,0),FALSE),0)</f>
        <v>28013</v>
      </c>
      <c r="G362" s="16">
        <f>I361-I362</f>
        <v>242518</v>
      </c>
      <c r="H362" s="16">
        <f>IFERROR(HLOOKUP("total kat 2",'[9]Månedlig Olie Rapport'!$A$2:$AG$39,MATCH("Salg til Forsvaret 3.e.",'[9]Månedlig Olie Rapport'!$B$2:$B$39,0),FALSE),0)
+IFERROR(HLOOKUP("total kat 2",'[9]Månedlig Olie Rapport'!$A$2:$AG$39,MATCH("Salg til international luftfart 3.f.",'[9]Månedlig Olie Rapport'!$B$2:$B$39,0),FALSE),0)
+IFERROR(HLOOKUP("total kat 2",'[9]Månedlig Olie Rapport'!$A$2:$AG$39,MATCH("Salg til andre 3.h.",'[9]Månedlig Olie Rapport'!$B$2:$B$39,0),FALSE),0)
+IFERROR(HLOOKUP("total kat 2",'[9]Månedlig Olie Rapport'!$A$2:$AG$39,MATCH("Salg til platforme 3.g.",'[9]Månedlig Olie Rapport'!$B$2:$B$39,0),FALSE),0)
+IFERROR(HLOOKUP("total kat 2",'[9]Månedlig Olie Rapport'!$A$2:$AG$39,MATCH("Eget forbrug uden for raffinaderi 3*",'[9]Månedlig Olie Rapport'!$B$2:$B$39,0),FALSE),0)-IFERROR(HLOOKUP("total kat 2",'[9]Månedlig Olie Rapport'!$A$2:$AG$39,MATCH("Køb fra andre 2e",'[9]Månedlig Olie Rapport'!$B$2:$B$39,0),FALSE),0)</f>
        <v>395002</v>
      </c>
      <c r="I362" s="16">
        <f>IFERROR(HLOOKUP("total kat 2",'[9]Månedlig Olie Rapport'!$A$2:$AG$39,MATCH("EGEN BEHOLDNING ULTIMO",'[9]Månedlig Olie Rapport'!$A$2:$A$39,0),FALSE),0)</f>
        <v>1787888</v>
      </c>
      <c r="J362" s="15"/>
      <c r="K362" s="15"/>
      <c r="L362" s="14">
        <f t="shared" si="69"/>
        <v>14167.931736000002</v>
      </c>
      <c r="N362" s="23" t="str">
        <f>'Olieforbrug, TJ'!M362</f>
        <v>September</v>
      </c>
    </row>
    <row r="363" spans="1:14" x14ac:dyDescent="0.2">
      <c r="A363" s="23" t="str">
        <f>'Olieforbrug, TJ'!A363</f>
        <v>Oktober</v>
      </c>
      <c r="C363" s="16">
        <f>IFERROR(HLOOKUP("total kat 2",'[10]Månedlig Olie Rapport'!$B$2:$AG$39,MATCH("Egen produktion 2.i.",'[10]Månedlig Olie Rapport'!$B$2:$B$39,0),FALSE),0)-IFERROR(HLOOKUP("total kat 2",'[10]Månedlig Olie Rapport'!$B$2:$AG$39,MATCH("Anvendt til produktion 3.n",'[10]Månedlig Olie Rapport'!$B$2:$B$39,0),FALSE),0)</f>
        <v>259490</v>
      </c>
      <c r="D363" s="16">
        <f>IFERROR(HLOOKUP("total kat 2",'[10]Månedlig Olie Rapport'!$A$2:$AG$39,MATCH("Import 2.a.",'[10]Månedlig Olie Rapport'!$B$2:$B$39,0),FALSE),0)</f>
        <v>269153</v>
      </c>
      <c r="E363" s="16">
        <f>IFERROR(HLOOKUP("total kat 2",'[10]Månedlig Olie Rapport'!$A$2:$AG$39,MATCH("Eksport 3.a.",'[10]Månedlig Olie Rapport'!$B$2:$B$39,0),FALSE),0)</f>
        <v>241682</v>
      </c>
      <c r="F363" s="16">
        <f>IFERROR(HLOOKUP("total kat 2",'[10]Månedlig Olie Rapport'!$A$2:$AG$39,MATCH("Bunkring af udenrigsfart 3.d.",'[10]Månedlig Olie Rapport'!$B$2:$B$39,0),FALSE),0)</f>
        <v>32720</v>
      </c>
      <c r="G363" s="16">
        <f>I362-I363</f>
        <v>133702</v>
      </c>
      <c r="H363" s="16">
        <f>IFERROR(HLOOKUP("total kat 2",'[10]Månedlig Olie Rapport'!$A$2:$AG$39,MATCH("Salg til Forsvaret 3.e.",'[10]Månedlig Olie Rapport'!$B$2:$B$39,0),FALSE),0)
+IFERROR(HLOOKUP("total kat 2",'[10]Månedlig Olie Rapport'!$A$2:$AG$39,MATCH("Salg til international luftfart 3.f.",'[10]Månedlig Olie Rapport'!$B$2:$B$39,0),FALSE),0)
+IFERROR(HLOOKUP("total kat 2",'[10]Månedlig Olie Rapport'!$A$2:$AG$39,MATCH("Salg til andre 3.h.",'[10]Månedlig Olie Rapport'!$B$2:$B$39,0),FALSE),0)
+IFERROR(HLOOKUP("total kat 2",'[10]Månedlig Olie Rapport'!$A$2:$AG$39,MATCH("Salg til platforme 3.g.",'[10]Månedlig Olie Rapport'!$B$2:$B$39,0),FALSE),0)
+IFERROR(HLOOKUP("total kat 2",'[10]Månedlig Olie Rapport'!$A$2:$AG$39,MATCH("Eget forbrug uden for raffinaderi 3*",'[10]Månedlig Olie Rapport'!$B$2:$B$39,0),FALSE),0)-IFERROR(HLOOKUP("total kat 2",'[10]Månedlig Olie Rapport'!$A$2:$AG$39,MATCH("Køb fra andre 2e",'[10]Månedlig Olie Rapport'!$B$2:$B$39,0),FALSE),0)</f>
        <v>391450</v>
      </c>
      <c r="I363" s="16">
        <f>IFERROR(HLOOKUP("total kat 2",'[10]Månedlig Olie Rapport'!$A$2:$AG$39,MATCH("EGEN BEHOLDNING ULTIMO",'[10]Månedlig Olie Rapport'!$A$2:$A$39,0),FALSE),0)</f>
        <v>1654186</v>
      </c>
      <c r="J363" s="15"/>
      <c r="K363" s="15"/>
      <c r="L363" s="14">
        <f t="shared" si="69"/>
        <v>14040.528600000001</v>
      </c>
      <c r="N363" s="23" t="str">
        <f>'Olieforbrug, TJ'!M363</f>
        <v>October</v>
      </c>
    </row>
    <row r="364" spans="1:14" x14ac:dyDescent="0.2">
      <c r="A364" s="23" t="str">
        <f>'Olieforbrug, TJ'!A364</f>
        <v>November</v>
      </c>
      <c r="C364" s="16">
        <f>IFERROR(HLOOKUP("total kat 2",'[11]Månedlig Olie Rapport'!$B$2:$AG$39,MATCH("Egen produktion 2.i.",'[11]Månedlig Olie Rapport'!$B$2:$B$39,0),FALSE),0)-IFERROR(HLOOKUP("total kat 2",'[11]Månedlig Olie Rapport'!$B$2:$AG$39,MATCH("Anvendt til produktion 3.n",'[11]Månedlig Olie Rapport'!$B$2:$B$39,0),FALSE),0)</f>
        <v>326851</v>
      </c>
      <c r="D364" s="16">
        <f>IFERROR(HLOOKUP("total kat 2",'[11]Månedlig Olie Rapport'!$A$2:$AG$39,MATCH("Import 2.a.",'[11]Månedlig Olie Rapport'!$B$2:$B$39,0),FALSE),0)</f>
        <v>377288</v>
      </c>
      <c r="E364" s="16">
        <f>IFERROR(HLOOKUP("total kat 2",'[11]Månedlig Olie Rapport'!$A$2:$AG$39,MATCH("Eksport 3.a.",'[11]Månedlig Olie Rapport'!$B$2:$B$39,0),FALSE),0)</f>
        <v>186781</v>
      </c>
      <c r="F364" s="16">
        <f>IFERROR(HLOOKUP("total kat 2",'[11]Månedlig Olie Rapport'!$A$2:$AG$39,MATCH("Bunkring af udenrigsfart 3.d.",'[11]Månedlig Olie Rapport'!$B$2:$B$39,0),FALSE),0)</f>
        <v>53275</v>
      </c>
      <c r="G364" s="16">
        <f>I363-I364</f>
        <v>-61276</v>
      </c>
      <c r="H364" s="16">
        <f>IFERROR(HLOOKUP("total kat 2",'[11]Månedlig Olie Rapport'!$A$2:$AG$39,MATCH("Salg til Forsvaret 3.e.",'[11]Månedlig Olie Rapport'!$B$2:$B$39,0),FALSE),0)
+IFERROR(HLOOKUP("total kat 2",'[11]Månedlig Olie Rapport'!$A$2:$AG$39,MATCH("Salg til international luftfart 3.f.",'[11]Månedlig Olie Rapport'!$B$2:$B$39,0),FALSE),0)
+IFERROR(HLOOKUP("total kat 2",'[11]Månedlig Olie Rapport'!$A$2:$AG$39,MATCH("Salg til andre 3.h.",'[11]Månedlig Olie Rapport'!$B$2:$B$39,0),FALSE),0)
+IFERROR(HLOOKUP("total kat 2",'[11]Månedlig Olie Rapport'!$A$2:$AG$39,MATCH("Salg til platforme 3.g.",'[11]Månedlig Olie Rapport'!$B$2:$B$39,0),FALSE),0)
+IFERROR(HLOOKUP("total kat 2",'[11]Månedlig Olie Rapport'!$A$2:$AG$39,MATCH("Eget forbrug uden for raffinaderi 3*",'[11]Månedlig Olie Rapport'!$B$2:$B$39,0),FALSE),0)-IFERROR(HLOOKUP("total kat 2",'[11]Månedlig Olie Rapport'!$A$2:$AG$39,MATCH("Køb fra andre 2e",'[11]Månedlig Olie Rapport'!$B$2:$B$39,0),FALSE),0)</f>
        <v>403953</v>
      </c>
      <c r="I364" s="16">
        <f>IFERROR(HLOOKUP("total kat 2",'[11]Månedlig Olie Rapport'!$A$2:$AG$39,MATCH("EGEN BEHOLDNING ULTIMO",'[11]Månedlig Olie Rapport'!$A$2:$A$39,0),FALSE),0)</f>
        <v>1715462</v>
      </c>
      <c r="J364" s="15"/>
      <c r="K364" s="15"/>
      <c r="L364" s="14">
        <f t="shared" si="69"/>
        <v>14488.986204000001</v>
      </c>
      <c r="N364" s="23" t="str">
        <f>'Olieforbrug, TJ'!M364</f>
        <v>November</v>
      </c>
    </row>
    <row r="365" spans="1:14" ht="13.5" thickBot="1" x14ac:dyDescent="0.25">
      <c r="A365" s="41" t="str">
        <f>'Olieforbrug, TJ'!A365</f>
        <v>December</v>
      </c>
      <c r="C365" s="42">
        <f>IFERROR(HLOOKUP("total kat 2",'[12]Månedlig Olie Rapport'!$B$2:$AG$39,MATCH("Egen produktion 2.i.",'[12]Månedlig Olie Rapport'!$B$2:$B$39,0),FALSE),0)-IFERROR(HLOOKUP("total kat 2",'[12]Månedlig Olie Rapport'!$B$2:$AG$39,MATCH("Anvendt til produktion 3.n",'[12]Månedlig Olie Rapport'!$B$2:$B$39,0),FALSE),0)</f>
        <v>379732</v>
      </c>
      <c r="D365" s="42">
        <f>IFERROR(HLOOKUP("total kat 2",'[12]Månedlig Olie Rapport'!$A$2:$AG$39,MATCH("Import 2.a.",'[12]Månedlig Olie Rapport'!$B$2:$B$39,0),FALSE),0)</f>
        <v>305160</v>
      </c>
      <c r="E365" s="42">
        <f>IFERROR(HLOOKUP("total kat 2",'[12]Månedlig Olie Rapport'!$A$2:$AG$39,MATCH("Eksport 3.a.",'[12]Månedlig Olie Rapport'!$B$2:$B$39,0),FALSE),0)</f>
        <v>198333</v>
      </c>
      <c r="F365" s="42">
        <f>IFERROR(HLOOKUP("total kat 2",'[12]Månedlig Olie Rapport'!$A$2:$AG$39,MATCH("Bunkring af udenrigsfart 3.d.",'[12]Månedlig Olie Rapport'!$B$2:$B$39,0),FALSE),0)</f>
        <v>33011</v>
      </c>
      <c r="G365" s="42">
        <f>I364-I365</f>
        <v>-82647</v>
      </c>
      <c r="H365" s="42">
        <f>IFERROR(HLOOKUP("total kat 2",'[12]Månedlig Olie Rapport'!$A$2:$AG$39,MATCH("Salg til Forsvaret 3.e.",'[12]Månedlig Olie Rapport'!$B$2:$B$39,0),FALSE),0)
+IFERROR(HLOOKUP("total kat 2",'[12]Månedlig Olie Rapport'!$A$2:$AG$39,MATCH("Salg til international luftfart 3.f.",'[12]Månedlig Olie Rapport'!$B$2:$B$39,0),FALSE),0)
+IFERROR(HLOOKUP("total kat 2",'[12]Månedlig Olie Rapport'!$A$2:$AG$39,MATCH("Salg til andre 3.h.",'[12]Månedlig Olie Rapport'!$B$2:$B$39,0),FALSE),0)
+IFERROR(HLOOKUP("total kat 2",'[12]Månedlig Olie Rapport'!$A$2:$AG$39,MATCH("Salg til platforme 3.g.",'[12]Månedlig Olie Rapport'!$B$2:$B$39,0),FALSE),0)
+IFERROR(HLOOKUP("total kat 2",'[12]Månedlig Olie Rapport'!$A$2:$AG$39,MATCH("Eget forbrug uden for raffinaderi 3*",'[12]Månedlig Olie Rapport'!$B$2:$B$39,0),FALSE),0)-IFERROR(HLOOKUP("total kat 2",'[12]Månedlig Olie Rapport'!$A$2:$AG$39,MATCH("Køb fra andre 2e",'[12]Månedlig Olie Rapport'!$B$2:$B$39,0),FALSE),0)</f>
        <v>369440</v>
      </c>
      <c r="I365" s="42">
        <f>IFERROR(HLOOKUP("total kat 2",'[12]Månedlig Olie Rapport'!$A$2:$AG$39,MATCH("EGEN BEHOLDNING ULTIMO",'[12]Månedlig Olie Rapport'!$A$2:$A$39,0),FALSE),0)</f>
        <v>1798109</v>
      </c>
      <c r="J365" s="2"/>
      <c r="K365" s="2"/>
      <c r="L365" s="54">
        <f t="shared" si="69"/>
        <v>13251.073920000001</v>
      </c>
      <c r="N365" s="43" t="str">
        <f>'Olieforbrug, TJ'!M365</f>
        <v>December</v>
      </c>
    </row>
    <row r="366" spans="1:14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5"/>
      <c r="K366" s="15"/>
      <c r="L366" s="14"/>
      <c r="M366" s="3"/>
      <c r="N366" s="37">
        <v>2018</v>
      </c>
    </row>
    <row r="367" spans="1:14" x14ac:dyDescent="0.2">
      <c r="A367" s="23" t="str">
        <f>'Olieforbrug, TJ'!A367</f>
        <v>Januar</v>
      </c>
      <c r="C367" s="16">
        <f>IFERROR(HLOOKUP("total kat 2",'[13]Månedlig Olie Rapport'!$B$2:$AG$39,MATCH("Egen produktion 2.i.",'[13]Månedlig Olie Rapport'!$B$2:$B$39,0),FALSE),0)-IFERROR(HLOOKUP("total kat 2",'[13]Månedlig Olie Rapport'!$B$2:$AG$39,MATCH("Anvendt til produktion 3.n",'[13]Månedlig Olie Rapport'!$B$2:$B$39,0),FALSE),0)</f>
        <v>379192</v>
      </c>
      <c r="D367" s="16">
        <f>IFERROR(HLOOKUP("total kat 2",'[13]Månedlig Olie Rapport'!$A$2:$AG$39,MATCH("Import 2.a.",'[13]Månedlig Olie Rapport'!$B$2:$B$39,0),FALSE),0)</f>
        <v>188893</v>
      </c>
      <c r="E367" s="16">
        <f>IFERROR(HLOOKUP("total kat 2",'[13]Månedlig Olie Rapport'!$A$2:$AG$39,MATCH("Eksport 3.a.",'[13]Månedlig Olie Rapport'!$B$2:$B$39,0),FALSE),0)</f>
        <v>229412</v>
      </c>
      <c r="F367" s="16">
        <f>IFERROR(HLOOKUP("total kat 2",'[13]Månedlig Olie Rapport'!$A$2:$AG$39,MATCH("Bunkring af udenrigsfart 3.d.",'[13]Månedlig Olie Rapport'!$B$2:$B$39,0),FALSE),0)</f>
        <v>32321</v>
      </c>
      <c r="G367" s="16">
        <f>I365-I367</f>
        <v>67834</v>
      </c>
      <c r="H367" s="16">
        <f>IFERROR(HLOOKUP("total kat 2",'[13]Månedlig Olie Rapport'!$A$2:$AG$39,MATCH("Salg til Forsvaret 3.e.",'[13]Månedlig Olie Rapport'!$B$2:$B$39,0),FALSE),0)
+IFERROR(HLOOKUP("total kat 2",'[13]Månedlig Olie Rapport'!$A$2:$AG$39,MATCH("Salg til international luftfart 3.f.",'[13]Månedlig Olie Rapport'!$B$2:$B$39,0),FALSE),0)
+IFERROR(HLOOKUP("total kat 2",'[13]Månedlig Olie Rapport'!$A$2:$AG$39,MATCH("Salg til andre 3.h.",'[13]Månedlig Olie Rapport'!$B$2:$B$39,0),FALSE),0)
+IFERROR(HLOOKUP("total kat 2",'[13]Månedlig Olie Rapport'!$A$2:$AG$39,MATCH("Salg til platforme 3.g.",'[13]Månedlig Olie Rapport'!$B$2:$B$39,0),FALSE),0)
+IFERROR(HLOOKUP("total kat 2",'[13]Månedlig Olie Rapport'!$A$2:$AG$39,MATCH("Eget forbrug uden for raffinaderi 3*",'[13]Månedlig Olie Rapport'!$B$2:$B$39,0),FALSE),0)-IFERROR(HLOOKUP("total kat 2",'[13]Månedlig Olie Rapport'!$A$2:$AG$39,MATCH("Køb fra andre 2e",'[13]Månedlig Olie Rapport'!$B$2:$B$39,0),FALSE),0)</f>
        <v>369667</v>
      </c>
      <c r="I367" s="16">
        <f>IFERROR(HLOOKUP("total kat 2",'[13]Månedlig Olie Rapport'!$A$2:$AG$39,MATCH("EGEN BEHOLDNING ULTIMO",'[13]Månedlig Olie Rapport'!$A$2:$A$39,0),FALSE),0)</f>
        <v>1730275</v>
      </c>
      <c r="J367" s="15"/>
      <c r="K367" s="15"/>
      <c r="L367" s="14">
        <f t="shared" ref="L367:L378" si="71">H367*0.84*42.7/1000</f>
        <v>13259.215956</v>
      </c>
      <c r="N367" s="23" t="str">
        <f>'Olieforbrug, TJ'!M367</f>
        <v>January</v>
      </c>
    </row>
    <row r="368" spans="1:14" x14ac:dyDescent="0.2">
      <c r="A368" s="23" t="str">
        <f>'Olieforbrug, TJ'!A368</f>
        <v>Februar</v>
      </c>
      <c r="C368" s="16">
        <f>IFERROR(HLOOKUP("total kat 2",'[14]Månedlig Olie Rapport'!$B$2:$AG$39,MATCH("Egen produktion 2.i.",'[14]Månedlig Olie Rapport'!$B$2:$B$39,0),FALSE),0)-IFERROR(HLOOKUP("total kat 2",'[14]Månedlig Olie Rapport'!$B$2:$AG$39,MATCH("Anvendt til produktion 3.n",'[14]Månedlig Olie Rapport'!$B$2:$B$39,0),FALSE),0)</f>
        <v>316228</v>
      </c>
      <c r="D368" s="16">
        <f>IFERROR(HLOOKUP("total kat 2",'[14]Månedlig Olie Rapport'!$A$2:$AG$39,MATCH("Import 2.a.",'[14]Månedlig Olie Rapport'!$B$2:$B$39,0),FALSE),0)</f>
        <v>213877</v>
      </c>
      <c r="E368" s="16">
        <f>IFERROR(HLOOKUP("total kat 2",'[14]Månedlig Olie Rapport'!$A$2:$AG$39,MATCH("Eksport 3.a.",'[14]Månedlig Olie Rapport'!$B$2:$B$39,0),FALSE),0)</f>
        <v>159139</v>
      </c>
      <c r="F368" s="16">
        <f>IFERROR(HLOOKUP("total kat 2",'[14]Månedlig Olie Rapport'!$A$2:$AG$39,MATCH("Bunkring af udenrigsfart 3.d.",'[14]Månedlig Olie Rapport'!$B$2:$B$39,0),FALSE),0)</f>
        <v>31828</v>
      </c>
      <c r="G368" s="16">
        <f t="shared" ref="G368:G378" si="72">I367-I368</f>
        <v>42050</v>
      </c>
      <c r="H368" s="16">
        <f>IFERROR(HLOOKUP("total kat 2",'[14]Månedlig Olie Rapport'!$A$2:$AG$39,MATCH("Salg til Forsvaret 3.e.",'[14]Månedlig Olie Rapport'!$B$2:$B$39,0),FALSE),0)
+IFERROR(HLOOKUP("total kat 2",'[14]Månedlig Olie Rapport'!$A$2:$AG$39,MATCH("Salg til international luftfart 3.f.",'[14]Månedlig Olie Rapport'!$B$2:$B$39,0),FALSE),0)
+IFERROR(HLOOKUP("total kat 2",'[14]Månedlig Olie Rapport'!$A$2:$AG$39,MATCH("Salg til andre 3.h.",'[14]Månedlig Olie Rapport'!$B$2:$B$39,0),FALSE),0)
+IFERROR(HLOOKUP("total kat 2",'[14]Månedlig Olie Rapport'!$A$2:$AG$39,MATCH("Salg til platforme 3.g.",'[14]Månedlig Olie Rapport'!$B$2:$B$39,0),FALSE),0)
+IFERROR(HLOOKUP("total kat 2",'[14]Månedlig Olie Rapport'!$A$2:$AG$39,MATCH("Eget forbrug uden for raffinaderi 3*",'[14]Månedlig Olie Rapport'!$B$2:$B$39,0),FALSE),0)-IFERROR(HLOOKUP("total kat 2",'[14]Månedlig Olie Rapport'!$A$2:$AG$39,MATCH("Køb fra andre 2e",'[14]Månedlig Olie Rapport'!$B$2:$B$39,0),FALSE),0)</f>
        <v>381516</v>
      </c>
      <c r="I368" s="16">
        <f>IFERROR(HLOOKUP("total kat 2",'[14]Månedlig Olie Rapport'!$A$2:$AG$39,MATCH("EGEN BEHOLDNING ULTIMO",'[14]Månedlig Olie Rapport'!$A$2:$A$39,0),FALSE),0)</f>
        <v>1688225</v>
      </c>
      <c r="J368" s="15"/>
      <c r="K368" s="15"/>
      <c r="L368" s="14">
        <f t="shared" si="71"/>
        <v>13684.215888000001</v>
      </c>
      <c r="N368" s="23" t="str">
        <f>'Olieforbrug, TJ'!M368</f>
        <v>February</v>
      </c>
    </row>
    <row r="369" spans="1:14" x14ac:dyDescent="0.2">
      <c r="A369" s="23" t="str">
        <f>'Olieforbrug, TJ'!A369</f>
        <v>Marts</v>
      </c>
      <c r="C369" s="16">
        <f>IFERROR(HLOOKUP("total kat 2",'[15]Månedlig Olie Rapport'!$B$2:$AG$39,MATCH("Egen produktion 2.i.",'[15]Månedlig Olie Rapport'!$B$2:$B$39,0),FALSE),0)-IFERROR(HLOOKUP("total kat 2",'[15]Månedlig Olie Rapport'!$B$2:$AG$39,MATCH("Anvendt til produktion 3.n",'[15]Månedlig Olie Rapport'!$B$2:$B$39,0),FALSE),0)</f>
        <v>315955</v>
      </c>
      <c r="D369" s="16">
        <f>IFERROR(HLOOKUP("total kat 2",'[15]Månedlig Olie Rapport'!$A$2:$AG$39,MATCH("Import 2.a.",'[15]Månedlig Olie Rapport'!$B$2:$B$39,0),FALSE),0)</f>
        <v>283066</v>
      </c>
      <c r="E369" s="16">
        <f>IFERROR(HLOOKUP("total kat 2",'[15]Månedlig Olie Rapport'!$A$2:$AG$39,MATCH("Eksport 3.a.",'[15]Månedlig Olie Rapport'!$B$2:$B$39,0),FALSE),0)</f>
        <v>166916</v>
      </c>
      <c r="F369" s="16">
        <f>IFERROR(HLOOKUP("total kat 2",'[15]Månedlig Olie Rapport'!$A$2:$AG$39,MATCH("Bunkring af udenrigsfart 3.d.",'[15]Månedlig Olie Rapport'!$B$2:$B$39,0),FALSE),0)</f>
        <v>33039</v>
      </c>
      <c r="G369" s="16">
        <f t="shared" si="72"/>
        <v>17585</v>
      </c>
      <c r="H369" s="16">
        <f>IFERROR(HLOOKUP("total kat 2",'[15]Månedlig Olie Rapport'!$A$2:$AG$39,MATCH("Salg til Forsvaret 3.e.",'[15]Månedlig Olie Rapport'!$B$2:$B$39,0),FALSE),0)
+IFERROR(HLOOKUP("total kat 2",'[15]Månedlig Olie Rapport'!$A$2:$AG$39,MATCH("Salg til international luftfart 3.f.",'[15]Månedlig Olie Rapport'!$B$2:$B$39,0),FALSE),0)
+IFERROR(HLOOKUP("total kat 2",'[15]Månedlig Olie Rapport'!$A$2:$AG$39,MATCH("Salg til andre 3.h.",'[15]Månedlig Olie Rapport'!$B$2:$B$39,0),FALSE),0)
+IFERROR(HLOOKUP("total kat 2",'[15]Månedlig Olie Rapport'!$A$2:$AG$39,MATCH("Salg til platforme 3.g.",'[15]Månedlig Olie Rapport'!$B$2:$B$39,0),FALSE),0)
+IFERROR(HLOOKUP("total kat 2",'[15]Månedlig Olie Rapport'!$A$2:$AG$39,MATCH("Eget forbrug uden for raffinaderi 3*",'[15]Månedlig Olie Rapport'!$B$2:$B$39,0),FALSE),0)-IFERROR(HLOOKUP("total kat 2",'[15]Månedlig Olie Rapport'!$A$2:$AG$39,MATCH("Køb fra andre 2e",'[15]Månedlig Olie Rapport'!$B$2:$B$39,0),FALSE),0)</f>
        <v>426465</v>
      </c>
      <c r="I369" s="16">
        <f>IFERROR(HLOOKUP("total kat 2",'[15]Månedlig Olie Rapport'!$A$2:$AG$39,MATCH("EGEN BEHOLDNING ULTIMO",'[15]Månedlig Olie Rapport'!$A$2:$A$39,0),FALSE),0)</f>
        <v>1670640</v>
      </c>
      <c r="J369" s="15"/>
      <c r="K369" s="15"/>
      <c r="L369" s="14">
        <f t="shared" si="71"/>
        <v>15296.446619999999</v>
      </c>
      <c r="N369" s="23" t="str">
        <f>'Olieforbrug, TJ'!M369</f>
        <v>March</v>
      </c>
    </row>
    <row r="370" spans="1:14" x14ac:dyDescent="0.2">
      <c r="A370" s="23" t="str">
        <f>'Olieforbrug, TJ'!A370</f>
        <v>April</v>
      </c>
      <c r="C370" s="16">
        <f>IFERROR(HLOOKUP("total kat 2",'[16]Månedlig Olie Rapport'!$B$2:$AG$39,MATCH("Egen produktion 2.i.",'[16]Månedlig Olie Rapport'!$B$2:$B$39,0),FALSE),0)-IFERROR(HLOOKUP("total kat 2",'[16]Månedlig Olie Rapport'!$B$2:$AG$39,MATCH("Anvendt til produktion 3.n",'[16]Månedlig Olie Rapport'!$B$2:$B$39,0),FALSE),0)</f>
        <v>302203</v>
      </c>
      <c r="D370" s="16">
        <f>IFERROR(HLOOKUP("total kat 2",'[16]Månedlig Olie Rapport'!$A$2:$AG$39,MATCH("Import 2.a.",'[16]Månedlig Olie Rapport'!$B$2:$B$39,0),FALSE),0)</f>
        <v>245889</v>
      </c>
      <c r="E370" s="16">
        <f>IFERROR(HLOOKUP("total kat 2",'[16]Månedlig Olie Rapport'!$A$2:$AG$39,MATCH("Eksport 3.a.",'[16]Månedlig Olie Rapport'!$B$2:$B$39,0),FALSE),0)</f>
        <v>165093</v>
      </c>
      <c r="F370" s="16">
        <f>IFERROR(HLOOKUP("total kat 2",'[16]Månedlig Olie Rapport'!$A$2:$AG$39,MATCH("Bunkring af udenrigsfart 3.d.",'[16]Månedlig Olie Rapport'!$B$2:$B$39,0),FALSE),0)</f>
        <v>33969</v>
      </c>
      <c r="G370" s="16">
        <f t="shared" si="72"/>
        <v>49771</v>
      </c>
      <c r="H370" s="16">
        <f>IFERROR(HLOOKUP("total kat 2",'[16]Månedlig Olie Rapport'!$A$2:$AG$39,MATCH("Salg til Forsvaret 3.e.",'[16]Månedlig Olie Rapport'!$B$2:$B$39,0),FALSE),0)
+IFERROR(HLOOKUP("total kat 2",'[16]Månedlig Olie Rapport'!$A$2:$AG$39,MATCH("Salg til international luftfart 3.f.",'[16]Månedlig Olie Rapport'!$B$2:$B$39,0),FALSE),0)
+IFERROR(HLOOKUP("total kat 2",'[16]Månedlig Olie Rapport'!$A$2:$AG$39,MATCH("Salg til andre 3.h.",'[16]Månedlig Olie Rapport'!$B$2:$B$39,0),FALSE),0)
+IFERROR(HLOOKUP("total kat 2",'[16]Månedlig Olie Rapport'!$A$2:$AG$39,MATCH("Salg til platforme 3.g.",'[16]Månedlig Olie Rapport'!$B$2:$B$39,0),FALSE),0)
+IFERROR(HLOOKUP("total kat 2",'[16]Månedlig Olie Rapport'!$A$2:$AG$39,MATCH("Eget forbrug uden for raffinaderi 3*",'[16]Månedlig Olie Rapport'!$B$2:$B$39,0),FALSE),0)-IFERROR(HLOOKUP("total kat 2",'[16]Månedlig Olie Rapport'!$A$2:$AG$39,MATCH("Køb fra andre 2e",'[16]Månedlig Olie Rapport'!$B$2:$B$39,0),FALSE),0)</f>
        <v>400924</v>
      </c>
      <c r="I370" s="16">
        <f>IFERROR(HLOOKUP("total kat 2",'[16]Månedlig Olie Rapport'!$A$2:$AG$39,MATCH("EGEN BEHOLDNING ULTIMO",'[16]Månedlig Olie Rapport'!$A$2:$A$39,0),FALSE),0)</f>
        <v>1620869</v>
      </c>
      <c r="J370" s="15"/>
      <c r="K370" s="15"/>
      <c r="L370" s="14">
        <f t="shared" si="71"/>
        <v>14380.342032</v>
      </c>
      <c r="N370" s="23" t="str">
        <f>'Olieforbrug, TJ'!M370</f>
        <v>April</v>
      </c>
    </row>
    <row r="371" spans="1:14" x14ac:dyDescent="0.2">
      <c r="A371" s="23" t="str">
        <f>'Olieforbrug, TJ'!A371</f>
        <v>Maj</v>
      </c>
      <c r="C371" s="16">
        <f>IFERROR(HLOOKUP("total kat 2",'[17]Månedlig Olie Rapport'!$B$2:$AG$39,MATCH("Egen produktion 2.i.",'[17]Månedlig Olie Rapport'!$B$2:$B$39,0),FALSE),0)-IFERROR(HLOOKUP("total kat 2",'[17]Månedlig Olie Rapport'!$B$2:$AG$39,MATCH("Anvendt til produktion 3.n",'[17]Månedlig Olie Rapport'!$B$2:$B$39,0),FALSE),0)</f>
        <v>302203</v>
      </c>
      <c r="D371" s="16">
        <f>IFERROR(HLOOKUP("total kat 2",'[17]Månedlig Olie Rapport'!$A$2:$AG$39,MATCH("Import 2.a.",'[17]Månedlig Olie Rapport'!$B$2:$B$39,0),FALSE),0)</f>
        <v>245889</v>
      </c>
      <c r="E371" s="16">
        <f>IFERROR(HLOOKUP("total kat 2",'[17]Månedlig Olie Rapport'!$A$2:$AG$39,MATCH("Eksport 3.a.",'[17]Månedlig Olie Rapport'!$B$2:$B$39,0),FALSE),0)</f>
        <v>165093</v>
      </c>
      <c r="F371" s="16">
        <f>IFERROR(HLOOKUP("total kat 2",'[17]Månedlig Olie Rapport'!$A$2:$AG$39,MATCH("Bunkring af udenrigsfart 3.d.",'[17]Månedlig Olie Rapport'!$B$2:$B$39,0),FALSE),0)</f>
        <v>33969</v>
      </c>
      <c r="G371" s="16">
        <f t="shared" si="72"/>
        <v>0</v>
      </c>
      <c r="H371" s="16">
        <f>IFERROR(HLOOKUP("total kat 2",'[17]Månedlig Olie Rapport'!$A$2:$AG$39,MATCH("Salg til Forsvaret 3.e.",'[17]Månedlig Olie Rapport'!$B$2:$B$39,0),FALSE),0)
+IFERROR(HLOOKUP("total kat 2",'[17]Månedlig Olie Rapport'!$A$2:$AG$39,MATCH("Salg til international luftfart 3.f.",'[17]Månedlig Olie Rapport'!$B$2:$B$39,0),FALSE),0)
+IFERROR(HLOOKUP("total kat 2",'[17]Månedlig Olie Rapport'!$A$2:$AG$39,MATCH("Salg til andre 3.h.",'[17]Månedlig Olie Rapport'!$B$2:$B$39,0),FALSE),0)
+IFERROR(HLOOKUP("total kat 2",'[17]Månedlig Olie Rapport'!$A$2:$AG$39,MATCH("Salg til platforme 3.g.",'[17]Månedlig Olie Rapport'!$B$2:$B$39,0),FALSE),0)
+IFERROR(HLOOKUP("total kat 2",'[17]Månedlig Olie Rapport'!$A$2:$AG$39,MATCH("Eget forbrug uden for raffinaderi 3*",'[17]Månedlig Olie Rapport'!$B$2:$B$39,0),FALSE),0)-IFERROR(HLOOKUP("total kat 2",'[17]Månedlig Olie Rapport'!$A$2:$AG$39,MATCH("Køb fra andre 2e",'[17]Månedlig Olie Rapport'!$B$2:$B$39,0),FALSE),0)</f>
        <v>400924</v>
      </c>
      <c r="I371" s="16">
        <f>IFERROR(HLOOKUP("total kat 2",'[17]Månedlig Olie Rapport'!$A$2:$AG$39,MATCH("EGEN BEHOLDNING ULTIMO",'[17]Månedlig Olie Rapport'!$A$2:$A$39,0),FALSE),0)</f>
        <v>1620869</v>
      </c>
      <c r="J371" s="15"/>
      <c r="K371" s="15"/>
      <c r="L371" s="14">
        <f t="shared" si="71"/>
        <v>14380.342032</v>
      </c>
      <c r="N371" s="23" t="str">
        <f>'Olieforbrug, TJ'!M371</f>
        <v>May</v>
      </c>
    </row>
    <row r="372" spans="1:14" x14ac:dyDescent="0.2">
      <c r="A372" s="23" t="str">
        <f>'Olieforbrug, TJ'!A372</f>
        <v>Juni</v>
      </c>
      <c r="C372" s="16">
        <f>IFERROR(HLOOKUP("total kat 2",'[18]Månedlig Olie Rapport'!$B$2:$AG$39,MATCH("Egen produktion 2.i.",'[18]Månedlig Olie Rapport'!$B$2:$B$39,0),FALSE),0)-IFERROR(HLOOKUP("total kat 2",'[18]Månedlig Olie Rapport'!$B$2:$AG$39,MATCH("Anvendt til produktion 3.n",'[18]Månedlig Olie Rapport'!$B$2:$B$39,0),FALSE),0)</f>
        <v>332626</v>
      </c>
      <c r="D372" s="16">
        <f>IFERROR(HLOOKUP("total kat 2",'[18]Månedlig Olie Rapport'!$A$2:$AG$39,MATCH("Import 2.a.",'[18]Månedlig Olie Rapport'!$B$2:$B$39,0),FALSE),0)</f>
        <v>240654</v>
      </c>
      <c r="E372" s="16">
        <f>IFERROR(HLOOKUP("total kat 2",'[18]Månedlig Olie Rapport'!$A$2:$AG$39,MATCH("Eksport 3.a.",'[18]Månedlig Olie Rapport'!$B$2:$B$39,0),FALSE),0)</f>
        <v>205313</v>
      </c>
      <c r="F372" s="16">
        <f>IFERROR(HLOOKUP("total kat 2",'[18]Månedlig Olie Rapport'!$A$2:$AG$39,MATCH("Bunkring af udenrigsfart 3.d.",'[18]Månedlig Olie Rapport'!$B$2:$B$39,0),FALSE),0)</f>
        <v>44527</v>
      </c>
      <c r="G372" s="16">
        <f t="shared" si="72"/>
        <v>-71611</v>
      </c>
      <c r="H372" s="16">
        <f>IFERROR(HLOOKUP("total kat 2",'[18]Månedlig Olie Rapport'!$A$2:$AG$39,MATCH("Salg til Forsvaret 3.e.",'[18]Månedlig Olie Rapport'!$B$2:$B$39,0),FALSE),0)
+IFERROR(HLOOKUP("total kat 2",'[18]Månedlig Olie Rapport'!$A$2:$AG$39,MATCH("Salg til international luftfart 3.f.",'[18]Månedlig Olie Rapport'!$B$2:$B$39,0),FALSE),0)
+IFERROR(HLOOKUP("total kat 2",'[18]Månedlig Olie Rapport'!$A$2:$AG$39,MATCH("Salg til andre 3.h.",'[18]Månedlig Olie Rapport'!$B$2:$B$39,0),FALSE),0)
+IFERROR(HLOOKUP("total kat 2",'[18]Månedlig Olie Rapport'!$A$2:$AG$39,MATCH("Salg til platforme 3.g.",'[18]Månedlig Olie Rapport'!$B$2:$B$39,0),FALSE),0)
+IFERROR(HLOOKUP("total kat 2",'[18]Månedlig Olie Rapport'!$A$2:$AG$39,MATCH("Eget forbrug uden for raffinaderi 3*",'[18]Månedlig Olie Rapport'!$B$2:$B$39,0),FALSE),0)-IFERROR(HLOOKUP("total kat 2",'[18]Månedlig Olie Rapport'!$A$2:$AG$39,MATCH("Køb fra andre 2e",'[18]Månedlig Olie Rapport'!$B$2:$B$39,0),FALSE),0)</f>
        <v>358114</v>
      </c>
      <c r="I372" s="16">
        <f>IFERROR(HLOOKUP("total kat 2",'[18]Månedlig Olie Rapport'!$A$2:$AG$39,MATCH("EGEN BEHOLDNING ULTIMO",'[18]Månedlig Olie Rapport'!$A$2:$A$39,0),FALSE),0)</f>
        <v>1692480</v>
      </c>
      <c r="J372" s="15"/>
      <c r="K372" s="15"/>
      <c r="L372" s="14">
        <f t="shared" si="71"/>
        <v>12844.832952000001</v>
      </c>
      <c r="N372" s="23" t="str">
        <f>'Olieforbrug, TJ'!M372</f>
        <v>June</v>
      </c>
    </row>
    <row r="373" spans="1:14" x14ac:dyDescent="0.2">
      <c r="A373" s="23" t="str">
        <f>'Olieforbrug, TJ'!A373</f>
        <v>Juli</v>
      </c>
      <c r="C373" s="16">
        <f>IFERROR(HLOOKUP("total kat 2",'[19]Månedlig Olie Rapport'!$B$2:$AG$39,MATCH("Egen produktion 2.i.",'[19]Månedlig Olie Rapport'!$B$2:$B$39,0),FALSE),0)-IFERROR(HLOOKUP("total kat 2",'[19]Månedlig Olie Rapport'!$B$2:$AG$39,MATCH("Anvendt til produktion 3.n",'[19]Månedlig Olie Rapport'!$B$2:$B$39,0),FALSE),0)</f>
        <v>345541</v>
      </c>
      <c r="D373" s="16">
        <f>IFERROR(HLOOKUP("total kat 2",'[19]Månedlig Olie Rapport'!$A$2:$AG$39,MATCH("Import 2.a.",'[19]Månedlig Olie Rapport'!$B$2:$B$39,0),FALSE),0)</f>
        <v>223545</v>
      </c>
      <c r="E373" s="16">
        <f>IFERROR(HLOOKUP("total kat 2",'[19]Månedlig Olie Rapport'!$A$2:$AG$39,MATCH("Eksport 3.a.",'[19]Månedlig Olie Rapport'!$B$2:$B$39,0),FALSE),0)</f>
        <v>158916</v>
      </c>
      <c r="F373" s="16">
        <f>IFERROR(HLOOKUP("total kat 2",'[19]Månedlig Olie Rapport'!$A$2:$AG$39,MATCH("Bunkring af udenrigsfart 3.d.",'[19]Månedlig Olie Rapport'!$B$2:$B$39,0),FALSE),0)</f>
        <v>35266</v>
      </c>
      <c r="G373" s="16">
        <f t="shared" si="72"/>
        <v>-20907</v>
      </c>
      <c r="H373" s="16">
        <f>IFERROR(HLOOKUP("total kat 2",'[19]Månedlig Olie Rapport'!$A$2:$AG$39,MATCH("Salg til Forsvaret 3.e.",'[19]Månedlig Olie Rapport'!$B$2:$B$39,0),FALSE),0)
+IFERROR(HLOOKUP("total kat 2",'[19]Månedlig Olie Rapport'!$A$2:$AG$39,MATCH("Salg til international luftfart 3.f.",'[19]Månedlig Olie Rapport'!$B$2:$B$39,0),FALSE),0)
+IFERROR(HLOOKUP("total kat 2",'[19]Månedlig Olie Rapport'!$A$2:$AG$39,MATCH("Salg til andre 3.h.",'[19]Månedlig Olie Rapport'!$B$2:$B$39,0),FALSE),0)
+IFERROR(HLOOKUP("total kat 2",'[19]Månedlig Olie Rapport'!$A$2:$AG$39,MATCH("Salg til platforme 3.g.",'[19]Månedlig Olie Rapport'!$B$2:$B$39,0),FALSE),0)
+IFERROR(HLOOKUP("total kat 2",'[19]Månedlig Olie Rapport'!$A$2:$AG$39,MATCH("Eget forbrug uden for raffinaderi 3*",'[19]Månedlig Olie Rapport'!$B$2:$B$39,0),FALSE),0)-IFERROR(HLOOKUP("total kat 2",'[19]Månedlig Olie Rapport'!$A$2:$AG$39,MATCH("Køb fra andre 2e",'[19]Månedlig Olie Rapport'!$B$2:$B$39,0),FALSE),0)</f>
        <v>362811</v>
      </c>
      <c r="I373" s="16">
        <f>IFERROR(HLOOKUP("total kat 2",'[19]Månedlig Olie Rapport'!$A$2:$AG$39,MATCH("EGEN BEHOLDNING ULTIMO",'[19]Månedlig Olie Rapport'!$A$2:$A$39,0),FALSE),0)</f>
        <v>1713387</v>
      </c>
      <c r="J373" s="15"/>
      <c r="K373" s="15"/>
      <c r="L373" s="14">
        <f t="shared" si="71"/>
        <v>13013.304948000001</v>
      </c>
      <c r="N373" s="23" t="str">
        <f>'Olieforbrug, TJ'!M373</f>
        <v>July</v>
      </c>
    </row>
    <row r="374" spans="1:14" x14ac:dyDescent="0.2">
      <c r="A374" s="23" t="str">
        <f>'Olieforbrug, TJ'!A374</f>
        <v>August</v>
      </c>
      <c r="C374" s="16">
        <f>IFERROR(HLOOKUP("total kat 2",'[20]Månedlig Olie Rapport'!$B$2:$AG$39,MATCH("Egen produktion 2.i.",'[20]Månedlig Olie Rapport'!$B$2:$B$39,0),FALSE),0)-IFERROR(HLOOKUP("total kat 2",'[20]Månedlig Olie Rapport'!$B$2:$AG$39,MATCH("Anvendt til produktion 3.n",'[20]Månedlig Olie Rapport'!$B$2:$B$39,0),FALSE),0)</f>
        <v>329047</v>
      </c>
      <c r="D374" s="16">
        <f>IFERROR(HLOOKUP("total kat 2",'[20]Månedlig Olie Rapport'!$A$2:$AG$39,MATCH("Import 2.a.",'[20]Månedlig Olie Rapport'!$B$2:$B$39,0),FALSE),0)</f>
        <v>248007</v>
      </c>
      <c r="E374" s="16">
        <f>IFERROR(HLOOKUP("total kat 2",'[20]Månedlig Olie Rapport'!$A$2:$AG$39,MATCH("Eksport 3.a.",'[20]Månedlig Olie Rapport'!$B$2:$B$39,0),FALSE),0)</f>
        <v>147619</v>
      </c>
      <c r="F374" s="16">
        <f>IFERROR(HLOOKUP("total kat 2",'[20]Månedlig Olie Rapport'!$A$2:$AG$39,MATCH("Bunkring af udenrigsfart 3.d.",'[20]Månedlig Olie Rapport'!$B$2:$B$39,0),FALSE),0)</f>
        <v>46960</v>
      </c>
      <c r="G374" s="16">
        <f t="shared" si="72"/>
        <v>10429</v>
      </c>
      <c r="H374" s="16">
        <f>IFERROR(HLOOKUP("total kat 2",'[20]Månedlig Olie Rapport'!$A$2:$AG$39,MATCH("Salg til Forsvaret 3.e.",'[20]Månedlig Olie Rapport'!$B$2:$B$39,0),FALSE),0)
+IFERROR(HLOOKUP("total kat 2",'[20]Månedlig Olie Rapport'!$A$2:$AG$39,MATCH("Salg til international luftfart 3.f.",'[20]Månedlig Olie Rapport'!$B$2:$B$39,0),FALSE),0)
+IFERROR(HLOOKUP("total kat 2",'[20]Månedlig Olie Rapport'!$A$2:$AG$39,MATCH("Salg til andre 3.h.",'[20]Månedlig Olie Rapport'!$B$2:$B$39,0),FALSE),0)
+IFERROR(HLOOKUP("total kat 2",'[20]Månedlig Olie Rapport'!$A$2:$AG$39,MATCH("Salg til platforme 3.g.",'[20]Månedlig Olie Rapport'!$B$2:$B$39,0),FALSE),0)
+IFERROR(HLOOKUP("total kat 2",'[20]Månedlig Olie Rapport'!$A$2:$AG$39,MATCH("Eget forbrug uden for raffinaderi 3*",'[20]Månedlig Olie Rapport'!$B$2:$B$39,0),FALSE),0)-IFERROR(HLOOKUP("total kat 2",'[20]Månedlig Olie Rapport'!$A$2:$AG$39,MATCH("Køb fra andre 2e",'[20]Månedlig Olie Rapport'!$B$2:$B$39,0),FALSE),0)</f>
        <v>396189</v>
      </c>
      <c r="I374" s="16">
        <f>IFERROR(HLOOKUP("total kat 2",'[20]Månedlig Olie Rapport'!$A$2:$AG$39,MATCH("EGEN BEHOLDNING ULTIMO",'[20]Månedlig Olie Rapport'!$A$2:$A$39,0),FALSE),0)</f>
        <v>1702958</v>
      </c>
      <c r="J374" s="15"/>
      <c r="K374" s="15"/>
      <c r="L374" s="14">
        <f t="shared" si="71"/>
        <v>14210.507052000001</v>
      </c>
      <c r="N374" s="23" t="str">
        <f>'Olieforbrug, TJ'!M374</f>
        <v>August</v>
      </c>
    </row>
    <row r="375" spans="1:14" x14ac:dyDescent="0.2">
      <c r="A375" s="23" t="str">
        <f>'Olieforbrug, TJ'!A375</f>
        <v>September</v>
      </c>
      <c r="C375" s="16">
        <f>IFERROR(HLOOKUP("total kat 2",'[21]Månedlig Olie Rapport'!$B$2:$AG$38,MATCH("Egen produktion 2.i.",'[21]Månedlig Olie Rapport'!$B$2:$B$38,0),FALSE),0)-IFERROR(HLOOKUP("total kat 2",'[21]Månedlig Olie Rapport'!$B$2:$AG$38,MATCH("Anvendt til produktion 3.n",'[21]Månedlig Olie Rapport'!$B$2:$B$38,0),FALSE),0)</f>
        <v>271296</v>
      </c>
      <c r="D375" s="16">
        <f>IFERROR(HLOOKUP("total kat 2",'[21]Månedlig Olie Rapport'!$A$2:$AG$38,MATCH("Import 2.a.",'[21]Månedlig Olie Rapport'!$B$2:$B$38,0),FALSE),0)</f>
        <v>263687</v>
      </c>
      <c r="E375" s="16">
        <f>IFERROR(HLOOKUP("total kat 2",'[21]Månedlig Olie Rapport'!$A$2:$AG$38,MATCH("Eksport 3.a.",'[21]Månedlig Olie Rapport'!$B$2:$B$38,0),FALSE),0)</f>
        <v>125429</v>
      </c>
      <c r="F375" s="16">
        <f>IFERROR(HLOOKUP("total kat 2",'[21]Månedlig Olie Rapport'!$A$2:$AG$38,MATCH("Bunkring af udenrigsfart 3.d.",'[21]Månedlig Olie Rapport'!$B$2:$B$38,0),FALSE),0)</f>
        <v>31592</v>
      </c>
      <c r="G375" s="16">
        <f t="shared" si="72"/>
        <v>-8953</v>
      </c>
      <c r="H375" s="16">
        <f>IFERROR(HLOOKUP("total kat 2",'[21]Månedlig Olie Rapport'!$A$2:$AG$38,MATCH("Salg til Forsvaret 3.e.",'[21]Månedlig Olie Rapport'!$B$2:$B$38,0),FALSE),0)
+IFERROR(HLOOKUP("total kat 2",'[21]Månedlig Olie Rapport'!$A$2:$AG$38,MATCH("Salg til international luftfart 3.f.",'[21]Månedlig Olie Rapport'!$B$2:$B$38,0),FALSE),0)
+IFERROR(HLOOKUP("total kat 2",'[21]Månedlig Olie Rapport'!$A$2:$AG$38,MATCH("Salg til andre 3.h.",'[21]Månedlig Olie Rapport'!$B$2:$B$38,0),FALSE),0)
+IFERROR(HLOOKUP("total kat 2",'[21]Månedlig Olie Rapport'!$A$2:$AG$38,MATCH("Salg til platforme 3.g.",'[21]Månedlig Olie Rapport'!$B$2:$B$38,0),FALSE),0)
+IFERROR(HLOOKUP("total kat 2",'[21]Månedlig Olie Rapport'!$A$2:$AG$38,MATCH("Eget forbrug uden for raffinaderi 3*",'[21]Månedlig Olie Rapport'!$B$2:$B$38,0),FALSE),0)-IFERROR(HLOOKUP("total kat 2",'[21]Månedlig Olie Rapport'!$A$2:$AG$38,MATCH("Køb fra andre 2e",'[21]Månedlig Olie Rapport'!$B$2:$B$38,0),FALSE),0)</f>
        <v>371514</v>
      </c>
      <c r="I375" s="16">
        <f>IFERROR(HLOOKUP("total kat 2",'[21]Månedlig Olie Rapport'!$A$2:$AG$38,MATCH("EGEN BEHOLDNING ULTIMO",'[21]Månedlig Olie Rapport'!$A$2:$A$38,0),FALSE),0)</f>
        <v>1711911</v>
      </c>
      <c r="J375" s="15"/>
      <c r="K375" s="15"/>
      <c r="L375" s="14">
        <f t="shared" si="71"/>
        <v>13325.464152</v>
      </c>
      <c r="N375" s="23" t="str">
        <f>'Olieforbrug, TJ'!M375</f>
        <v>September</v>
      </c>
    </row>
    <row r="376" spans="1:14" x14ac:dyDescent="0.2">
      <c r="A376" s="23" t="str">
        <f>'Olieforbrug, TJ'!A376</f>
        <v>Oktober</v>
      </c>
      <c r="C376" s="16">
        <f>IFERROR(HLOOKUP("total kat 2",'[22]Månedlig Olie Rapport'!$B$2:$AG$38,MATCH("Egen produktion 2.i.",'[22]Månedlig Olie Rapport'!$B$2:$B$38,0),FALSE),0)-IFERROR(HLOOKUP("total kat 2",'[22]Månedlig Olie Rapport'!$B$2:$AG$38,MATCH("Anvendt til produktion 3.n",'[22]Månedlig Olie Rapport'!$B$2:$B$38,0),FALSE),0)</f>
        <v>263709</v>
      </c>
      <c r="D376" s="16">
        <f>IFERROR(HLOOKUP("total kat 2",'[22]Månedlig Olie Rapport'!$A$2:$AG$38,MATCH("Import 2.a.",'[22]Månedlig Olie Rapport'!$B$2:$B$38,0),FALSE),0)</f>
        <v>284872</v>
      </c>
      <c r="E376" s="16">
        <f>IFERROR(HLOOKUP("total kat 2",'[22]Månedlig Olie Rapport'!$A$2:$AG$38,MATCH("Eksport 3.a.",'[22]Månedlig Olie Rapport'!$B$2:$B$38,0),FALSE),0)</f>
        <v>171206</v>
      </c>
      <c r="F376" s="16">
        <f>IFERROR(HLOOKUP("total kat 2",'[22]Månedlig Olie Rapport'!$A$2:$AG$38,MATCH("Bunkring af udenrigsfart 3.d.",'[22]Månedlig Olie Rapport'!$B$2:$B$38,0),FALSE),0)</f>
        <v>32851</v>
      </c>
      <c r="G376" s="16">
        <f t="shared" si="72"/>
        <v>88533</v>
      </c>
      <c r="H376" s="16">
        <f>IFERROR(HLOOKUP("total kat 2",'[22]Månedlig Olie Rapport'!$A$2:$AG$38,MATCH("Salg til Forsvaret 3.e.",'[22]Månedlig Olie Rapport'!$B$2:$B$38,0),FALSE),0)
+IFERROR(HLOOKUP("total kat 2",'[22]Månedlig Olie Rapport'!$A$2:$AG$38,MATCH("Salg til international luftfart 3.f.",'[22]Månedlig Olie Rapport'!$B$2:$B$38,0),FALSE),0)
+IFERROR(HLOOKUP("total kat 2",'[22]Månedlig Olie Rapport'!$A$2:$AG$38,MATCH("Salg til andre 3.h.",'[22]Månedlig Olie Rapport'!$B$2:$B$38,0),FALSE),0)
+IFERROR(HLOOKUP("total kat 2",'[22]Månedlig Olie Rapport'!$A$2:$AG$38,MATCH("Salg til platforme 3.g.",'[22]Månedlig Olie Rapport'!$B$2:$B$38,0),FALSE),0)
+IFERROR(HLOOKUP("total kat 2",'[22]Månedlig Olie Rapport'!$A$2:$AG$38,MATCH("Eget forbrug uden for raffinaderi 3*",'[22]Månedlig Olie Rapport'!$B$2:$B$38,0),FALSE),0)-IFERROR(HLOOKUP("total kat 2",'[22]Månedlig Olie Rapport'!$A$2:$AG$38,MATCH("Køb fra andre 2e",'[22]Månedlig Olie Rapport'!$B$2:$B$38,0),FALSE),0)</f>
        <v>433158</v>
      </c>
      <c r="I376" s="16">
        <f>IFERROR(HLOOKUP("total kat 2",'[22]Månedlig Olie Rapport'!$A$2:$AG$38,MATCH("EGEN BEHOLDNING ULTIMO",'[22]Månedlig Olie Rapport'!$A$2:$A$38,0),FALSE),0)</f>
        <v>1623378</v>
      </c>
      <c r="J376" s="15"/>
      <c r="K376" s="15"/>
      <c r="L376" s="14">
        <f t="shared" si="71"/>
        <v>15536.511144</v>
      </c>
      <c r="N376" s="23" t="str">
        <f>'Olieforbrug, TJ'!M376</f>
        <v>October</v>
      </c>
    </row>
    <row r="377" spans="1:14" x14ac:dyDescent="0.2">
      <c r="A377" s="23" t="str">
        <f>'Olieforbrug, TJ'!A377</f>
        <v>November</v>
      </c>
      <c r="C377" s="16">
        <f>IFERROR(HLOOKUP("total kat 2",'[23]Månedlig Olie Rapport'!$B$2:$AG$38,MATCH("Egen produktion 2.i.",'[23]Månedlig Olie Rapport'!$B$2:$B$38,0),FALSE),0)-IFERROR(HLOOKUP("total kat 2",'[23]Månedlig Olie Rapport'!$B$2:$AG$38,MATCH("Anvendt til produktion 3.n",'[23]Månedlig Olie Rapport'!$B$2:$B$38,0),FALSE),0)</f>
        <v>351749</v>
      </c>
      <c r="D377" s="16">
        <f>IFERROR(HLOOKUP("total kat 2",'[23]Månedlig Olie Rapport'!$A$2:$AG$38,MATCH("Import 2.a.",'[23]Månedlig Olie Rapport'!$B$2:$B$38,0),FALSE),0)</f>
        <v>190683</v>
      </c>
      <c r="E377" s="16">
        <f>IFERROR(HLOOKUP("total kat 2",'[23]Månedlig Olie Rapport'!$A$2:$AG$38,MATCH("Eksport 3.a.",'[23]Månedlig Olie Rapport'!$B$2:$B$38,0),FALSE),0)</f>
        <v>167138</v>
      </c>
      <c r="F377" s="16">
        <f>IFERROR(HLOOKUP("total kat 2",'[23]Månedlig Olie Rapport'!$A$2:$AG$38,MATCH("Bunkring af udenrigsfart 3.d.",'[23]Månedlig Olie Rapport'!$B$2:$B$38,0),FALSE),0)</f>
        <v>40706</v>
      </c>
      <c r="G377" s="16">
        <f t="shared" si="72"/>
        <v>77731</v>
      </c>
      <c r="H377" s="16">
        <f>IFERROR(HLOOKUP("total kat 2",'[23]Månedlig Olie Rapport'!$A$2:$AG$38,MATCH("Salg til Forsvaret 3.e.",'[23]Månedlig Olie Rapport'!$B$2:$B$38,0),FALSE),0)
+IFERROR(HLOOKUP("total kat 2",'[23]Månedlig Olie Rapport'!$A$2:$AG$38,MATCH("Salg til international luftfart 3.f.",'[23]Månedlig Olie Rapport'!$B$2:$B$38,0),FALSE),0)
+IFERROR(HLOOKUP("total kat 2",'[23]Månedlig Olie Rapport'!$A$2:$AG$38,MATCH("Salg til andre 3.h.",'[23]Månedlig Olie Rapport'!$B$2:$B$38,0),FALSE),0)
+IFERROR(HLOOKUP("total kat 2",'[23]Månedlig Olie Rapport'!$A$2:$AG$38,MATCH("Salg til platforme 3.g.",'[23]Månedlig Olie Rapport'!$B$2:$B$38,0),FALSE),0)
+IFERROR(HLOOKUP("total kat 2",'[23]Månedlig Olie Rapport'!$A$2:$AG$38,MATCH("Eget forbrug uden for raffinaderi 3*",'[23]Månedlig Olie Rapport'!$B$2:$B$38,0),FALSE),0)-IFERROR(HLOOKUP("total kat 2",'[23]Månedlig Olie Rapport'!$A$2:$AG$38,MATCH("Køb fra andre 2e",'[23]Månedlig Olie Rapport'!$B$2:$B$38,0),FALSE),0)</f>
        <v>416270</v>
      </c>
      <c r="I377" s="16">
        <f>IFERROR(HLOOKUP("total kat 2",'[23]Månedlig Olie Rapport'!$A$2:$AG$38,MATCH("EGEN BEHOLDNING ULTIMO",'[23]Månedlig Olie Rapport'!$A$2:$A$38,0),FALSE),0)</f>
        <v>1545647</v>
      </c>
      <c r="J377" s="15"/>
      <c r="K377" s="15"/>
      <c r="L377" s="14">
        <f t="shared" si="71"/>
        <v>14930.772360000001</v>
      </c>
      <c r="N377" s="23" t="str">
        <f>'Olieforbrug, TJ'!M377</f>
        <v>November</v>
      </c>
    </row>
    <row r="378" spans="1:14" ht="13.5" thickBot="1" x14ac:dyDescent="0.25">
      <c r="A378" s="41" t="str">
        <f>'Olieforbrug, TJ'!A378</f>
        <v>December</v>
      </c>
      <c r="C378" s="42">
        <f>IFERROR(HLOOKUP("total kat 2",'[24]Månedlig Olie Rapport'!$B$2:$AG$38,MATCH("Egen produktion 2.i.",'[24]Månedlig Olie Rapport'!$B$2:$B$38,0),FALSE),0)-IFERROR(HLOOKUP("total kat 2",'[24]Månedlig Olie Rapport'!$B$2:$AG$38,MATCH("Anvendt til produktion 3.n",'[24]Månedlig Olie Rapport'!$B$2:$B$38,0),FALSE),0)</f>
        <v>389617</v>
      </c>
      <c r="D378" s="42">
        <f>IFERROR(HLOOKUP("total kat 2",'[24]Månedlig Olie Rapport'!$A$2:$AG$38,MATCH("Import 2.a.",'[24]Månedlig Olie Rapport'!$B$2:$B$38,0),FALSE),0)</f>
        <v>213257</v>
      </c>
      <c r="E378" s="42">
        <f>IFERROR(HLOOKUP("total kat 2",'[24]Månedlig Olie Rapport'!$A$2:$AG$38,MATCH("Eksport 3.a.",'[24]Månedlig Olie Rapport'!$B$2:$B$38,0),FALSE),0)</f>
        <v>162815</v>
      </c>
      <c r="F378" s="42">
        <f>IFERROR(HLOOKUP("total kat 2",'[24]Månedlig Olie Rapport'!$A$2:$AG$38,MATCH("Bunkring af udenrigsfart 3.d.",'[24]Månedlig Olie Rapport'!$B$2:$B$38,0),FALSE),0)</f>
        <v>36949</v>
      </c>
      <c r="G378" s="42">
        <f t="shared" si="72"/>
        <v>-32642</v>
      </c>
      <c r="H378" s="42">
        <f>IFERROR(HLOOKUP("total kat 2",'[24]Månedlig Olie Rapport'!$A$2:$AG$38,MATCH("Salg til Forsvaret 3.e.",'[24]Månedlig Olie Rapport'!$B$2:$B$38,0),FALSE),0)
+IFERROR(HLOOKUP("total kat 2",'[24]Månedlig Olie Rapport'!$A$2:$AG$38,MATCH("Salg til international luftfart 3.f.",'[24]Månedlig Olie Rapport'!$B$2:$B$38,0),FALSE),0)
+IFERROR(HLOOKUP("total kat 2",'[24]Månedlig Olie Rapport'!$A$2:$AG$38,MATCH("Salg til andre 3.h.",'[24]Månedlig Olie Rapport'!$B$2:$B$38,0),FALSE),0)
+IFERROR(HLOOKUP("total kat 2",'[24]Månedlig Olie Rapport'!$A$2:$AG$38,MATCH("Salg til platforme 3.g.",'[24]Månedlig Olie Rapport'!$B$2:$B$38,0),FALSE),0)
+IFERROR(HLOOKUP("total kat 2",'[24]Månedlig Olie Rapport'!$A$2:$AG$38,MATCH("Eget forbrug uden for raffinaderi 3*",'[24]Månedlig Olie Rapport'!$B$2:$B$38,0),FALSE),0)-IFERROR(HLOOKUP("total kat 2",'[24]Månedlig Olie Rapport'!$A$2:$AG$38,MATCH("Køb fra andre 2e",'[24]Månedlig Olie Rapport'!$B$2:$B$38,0),FALSE),0)</f>
        <v>366592</v>
      </c>
      <c r="I378" s="42">
        <f>IFERROR(HLOOKUP("total kat 2",'[24]Månedlig Olie Rapport'!$A$2:$AG$38,MATCH("EGEN BEHOLDNING ULTIMO",'[24]Månedlig Olie Rapport'!$A$2:$A$38,0),FALSE),0)</f>
        <v>1578289</v>
      </c>
      <c r="J378" s="2"/>
      <c r="K378" s="2"/>
      <c r="L378" s="54">
        <f t="shared" si="71"/>
        <v>13148.921855999999</v>
      </c>
      <c r="N378" s="43" t="str">
        <f>'Olieforbrug, TJ'!M378</f>
        <v>December</v>
      </c>
    </row>
    <row r="379" spans="1:14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5"/>
      <c r="K379" s="15"/>
      <c r="L379" s="14"/>
      <c r="M379" s="3"/>
      <c r="N379" s="37">
        <v>2019</v>
      </c>
    </row>
    <row r="380" spans="1:14" x14ac:dyDescent="0.2">
      <c r="A380" s="23" t="str">
        <f>'Olieforbrug, TJ'!A380</f>
        <v>Januar</v>
      </c>
      <c r="C380" s="16">
        <f>IFERROR(HLOOKUP("total kat 2",'[25]Månedlig Olie Rapport'!$B$2:$AG$39,MATCH("Egen produktion 2.i.",'[25]Månedlig Olie Rapport'!$B$2:$B$39,0),FALSE),0)-IFERROR(HLOOKUP("total kat 2",'[25]Månedlig Olie Rapport'!$B$2:$AG$39,MATCH("Anvendt til produktion 3.n",'[25]Månedlig Olie Rapport'!$B$2:$B$39,0),FALSE),0)</f>
        <v>375132</v>
      </c>
      <c r="D380" s="16">
        <f>IFERROR(HLOOKUP("total kat 2",'[25]Månedlig Olie Rapport'!$A$2:$AG$39,MATCH("Import 2.a.",'[25]Månedlig Olie Rapport'!$B$2:$B$39,0),FALSE),0)</f>
        <v>343856</v>
      </c>
      <c r="E380" s="16">
        <f>IFERROR(HLOOKUP("total kat 2",'[25]Månedlig Olie Rapport'!$A$2:$AG$39,MATCH("Eksport 3.a.",'[25]Månedlig Olie Rapport'!$B$2:$B$39,0),FALSE),0)</f>
        <v>226199</v>
      </c>
      <c r="F380" s="16">
        <f>IFERROR(HLOOKUP("total kat 2",'[25]Månedlig Olie Rapport'!$A$2:$AG$39,MATCH("Bunkring af udenrigsfart 3.d.",'[25]Månedlig Olie Rapport'!$B$2:$B$39,0),FALSE),0)</f>
        <v>33722</v>
      </c>
      <c r="G380" s="16">
        <f>I378-I380</f>
        <v>-94563</v>
      </c>
      <c r="H380" s="16">
        <f>IFERROR(HLOOKUP("total kat 2",'[25]Månedlig Olie Rapport'!$A$2:$AG$39,MATCH("Salg til Forsvaret 3.e.",'[25]Månedlig Olie Rapport'!$B$2:$B$39,0),FALSE),0)
+IFERROR(HLOOKUP("total kat 2",'[25]Månedlig Olie Rapport'!$A$2:$AG$39,MATCH("Salg til international luftfart 3.f.",'[25]Månedlig Olie Rapport'!$B$2:$B$39,0),FALSE),0)
+IFERROR(HLOOKUP("total kat 2",'[25]Månedlig Olie Rapport'!$A$2:$AG$39,MATCH("Salg til andre 3.h.",'[25]Månedlig Olie Rapport'!$B$2:$B$39,0),FALSE),0)
+IFERROR(HLOOKUP("total kat 2",'[25]Månedlig Olie Rapport'!$A$2:$AG$39,MATCH("Salg til platforme 3.g.",'[25]Månedlig Olie Rapport'!$B$2:$B$39,0),FALSE),0)
+IFERROR(HLOOKUP("total kat 2",'[25]Månedlig Olie Rapport'!$A$2:$AG$39,MATCH("Eget forbrug uden for raffinaderi 3*",'[25]Månedlig Olie Rapport'!$B$2:$B$39,0),FALSE),0)-IFERROR(HLOOKUP("total kat 2",'[25]Månedlig Olie Rapport'!$A$2:$AG$39,MATCH("Køb fra andre 2e",'[25]Månedlig Olie Rapport'!$B$2:$B$39,0),FALSE),0)</f>
        <v>388070</v>
      </c>
      <c r="I380" s="16">
        <f>IFERROR(HLOOKUP("total kat 2",'[25]Månedlig Olie Rapport'!$A$2:$AG$39,MATCH("EGEN BEHOLDNING ULTIMO",'[25]Månedlig Olie Rapport'!$A$2:$A$39,0),FALSE),0)</f>
        <v>1672852</v>
      </c>
      <c r="J380" s="15"/>
      <c r="K380" s="15"/>
      <c r="L380" s="14">
        <f t="shared" ref="L380:L391" si="73">H380*0.84*42.7/1000</f>
        <v>13919.294760000001</v>
      </c>
      <c r="N380" s="23" t="str">
        <f>'Olieforbrug, TJ'!M380</f>
        <v>January</v>
      </c>
    </row>
    <row r="381" spans="1:14" x14ac:dyDescent="0.2">
      <c r="A381" s="23" t="str">
        <f>'Olieforbrug, TJ'!A381</f>
        <v>Februar</v>
      </c>
      <c r="C381" s="16">
        <f>IFERROR(HLOOKUP("total kat 2",'[26]Månedlig Olie Rapport'!$B$2:$AG$39,MATCH("Egen produktion 2.i.",'[26]Månedlig Olie Rapport'!$B$2:$B$39,0),FALSE),0)-IFERROR(HLOOKUP("total kat 2",'[26]Månedlig Olie Rapport'!$B$2:$AG$39,MATCH("Anvendt til produktion 3.n",'[26]Månedlig Olie Rapport'!$B$2:$B$39,0),FALSE),0)</f>
        <v>357004</v>
      </c>
      <c r="D381" s="16">
        <f>IFERROR(HLOOKUP("total kat 2",'[26]Månedlig Olie Rapport'!$A$2:$AG$39,MATCH("Import 2.a.",'[26]Månedlig Olie Rapport'!$B$2:$B$39,0),FALSE),0)</f>
        <v>154620</v>
      </c>
      <c r="E381" s="16">
        <f>IFERROR(HLOOKUP("total kat 2",'[26]Månedlig Olie Rapport'!$A$2:$AG$39,MATCH("Eksport 3.a.",'[26]Månedlig Olie Rapport'!$B$2:$B$39,0),FALSE),0)</f>
        <v>197791</v>
      </c>
      <c r="F381" s="16">
        <f>IFERROR(HLOOKUP("total kat 2",'[26]Månedlig Olie Rapport'!$A$2:$AG$39,MATCH("Bunkring af udenrigsfart 3.d.",'[26]Månedlig Olie Rapport'!$B$2:$B$39,0),FALSE),0)</f>
        <v>34373</v>
      </c>
      <c r="G381" s="16">
        <f t="shared" ref="G381:G386" si="74">I380-I381</f>
        <v>59498</v>
      </c>
      <c r="H381" s="16">
        <f>IFERROR(HLOOKUP("total kat 2",'[26]Månedlig Olie Rapport'!$A$2:$AG$39,MATCH("Salg til Forsvaret 3.e.",'[26]Månedlig Olie Rapport'!$B$2:$B$39,0),FALSE),0)
+IFERROR(HLOOKUP("total kat 2",'[26]Månedlig Olie Rapport'!$A$2:$AG$39,MATCH("Salg til international luftfart 3.f.",'[26]Månedlig Olie Rapport'!$B$2:$B$39,0),FALSE),0)
+IFERROR(HLOOKUP("total kat 2",'[26]Månedlig Olie Rapport'!$A$2:$AG$39,MATCH("Salg til andre 3.h.",'[26]Månedlig Olie Rapport'!$B$2:$B$39,0),FALSE),0)
+IFERROR(HLOOKUP("total kat 2",'[26]Månedlig Olie Rapport'!$A$2:$AG$39,MATCH("Salg til platforme 3.g.",'[26]Månedlig Olie Rapport'!$B$2:$B$39,0),FALSE),0)
+IFERROR(HLOOKUP("total kat 2",'[26]Månedlig Olie Rapport'!$A$2:$AG$39,MATCH("Eget forbrug uden for raffinaderi 3*",'[26]Månedlig Olie Rapport'!$B$2:$B$39,0),FALSE),0)-IFERROR(HLOOKUP("total kat 2",'[26]Månedlig Olie Rapport'!$A$2:$AG$39,MATCH("Køb fra andre 2e",'[26]Månedlig Olie Rapport'!$B$2:$B$39,0),FALSE),0)</f>
        <v>340822</v>
      </c>
      <c r="I381" s="16">
        <f>IFERROR(HLOOKUP("total kat 2",'[26]Månedlig Olie Rapport'!$A$2:$AG$39,MATCH("EGEN BEHOLDNING ULTIMO",'[26]Månedlig Olie Rapport'!$A$2:$A$39,0),FALSE),0)</f>
        <v>1613354</v>
      </c>
      <c r="J381" s="15"/>
      <c r="K381" s="15"/>
      <c r="L381" s="14">
        <f t="shared" si="73"/>
        <v>12224.603496</v>
      </c>
      <c r="N381" s="23" t="str">
        <f>'Olieforbrug, TJ'!M381</f>
        <v>February</v>
      </c>
    </row>
    <row r="382" spans="1:14" x14ac:dyDescent="0.2">
      <c r="A382" s="23" t="str">
        <f>'Olieforbrug, TJ'!A382</f>
        <v>Marts</v>
      </c>
      <c r="C382" s="16">
        <f>IFERROR(HLOOKUP("total kat 2",'[27]Månedlig Olie Rapport'!$B$2:$AG$39,MATCH("Egen produktion 2.i.",'[27]Månedlig Olie Rapport'!$B$2:$B$39,0),FALSE),0)-IFERROR(HLOOKUP("total kat 2",'[27]Månedlig Olie Rapport'!$B$2:$AG$39,MATCH("Anvendt til produktion 3.n",'[27]Månedlig Olie Rapport'!$B$2:$B$39,0),FALSE),0)</f>
        <v>367035</v>
      </c>
      <c r="D382" s="16">
        <f>IFERROR(HLOOKUP("total kat 2",'[27]Månedlig Olie Rapport'!$A$2:$AG$39,MATCH("Import 2.a.",'[27]Månedlig Olie Rapport'!$B$2:$B$39,0),FALSE),0)</f>
        <v>268440</v>
      </c>
      <c r="E382" s="16">
        <f>IFERROR(HLOOKUP("total kat 2",'[27]Månedlig Olie Rapport'!$A$2:$AG$39,MATCH("Eksport 3.a.",'[27]Månedlig Olie Rapport'!$B$2:$B$39,0),FALSE),0)</f>
        <v>189748</v>
      </c>
      <c r="F382" s="16">
        <f>IFERROR(HLOOKUP("total kat 2",'[27]Månedlig Olie Rapport'!$A$2:$AG$39,MATCH("Bunkring af udenrigsfart 3.d.",'[27]Månedlig Olie Rapport'!$B$2:$B$39,0),FALSE),0)</f>
        <v>28725</v>
      </c>
      <c r="G382" s="16">
        <f t="shared" si="74"/>
        <v>-42497</v>
      </c>
      <c r="H382" s="16">
        <f>IFERROR(HLOOKUP("total kat 2",'[27]Månedlig Olie Rapport'!$A$2:$AG$39,MATCH("Salg til Forsvaret 3.e.",'[27]Månedlig Olie Rapport'!$B$2:$B$39,0),FALSE),0)
+IFERROR(HLOOKUP("total kat 2",'[27]Månedlig Olie Rapport'!$A$2:$AG$39,MATCH("Salg til international luftfart 3.f.",'[27]Månedlig Olie Rapport'!$B$2:$B$39,0),FALSE),0)
+IFERROR(HLOOKUP("total kat 2",'[27]Månedlig Olie Rapport'!$A$2:$AG$39,MATCH("Salg til andre 3.h.",'[27]Månedlig Olie Rapport'!$B$2:$B$39,0),FALSE),0)
+IFERROR(HLOOKUP("total kat 2",'[27]Månedlig Olie Rapport'!$A$2:$AG$39,MATCH("Salg til platforme 3.g.",'[27]Månedlig Olie Rapport'!$B$2:$B$39,0),FALSE),0)
+IFERROR(HLOOKUP("total kat 2",'[27]Månedlig Olie Rapport'!$A$2:$AG$39,MATCH("Eget forbrug uden for raffinaderi 3*",'[27]Månedlig Olie Rapport'!$B$2:$B$39,0),FALSE),0)-IFERROR(HLOOKUP("total kat 2",'[27]Månedlig Olie Rapport'!$A$2:$AG$39,MATCH("Køb fra andre 2e",'[27]Månedlig Olie Rapport'!$B$2:$B$39,0),FALSE),0)</f>
        <v>380308</v>
      </c>
      <c r="I382" s="16">
        <f>IFERROR(HLOOKUP("total kat 2",'[27]Månedlig Olie Rapport'!$A$2:$AG$39,MATCH("EGEN BEHOLDNING ULTIMO",'[27]Månedlig Olie Rapport'!$A$2:$A$39,0),FALSE),0)</f>
        <v>1655851</v>
      </c>
      <c r="J382" s="15"/>
      <c r="K382" s="15"/>
      <c r="L382" s="14">
        <f t="shared" si="73"/>
        <v>13640.887344000001</v>
      </c>
      <c r="N382" s="23" t="str">
        <f>'Olieforbrug, TJ'!M382</f>
        <v>March</v>
      </c>
    </row>
    <row r="383" spans="1:14" x14ac:dyDescent="0.2">
      <c r="A383" s="23" t="str">
        <f>'Olieforbrug, TJ'!A383</f>
        <v>April</v>
      </c>
      <c r="C383" s="16">
        <f>IFERROR(HLOOKUP("total kat 2",'[28]Månedlig Olie Rapport'!$B$2:$AG$39,MATCH("Egen produktion 2.i.",'[28]Månedlig Olie Rapport'!$B$2:$B$39,0),FALSE),0)-IFERROR(HLOOKUP("total kat 2",'[28]Månedlig Olie Rapport'!$B$2:$AG$39,MATCH("Anvendt til produktion 3.n",'[28]Månedlig Olie Rapport'!$B$2:$B$39,0),FALSE),0)</f>
        <v>360353</v>
      </c>
      <c r="D383" s="16">
        <f>IFERROR(HLOOKUP("total kat 2",'[28]Månedlig Olie Rapport'!$A$2:$AG$39,MATCH("Import 2.a.",'[28]Månedlig Olie Rapport'!$B$2:$B$39,0),FALSE),0)</f>
        <v>265015</v>
      </c>
      <c r="E383" s="16">
        <f>IFERROR(HLOOKUP("total kat 2",'[28]Månedlig Olie Rapport'!$A$2:$AG$39,MATCH("Eksport 3.a.",'[28]Månedlig Olie Rapport'!$B$2:$B$39,0),FALSE),0)</f>
        <v>167047</v>
      </c>
      <c r="F383" s="16">
        <f>IFERROR(HLOOKUP("total kat 2",'[28]Månedlig Olie Rapport'!$A$2:$AG$39,MATCH("Bunkring af udenrigsfart 3.d.",'[28]Månedlig Olie Rapport'!$B$2:$B$39,0),FALSE),0)</f>
        <v>33844</v>
      </c>
      <c r="G383" s="16">
        <f t="shared" si="74"/>
        <v>-26772</v>
      </c>
      <c r="H383" s="16">
        <f>IFERROR(HLOOKUP("total kat 2",'[28]Månedlig Olie Rapport'!$A$2:$AG$39,MATCH("Salg til Forsvaret 3.e.",'[28]Månedlig Olie Rapport'!$B$2:$B$39,0),FALSE),0)
+IFERROR(HLOOKUP("total kat 2",'[28]Månedlig Olie Rapport'!$A$2:$AG$39,MATCH("Salg til international luftfart 3.f.",'[28]Månedlig Olie Rapport'!$B$2:$B$39,0),FALSE),0)
+IFERROR(HLOOKUP("total kat 2",'[28]Månedlig Olie Rapport'!$A$2:$AG$39,MATCH("Salg til andre 3.h.",'[28]Månedlig Olie Rapport'!$B$2:$B$39,0),FALSE),0)
+IFERROR(HLOOKUP("total kat 2",'[28]Månedlig Olie Rapport'!$A$2:$AG$39,MATCH("Salg til platforme 3.g.",'[28]Månedlig Olie Rapport'!$B$2:$B$39,0),FALSE),0)
+IFERROR(HLOOKUP("total kat 2",'[28]Månedlig Olie Rapport'!$A$2:$AG$39,MATCH("Eget forbrug uden for raffinaderi 3*",'[28]Månedlig Olie Rapport'!$B$2:$B$39,0),FALSE),0)-IFERROR(HLOOKUP("total kat 2",'[28]Månedlig Olie Rapport'!$A$2:$AG$39,MATCH("Køb fra andre 2e",'[28]Månedlig Olie Rapport'!$B$2:$B$39,0),FALSE),0)</f>
        <v>424326</v>
      </c>
      <c r="I383" s="16">
        <f>IFERROR(HLOOKUP("total kat 2",'[28]Månedlig Olie Rapport'!$A$2:$AG$39,MATCH("EGEN BEHOLDNING ULTIMO",'[28]Månedlig Olie Rapport'!$A$2:$A$39,0),FALSE),0)</f>
        <v>1682623</v>
      </c>
      <c r="J383" s="15"/>
      <c r="K383" s="15"/>
      <c r="L383" s="14">
        <f t="shared" si="73"/>
        <v>15219.724968</v>
      </c>
      <c r="N383" s="23" t="str">
        <f>'Olieforbrug, TJ'!M383</f>
        <v>April</v>
      </c>
    </row>
    <row r="384" spans="1:14" x14ac:dyDescent="0.2">
      <c r="A384" s="23" t="str">
        <f>'Olieforbrug, TJ'!A384</f>
        <v>Maj</v>
      </c>
      <c r="C384" s="16">
        <f>IFERROR(HLOOKUP("total kat 2",'[29]Månedlig Olie Rapport'!$B$2:$AG$39,MATCH("Egen produktion 2.i.",'[29]Månedlig Olie Rapport'!$B$2:$B$39,0),FALSE),0)-IFERROR(HLOOKUP("total kat 2",'[29]Månedlig Olie Rapport'!$B$2:$AG$39,MATCH("Anvendt til produktion 3.n",'[29]Månedlig Olie Rapport'!$B$2:$B$39,0),FALSE),0)</f>
        <v>369833</v>
      </c>
      <c r="D384" s="16">
        <f>IFERROR(HLOOKUP("total kat 2",'[29]Månedlig Olie Rapport'!$A$2:$AG$39,MATCH("Import 2.a.",'[29]Månedlig Olie Rapport'!$B$2:$B$39,0),FALSE),0)</f>
        <v>301617</v>
      </c>
      <c r="E384" s="16">
        <f>IFERROR(HLOOKUP("total kat 2",'[29]Månedlig Olie Rapport'!$A$2:$AG$39,MATCH("Eksport 3.a.",'[29]Månedlig Olie Rapport'!$B$2:$B$39,0),FALSE),0)</f>
        <v>155400</v>
      </c>
      <c r="F384" s="16">
        <f>IFERROR(HLOOKUP("total kat 2",'[29]Månedlig Olie Rapport'!$A$2:$AG$39,MATCH("Bunkring af udenrigsfart 3.d.",'[29]Månedlig Olie Rapport'!$B$2:$B$39,0),FALSE),0)</f>
        <v>42290</v>
      </c>
      <c r="G384" s="16">
        <f t="shared" si="74"/>
        <v>-91951</v>
      </c>
      <c r="H384" s="16">
        <f>IFERROR(HLOOKUP("total kat 2",'[29]Månedlig Olie Rapport'!$A$2:$AG$39,MATCH("Salg til Forsvaret 3.e.",'[29]Månedlig Olie Rapport'!$B$2:$B$39,0),FALSE),0)
+IFERROR(HLOOKUP("total kat 2",'[29]Månedlig Olie Rapport'!$A$2:$AG$39,MATCH("Salg til international luftfart 3.f.",'[29]Månedlig Olie Rapport'!$B$2:$B$39,0),FALSE),0)
+IFERROR(HLOOKUP("total kat 2",'[29]Månedlig Olie Rapport'!$A$2:$AG$39,MATCH("Salg til andre 3.h.",'[29]Månedlig Olie Rapport'!$B$2:$B$39,0),FALSE),0)
+IFERROR(HLOOKUP("total kat 2",'[29]Månedlig Olie Rapport'!$A$2:$AG$39,MATCH("Salg til platforme 3.g.",'[29]Månedlig Olie Rapport'!$B$2:$B$39,0),FALSE),0)
+IFERROR(HLOOKUP("total kat 2",'[29]Månedlig Olie Rapport'!$A$2:$AG$39,MATCH("Eget forbrug uden for raffinaderi 3*",'[29]Månedlig Olie Rapport'!$B$2:$B$39,0),FALSE),0)-IFERROR(HLOOKUP("total kat 2",'[29]Månedlig Olie Rapport'!$A$2:$AG$39,MATCH("Køb fra andre 2e",'[29]Månedlig Olie Rapport'!$B$2:$B$39,0),FALSE),0)</f>
        <v>490465</v>
      </c>
      <c r="I384" s="16">
        <f>IFERROR(HLOOKUP("total kat 2",'[29]Månedlig Olie Rapport'!$A$2:$AG$39,MATCH("EGEN BEHOLDNING ULTIMO",'[29]Månedlig Olie Rapport'!$A$2:$A$39,0),FALSE),0)</f>
        <v>1774574</v>
      </c>
      <c r="J384" s="15"/>
      <c r="K384" s="15"/>
      <c r="L384" s="14">
        <f t="shared" si="73"/>
        <v>17591.998620000002</v>
      </c>
      <c r="N384" s="23" t="str">
        <f>'Olieforbrug, TJ'!M384</f>
        <v>May</v>
      </c>
    </row>
    <row r="385" spans="1:14" x14ac:dyDescent="0.2">
      <c r="A385" s="23" t="str">
        <f>'Olieforbrug, TJ'!A385</f>
        <v>Juni</v>
      </c>
      <c r="C385" s="16">
        <f>IFERROR(HLOOKUP("total kat 2",'[30]Månedlig Olie Rapport'!$B$2:$AG$39,MATCH("Egen produktion 2.i.",'[30]Månedlig Olie Rapport'!$B$2:$B$39,0),FALSE),0)-IFERROR(HLOOKUP("total kat 2",'[30]Månedlig Olie Rapport'!$B$2:$AG$39,MATCH("Anvendt til produktion 3.n",'[30]Månedlig Olie Rapport'!$B$2:$B$39,0),FALSE),0)</f>
        <v>336124</v>
      </c>
      <c r="D385" s="16">
        <f>IFERROR(HLOOKUP("total kat 2",'[30]Månedlig Olie Rapport'!$A$2:$AG$39,MATCH("Import 2.a.",'[30]Månedlig Olie Rapport'!$B$2:$B$39,0),FALSE),0)</f>
        <v>329010</v>
      </c>
      <c r="E385" s="16">
        <f>IFERROR(HLOOKUP("total kat 2",'[30]Månedlig Olie Rapport'!$A$2:$AG$39,MATCH("Eksport 3.a.",'[30]Månedlig Olie Rapport'!$B$2:$B$39,0),FALSE),0)</f>
        <v>144864</v>
      </c>
      <c r="F385" s="16">
        <f>IFERROR(HLOOKUP("total kat 2",'[30]Månedlig Olie Rapport'!$A$2:$AG$39,MATCH("Bunkring af udenrigsfart 3.d.",'[30]Månedlig Olie Rapport'!$B$2:$B$39,0),FALSE),0)</f>
        <v>38160</v>
      </c>
      <c r="G385" s="16">
        <f t="shared" si="74"/>
        <v>-132875</v>
      </c>
      <c r="H385" s="16">
        <f>IFERROR(HLOOKUP("total kat 2",'[30]Månedlig Olie Rapport'!$A$2:$AG$39,MATCH("Salg til Forsvaret 3.e.",'[30]Månedlig Olie Rapport'!$B$2:$B$39,0),FALSE),0)
+IFERROR(HLOOKUP("total kat 2",'[30]Månedlig Olie Rapport'!$A$2:$AG$39,MATCH("Salg til international luftfart 3.f.",'[30]Månedlig Olie Rapport'!$B$2:$B$39,0),FALSE),0)
+IFERROR(HLOOKUP("total kat 2",'[30]Månedlig Olie Rapport'!$A$2:$AG$39,MATCH("Salg til andre 3.h.",'[30]Månedlig Olie Rapport'!$B$2:$B$39,0),FALSE),0)
+IFERROR(HLOOKUP("total kat 2",'[30]Månedlig Olie Rapport'!$A$2:$AG$39,MATCH("Salg til platforme 3.g.",'[30]Månedlig Olie Rapport'!$B$2:$B$39,0),FALSE),0)
+IFERROR(HLOOKUP("total kat 2",'[30]Månedlig Olie Rapport'!$A$2:$AG$39,MATCH("Eget forbrug uden for raffinaderi 3*",'[30]Månedlig Olie Rapport'!$B$2:$B$39,0),FALSE),0)-IFERROR(HLOOKUP("total kat 2",'[30]Månedlig Olie Rapport'!$A$2:$AG$39,MATCH("Køb fra andre 2e",'[30]Månedlig Olie Rapport'!$B$2:$B$39,0),FALSE),0)</f>
        <v>435644</v>
      </c>
      <c r="I385" s="16">
        <f>IFERROR(HLOOKUP("total kat 2",'[30]Månedlig Olie Rapport'!$A$2:$AG$39,MATCH("EGEN BEHOLDNING ULTIMO",'[30]Månedlig Olie Rapport'!$A$2:$A$39,0),FALSE),0)</f>
        <v>1907449</v>
      </c>
      <c r="J385" s="15"/>
      <c r="K385" s="15"/>
      <c r="L385" s="14">
        <f t="shared" si="73"/>
        <v>15625.678991999999</v>
      </c>
      <c r="N385" s="23" t="str">
        <f>'Olieforbrug, TJ'!M385</f>
        <v>June</v>
      </c>
    </row>
    <row r="386" spans="1:14" x14ac:dyDescent="0.2">
      <c r="A386" s="23" t="str">
        <f>'Olieforbrug, TJ'!A386</f>
        <v>Juli</v>
      </c>
      <c r="C386" s="16">
        <f>IFERROR(HLOOKUP("total kat 2",'[31]Månedlig Olie Rapport'!$B$2:$AG$39,MATCH("Egen produktion 2.i.",'[31]Månedlig Olie Rapport'!$B$2:$B$39,0),FALSE),0)-IFERROR(HLOOKUP("total kat 2",'[31]Månedlig Olie Rapport'!$B$2:$AG$39,MATCH("Anvendt til produktion 3.n",'[31]Månedlig Olie Rapport'!$B$2:$B$39,0),FALSE),0)</f>
        <v>364893</v>
      </c>
      <c r="D386" s="16">
        <f>IFERROR(HLOOKUP("total kat 2",'[31]Månedlig Olie Rapport'!$A$2:$AG$39,MATCH("Import 2.a.",'[31]Månedlig Olie Rapport'!$B$2:$B$39,0),FALSE),0)</f>
        <v>194507</v>
      </c>
      <c r="E386" s="16">
        <f>IFERROR(HLOOKUP("total kat 2",'[31]Månedlig Olie Rapport'!$A$2:$AG$39,MATCH("Eksport 3.a.",'[31]Månedlig Olie Rapport'!$B$2:$B$39,0),FALSE),0)</f>
        <v>153538</v>
      </c>
      <c r="F386" s="16">
        <f>IFERROR(HLOOKUP("total kat 2",'[31]Månedlig Olie Rapport'!$A$2:$AG$39,MATCH("Bunkring af udenrigsfart 3.d.",'[31]Månedlig Olie Rapport'!$B$2:$B$39,0),FALSE),0)</f>
        <v>36389</v>
      </c>
      <c r="G386" s="16">
        <f t="shared" si="74"/>
        <v>-13835</v>
      </c>
      <c r="H386" s="16">
        <f>IFERROR(HLOOKUP("total kat 2",'[31]Månedlig Olie Rapport'!$A$2:$AG$39,MATCH("Salg til Forsvaret 3.e.",'[31]Månedlig Olie Rapport'!$B$2:$B$39,0),FALSE),0)
+IFERROR(HLOOKUP("total kat 2",'[31]Månedlig Olie Rapport'!$A$2:$AG$39,MATCH("Salg til international luftfart 3.f.",'[31]Månedlig Olie Rapport'!$B$2:$B$39,0),FALSE),0)
+IFERROR(HLOOKUP("total kat 2",'[31]Månedlig Olie Rapport'!$A$2:$AG$39,MATCH("Salg til andre 3.h.",'[31]Månedlig Olie Rapport'!$B$2:$B$39,0),FALSE),0)
+IFERROR(HLOOKUP("total kat 2",'[31]Månedlig Olie Rapport'!$A$2:$AG$39,MATCH("Salg til platforme 3.g.",'[31]Månedlig Olie Rapport'!$B$2:$B$39,0),FALSE),0)
+IFERROR(HLOOKUP("total kat 2",'[31]Månedlig Olie Rapport'!$A$2:$AG$39,MATCH("Eget forbrug uden for raffinaderi 3*",'[31]Månedlig Olie Rapport'!$B$2:$B$39,0),FALSE),0)-IFERROR(HLOOKUP("total kat 2",'[31]Månedlig Olie Rapport'!$A$2:$AG$39,MATCH("Køb fra andre 2e",'[31]Månedlig Olie Rapport'!$B$2:$B$39,0),FALSE),0)</f>
        <v>362407</v>
      </c>
      <c r="I386" s="16">
        <f>IFERROR(HLOOKUP("total kat 2",'[31]Månedlig Olie Rapport'!$A$2:$AG$39,MATCH("EGEN BEHOLDNING ULTIMO",'[31]Månedlig Olie Rapport'!$A$2:$A$39,0),FALSE),0)</f>
        <v>1921284</v>
      </c>
      <c r="J386" s="15"/>
      <c r="K386" s="15"/>
      <c r="L386" s="14">
        <f t="shared" si="73"/>
        <v>12998.814276000001</v>
      </c>
      <c r="N386" s="23" t="str">
        <f>'Olieforbrug, TJ'!M386</f>
        <v>July</v>
      </c>
    </row>
    <row r="387" spans="1:14" ht="12" customHeight="1" x14ac:dyDescent="0.2">
      <c r="A387" s="23" t="str">
        <f>'Olieforbrug, TJ'!A387</f>
        <v>August</v>
      </c>
      <c r="C387" s="16">
        <f>IFERROR(HLOOKUP("total kat 2",'[32]Månedlig Olie Rapport'!$B$2:$AG$39,MATCH("Egen produktion 2.i.",'[32]Månedlig Olie Rapport'!$B$2:$B$39,0),FALSE),0)-IFERROR(HLOOKUP("total kat 2",'[32]Månedlig Olie Rapport'!$B$2:$AG$39,MATCH("Anvendt til produktion 3.n",'[32]Månedlig Olie Rapport'!$B$2:$B$39,0),FALSE),0)</f>
        <v>333672</v>
      </c>
      <c r="D387" s="16">
        <f>IFERROR(HLOOKUP("total kat 2",'[32]Månedlig Olie Rapport'!$A$2:$AG$39,MATCH("Import 2.a.",'[32]Månedlig Olie Rapport'!$B$2:$B$39,0),FALSE),0)</f>
        <v>281985</v>
      </c>
      <c r="E387" s="16">
        <f>IFERROR(HLOOKUP("total kat 2",'[32]Månedlig Olie Rapport'!$A$2:$AG$39,MATCH("Eksport 3.a.",'[32]Månedlig Olie Rapport'!$B$2:$B$39,0),FALSE),0)</f>
        <v>181989</v>
      </c>
      <c r="F387" s="16">
        <f>IFERROR(HLOOKUP("total kat 2",'[32]Månedlig Olie Rapport'!$A$2:$AG$39,MATCH("Bunkring af udenrigsfart 3.d.",'[32]Månedlig Olie Rapport'!$B$2:$B$39,0),FALSE),0)</f>
        <v>32813</v>
      </c>
      <c r="G387" s="16">
        <f>I386-I387</f>
        <v>9212</v>
      </c>
      <c r="H387" s="16">
        <f>IFERROR(HLOOKUP("total kat 2",'[32]Månedlig Olie Rapport'!$A$2:$AG$39,MATCH("Salg til Forsvaret 3.e.",'[32]Månedlig Olie Rapport'!$B$2:$B$39,0),FALSE),0)
+IFERROR(HLOOKUP("total kat 2",'[32]Månedlig Olie Rapport'!$A$2:$AG$39,MATCH("Salg til international luftfart 3.f.",'[32]Månedlig Olie Rapport'!$B$2:$B$39,0),FALSE),0)
+IFERROR(HLOOKUP("total kat 2",'[32]Månedlig Olie Rapport'!$A$2:$AG$39,MATCH("Salg til andre 3.h.",'[32]Månedlig Olie Rapport'!$B$2:$B$39,0),FALSE),0)
+IFERROR(HLOOKUP("total kat 2",'[32]Månedlig Olie Rapport'!$A$2:$AG$39,MATCH("Salg til platforme 3.g.",'[32]Månedlig Olie Rapport'!$B$2:$B$39,0),FALSE),0)
+IFERROR(HLOOKUP("total kat 2",'[32]Månedlig Olie Rapport'!$A$2:$AG$39,MATCH("Eget forbrug uden for raffinaderi 3*",'[32]Månedlig Olie Rapport'!$B$2:$B$39,0),FALSE),0)-IFERROR(HLOOKUP("total kat 2",'[32]Månedlig Olie Rapport'!$A$2:$AG$39,MATCH("Køb fra andre 2e",'[32]Månedlig Olie Rapport'!$B$2:$B$39,0),FALSE),0)</f>
        <v>408370</v>
      </c>
      <c r="I387" s="16">
        <f>IFERROR(HLOOKUP("total kat 2",'[32]Månedlig Olie Rapport'!$A$2:$AG$39,MATCH("EGEN BEHOLDNING ULTIMO",'[32]Månedlig Olie Rapport'!$A$2:$A$39,0),FALSE),0)</f>
        <v>1912072</v>
      </c>
      <c r="J387" s="15"/>
      <c r="K387" s="15"/>
      <c r="L387" s="14">
        <f t="shared" si="73"/>
        <v>14647.41516</v>
      </c>
      <c r="N387" s="23" t="str">
        <f>'Olieforbrug, TJ'!M387</f>
        <v>August</v>
      </c>
    </row>
    <row r="388" spans="1:14" ht="11.25" customHeight="1" x14ac:dyDescent="0.2">
      <c r="A388" s="23" t="str">
        <f>'Olieforbrug, TJ'!A388</f>
        <v>September</v>
      </c>
      <c r="C388" s="16">
        <f>IFERROR(HLOOKUP("total kat 2",'[33]Månedlig Olie Rapport'!$B$2:$AG$39,MATCH("Egen produktion 2.i.",'[33]Månedlig Olie Rapport'!$B$2:$B$39,0),FALSE),0)-IFERROR(HLOOKUP("total kat 2",'[33]Månedlig Olie Rapport'!$B$2:$AG$39,MATCH("Anvendt til produktion 3.n",'[33]Månedlig Olie Rapport'!$B$2:$B$39,0),FALSE),0)</f>
        <v>220500</v>
      </c>
      <c r="D388" s="16">
        <f>IFERROR(HLOOKUP("total kat 2",'[33]Månedlig Olie Rapport'!$A$2:$AG$39,MATCH("Import 2.a.",'[33]Månedlig Olie Rapport'!$B$2:$B$39,0),FALSE),0)</f>
        <v>302240</v>
      </c>
      <c r="E388" s="16">
        <f>IFERROR(HLOOKUP("total kat 2",'[33]Månedlig Olie Rapport'!$A$2:$AG$39,MATCH("Eksport 3.a.",'[33]Månedlig Olie Rapport'!$B$2:$B$39,0),FALSE),0)</f>
        <v>199537</v>
      </c>
      <c r="F388" s="16">
        <f>IFERROR(HLOOKUP("total kat 2",'[33]Månedlig Olie Rapport'!$A$2:$AG$39,MATCH("Bunkring af udenrigsfart 3.d.",'[33]Månedlig Olie Rapport'!$B$2:$B$39,0),FALSE),0)</f>
        <v>31764</v>
      </c>
      <c r="G388" s="16">
        <f>I387-I388</f>
        <v>89941</v>
      </c>
      <c r="H388" s="16">
        <f>IFERROR(HLOOKUP("total kat 2",'[33]Månedlig Olie Rapport'!$A$2:$AG$39,MATCH("Salg til Forsvaret 3.e.",'[33]Månedlig Olie Rapport'!$B$2:$B$39,0),FALSE),0)
+IFERROR(HLOOKUP("total kat 2",'[33]Månedlig Olie Rapport'!$A$2:$AG$39,MATCH("Salg til international luftfart 3.f.",'[33]Månedlig Olie Rapport'!$B$2:$B$39,0),FALSE),0)
+IFERROR(HLOOKUP("total kat 2",'[33]Månedlig Olie Rapport'!$A$2:$AG$39,MATCH("Salg til andre 3.h.",'[33]Månedlig Olie Rapport'!$B$2:$B$39,0),FALSE),0)
+IFERROR(HLOOKUP("total kat 2",'[33]Månedlig Olie Rapport'!$A$2:$AG$39,MATCH("Salg til platforme 3.g.",'[33]Månedlig Olie Rapport'!$B$2:$B$39,0),FALSE),0)
+IFERROR(HLOOKUP("total kat 2",'[33]Månedlig Olie Rapport'!$A$2:$AG$39,MATCH("Eget forbrug uden for raffinaderi 3*",'[33]Månedlig Olie Rapport'!$B$2:$B$39,0),FALSE),0)-IFERROR(HLOOKUP("total kat 2",'[33]Månedlig Olie Rapport'!$A$2:$AG$39,MATCH("Køb fra andre 2e",'[33]Månedlig Olie Rapport'!$B$2:$B$39,0),FALSE),0)</f>
        <v>388290</v>
      </c>
      <c r="I388" s="16">
        <f>IFERROR(HLOOKUP("total kat 2",'[33]Månedlig Olie Rapport'!$A$2:$AG$39,MATCH("EGEN BEHOLDNING ULTIMO",'[33]Månedlig Olie Rapport'!$A$2:$A$39,0),FALSE),0)</f>
        <v>1822131</v>
      </c>
      <c r="J388" s="15"/>
      <c r="K388" s="15"/>
      <c r="L388" s="14">
        <f t="shared" si="73"/>
        <v>13927.185720000001</v>
      </c>
      <c r="N388" s="23" t="str">
        <f>'Olieforbrug, TJ'!M388</f>
        <v>September</v>
      </c>
    </row>
    <row r="389" spans="1:14" ht="11.25" customHeight="1" x14ac:dyDescent="0.2">
      <c r="A389" s="23" t="str">
        <f>'Olieforbrug, TJ'!A389</f>
        <v>Oktober</v>
      </c>
      <c r="C389" s="16">
        <f>IFERROR(HLOOKUP("total kat 2",'[34]Månedlig Olie Rapport'!$B$2:$AG$39,MATCH("Egen produktion 2.i.",'[34]Månedlig Olie Rapport'!$B$2:$B$39,0),FALSE),0)-IFERROR(HLOOKUP("total kat 2",'[34]Månedlig Olie Rapport'!$B$2:$AG$39,MATCH("Anvendt til produktion 3.n",'[34]Månedlig Olie Rapport'!$B$2:$B$39,0),FALSE),0)</f>
        <v>349477</v>
      </c>
      <c r="D389" s="16">
        <f>IFERROR(HLOOKUP("total kat 2",'[34]Månedlig Olie Rapport'!$A$2:$AG$39,MATCH("Import 2.a.",'[34]Månedlig Olie Rapport'!$B$2:$B$39,0),FALSE),0)</f>
        <v>368376</v>
      </c>
      <c r="E389" s="16">
        <f>IFERROR(HLOOKUP("total kat 2",'[34]Månedlig Olie Rapport'!$A$2:$AG$39,MATCH("Eksport 3.a.",'[34]Månedlig Olie Rapport'!$B$2:$B$39,0),FALSE),0)</f>
        <v>267652</v>
      </c>
      <c r="F389" s="16">
        <f>IFERROR(HLOOKUP("total kat 2",'[34]Månedlig Olie Rapport'!$A$2:$AG$39,MATCH("Bunkring af udenrigsfart 3.d.",'[34]Månedlig Olie Rapport'!$B$2:$B$39,0),FALSE),0)</f>
        <v>27998</v>
      </c>
      <c r="G389" s="16">
        <f>I388-I389</f>
        <v>-24044</v>
      </c>
      <c r="H389" s="16">
        <f>IFERROR(HLOOKUP("total kat 2",'[34]Månedlig Olie Rapport'!$A$2:$AG$39,MATCH("Salg til Forsvaret 3.e.",'[34]Månedlig Olie Rapport'!$B$2:$B$39,0),FALSE),0)
+IFERROR(HLOOKUP("total kat 2",'[34]Månedlig Olie Rapport'!$A$2:$AG$39,MATCH("Salg til international luftfart 3.f.",'[34]Månedlig Olie Rapport'!$B$2:$B$39,0),FALSE),0)
+IFERROR(HLOOKUP("total kat 2",'[34]Månedlig Olie Rapport'!$A$2:$AG$39,MATCH("Salg til andre 3.h.",'[34]Månedlig Olie Rapport'!$B$2:$B$39,0),FALSE),0)
+IFERROR(HLOOKUP("total kat 2",'[34]Månedlig Olie Rapport'!$A$2:$AG$39,MATCH("Salg til platforme 3.g.",'[34]Månedlig Olie Rapport'!$B$2:$B$39,0),FALSE),0)
+IFERROR(HLOOKUP("total kat 2",'[34]Månedlig Olie Rapport'!$A$2:$AG$39,MATCH("Eget forbrug uden for raffinaderi 3*",'[34]Månedlig Olie Rapport'!$B$2:$B$39,0),FALSE),0)-IFERROR(HLOOKUP("total kat 2",'[34]Månedlig Olie Rapport'!$A$2:$AG$39,MATCH("Køb fra andre 2e",'[34]Månedlig Olie Rapport'!$B$2:$B$39,0),FALSE),0)</f>
        <v>408993</v>
      </c>
      <c r="I389" s="16">
        <f>IFERROR(HLOOKUP("total kat 2",'[34]Månedlig Olie Rapport'!$A$2:$AG$39,MATCH("EGEN BEHOLDNING ULTIMO",'[34]Månedlig Olie Rapport'!$A$2:$A$39,0),FALSE),0)</f>
        <v>1846175</v>
      </c>
      <c r="J389" s="15"/>
      <c r="K389" s="15"/>
      <c r="L389" s="14">
        <f t="shared" si="73"/>
        <v>14669.760924</v>
      </c>
      <c r="N389" s="23" t="str">
        <f>'Olieforbrug, TJ'!M389</f>
        <v>October</v>
      </c>
    </row>
    <row r="390" spans="1:14" ht="11.25" customHeight="1" x14ac:dyDescent="0.2">
      <c r="A390" s="23" t="str">
        <f>'Olieforbrug, TJ'!A390</f>
        <v>November</v>
      </c>
      <c r="C390" s="16">
        <f>IFERROR(HLOOKUP("total kat 2",'[35]Månedlig Olie Rapport'!$B$2:$AG$39,MATCH("Egen produktion 2.i.",'[35]Månedlig Olie Rapport'!$B$2:$B$39,0),FALSE),0)-IFERROR(HLOOKUP("total kat 2",'[35]Månedlig Olie Rapport'!$B$2:$AG$39,MATCH("Anvendt til produktion 3.n",'[35]Månedlig Olie Rapport'!$B$2:$B$39,0),FALSE),0)</f>
        <v>366401</v>
      </c>
      <c r="D390" s="16">
        <f>IFERROR(HLOOKUP("total kat 2",'[35]Månedlig Olie Rapport'!$A$2:$AG$39,MATCH("Import 2.a.",'[35]Månedlig Olie Rapport'!$B$2:$B$39,0),FALSE),0)</f>
        <v>300976</v>
      </c>
      <c r="E390" s="16">
        <f>IFERROR(HLOOKUP("total kat 2",'[35]Månedlig Olie Rapport'!$A$2:$AG$39,MATCH("Eksport 3.a.",'[35]Månedlig Olie Rapport'!$B$2:$B$39,0),FALSE),0)</f>
        <v>211714</v>
      </c>
      <c r="F390" s="16">
        <f>IFERROR(HLOOKUP("total kat 2",'[35]Månedlig Olie Rapport'!$A$2:$AG$39,MATCH("Bunkring af udenrigsfart 3.d.",'[35]Månedlig Olie Rapport'!$B$2:$B$39,0),FALSE),0)</f>
        <v>34211</v>
      </c>
      <c r="G390" s="16">
        <f>I389-I390</f>
        <v>-59963</v>
      </c>
      <c r="H390" s="16">
        <f>IFERROR(HLOOKUP("total kat 2",'[35]Månedlig Olie Rapport'!$A$2:$AG$39,MATCH("Salg til Forsvaret 3.e.",'[35]Månedlig Olie Rapport'!$B$2:$B$39,0),FALSE),0)
+IFERROR(HLOOKUP("total kat 2",'[35]Månedlig Olie Rapport'!$A$2:$AG$39,MATCH("Salg til international luftfart 3.f.",'[35]Månedlig Olie Rapport'!$B$2:$B$39,0),FALSE),0)
+IFERROR(HLOOKUP("total kat 2",'[35]Månedlig Olie Rapport'!$A$2:$AG$39,MATCH("Salg til andre 3.h.",'[35]Månedlig Olie Rapport'!$B$2:$B$39,0),FALSE),0)
+IFERROR(HLOOKUP("total kat 2",'[35]Månedlig Olie Rapport'!$A$2:$AG$39,MATCH("Salg til platforme 3.g.",'[35]Månedlig Olie Rapport'!$B$2:$B$39,0),FALSE),0)
+IFERROR(HLOOKUP("total kat 2",'[35]Månedlig Olie Rapport'!$A$2:$AG$39,MATCH("Eget forbrug uden for raffinaderi 3*",'[35]Månedlig Olie Rapport'!$B$2:$B$39,0),FALSE),0)-IFERROR(HLOOKUP("total kat 2",'[35]Månedlig Olie Rapport'!$A$2:$AG$39,MATCH("Køb fra andre 2e",'[35]Månedlig Olie Rapport'!$B$2:$B$39,0),FALSE),0)</f>
        <v>385115</v>
      </c>
      <c r="I390" s="16">
        <f>IFERROR(HLOOKUP("total kat 2",'[35]Månedlig Olie Rapport'!$A$2:$AG$39,MATCH("EGEN BEHOLDNING ULTIMO",'[35]Månedlig Olie Rapport'!$A$2:$A$39,0),FALSE),0)</f>
        <v>1906138</v>
      </c>
      <c r="J390" s="15"/>
      <c r="K390" s="15"/>
      <c r="L390" s="14">
        <f t="shared" si="73"/>
        <v>13813.304820000001</v>
      </c>
      <c r="N390" s="23" t="str">
        <f>'Olieforbrug, TJ'!M390</f>
        <v>November</v>
      </c>
    </row>
    <row r="391" spans="1:14" ht="13.5" thickBot="1" x14ac:dyDescent="0.25">
      <c r="A391" s="41" t="str">
        <f>'Olieforbrug, TJ'!A391</f>
        <v>December</v>
      </c>
      <c r="C391" s="42">
        <f>IFERROR(HLOOKUP("total kat 2",'[36]Månedlig Olie Rapport'!$B$2:$AG$39,MATCH("Egen produktion 2.i.",'[36]Månedlig Olie Rapport'!$B$2:$B$39,0),FALSE),0)-IFERROR(HLOOKUP("total kat 2",'[36]Månedlig Olie Rapport'!$B$2:$AG$39,MATCH("Anvendt til produktion 3.n",'[36]Månedlig Olie Rapport'!$B$2:$B$39,0),FALSE),0)</f>
        <v>403265</v>
      </c>
      <c r="D391" s="42">
        <f>IFERROR(HLOOKUP("total kat 2",'[36]Månedlig Olie Rapport'!$A$2:$AG$39,MATCH("Import 2.a.",'[36]Månedlig Olie Rapport'!$B$2:$B$39,0),FALSE),0)</f>
        <v>212853</v>
      </c>
      <c r="E391" s="42">
        <f>IFERROR(HLOOKUP("total kat 2",'[36]Månedlig Olie Rapport'!$A$2:$AG$39,MATCH("Eksport 3.a.",'[36]Månedlig Olie Rapport'!$B$2:$B$39,0),FALSE),0)</f>
        <v>244288</v>
      </c>
      <c r="F391" s="42">
        <f>IFERROR(HLOOKUP("total kat 2",'[36]Månedlig Olie Rapport'!$A$2:$AG$39,MATCH("Bunkring af udenrigsfart 3.d.",'[36]Månedlig Olie Rapport'!$B$2:$B$39,0),FALSE),0)</f>
        <v>30903</v>
      </c>
      <c r="G391" s="42">
        <f>I390-I391</f>
        <v>2366</v>
      </c>
      <c r="H391" s="42">
        <f>IFERROR(HLOOKUP("total kat 2",'[36]Månedlig Olie Rapport'!$A$2:$AG$39,MATCH("Salg til Forsvaret 3.e.",'[36]Månedlig Olie Rapport'!$B$2:$B$39,0),FALSE),0)
+IFERROR(HLOOKUP("total kat 2",'[36]Månedlig Olie Rapport'!$A$2:$AG$39,MATCH("Salg til international luftfart 3.f.",'[36]Månedlig Olie Rapport'!$B$2:$B$39,0),FALSE),0)
+IFERROR(HLOOKUP("total kat 2",'[36]Månedlig Olie Rapport'!$A$2:$AG$39,MATCH("Salg til andre 3.h.",'[36]Månedlig Olie Rapport'!$B$2:$B$39,0),FALSE),0)
+IFERROR(HLOOKUP("total kat 2",'[36]Månedlig Olie Rapport'!$A$2:$AG$39,MATCH("Salg til platforme 3.g.",'[36]Månedlig Olie Rapport'!$B$2:$B$39,0),FALSE),0)
+IFERROR(HLOOKUP("total kat 2",'[36]Månedlig Olie Rapport'!$A$2:$AG$39,MATCH("Eget forbrug uden for raffinaderi 3*",'[36]Månedlig Olie Rapport'!$B$2:$B$39,0),FALSE),0)-IFERROR(HLOOKUP("total kat 2",'[36]Månedlig Olie Rapport'!$A$2:$AG$39,MATCH("Køb fra andre 2e",'[36]Månedlig Olie Rapport'!$B$2:$B$39,0),FALSE),0)</f>
        <v>350726</v>
      </c>
      <c r="I391" s="42">
        <f>IFERROR(HLOOKUP("total kat 2",'[36]Månedlig Olie Rapport'!$A$2:$AG$39,MATCH("EGEN BEHOLDNING ULTIMO",'[36]Månedlig Olie Rapport'!$A$2:$A$39,0),FALSE),0)</f>
        <v>1903772</v>
      </c>
      <c r="J391" s="2"/>
      <c r="K391" s="2"/>
      <c r="L391" s="54">
        <f t="shared" si="73"/>
        <v>12579.840167999999</v>
      </c>
      <c r="N391" s="43" t="str">
        <f>'Olieforbrug, TJ'!M391</f>
        <v>December</v>
      </c>
    </row>
    <row r="392" spans="1:14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J392" s="15"/>
      <c r="K392" s="15"/>
      <c r="L392" s="14"/>
      <c r="M392" s="3"/>
      <c r="N392" s="37">
        <v>2020</v>
      </c>
    </row>
    <row r="393" spans="1:14" x14ac:dyDescent="0.2">
      <c r="A393" s="23" t="str">
        <f>'Olieforbrug, TJ'!A393</f>
        <v>Januar</v>
      </c>
      <c r="C393" s="16">
        <f>IFERROR(HLOOKUP("total kat 2",'[37]Månedlig Olie Rapport'!$B$2:$AG$39,MATCH("Egen produktion 2.i.",'[37]Månedlig Olie Rapport'!$B$2:$B$39,0),FALSE),0)-IFERROR(HLOOKUP("total kat 2",'[37]Månedlig Olie Rapport'!$B$2:$AG$39,MATCH("Anvendt til produktion 3.n",'[37]Månedlig Olie Rapport'!$B$2:$B$39,0),FALSE),0)</f>
        <v>411637</v>
      </c>
      <c r="D393" s="16">
        <f>IFERROR(HLOOKUP("total kat 2",'[37]Månedlig Olie Rapport'!$A$2:$AG$39,MATCH("Import 2.a.",'[37]Månedlig Olie Rapport'!$B$2:$B$39,0),FALSE),0)</f>
        <v>216661</v>
      </c>
      <c r="E393" s="16">
        <f>IFERROR(HLOOKUP("total kat 2",'[37]Månedlig Olie Rapport'!$A$2:$AG$39,MATCH("Eksport 3.a.",'[37]Månedlig Olie Rapport'!$B$2:$B$39,0),FALSE),0)</f>
        <v>233744</v>
      </c>
      <c r="F393" s="16">
        <f>IFERROR(HLOOKUP("total kat 2",'[37]Månedlig Olie Rapport'!$A$2:$AG$39,MATCH("Bunkring af udenrigsfart 3.d.",'[37]Månedlig Olie Rapport'!$B$2:$B$39,0),FALSE),0)</f>
        <v>33608</v>
      </c>
      <c r="G393" s="16">
        <f>I391-I393</f>
        <v>11340</v>
      </c>
      <c r="H393" s="16">
        <f>IFERROR(HLOOKUP("total kat 2",'[37]Månedlig Olie Rapport'!$A$2:$AG$39,MATCH("Salg til Forsvaret 3.e.",'[37]Månedlig Olie Rapport'!$B$2:$B$39,0),FALSE),0)
+IFERROR(HLOOKUP("total kat 2",'[37]Månedlig Olie Rapport'!$A$2:$AG$39,MATCH("Salg til international luftfart 3.f.",'[37]Månedlig Olie Rapport'!$B$2:$B$39,0),FALSE),0)
+IFERROR(HLOOKUP("total kat 2",'[37]Månedlig Olie Rapport'!$A$2:$AG$39,MATCH("Salg til andre 3.h.",'[37]Månedlig Olie Rapport'!$B$2:$B$39,0),FALSE),0)
+IFERROR(HLOOKUP("total kat 2",'[37]Månedlig Olie Rapport'!$A$2:$AG$39,MATCH("Salg til platforme 3.g.",'[37]Månedlig Olie Rapport'!$B$2:$B$39,0),FALSE),0)
+IFERROR(HLOOKUP("total kat 2",'[37]Månedlig Olie Rapport'!$A$2:$AG$39,MATCH("Eget forbrug uden for raffinaderi 3*",'[37]Månedlig Olie Rapport'!$B$2:$B$39,0),FALSE),0)-IFERROR(HLOOKUP("total kat 2",'[37]Månedlig Olie Rapport'!$A$2:$AG$39,MATCH("Køb fra andre 2e",'[37]Månedlig Olie Rapport'!$B$2:$B$39,0),FALSE),0)</f>
        <v>356984</v>
      </c>
      <c r="I393" s="16">
        <f>IFERROR(HLOOKUP("total kat 2",'[37]Månedlig Olie Rapport'!$A$2:$AG$39,MATCH("EGEN BEHOLDNING ULTIMO",'[37]Månedlig Olie Rapport'!$A$2:$A$39,0),FALSE),0)</f>
        <v>1892432</v>
      </c>
      <c r="J393" s="15"/>
      <c r="K393" s="15"/>
      <c r="L393" s="14">
        <f t="shared" ref="L393:L404" si="75">H393*0.84*42.7/1000</f>
        <v>12804.302112000001</v>
      </c>
      <c r="N393" s="23" t="str">
        <f>'Olieforbrug, TJ'!M393</f>
        <v>January</v>
      </c>
    </row>
    <row r="394" spans="1:14" x14ac:dyDescent="0.2">
      <c r="A394" s="23" t="str">
        <f>'Olieforbrug, TJ'!A394</f>
        <v>Februar</v>
      </c>
      <c r="C394" s="16">
        <f>IFERROR(HLOOKUP("total kat 2",'[38]Månedlig Olie Rapport'!$B$2:$AG$39,MATCH("Egen produktion 2.i.",'[38]Månedlig Olie Rapport'!$B$2:$B$39,0),FALSE),0)-IFERROR(HLOOKUP("total kat 2",'[38]Månedlig Olie Rapport'!$B$2:$AG$39,MATCH("Anvendt til produktion 3.n",'[38]Månedlig Olie Rapport'!$B$2:$B$39,0),FALSE),0)</f>
        <v>369002</v>
      </c>
      <c r="D394" s="16">
        <f>IFERROR(HLOOKUP("total kat 2",'[38]Månedlig Olie Rapport'!$A$2:$AG$39,MATCH("Import 2.a.",'[38]Månedlig Olie Rapport'!$B$2:$B$39,0),FALSE),0)</f>
        <v>211873</v>
      </c>
      <c r="E394" s="16">
        <f>IFERROR(HLOOKUP("total kat 2",'[38]Månedlig Olie Rapport'!$A$2:$AG$39,MATCH("Eksport 3.a.",'[38]Månedlig Olie Rapport'!$B$2:$B$39,0),FALSE),0)</f>
        <v>171625</v>
      </c>
      <c r="F394" s="16">
        <f>IFERROR(HLOOKUP("total kat 2",'[38]Månedlig Olie Rapport'!$A$2:$AG$39,MATCH("Bunkring af udenrigsfart 3.d.",'[38]Månedlig Olie Rapport'!$B$2:$B$39,0),FALSE),0)</f>
        <v>29645</v>
      </c>
      <c r="G394" s="65">
        <f t="shared" ref="G394:G399" si="76">I393-I394</f>
        <v>-49110</v>
      </c>
      <c r="H394" s="16">
        <f>IFERROR(HLOOKUP("total kat 2",'[38]Månedlig Olie Rapport'!$A$2:$AG$39,MATCH("Salg til Forsvaret 3.e.",'[38]Månedlig Olie Rapport'!$B$2:$B$39,0),FALSE),0)
+IFERROR(HLOOKUP("total kat 2",'[38]Månedlig Olie Rapport'!$A$2:$AG$39,MATCH("Salg til international luftfart 3.f.",'[38]Månedlig Olie Rapport'!$B$2:$B$39,0),FALSE),0)
+IFERROR(HLOOKUP("total kat 2",'[38]Månedlig Olie Rapport'!$A$2:$AG$39,MATCH("Salg til andre 3.h.",'[38]Månedlig Olie Rapport'!$B$2:$B$39,0),FALSE),0)
+IFERROR(HLOOKUP("total kat 2",'[38]Månedlig Olie Rapport'!$A$2:$AG$39,MATCH("Salg til platforme 3.g.",'[38]Månedlig Olie Rapport'!$B$2:$B$39,0),FALSE),0)
+IFERROR(HLOOKUP("total kat 2",'[38]Månedlig Olie Rapport'!$A$2:$AG$39,MATCH("Eget forbrug uden for raffinaderi 3*",'[38]Månedlig Olie Rapport'!$B$2:$B$39,0),FALSE),0)-IFERROR(HLOOKUP("total kat 2",'[38]Månedlig Olie Rapport'!$A$2:$AG$39,MATCH("Køb fra andre 2e",'[38]Månedlig Olie Rapport'!$B$2:$B$39,0),FALSE),0)</f>
        <v>335579</v>
      </c>
      <c r="I394" s="16">
        <f>IFERROR(HLOOKUP("total kat 2",'[38]Månedlig Olie Rapport'!$A$2:$AG$39,MATCH("EGEN BEHOLDNING ULTIMO",'[38]Månedlig Olie Rapport'!$A$2:$A$39,0),FALSE),0)</f>
        <v>1941542</v>
      </c>
      <c r="J394" s="15"/>
      <c r="K394" s="15"/>
      <c r="L394" s="14">
        <f t="shared" si="75"/>
        <v>12036.547572000001</v>
      </c>
      <c r="N394" s="23" t="str">
        <f>'Olieforbrug, TJ'!M394</f>
        <v>February</v>
      </c>
    </row>
    <row r="395" spans="1:14" x14ac:dyDescent="0.2">
      <c r="A395" s="23" t="str">
        <f>'Olieforbrug, TJ'!A395</f>
        <v>Marts</v>
      </c>
      <c r="C395" s="16">
        <f>IFERROR(HLOOKUP("total kat 2",'[39]Månedlig Olie Rapport'!$B$2:$AG$39,MATCH("Egen produktion 2.i.",'[39]Månedlig Olie Rapport'!$B$2:$B$39,0),FALSE),0)-IFERROR(HLOOKUP("total kat 2",'[39]Månedlig Olie Rapport'!$B$2:$AG$39,MATCH("Anvendt til produktion 3.n",'[39]Månedlig Olie Rapport'!$B$2:$B$39,0),FALSE),0)</f>
        <v>322095</v>
      </c>
      <c r="D395" s="16">
        <f>IFERROR(HLOOKUP("total kat 2",'[39]Månedlig Olie Rapport'!$A$2:$AG$39,MATCH("Import 2.a.",'[39]Månedlig Olie Rapport'!$B$2:$B$39,0),FALSE),0)</f>
        <v>199118</v>
      </c>
      <c r="E395" s="16">
        <f>IFERROR(HLOOKUP("total kat 2",'[39]Månedlig Olie Rapport'!$A$2:$AG$39,MATCH("Eksport 3.a.",'[39]Månedlig Olie Rapport'!$B$2:$B$39,0),FALSE),0)</f>
        <v>107920</v>
      </c>
      <c r="F395" s="16">
        <f>IFERROR(HLOOKUP("total kat 2",'[39]Månedlig Olie Rapport'!$A$2:$AG$39,MATCH("Bunkring af udenrigsfart 3.d.",'[39]Månedlig Olie Rapport'!$B$2:$B$39,0),FALSE),0)</f>
        <v>43089</v>
      </c>
      <c r="G395" s="65">
        <f t="shared" si="76"/>
        <v>-6671</v>
      </c>
      <c r="H395" s="16">
        <f>IFERROR(HLOOKUP("total kat 2",'[39]Månedlig Olie Rapport'!$A$2:$AG$39,MATCH("Salg til Forsvaret 3.e.",'[39]Månedlig Olie Rapport'!$B$2:$B$39,0),FALSE),0)
+IFERROR(HLOOKUP("total kat 2",'[39]Månedlig Olie Rapport'!$A$2:$AG$39,MATCH("Salg til international luftfart 3.f.",'[39]Månedlig Olie Rapport'!$B$2:$B$39,0),FALSE),0)
+IFERROR(HLOOKUP("total kat 2",'[39]Månedlig Olie Rapport'!$A$2:$AG$39,MATCH("Salg til andre 3.h.",'[39]Månedlig Olie Rapport'!$B$2:$B$39,0),FALSE),0)
+IFERROR(HLOOKUP("total kat 2",'[39]Månedlig Olie Rapport'!$A$2:$AG$39,MATCH("Salg til platforme 3.g.",'[39]Månedlig Olie Rapport'!$B$2:$B$39,0),FALSE),0)
+IFERROR(HLOOKUP("total kat 2",'[39]Månedlig Olie Rapport'!$A$2:$AG$39,MATCH("Eget forbrug uden for raffinaderi 3*",'[39]Månedlig Olie Rapport'!$B$2:$B$39,0),FALSE),0)-IFERROR(HLOOKUP("total kat 2",'[39]Månedlig Olie Rapport'!$A$2:$AG$39,MATCH("Køb fra andre 2e",'[39]Månedlig Olie Rapport'!$B$2:$B$39,0),FALSE),0)</f>
        <v>370693</v>
      </c>
      <c r="I395" s="16">
        <f>IFERROR(HLOOKUP("total kat 2",'[39]Månedlig Olie Rapport'!$A$2:$AG$39,MATCH("EGEN BEHOLDNING ULTIMO",'[39]Månedlig Olie Rapport'!$A$2:$A$39,0),FALSE),0)</f>
        <v>1948213</v>
      </c>
      <c r="J395" s="15"/>
      <c r="K395" s="15"/>
      <c r="L395" s="14">
        <f t="shared" si="75"/>
        <v>13296.016524000001</v>
      </c>
      <c r="N395" s="23" t="str">
        <f>'Olieforbrug, TJ'!M395</f>
        <v>March</v>
      </c>
    </row>
    <row r="396" spans="1:14" x14ac:dyDescent="0.2">
      <c r="A396" s="23" t="str">
        <f>'Olieforbrug, TJ'!A396</f>
        <v>April</v>
      </c>
      <c r="C396" s="16">
        <f>IFERROR(HLOOKUP("total kat 2",'[40]Månedlig Olie Rapport'!$B$2:$AG$39,MATCH("Egen produktion 2.i.",'[40]Månedlig Olie Rapport'!$B$2:$B$39,0),FALSE),0)-IFERROR(HLOOKUP("total kat 2",'[40]Månedlig Olie Rapport'!$B$2:$AG$39,MATCH("Anvendt til produktion 3.n",'[40]Månedlig Olie Rapport'!$B$2:$B$39,0),FALSE),0)</f>
        <v>356766</v>
      </c>
      <c r="D396" s="16">
        <f>IFERROR(HLOOKUP("total kat 2",'[40]Månedlig Olie Rapport'!$A$2:$AG$39,MATCH("Import 2.a.",'[40]Månedlig Olie Rapport'!$B$2:$B$39,0),FALSE),0)</f>
        <v>205620</v>
      </c>
      <c r="E396" s="16">
        <f>IFERROR(HLOOKUP("total kat 2",'[40]Månedlig Olie Rapport'!$A$2:$AG$39,MATCH("Eksport 3.a.",'[40]Månedlig Olie Rapport'!$B$2:$B$39,0),FALSE),0)</f>
        <v>152558</v>
      </c>
      <c r="F396" s="16">
        <f>IFERROR(HLOOKUP("total kat 2",'[40]Månedlig Olie Rapport'!$A$2:$AG$39,MATCH("Bunkring af udenrigsfart 3.d.",'[40]Månedlig Olie Rapport'!$B$2:$B$39,0),FALSE),0)</f>
        <v>49953</v>
      </c>
      <c r="G396" s="65">
        <f t="shared" si="76"/>
        <v>-3997</v>
      </c>
      <c r="H396" s="16">
        <f>IFERROR(HLOOKUP("total kat 2",'[40]Månedlig Olie Rapport'!$A$2:$AG$39,MATCH("Salg til Forsvaret 3.e.",'[40]Månedlig Olie Rapport'!$B$2:$B$39,0),FALSE),0)
+IFERROR(HLOOKUP("total kat 2",'[40]Månedlig Olie Rapport'!$A$2:$AG$39,MATCH("Salg til international luftfart 3.f.",'[40]Månedlig Olie Rapport'!$B$2:$B$39,0),FALSE),0)
+IFERROR(HLOOKUP("total kat 2",'[40]Månedlig Olie Rapport'!$A$2:$AG$39,MATCH("Salg til andre 3.h.",'[40]Månedlig Olie Rapport'!$B$2:$B$39,0),FALSE),0)
+IFERROR(HLOOKUP("total kat 2",'[40]Månedlig Olie Rapport'!$A$2:$AG$39,MATCH("Salg til platforme 3.g.",'[40]Månedlig Olie Rapport'!$B$2:$B$39,0),FALSE),0)
+IFERROR(HLOOKUP("total kat 2",'[40]Månedlig Olie Rapport'!$A$2:$AG$39,MATCH("Eget forbrug uden for raffinaderi 3*",'[40]Månedlig Olie Rapport'!$B$2:$B$39,0),FALSE),0)-IFERROR(HLOOKUP("total kat 2",'[40]Månedlig Olie Rapport'!$A$2:$AG$39,MATCH("Køb fra andre 2e",'[40]Månedlig Olie Rapport'!$B$2:$B$39,0),FALSE),0)</f>
        <v>359387</v>
      </c>
      <c r="I396" s="16">
        <f>IFERROR(HLOOKUP("total kat 2",'[40]Månedlig Olie Rapport'!$A$2:$AG$39,MATCH("EGEN BEHOLDNING ULTIMO",'[40]Månedlig Olie Rapport'!$A$2:$A$39,0),FALSE),0)</f>
        <v>1952210</v>
      </c>
      <c r="J396" s="15"/>
      <c r="K396" s="15"/>
      <c r="L396" s="14">
        <f t="shared" si="75"/>
        <v>12890.492916000001</v>
      </c>
      <c r="N396" s="23" t="str">
        <f>'Olieforbrug, TJ'!M396</f>
        <v>April</v>
      </c>
    </row>
    <row r="397" spans="1:14" x14ac:dyDescent="0.2">
      <c r="A397" s="23" t="str">
        <f>'Olieforbrug, TJ'!A397</f>
        <v>Maj</v>
      </c>
      <c r="C397" s="16">
        <f>IFERROR(HLOOKUP("total kat 2",'[41]Månedlig Olie Rapport'!$B$2:$AG$39,MATCH("Egen produktion 2.i.",'[41]Månedlig Olie Rapport'!$B$2:$B$39,0),FALSE),0)-IFERROR(HLOOKUP("total kat 2",'[41]Månedlig Olie Rapport'!$B$2:$AG$39,MATCH("Anvendt til produktion 3.n",'[41]Månedlig Olie Rapport'!$B$2:$B$39,0),FALSE),0)</f>
        <v>350910</v>
      </c>
      <c r="D397" s="16">
        <f>IFERROR(HLOOKUP("total kat 2",'[41]Månedlig Olie Rapport'!$A$2:$AG$39,MATCH("Import 2.a.",'[41]Månedlig Olie Rapport'!$B$2:$B$39,0),FALSE),0)</f>
        <v>345643</v>
      </c>
      <c r="E397" s="16">
        <f>IFERROR(HLOOKUP("total kat 2",'[41]Månedlig Olie Rapport'!$A$2:$AG$39,MATCH("Eksport 3.a.",'[41]Månedlig Olie Rapport'!$B$2:$B$39,0),FALSE),0)</f>
        <v>153675</v>
      </c>
      <c r="F397" s="16">
        <f>IFERROR(HLOOKUP("total kat 2",'[41]Månedlig Olie Rapport'!$A$2:$AG$39,MATCH("Bunkring af udenrigsfart 3.d.",'[41]Månedlig Olie Rapport'!$B$2:$B$39,0),FALSE),0)</f>
        <v>43568</v>
      </c>
      <c r="G397" s="65">
        <f t="shared" si="76"/>
        <v>-169905</v>
      </c>
      <c r="H397" s="16">
        <f>IFERROR(HLOOKUP("total kat 2",'[41]Månedlig Olie Rapport'!$A$2:$AG$39,MATCH("Salg til Forsvaret 3.e.",'[41]Månedlig Olie Rapport'!$B$2:$B$39,0),FALSE),0)
+IFERROR(HLOOKUP("total kat 2",'[41]Månedlig Olie Rapport'!$A$2:$AG$39,MATCH("Salg til international luftfart 3.f.",'[41]Månedlig Olie Rapport'!$B$2:$B$39,0),FALSE),0)
+IFERROR(HLOOKUP("total kat 2",'[41]Månedlig Olie Rapport'!$A$2:$AG$39,MATCH("Salg til andre 3.h.",'[41]Månedlig Olie Rapport'!$B$2:$B$39,0),FALSE),0)
+IFERROR(HLOOKUP("total kat 2",'[41]Månedlig Olie Rapport'!$A$2:$AG$39,MATCH("Salg til platforme 3.g.",'[41]Månedlig Olie Rapport'!$B$2:$B$39,0),FALSE),0)
+IFERROR(HLOOKUP("total kat 2",'[41]Månedlig Olie Rapport'!$A$2:$AG$39,MATCH("Eget forbrug uden for raffinaderi 3*",'[41]Månedlig Olie Rapport'!$B$2:$B$39,0),FALSE),0)-IFERROR(HLOOKUP("total kat 2",'[41]Månedlig Olie Rapport'!$A$2:$AG$39,MATCH("Køb fra andre 2e",'[41]Månedlig Olie Rapport'!$B$2:$B$39,0),FALSE),0)</f>
        <v>330570</v>
      </c>
      <c r="I397" s="16">
        <f>IFERROR(HLOOKUP("total kat 2",'[41]Månedlig Olie Rapport'!$A$2:$AG$39,MATCH("EGEN BEHOLDNING ULTIMO",'[41]Månedlig Olie Rapport'!$A$2:$A$39,0),FALSE),0)</f>
        <v>2122115</v>
      </c>
      <c r="J397" s="15"/>
      <c r="K397" s="15"/>
      <c r="L397" s="14">
        <f t="shared" si="75"/>
        <v>11856.884759999999</v>
      </c>
      <c r="N397" s="23" t="str">
        <f>'Olieforbrug, TJ'!M397</f>
        <v>May</v>
      </c>
    </row>
    <row r="398" spans="1:14" x14ac:dyDescent="0.2">
      <c r="A398" s="23" t="str">
        <f>'Olieforbrug, TJ'!A398</f>
        <v>Juni</v>
      </c>
      <c r="C398" s="16">
        <f>IFERROR(HLOOKUP("total kat 2",'[42]Månedlig Olie Rapport'!$B$2:$AG$39,MATCH("Egen produktion 2.i.",'[42]Månedlig Olie Rapport'!$B$2:$B$39,0),FALSE),0)-IFERROR(HLOOKUP("total kat 2",'[42]Månedlig Olie Rapport'!$B$2:$AG$39,MATCH("Anvendt til produktion 3.n",'[42]Månedlig Olie Rapport'!$B$2:$B$39,0),FALSE),0)</f>
        <v>351367</v>
      </c>
      <c r="D398" s="16">
        <f>IFERROR(HLOOKUP("total kat 2",'[42]Månedlig Olie Rapport'!$A$2:$AG$39,MATCH("Import 2.a.",'[42]Månedlig Olie Rapport'!$B$2:$B$39,0),FALSE),0)</f>
        <v>229994</v>
      </c>
      <c r="E398" s="16">
        <f>IFERROR(HLOOKUP("total kat 2",'[42]Månedlig Olie Rapport'!$A$2:$AG$39,MATCH("Eksport 3.a.",'[42]Månedlig Olie Rapport'!$B$2:$B$39,0),FALSE),0)</f>
        <v>116417</v>
      </c>
      <c r="F398" s="16">
        <f>IFERROR(HLOOKUP("total kat 2",'[42]Månedlig Olie Rapport'!$A$2:$AG$39,MATCH("Bunkring af udenrigsfart 3.d.",'[42]Månedlig Olie Rapport'!$B$2:$B$39,0),FALSE),0)</f>
        <v>31681</v>
      </c>
      <c r="G398" s="65">
        <f t="shared" si="76"/>
        <v>-103953</v>
      </c>
      <c r="H398" s="16">
        <f>IFERROR(HLOOKUP("total kat 2",'[42]Månedlig Olie Rapport'!$A$2:$AG$39,MATCH("Salg til Forsvaret 3.e.",'[42]Månedlig Olie Rapport'!$B$2:$B$39,0),FALSE),0)
+IFERROR(HLOOKUP("total kat 2",'[42]Månedlig Olie Rapport'!$A$2:$AG$39,MATCH("Salg til international luftfart 3.f.",'[42]Månedlig Olie Rapport'!$B$2:$B$39,0),FALSE),0)
+IFERROR(HLOOKUP("total kat 2",'[42]Månedlig Olie Rapport'!$A$2:$AG$39,MATCH("Salg til andre 3.h.",'[42]Månedlig Olie Rapport'!$B$2:$B$39,0),FALSE),0)
+IFERROR(HLOOKUP("total kat 2",'[42]Månedlig Olie Rapport'!$A$2:$AG$39,MATCH("Salg til platforme 3.g.",'[42]Månedlig Olie Rapport'!$B$2:$B$39,0),FALSE),0)
+IFERROR(HLOOKUP("total kat 2",'[42]Månedlig Olie Rapport'!$A$2:$AG$39,MATCH("Eget forbrug uden for raffinaderi 3*",'[42]Månedlig Olie Rapport'!$B$2:$B$39,0),FALSE),0)-IFERROR(HLOOKUP("total kat 2",'[42]Månedlig Olie Rapport'!$A$2:$AG$39,MATCH("Køb fra andre 2e",'[42]Månedlig Olie Rapport'!$B$2:$B$39,0),FALSE),0)</f>
        <v>338414</v>
      </c>
      <c r="I398" s="16">
        <f>IFERROR(HLOOKUP("total kat 2",'[42]Månedlig Olie Rapport'!$A$2:$AG$39,MATCH("EGEN BEHOLDNING ULTIMO",'[42]Månedlig Olie Rapport'!$A$2:$A$39,0),FALSE),0)</f>
        <v>2226068</v>
      </c>
      <c r="J398" s="15"/>
      <c r="K398" s="15"/>
      <c r="L398" s="14">
        <f t="shared" si="75"/>
        <v>12138.233352000001</v>
      </c>
      <c r="N398" s="23" t="str">
        <f>'Olieforbrug, TJ'!M398</f>
        <v>June</v>
      </c>
    </row>
    <row r="399" spans="1:14" x14ac:dyDescent="0.2">
      <c r="A399" s="23" t="str">
        <f>'Olieforbrug, TJ'!A399</f>
        <v>Juli</v>
      </c>
      <c r="C399" s="16">
        <f>IFERROR(HLOOKUP("total kat 2",'[43]Månedlig Olie Rapport'!$B$2:$AG$39,MATCH("Egen produktion 2.i.",'[43]Månedlig Olie Rapport'!$B$2:$B$39,0),FALSE),0)-IFERROR(HLOOKUP("total kat 2",'[43]Månedlig Olie Rapport'!$B$2:$AG$39,MATCH("Anvendt til produktion 3.n",'[43]Månedlig Olie Rapport'!$B$2:$B$39,0),FALSE),0)</f>
        <v>375437</v>
      </c>
      <c r="D399" s="16">
        <f>IFERROR(HLOOKUP("total kat 2",'[43]Månedlig Olie Rapport'!$A$2:$AG$39,MATCH("Import 2.a.",'[43]Månedlig Olie Rapport'!$B$2:$B$39,0),FALSE),0)</f>
        <v>165120</v>
      </c>
      <c r="E399" s="16">
        <f>IFERROR(HLOOKUP("total kat 2",'[43]Månedlig Olie Rapport'!$A$2:$AG$39,MATCH("Eksport 3.a.",'[43]Månedlig Olie Rapport'!$B$2:$B$39,0),FALSE),0)</f>
        <v>203393</v>
      </c>
      <c r="F399" s="16">
        <f>IFERROR(HLOOKUP("total kat 2",'[43]Månedlig Olie Rapport'!$A$2:$AG$39,MATCH("Bunkring af udenrigsfart 3.d.",'[43]Månedlig Olie Rapport'!$B$2:$B$39,0),FALSE),0)</f>
        <v>26514</v>
      </c>
      <c r="G399" s="65">
        <f t="shared" si="76"/>
        <v>12691</v>
      </c>
      <c r="H399" s="16">
        <f>IFERROR(HLOOKUP("total kat 2",'[43]Månedlig Olie Rapport'!$A$2:$AG$39,MATCH("Salg til Forsvaret 3.e.",'[43]Månedlig Olie Rapport'!$B$2:$B$39,0),FALSE),0)
+IFERROR(HLOOKUP("total kat 2",'[43]Månedlig Olie Rapport'!$A$2:$AG$39,MATCH("Salg til international luftfart 3.f.",'[43]Månedlig Olie Rapport'!$B$2:$B$39,0),FALSE),0)
+IFERROR(HLOOKUP("total kat 2",'[43]Månedlig Olie Rapport'!$A$2:$AG$39,MATCH("Salg til andre 3.h.",'[43]Månedlig Olie Rapport'!$B$2:$B$39,0),FALSE),0)
+IFERROR(HLOOKUP("total kat 2",'[43]Månedlig Olie Rapport'!$A$2:$AG$39,MATCH("Salg til platforme 3.g.",'[43]Månedlig Olie Rapport'!$B$2:$B$39,0),FALSE),0)
+IFERROR(HLOOKUP("total kat 2",'[43]Månedlig Olie Rapport'!$A$2:$AG$39,MATCH("Eget forbrug uden for raffinaderi 3*",'[43]Månedlig Olie Rapport'!$B$2:$B$39,0),FALSE),0)-IFERROR(HLOOKUP("total kat 2",'[43]Månedlig Olie Rapport'!$A$2:$AG$39,MATCH("Køb fra andre 2e",'[43]Månedlig Olie Rapport'!$B$2:$B$39,0),FALSE),0)</f>
        <v>337502</v>
      </c>
      <c r="I399" s="16">
        <f>IFERROR(HLOOKUP("total kat 2",'[43]Månedlig Olie Rapport'!$A$2:$AG$39,MATCH("EGEN BEHOLDNING ULTIMO",'[43]Månedlig Olie Rapport'!$A$2:$A$39,0),FALSE),0)</f>
        <v>2213377</v>
      </c>
      <c r="J399" s="15"/>
      <c r="K399" s="15"/>
      <c r="L399" s="14">
        <f t="shared" si="75"/>
        <v>12105.521736000001</v>
      </c>
      <c r="N399" s="23" t="str">
        <f>'Olieforbrug, TJ'!M399</f>
        <v>July</v>
      </c>
    </row>
    <row r="400" spans="1:14" x14ac:dyDescent="0.2">
      <c r="A400" s="23" t="str">
        <f>'Olieforbrug, TJ'!A400</f>
        <v>August</v>
      </c>
      <c r="C400" s="16">
        <f>IFERROR(HLOOKUP("total kat 2",'[44]Månedlig Olie Rapport'!$B$2:$AG$39,MATCH("Egen produktion 2.i.",'[44]Månedlig Olie Rapport'!$B$2:$B$39,0),FALSE),0)-IFERROR(HLOOKUP("total kat 2",'[44]Månedlig Olie Rapport'!$B$2:$AG$39,MATCH("Anvendt til produktion 3.n",'[44]Månedlig Olie Rapport'!$B$2:$B$39,0),FALSE),0)</f>
        <v>344067</v>
      </c>
      <c r="D400" s="16">
        <f>IFERROR(HLOOKUP("total kat 2",'[44]Månedlig Olie Rapport'!$A$2:$AG$39,MATCH("Import 2.a.",'[44]Månedlig Olie Rapport'!$B$2:$B$39,0),FALSE),0)</f>
        <v>220726</v>
      </c>
      <c r="E400" s="16">
        <f>IFERROR(HLOOKUP("total kat 2",'[44]Månedlig Olie Rapport'!$A$2:$AG$39,MATCH("Eksport 3.a.",'[44]Månedlig Olie Rapport'!$B$2:$B$39,0),FALSE),0)</f>
        <v>95516</v>
      </c>
      <c r="F400" s="16">
        <f>IFERROR(HLOOKUP("total kat 2",'[44]Månedlig Olie Rapport'!$A$2:$AG$39,MATCH("Bunkring af udenrigsfart 3.d.",'[44]Månedlig Olie Rapport'!$B$2:$B$39,0),FALSE),0)</f>
        <v>29131</v>
      </c>
      <c r="G400" s="65">
        <f>I399-I400</f>
        <v>-60294</v>
      </c>
      <c r="H400" s="16">
        <f>IFERROR(HLOOKUP("total kat 2",'[44]Månedlig Olie Rapport'!$A$2:$AG$39,MATCH("Salg til Forsvaret 3.e.",'[44]Månedlig Olie Rapport'!$B$2:$B$39,0),FALSE),0)
+IFERROR(HLOOKUP("total kat 2",'[44]Månedlig Olie Rapport'!$A$2:$AG$39,MATCH("Salg til international luftfart 3.f.",'[44]Månedlig Olie Rapport'!$B$2:$B$39,0),FALSE),0)
+IFERROR(HLOOKUP("total kat 2",'[44]Månedlig Olie Rapport'!$A$2:$AG$39,MATCH("Salg til andre 3.h.",'[44]Månedlig Olie Rapport'!$B$2:$B$39,0),FALSE),0)
+IFERROR(HLOOKUP("total kat 2",'[44]Månedlig Olie Rapport'!$A$2:$AG$39,MATCH("Salg til platforme 3.g.",'[44]Månedlig Olie Rapport'!$B$2:$B$39,0),FALSE),0)
+IFERROR(HLOOKUP("total kat 2",'[44]Månedlig Olie Rapport'!$A$2:$AG$39,MATCH("Eget forbrug uden for raffinaderi 3*",'[44]Månedlig Olie Rapport'!$B$2:$B$39,0),FALSE),0)-IFERROR(HLOOKUP("total kat 2",'[44]Månedlig Olie Rapport'!$A$2:$AG$39,MATCH("Køb fra andre 2e",'[44]Månedlig Olie Rapport'!$B$2:$B$39,0),FALSE),0)</f>
        <v>389480</v>
      </c>
      <c r="I400" s="16">
        <f>IFERROR(HLOOKUP("total kat 2",'[44]Månedlig Olie Rapport'!$A$2:$AG$39,MATCH("EGEN BEHOLDNING ULTIMO",'[44]Månedlig Olie Rapport'!$A$2:$A$39,0),FALSE),0)</f>
        <v>2273671</v>
      </c>
      <c r="L400" s="14">
        <f t="shared" si="75"/>
        <v>13969.868640000001</v>
      </c>
      <c r="N400" s="23" t="str">
        <f>'Olieforbrug, TJ'!M400</f>
        <v>August</v>
      </c>
    </row>
    <row r="401" spans="1:14" x14ac:dyDescent="0.2">
      <c r="A401" s="23" t="str">
        <f>'Olieforbrug, TJ'!A401</f>
        <v>September</v>
      </c>
      <c r="C401" s="16">
        <f>IFERROR(HLOOKUP("total kat 2",'[45]Månedlig Olie Rapport'!$B$2:$AG$39,MATCH("Egen produktion 2.i.",'[45]Månedlig Olie Rapport'!$B$2:$B$39,0),FALSE),0)-IFERROR(HLOOKUP("total kat 2",'[45]Månedlig Olie Rapport'!$B$2:$AG$39,MATCH("Anvendt til produktion 3.n",'[45]Månedlig Olie Rapport'!$B$2:$B$39,0),FALSE),0)</f>
        <v>166416</v>
      </c>
      <c r="D401" s="16">
        <f>IFERROR(HLOOKUP("total kat 2",'[45]Månedlig Olie Rapport'!$A$2:$AG$39,MATCH("Import 2.a.",'[45]Månedlig Olie Rapport'!$B$2:$B$39,0),FALSE),0)</f>
        <v>316331</v>
      </c>
      <c r="E401" s="16">
        <f>IFERROR(HLOOKUP("total kat 2",'[45]Månedlig Olie Rapport'!$A$2:$AG$39,MATCH("Eksport 3.a.",'[45]Månedlig Olie Rapport'!$B$2:$B$39,0),FALSE),0)</f>
        <v>160133</v>
      </c>
      <c r="F401" s="16">
        <f>IFERROR(HLOOKUP("total kat 2",'[45]Månedlig Olie Rapport'!$A$2:$AG$39,MATCH("Bunkring af udenrigsfart 3.d.",'[45]Månedlig Olie Rapport'!$B$2:$B$39,0),FALSE),0)</f>
        <v>29863</v>
      </c>
      <c r="G401" s="65">
        <f>I400-I401</f>
        <v>77996</v>
      </c>
      <c r="H401" s="16">
        <f>IFERROR(HLOOKUP("total kat 2",'[45]Månedlig Olie Rapport'!$A$2:$AG$39,MATCH("Salg til Forsvaret 3.e.",'[45]Månedlig Olie Rapport'!$B$2:$B$39,0),FALSE),0)
+IFERROR(HLOOKUP("total kat 2",'[45]Månedlig Olie Rapport'!$A$2:$AG$39,MATCH("Salg til international luftfart 3.f.",'[45]Månedlig Olie Rapport'!$B$2:$B$39,0),FALSE),0)
+IFERROR(HLOOKUP("total kat 2",'[45]Månedlig Olie Rapport'!$A$2:$AG$39,MATCH("Salg til andre 3.h.",'[45]Månedlig Olie Rapport'!$B$2:$B$39,0),FALSE),0)
+IFERROR(HLOOKUP("total kat 2",'[45]Månedlig Olie Rapport'!$A$2:$AG$39,MATCH("Salg til platforme 3.g.",'[45]Månedlig Olie Rapport'!$B$2:$B$39,0),FALSE),0)
+IFERROR(HLOOKUP("total kat 2",'[45]Månedlig Olie Rapport'!$A$2:$AG$39,MATCH("Eget forbrug uden for raffinaderi 3*",'[45]Månedlig Olie Rapport'!$B$2:$B$39,0),FALSE),0)-IFERROR(HLOOKUP("total kat 2",'[45]Månedlig Olie Rapport'!$A$2:$AG$39,MATCH("Køb fra andre 2e",'[45]Månedlig Olie Rapport'!$B$2:$B$39,0),FALSE),0)</f>
        <v>375729</v>
      </c>
      <c r="I401" s="16">
        <f>IFERROR(HLOOKUP("total kat 2",'[45]Månedlig Olie Rapport'!$A$2:$AG$39,MATCH("EGEN BEHOLDNING ULTIMO",'[45]Månedlig Olie Rapport'!$A$2:$A$39,0),FALSE),0)</f>
        <v>2195675</v>
      </c>
      <c r="L401" s="14">
        <f t="shared" si="75"/>
        <v>13476.647772</v>
      </c>
      <c r="N401" s="23" t="str">
        <f>'Olieforbrug, TJ'!M401</f>
        <v>September</v>
      </c>
    </row>
    <row r="402" spans="1:14" ht="14.1" customHeight="1" x14ac:dyDescent="0.2">
      <c r="A402" s="23" t="str">
        <f>'Olieforbrug, TJ'!A402</f>
        <v>Oktober</v>
      </c>
      <c r="C402" s="16">
        <f>IFERROR(HLOOKUP("total kat 2",'[46]Månedlig Olie Rapport'!$B$2:$AG$39,MATCH("Egen produktion 2.i.",'[46]Månedlig Olie Rapport'!$B$2:$B$39,0),FALSE),0)-IFERROR(HLOOKUP("total kat 2",'[46]Månedlig Olie Rapport'!$B$2:$AG$39,MATCH("Anvendt til produktion 3.n",'[46]Månedlig Olie Rapport'!$B$2:$B$39,0),FALSE),0)</f>
        <v>317115</v>
      </c>
      <c r="D402" s="16">
        <f>IFERROR(HLOOKUP("total kat 2",'[46]Månedlig Olie Rapport'!$A$2:$AG$39,MATCH("Import 2.a.",'[46]Månedlig Olie Rapport'!$B$2:$B$39,0),FALSE),0)</f>
        <v>244740</v>
      </c>
      <c r="E402" s="16">
        <f>IFERROR(HLOOKUP("total kat 2",'[46]Månedlig Olie Rapport'!$A$2:$AG$39,MATCH("Eksport 3.a.",'[46]Månedlig Olie Rapport'!$B$2:$B$39,0),FALSE),0)</f>
        <v>244870</v>
      </c>
      <c r="F402" s="16">
        <f>IFERROR(HLOOKUP("total kat 2",'[46]Månedlig Olie Rapport'!$A$2:$AG$39,MATCH("Bunkring af udenrigsfart 3.d.",'[46]Månedlig Olie Rapport'!$B$2:$B$39,0),FALSE),0)</f>
        <v>24931</v>
      </c>
      <c r="G402" s="65">
        <f>I401-I402</f>
        <v>28414</v>
      </c>
      <c r="H402" s="16">
        <f>IFERROR(HLOOKUP("total kat 2",'[46]Månedlig Olie Rapport'!$A$2:$AG$39,MATCH("Salg til Forsvaret 3.e.",'[46]Månedlig Olie Rapport'!$B$2:$B$39,0),FALSE),0)
+IFERROR(HLOOKUP("total kat 2",'[46]Månedlig Olie Rapport'!$A$2:$AG$39,MATCH("Salg til international luftfart 3.f.",'[46]Månedlig Olie Rapport'!$B$2:$B$39,0),FALSE),0)
+IFERROR(HLOOKUP("total kat 2",'[46]Månedlig Olie Rapport'!$A$2:$AG$39,MATCH("Salg til andre 3.h.",'[46]Månedlig Olie Rapport'!$B$2:$B$39,0),FALSE),0)
+IFERROR(HLOOKUP("total kat 2",'[46]Månedlig Olie Rapport'!$A$2:$AG$39,MATCH("Salg til platforme 3.g.",'[46]Månedlig Olie Rapport'!$B$2:$B$39,0),FALSE),0)
+IFERROR(HLOOKUP("total kat 2",'[46]Månedlig Olie Rapport'!$A$2:$AG$39,MATCH("Eget forbrug uden for raffinaderi 3*",'[46]Månedlig Olie Rapport'!$B$2:$B$39,0),FALSE),0)-IFERROR(HLOOKUP("total kat 2",'[46]Månedlig Olie Rapport'!$A$2:$AG$39,MATCH("Køb fra andre 2e",'[46]Månedlig Olie Rapport'!$B$2:$B$39,0),FALSE),0)</f>
        <v>371111</v>
      </c>
      <c r="I402" s="16">
        <f>IFERROR(HLOOKUP("total kat 2",'[46]Månedlig Olie Rapport'!$A$2:$AG$39,MATCH("EGEN BEHOLDNING ULTIMO",'[46]Månedlig Olie Rapport'!$A$2:$A$39,0),FALSE),0)</f>
        <v>2167261</v>
      </c>
      <c r="L402" s="14">
        <f t="shared" si="75"/>
        <v>13311.009348000001</v>
      </c>
      <c r="N402" s="23" t="str">
        <f>'Olieforbrug, TJ'!M402</f>
        <v>October</v>
      </c>
    </row>
    <row r="403" spans="1:14" ht="14.1" customHeight="1" x14ac:dyDescent="0.2">
      <c r="A403" s="23" t="str">
        <f>'Olieforbrug, TJ'!A403</f>
        <v>November</v>
      </c>
      <c r="C403" s="16">
        <f>IFERROR(HLOOKUP("total kat 2",'[47]Månedlig Olie Rapport'!$B$2:$AG$39,MATCH("Egen produktion 2.i.",'[47]Månedlig Olie Rapport'!$B$2:$B$39,0),FALSE),0)-IFERROR(HLOOKUP("total kat 2",'[47]Månedlig Olie Rapport'!$B$2:$AG$39,MATCH("Anvendt til produktion 3.n",'[47]Månedlig Olie Rapport'!$B$2:$B$39,0),FALSE),0)</f>
        <v>318971</v>
      </c>
      <c r="D403" s="16">
        <f>IFERROR(HLOOKUP("total kat 2",'[47]Månedlig Olie Rapport'!$A$2:$AG$39,MATCH("Import 2.a.",'[47]Månedlig Olie Rapport'!$B$2:$B$39,0),FALSE),0)</f>
        <v>202274</v>
      </c>
      <c r="E403" s="16">
        <f>IFERROR(HLOOKUP("total kat 2",'[47]Månedlig Olie Rapport'!$A$2:$AG$39,MATCH("Eksport 3.a.",'[47]Månedlig Olie Rapport'!$B$2:$B$39,0),FALSE),0)</f>
        <v>225659</v>
      </c>
      <c r="F403" s="16">
        <f>IFERROR(HLOOKUP("total kat 2",'[47]Månedlig Olie Rapport'!$A$2:$AG$39,MATCH("Bunkring af udenrigsfart 3.d.",'[47]Månedlig Olie Rapport'!$B$2:$B$39,0),FALSE),0)</f>
        <v>29758</v>
      </c>
      <c r="G403" s="65">
        <f>I402-I403</f>
        <v>63200</v>
      </c>
      <c r="H403" s="16">
        <f>IFERROR(HLOOKUP("total kat 2",'[47]Månedlig Olie Rapport'!$A$2:$AG$39,MATCH("Salg til Forsvaret 3.e.",'[47]Månedlig Olie Rapport'!$B$2:$B$39,0),FALSE),0)
+IFERROR(HLOOKUP("total kat 2",'[47]Månedlig Olie Rapport'!$A$2:$AG$39,MATCH("Salg til international luftfart 3.f.",'[47]Månedlig Olie Rapport'!$B$2:$B$39,0),FALSE),0)
+IFERROR(HLOOKUP("total kat 2",'[47]Månedlig Olie Rapport'!$A$2:$AG$39,MATCH("Salg til andre 3.h.",'[47]Månedlig Olie Rapport'!$B$2:$B$39,0),FALSE),0)
+IFERROR(HLOOKUP("total kat 2",'[47]Månedlig Olie Rapport'!$A$2:$AG$39,MATCH("Salg til platforme 3.g.",'[47]Månedlig Olie Rapport'!$B$2:$B$39,0),FALSE),0)
+IFERROR(HLOOKUP("total kat 2",'[47]Månedlig Olie Rapport'!$A$2:$AG$39,MATCH("Eget forbrug uden for raffinaderi 3*",'[47]Månedlig Olie Rapport'!$B$2:$B$39,0),FALSE),0)-IFERROR(HLOOKUP("total kat 2",'[47]Månedlig Olie Rapport'!$A$2:$AG$39,MATCH("Køb fra andre 2e",'[47]Månedlig Olie Rapport'!$B$2:$B$39,0),FALSE),0)</f>
        <v>338566</v>
      </c>
      <c r="I403" s="16">
        <f>IFERROR(HLOOKUP("total kat 2",'[47]Månedlig Olie Rapport'!$A$2:$AG$39,MATCH("EGEN BEHOLDNING ULTIMO",'[47]Månedlig Olie Rapport'!$A$2:$A$39,0),FALSE),0)</f>
        <v>2104061</v>
      </c>
      <c r="L403" s="14">
        <f t="shared" si="75"/>
        <v>12143.685288000001</v>
      </c>
      <c r="N403" s="23" t="str">
        <f>'Olieforbrug, TJ'!M403</f>
        <v>November</v>
      </c>
    </row>
    <row r="404" spans="1:14" ht="13.5" thickBot="1" x14ac:dyDescent="0.25">
      <c r="A404" s="41" t="str">
        <f>'Olieforbrug, TJ'!A404</f>
        <v>December</v>
      </c>
      <c r="C404" s="42">
        <f>IFERROR(HLOOKUP("total kat 2",'[48]Månedlig Olie Rapport'!$B$2:$AG$39,MATCH("Egen produktion 2.i.",'[48]Månedlig Olie Rapport'!$B$2:$B$39,0),FALSE),0)-IFERROR(HLOOKUP("total kat 2",'[48]Månedlig Olie Rapport'!$B$2:$AG$39,MATCH("Anvendt til produktion 3.n",'[48]Månedlig Olie Rapport'!$B$2:$B$39,0),FALSE),0)</f>
        <v>364096</v>
      </c>
      <c r="D404" s="42">
        <f>IFERROR(HLOOKUP("total kat 2",'[48]Månedlig Olie Rapport'!$A$2:$AG$39,MATCH("Import 2.a.",'[48]Månedlig Olie Rapport'!$B$2:$B$39,0),FALSE),0)</f>
        <v>234571</v>
      </c>
      <c r="E404" s="42">
        <f>IFERROR(HLOOKUP("total kat 2",'[48]Månedlig Olie Rapport'!$A$2:$AG$39,MATCH("Eksport 3.a.",'[48]Månedlig Olie Rapport'!$B$2:$B$39,0),FALSE),0)</f>
        <v>171252</v>
      </c>
      <c r="F404" s="42">
        <f>IFERROR(HLOOKUP("total kat 2",'[48]Månedlig Olie Rapport'!$A$2:$AG$39,MATCH("Bunkring af udenrigsfart 3.d.",'[48]Månedlig Olie Rapport'!$B$2:$B$39,0),FALSE),0)</f>
        <v>30262</v>
      </c>
      <c r="G404" s="42">
        <f>I403-I404</f>
        <v>-78409</v>
      </c>
      <c r="H404" s="42">
        <f>IFERROR(HLOOKUP("total kat 2",'[48]Månedlig Olie Rapport'!$A$2:$AG$39,MATCH("Salg til Forsvaret 3.e.",'[48]Månedlig Olie Rapport'!$B$2:$B$39,0),FALSE),0)
+IFERROR(HLOOKUP("total kat 2",'[48]Månedlig Olie Rapport'!$A$2:$AG$39,MATCH("Salg til international luftfart 3.f.",'[48]Månedlig Olie Rapport'!$B$2:$B$39,0),FALSE),0)
+IFERROR(HLOOKUP("total kat 2",'[48]Månedlig Olie Rapport'!$A$2:$AG$39,MATCH("Salg til andre 3.h.",'[48]Månedlig Olie Rapport'!$B$2:$B$39,0),FALSE),0)
+IFERROR(HLOOKUP("total kat 2",'[48]Månedlig Olie Rapport'!$A$2:$AG$39,MATCH("Salg til platforme 3.g.",'[48]Månedlig Olie Rapport'!$B$2:$B$39,0),FALSE),0)
+IFERROR(HLOOKUP("total kat 2",'[48]Månedlig Olie Rapport'!$A$2:$AG$39,MATCH("Eget forbrug uden for raffinaderi 3*",'[48]Månedlig Olie Rapport'!$B$2:$B$39,0),FALSE),0)-IFERROR(HLOOKUP("total kat 2",'[48]Månedlig Olie Rapport'!$A$2:$AG$39,MATCH("Køb fra andre 2e",'[48]Månedlig Olie Rapport'!$B$2:$B$39,0),FALSE),0)</f>
        <v>349212</v>
      </c>
      <c r="I404" s="42">
        <f>IFERROR(HLOOKUP("total kat 2",'[48]Månedlig Olie Rapport'!$A$2:$AG$39,MATCH("EGEN BEHOLDNING ULTIMO",'[48]Månedlig Olie Rapport'!$A$2:$A$39,0),FALSE),0)</f>
        <v>2182470</v>
      </c>
      <c r="J404" s="2"/>
      <c r="K404" s="2"/>
      <c r="L404" s="54">
        <f t="shared" si="75"/>
        <v>12525.536016</v>
      </c>
      <c r="N404" s="43" t="str">
        <f>'Olieforbrug, TJ'!M404</f>
        <v>December</v>
      </c>
    </row>
    <row r="405" spans="1:14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5"/>
      <c r="K405" s="15"/>
      <c r="L405" s="14"/>
      <c r="M405" s="3"/>
      <c r="N405" s="37">
        <f>'Olieforbrug, TJ'!M405</f>
        <v>2021</v>
      </c>
    </row>
    <row r="406" spans="1:14" x14ac:dyDescent="0.2">
      <c r="A406" s="23" t="str">
        <f>'Olieforbrug, TJ'!A406</f>
        <v>Januar</v>
      </c>
      <c r="C406" s="16">
        <f>IFERROR(HLOOKUP("total kat 2",'[49]Månedlig Olie Rapport'!$B$2:$AG$39,MATCH("Egen produktion 2.i.",'[49]Månedlig Olie Rapport'!$B$2:$B$39,0),FALSE),0)-IFERROR(HLOOKUP("total kat 2",'[49]Månedlig Olie Rapport'!$B$2:$AG$39,MATCH("Anvendt til produktion 3.n",'[49]Månedlig Olie Rapport'!$B$2:$B$39,0),FALSE),0)</f>
        <v>370633</v>
      </c>
      <c r="D406" s="16">
        <f>IFERROR(HLOOKUP("total kat 2",'[49]Månedlig Olie Rapport'!$A$2:$AG$39,MATCH("Import 2.a.",'[49]Månedlig Olie Rapport'!$B$2:$B$39,0),FALSE),0)</f>
        <v>159507</v>
      </c>
      <c r="E406" s="16">
        <f>IFERROR(HLOOKUP("total kat 2",'[49]Månedlig Olie Rapport'!$A$2:$AG$39,MATCH("Eksport 3.a.",'[49]Månedlig Olie Rapport'!$B$2:$B$39,0),FALSE),0)</f>
        <v>137517</v>
      </c>
      <c r="F406" s="16">
        <f>IFERROR(HLOOKUP("total kat 2",'[49]Månedlig Olie Rapport'!$A$2:$AG$39,MATCH("Bunkring af udenrigsfart 3.d.",'[49]Månedlig Olie Rapport'!$B$2:$B$39,0),FALSE),0)</f>
        <v>37047</v>
      </c>
      <c r="G406" s="16">
        <f>I404-I406</f>
        <v>-58038</v>
      </c>
      <c r="H406" s="16">
        <f>IFERROR(HLOOKUP("total kat 2",'[49]Månedlig Olie Rapport'!$A$2:$AG$39,MATCH("Salg til Forsvaret 3.e.",'[49]Månedlig Olie Rapport'!$B$2:$B$39,0),FALSE),0)
+IFERROR(HLOOKUP("total kat 2",'[49]Månedlig Olie Rapport'!$A$2:$AG$39,MATCH("Salg til international luftfart 3.f.",'[49]Månedlig Olie Rapport'!$B$2:$B$39,0),FALSE),0)
+IFERROR(HLOOKUP("total kat 2",'[49]Månedlig Olie Rapport'!$A$2:$AG$39,MATCH("Salg til andre 3.h.",'[49]Månedlig Olie Rapport'!$B$2:$B$39,0),FALSE),0)
+IFERROR(HLOOKUP("total kat 2",'[49]Månedlig Olie Rapport'!$A$2:$AG$39,MATCH("Salg til platforme 3.g.",'[49]Månedlig Olie Rapport'!$B$2:$B$39,0),FALSE),0)
+IFERROR(HLOOKUP("total kat 2",'[49]Månedlig Olie Rapport'!$A$2:$AG$39,MATCH("Eget forbrug uden for raffinaderi 3*",'[49]Månedlig Olie Rapport'!$B$2:$B$39,0),FALSE),0)-IFERROR(HLOOKUP("total kat 2",'[49]Månedlig Olie Rapport'!$A$2:$AG$39,MATCH("Køb fra andre 2e",'[49]Månedlig Olie Rapport'!$B$2:$B$39,0),FALSE),0)</f>
        <v>310963</v>
      </c>
      <c r="I406" s="16">
        <f>IFERROR(HLOOKUP("total kat 2",'[49]Månedlig Olie Rapport'!$A$2:$AG$39,MATCH("EGEN BEHOLDNING ULTIMO",'[49]Månedlig Olie Rapport'!$A$2:$A$39,0),FALSE),0)</f>
        <v>2240508</v>
      </c>
      <c r="J406" s="15"/>
      <c r="K406" s="15"/>
      <c r="L406" s="14">
        <f t="shared" ref="L406:L417" si="77">H406*0.84*42.7/1000</f>
        <v>11153.620884</v>
      </c>
      <c r="N406" s="23" t="str">
        <f>'Olieforbrug, TJ'!M406</f>
        <v>January</v>
      </c>
    </row>
    <row r="407" spans="1:14" x14ac:dyDescent="0.2">
      <c r="A407" s="23" t="str">
        <f>'Olieforbrug, TJ'!A407</f>
        <v>Februar</v>
      </c>
      <c r="C407" s="16">
        <f>IFERROR(HLOOKUP("total kat 2",'[50]Månedlig Olie Rapport'!$B$2:$AG$39,MATCH("Egen produktion 2.i.",'[50]Månedlig Olie Rapport'!$B$2:$B$39,0),FALSE),0)-IFERROR(HLOOKUP("total kat 2",'[50]Månedlig Olie Rapport'!$B$2:$AG$39,MATCH("Anvendt til produktion 3.n",'[50]Månedlig Olie Rapport'!$B$2:$B$39,0),FALSE),0)</f>
        <v>327337</v>
      </c>
      <c r="D407" s="16">
        <f>IFERROR(HLOOKUP("total kat 2",'[50]Månedlig Olie Rapport'!$A$2:$AG$39,MATCH("Import 2.a.",'[50]Månedlig Olie Rapport'!$B$2:$B$39,0),FALSE),0)</f>
        <v>145467</v>
      </c>
      <c r="E407" s="16">
        <f>IFERROR(HLOOKUP("total kat 2",'[50]Månedlig Olie Rapport'!$A$2:$AG$39,MATCH("Eksport 3.a.",'[50]Månedlig Olie Rapport'!$B$2:$B$39,0),FALSE),0)</f>
        <v>110297</v>
      </c>
      <c r="F407" s="16">
        <f>IFERROR(HLOOKUP("total kat 2",'[50]Månedlig Olie Rapport'!$A$2:$AG$39,MATCH("Bunkring af udenrigsfart 3.d.",'[50]Månedlig Olie Rapport'!$B$2:$B$39,0),FALSE),0)</f>
        <v>29750</v>
      </c>
      <c r="G407" s="16">
        <f t="shared" ref="G407:G412" si="78">I406-I407</f>
        <v>-14449</v>
      </c>
      <c r="H407" s="16">
        <f>IFERROR(HLOOKUP("total kat 2",'[50]Månedlig Olie Rapport'!$A$2:$AG$39,MATCH("Salg til Forsvaret 3.e.",'[50]Månedlig Olie Rapport'!$B$2:$B$39,0),FALSE),0)
+IFERROR(HLOOKUP("total kat 2",'[50]Månedlig Olie Rapport'!$A$2:$AG$39,MATCH("Salg til international luftfart 3.f.",'[50]Månedlig Olie Rapport'!$B$2:$B$39,0),FALSE),0)
+IFERROR(HLOOKUP("total kat 2",'[50]Månedlig Olie Rapport'!$A$2:$AG$39,MATCH("Salg til andre 3.h.",'[50]Månedlig Olie Rapport'!$B$2:$B$39,0),FALSE),0)
+IFERROR(HLOOKUP("total kat 2",'[50]Månedlig Olie Rapport'!$A$2:$AG$39,MATCH("Salg til platforme 3.g.",'[50]Månedlig Olie Rapport'!$B$2:$B$39,0),FALSE),0)
+IFERROR(HLOOKUP("total kat 2",'[50]Månedlig Olie Rapport'!$A$2:$AG$39,MATCH("Eget forbrug uden for raffinaderi 3*",'[50]Månedlig Olie Rapport'!$B$2:$B$39,0),FALSE),0)-IFERROR(HLOOKUP("total kat 2",'[50]Månedlig Olie Rapport'!$A$2:$AG$39,MATCH("Køb fra andre 2e",'[50]Månedlig Olie Rapport'!$B$2:$B$39,0),FALSE),0)</f>
        <v>325788</v>
      </c>
      <c r="I407" s="16">
        <f>IFERROR(HLOOKUP("total kat 2",'[50]Månedlig Olie Rapport'!$A$2:$AG$39,MATCH("EGEN BEHOLDNING ULTIMO",'[50]Månedlig Olie Rapport'!$A$2:$A$39,0),FALSE),0)</f>
        <v>2254957</v>
      </c>
      <c r="J407" s="15"/>
      <c r="K407" s="15"/>
      <c r="L407" s="14">
        <f t="shared" si="77"/>
        <v>11685.363984</v>
      </c>
      <c r="N407" s="23" t="str">
        <f>'Olieforbrug, TJ'!M407</f>
        <v>February</v>
      </c>
    </row>
    <row r="408" spans="1:14" x14ac:dyDescent="0.2">
      <c r="A408" s="23" t="str">
        <f>'Olieforbrug, TJ'!A408</f>
        <v>Marts</v>
      </c>
      <c r="C408" s="16">
        <f>IFERROR(HLOOKUP("total kat 2",'[51]Månedlig Olie Rapport'!$B$2:$AG$39,MATCH("Egen produktion 2.i.",'[51]Månedlig Olie Rapport'!$B$2:$B$39,0),FALSE),0)-IFERROR(HLOOKUP("total kat 2",'[51]Månedlig Olie Rapport'!$B$2:$AG$39,MATCH("Anvendt til produktion 3.n",'[51]Månedlig Olie Rapport'!$B$2:$B$39,0),FALSE),0)</f>
        <v>387942</v>
      </c>
      <c r="D408" s="16">
        <f>IFERROR(HLOOKUP("total kat 2",'[51]Månedlig Olie Rapport'!$A$2:$AG$39,MATCH("Import 2.a.",'[51]Månedlig Olie Rapport'!$B$2:$B$39,0),FALSE),0)</f>
        <v>150352</v>
      </c>
      <c r="E408" s="16">
        <f>IFERROR(HLOOKUP("total kat 2",'[51]Månedlig Olie Rapport'!$A$2:$AG$39,MATCH("Eksport 3.a.",'[51]Månedlig Olie Rapport'!$B$2:$B$39,0),FALSE),0)</f>
        <v>186735</v>
      </c>
      <c r="F408" s="16">
        <f>IFERROR(HLOOKUP("total kat 2",'[51]Månedlig Olie Rapport'!$A$2:$AG$39,MATCH("Bunkring af udenrigsfart 3.d.",'[51]Månedlig Olie Rapport'!$B$2:$B$39,0),FALSE),0)</f>
        <v>35133</v>
      </c>
      <c r="G408" s="16">
        <f t="shared" si="78"/>
        <v>80650</v>
      </c>
      <c r="H408" s="16">
        <f>IFERROR(HLOOKUP("total kat 2",'[51]Månedlig Olie Rapport'!$A$2:$AG$39,MATCH("Salg til Forsvaret 3.e.",'[51]Månedlig Olie Rapport'!$B$2:$B$39,0),FALSE),0)
+IFERROR(HLOOKUP("total kat 2",'[51]Månedlig Olie Rapport'!$A$2:$AG$39,MATCH("Salg til international luftfart 3.f.",'[51]Månedlig Olie Rapport'!$B$2:$B$39,0),FALSE),0)
+IFERROR(HLOOKUP("total kat 2",'[51]Månedlig Olie Rapport'!$A$2:$AG$39,MATCH("Salg til andre 3.h.",'[51]Månedlig Olie Rapport'!$B$2:$B$39,0),FALSE),0)
+IFERROR(HLOOKUP("total kat 2",'[51]Månedlig Olie Rapport'!$A$2:$AG$39,MATCH("Salg til platforme 3.g.",'[51]Månedlig Olie Rapport'!$B$2:$B$39,0),FALSE),0)
+IFERROR(HLOOKUP("total kat 2",'[51]Månedlig Olie Rapport'!$A$2:$AG$39,MATCH("Eget forbrug uden for raffinaderi 3*",'[51]Månedlig Olie Rapport'!$B$2:$B$39,0),FALSE),0)-IFERROR(HLOOKUP("total kat 2",'[51]Månedlig Olie Rapport'!$A$2:$AG$39,MATCH("Køb fra andre 2e",'[51]Månedlig Olie Rapport'!$B$2:$B$39,0),FALSE),0)</f>
        <v>400332</v>
      </c>
      <c r="I408" s="16">
        <f>IFERROR(HLOOKUP("total kat 2",'[51]Månedlig Olie Rapport'!$A$2:$AG$39,MATCH("EGEN BEHOLDNING ULTIMO",'[51]Månedlig Olie Rapport'!$A$2:$A$39,0),FALSE),0)</f>
        <v>2174307</v>
      </c>
      <c r="J408" s="15"/>
      <c r="K408" s="15"/>
      <c r="L408" s="14">
        <f t="shared" si="77"/>
        <v>14359.108176000002</v>
      </c>
      <c r="N408" s="23" t="str">
        <f>'Olieforbrug, TJ'!M408</f>
        <v>March</v>
      </c>
    </row>
    <row r="409" spans="1:14" x14ac:dyDescent="0.2">
      <c r="A409" s="23" t="str">
        <f>'Olieforbrug, TJ'!A409</f>
        <v>April</v>
      </c>
      <c r="C409" s="16">
        <f>IFERROR(HLOOKUP("total kat 2",'[52]Månedlig Olie Rapport'!$B$2:$AG$39,MATCH("Egen produktion 2.i.",'[52]Månedlig Olie Rapport'!$B$2:$B$39,0),FALSE),0)-IFERROR(HLOOKUP("total kat 2",'[52]Månedlig Olie Rapport'!$B$2:$AG$39,MATCH("Anvendt til produktion 3.n",'[52]Månedlig Olie Rapport'!$B$2:$B$39,0),FALSE),0)</f>
        <v>348542</v>
      </c>
      <c r="D409" s="16">
        <f>IFERROR(HLOOKUP("total kat 2",'[52]Månedlig Olie Rapport'!$A$2:$AG$39,MATCH("Import 2.a.",'[52]Månedlig Olie Rapport'!$B$2:$B$39,0),FALSE),0)</f>
        <v>219006</v>
      </c>
      <c r="E409" s="16">
        <f>IFERROR(HLOOKUP("total kat 2",'[52]Månedlig Olie Rapport'!$A$2:$AG$39,MATCH("Eksport 3.a.",'[52]Månedlig Olie Rapport'!$B$2:$B$39,0),FALSE),0)</f>
        <v>171585</v>
      </c>
      <c r="F409" s="16">
        <f>IFERROR(HLOOKUP("total kat 2",'[52]Månedlig Olie Rapport'!$A$2:$AG$39,MATCH("Bunkring af udenrigsfart 3.d.",'[52]Månedlig Olie Rapport'!$B$2:$B$39,0),FALSE),0)</f>
        <v>37767</v>
      </c>
      <c r="G409" s="16">
        <f t="shared" si="78"/>
        <v>-7401</v>
      </c>
      <c r="H409" s="16">
        <f>IFERROR(HLOOKUP("total kat 2",'[52]Månedlig Olie Rapport'!$A$2:$AG$39,MATCH("Salg til Forsvaret 3.e.",'[52]Månedlig Olie Rapport'!$B$2:$B$39,0),FALSE),0)
+IFERROR(HLOOKUP("total kat 2",'[52]Månedlig Olie Rapport'!$A$2:$AG$39,MATCH("Salg til international luftfart 3.f.",'[52]Månedlig Olie Rapport'!$B$2:$B$39,0),FALSE),0)
+IFERROR(HLOOKUP("total kat 2",'[52]Månedlig Olie Rapport'!$A$2:$AG$39,MATCH("Salg til andre 3.h.",'[52]Månedlig Olie Rapport'!$B$2:$B$39,0),FALSE),0)
+IFERROR(HLOOKUP("total kat 2",'[52]Månedlig Olie Rapport'!$A$2:$AG$39,MATCH("Salg til platforme 3.g.",'[52]Månedlig Olie Rapport'!$B$2:$B$39,0),FALSE),0)
+IFERROR(HLOOKUP("total kat 2",'[52]Månedlig Olie Rapport'!$A$2:$AG$39,MATCH("Eget forbrug uden for raffinaderi 3*",'[52]Månedlig Olie Rapport'!$B$2:$B$39,0),FALSE),0)-IFERROR(HLOOKUP("total kat 2",'[52]Månedlig Olie Rapport'!$A$2:$AG$39,MATCH("Køb fra andre 2e",'[52]Månedlig Olie Rapport'!$B$2:$B$39,0),FALSE),0)</f>
        <v>363106</v>
      </c>
      <c r="I409" s="16">
        <f>IFERROR(HLOOKUP("total kat 2",'[52]Månedlig Olie Rapport'!$A$2:$AG$39,MATCH("EGEN BEHOLDNING ULTIMO",'[52]Månedlig Olie Rapport'!$A$2:$A$39,0),FALSE),0)</f>
        <v>2181708</v>
      </c>
      <c r="J409" s="15"/>
      <c r="K409" s="15"/>
      <c r="L409" s="14">
        <f t="shared" si="77"/>
        <v>13023.886007999999</v>
      </c>
      <c r="N409" s="23" t="str">
        <f>'Olieforbrug, TJ'!M409</f>
        <v>April</v>
      </c>
    </row>
    <row r="410" spans="1:14" x14ac:dyDescent="0.2">
      <c r="A410" s="23" t="str">
        <f>'Olieforbrug, TJ'!A410</f>
        <v>Maj</v>
      </c>
      <c r="C410" s="16">
        <f>IFERROR(HLOOKUP("total kat 2",'[53]Månedlig Olie Rapport'!$B$2:$AG$39,MATCH("Egen produktion 2.i.",'[53]Månedlig Olie Rapport'!$B$2:$B$39,0),FALSE),0)-IFERROR(HLOOKUP("total kat 2",'[53]Månedlig Olie Rapport'!$B$2:$AG$39,MATCH("Anvendt til produktion 3.n",'[53]Månedlig Olie Rapport'!$B$2:$B$39,0),FALSE),0)</f>
        <v>377422</v>
      </c>
      <c r="D410" s="16">
        <f>IFERROR(HLOOKUP("total kat 2",'[53]Månedlig Olie Rapport'!$A$2:$AG$39,MATCH("Import 2.a.",'[53]Månedlig Olie Rapport'!$B$2:$B$39,0),FALSE),0)</f>
        <v>104090</v>
      </c>
      <c r="E410" s="16">
        <f>IFERROR(HLOOKUP("total kat 2",'[53]Månedlig Olie Rapport'!$A$2:$AG$39,MATCH("Eksport 3.a.",'[53]Månedlig Olie Rapport'!$B$2:$B$39,0),FALSE),0)</f>
        <v>145356</v>
      </c>
      <c r="F410" s="16">
        <f>IFERROR(HLOOKUP("total kat 2",'[53]Månedlig Olie Rapport'!$A$2:$AG$39,MATCH("Bunkring af udenrigsfart 3.d.",'[53]Månedlig Olie Rapport'!$B$2:$B$39,0),FALSE),0)</f>
        <v>43008</v>
      </c>
      <c r="G410" s="16">
        <f t="shared" si="78"/>
        <v>42874</v>
      </c>
      <c r="H410" s="16">
        <f>IFERROR(HLOOKUP("total kat 2",'[53]Månedlig Olie Rapport'!$A$2:$AG$39,MATCH("Salg til Forsvaret 3.e.",'[53]Månedlig Olie Rapport'!$B$2:$B$39,0),FALSE),0)
+IFERROR(HLOOKUP("total kat 2",'[53]Månedlig Olie Rapport'!$A$2:$AG$39,MATCH("Salg til international luftfart 3.f.",'[53]Månedlig Olie Rapport'!$B$2:$B$39,0),FALSE),0)
+IFERROR(HLOOKUP("total kat 2",'[53]Månedlig Olie Rapport'!$A$2:$AG$39,MATCH("Salg til andre 3.h.",'[53]Månedlig Olie Rapport'!$B$2:$B$39,0),FALSE),0)
+IFERROR(HLOOKUP("total kat 2",'[53]Månedlig Olie Rapport'!$A$2:$AG$39,MATCH("Salg til platforme 3.g.",'[53]Månedlig Olie Rapport'!$B$2:$B$39,0),FALSE),0)
+IFERROR(HLOOKUP("total kat 2",'[53]Månedlig Olie Rapport'!$A$2:$AG$39,MATCH("Eget forbrug uden for raffinaderi 3*",'[53]Månedlig Olie Rapport'!$B$2:$B$39,0),FALSE),0)-IFERROR(HLOOKUP("total kat 2",'[53]Månedlig Olie Rapport'!$A$2:$AG$39,MATCH("Køb fra andre 2e",'[53]Månedlig Olie Rapport'!$B$2:$B$39,0),FALSE),0)</f>
        <v>347691</v>
      </c>
      <c r="I410" s="16">
        <f>IFERROR(HLOOKUP("total kat 2",'[53]Månedlig Olie Rapport'!$A$2:$AG$39,MATCH("EGEN BEHOLDNING ULTIMO",'[53]Månedlig Olie Rapport'!$A$2:$A$39,0),FALSE),0)</f>
        <v>2138834</v>
      </c>
      <c r="J410" s="15"/>
      <c r="K410" s="15"/>
      <c r="L410" s="14">
        <f t="shared" si="77"/>
        <v>12470.980788000001</v>
      </c>
      <c r="N410" s="23" t="str">
        <f>'Olieforbrug, TJ'!M410</f>
        <v>May</v>
      </c>
    </row>
    <row r="411" spans="1:14" x14ac:dyDescent="0.2">
      <c r="A411" s="23" t="str">
        <f>'Olieforbrug, TJ'!A411</f>
        <v>Juni</v>
      </c>
      <c r="C411" s="16">
        <f>IFERROR(HLOOKUP("total kat 2",'[54]Månedlig Olie Rapport'!$B$2:$AG$39,MATCH("Egen produktion 2.i.",'[54]Månedlig Olie Rapport'!$B$2:$B$39,0),FALSE),0)-IFERROR(HLOOKUP("total kat 2",'[54]Månedlig Olie Rapport'!$B$2:$AG$39,MATCH("Anvendt til produktion 3.n",'[54]Månedlig Olie Rapport'!$B$2:$B$39,0),FALSE),0)</f>
        <v>362011</v>
      </c>
      <c r="D411" s="16">
        <f>IFERROR(HLOOKUP("total kat 2",'[54]Månedlig Olie Rapport'!$A$2:$AG$39,MATCH("Import 2.a.",'[54]Månedlig Olie Rapport'!$B$2:$B$39,0),FALSE),0)</f>
        <v>202790</v>
      </c>
      <c r="E411" s="16">
        <f>IFERROR(HLOOKUP("total kat 2",'[54]Månedlig Olie Rapport'!$A$2:$AG$39,MATCH("Eksport 3.a.",'[54]Månedlig Olie Rapport'!$B$2:$B$39,0),FALSE),0)</f>
        <v>226681</v>
      </c>
      <c r="F411" s="16">
        <f>IFERROR(HLOOKUP("total kat 2",'[54]Månedlig Olie Rapport'!$A$2:$AG$39,MATCH("Bunkring af udenrigsfart 3.d.",'[54]Månedlig Olie Rapport'!$B$2:$B$39,0),FALSE),0)</f>
        <v>31381</v>
      </c>
      <c r="G411" s="16">
        <f t="shared" si="78"/>
        <v>61923</v>
      </c>
      <c r="H411" s="16">
        <f>IFERROR(HLOOKUP("total kat 2",'[54]Månedlig Olie Rapport'!$A$2:$AG$39,MATCH("Salg til Forsvaret 3.e.",'[54]Månedlig Olie Rapport'!$B$2:$B$39,0),FALSE),0)
+IFERROR(HLOOKUP("total kat 2",'[54]Månedlig Olie Rapport'!$A$2:$AG$39,MATCH("Salg til international luftfart 3.f.",'[54]Månedlig Olie Rapport'!$B$2:$B$39,0),FALSE),0)
+IFERROR(HLOOKUP("total kat 2",'[54]Månedlig Olie Rapport'!$A$2:$AG$39,MATCH("Salg til andre 3.h.",'[54]Månedlig Olie Rapport'!$B$2:$B$39,0),FALSE),0)
+IFERROR(HLOOKUP("total kat 2",'[54]Månedlig Olie Rapport'!$A$2:$AG$39,MATCH("Salg til platforme 3.g.",'[54]Månedlig Olie Rapport'!$B$2:$B$39,0),FALSE),0)
+IFERROR(HLOOKUP("total kat 2",'[54]Månedlig Olie Rapport'!$A$2:$AG$39,MATCH("Eget forbrug uden for raffinaderi 3*",'[54]Månedlig Olie Rapport'!$B$2:$B$39,0),FALSE),0)-IFERROR(HLOOKUP("total kat 2",'[54]Månedlig Olie Rapport'!$A$2:$AG$39,MATCH("Køb fra andre 2e",'[54]Månedlig Olie Rapport'!$B$2:$B$39,0),FALSE),0)</f>
        <v>370851</v>
      </c>
      <c r="I411" s="16">
        <f>IFERROR(HLOOKUP("total kat 2",'[54]Månedlig Olie Rapport'!$A$2:$AG$39,MATCH("EGEN BEHOLDNING ULTIMO",'[54]Månedlig Olie Rapport'!$A$2:$A$39,0),FALSE),0)</f>
        <v>2076911</v>
      </c>
      <c r="J411" s="15"/>
      <c r="K411" s="15"/>
      <c r="L411" s="14">
        <f t="shared" si="77"/>
        <v>13301.683668</v>
      </c>
      <c r="N411" s="23" t="str">
        <f>'Olieforbrug, TJ'!M411</f>
        <v>June</v>
      </c>
    </row>
    <row r="412" spans="1:14" x14ac:dyDescent="0.2">
      <c r="A412" s="23" t="str">
        <f>'Olieforbrug, TJ'!A412</f>
        <v>Juli</v>
      </c>
      <c r="C412" s="16">
        <f>IFERROR(HLOOKUP("total kat 2",'[55]Månedlig Olie Rapport'!$B$2:$AG$39,MATCH("Egen produktion 2.i.",'[55]Månedlig Olie Rapport'!$B$2:$B$39,0),FALSE),0)-IFERROR(HLOOKUP("total kat 2",'[55]Månedlig Olie Rapport'!$B$2:$AG$39,MATCH("Anvendt til produktion 3.n",'[55]Månedlig Olie Rapport'!$B$2:$B$39,0),FALSE),0)</f>
        <v>348310</v>
      </c>
      <c r="D412" s="16">
        <f>IFERROR(HLOOKUP("total kat 2",'[55]Månedlig Olie Rapport'!$A$2:$AG$39,MATCH("Import 2.a.",'[55]Månedlig Olie Rapport'!$B$2:$B$39,0),FALSE),0)</f>
        <v>191131</v>
      </c>
      <c r="E412" s="16">
        <f>IFERROR(HLOOKUP("total kat 2",'[55]Månedlig Olie Rapport'!$A$2:$AG$39,MATCH("Eksport 3.a.",'[55]Månedlig Olie Rapport'!$B$2:$B$39,0),FALSE),0)</f>
        <v>209937</v>
      </c>
      <c r="F412" s="16">
        <f>IFERROR(HLOOKUP("total kat 2",'[55]Månedlig Olie Rapport'!$A$2:$AG$39,MATCH("Bunkring af udenrigsfart 3.d.",'[55]Månedlig Olie Rapport'!$B$2:$B$39,0),FALSE),0)</f>
        <v>42961</v>
      </c>
      <c r="G412" s="16">
        <f t="shared" si="78"/>
        <v>49209</v>
      </c>
      <c r="H412" s="16">
        <f>IFERROR(HLOOKUP("total kat 2",'[55]Månedlig Olie Rapport'!$A$2:$AG$39,MATCH("Salg til Forsvaret 3.e.",'[55]Månedlig Olie Rapport'!$B$2:$B$39,0),FALSE),0)
+IFERROR(HLOOKUP("total kat 2",'[55]Månedlig Olie Rapport'!$A$2:$AG$39,MATCH("Salg til international luftfart 3.f.",'[55]Månedlig Olie Rapport'!$B$2:$B$39,0),FALSE),0)
+IFERROR(HLOOKUP("total kat 2",'[55]Månedlig Olie Rapport'!$A$2:$AG$39,MATCH("Salg til andre 3.h.",'[55]Månedlig Olie Rapport'!$B$2:$B$39,0),FALSE),0)
+IFERROR(HLOOKUP("total kat 2",'[55]Månedlig Olie Rapport'!$A$2:$AG$39,MATCH("Salg til platforme 3.g.",'[55]Månedlig Olie Rapport'!$B$2:$B$39,0),FALSE),0)
+IFERROR(HLOOKUP("total kat 2",'[55]Månedlig Olie Rapport'!$A$2:$AG$39,MATCH("Eget forbrug uden for raffinaderi 3*",'[55]Månedlig Olie Rapport'!$B$2:$B$39,0),FALSE),0)-IFERROR(HLOOKUP("total kat 2",'[55]Månedlig Olie Rapport'!$A$2:$AG$39,MATCH("Køb fra andre 2e",'[55]Månedlig Olie Rapport'!$B$2:$B$39,0),FALSE),0)</f>
        <v>344046</v>
      </c>
      <c r="I412" s="16">
        <f>IFERROR(HLOOKUP("total kat 2",'[55]Månedlig Olie Rapport'!$A$2:$AG$39,MATCH("EGEN BEHOLDNING ULTIMO",'[55]Månedlig Olie Rapport'!$A$2:$A$39,0),FALSE),0)</f>
        <v>2027702</v>
      </c>
      <c r="J412" s="15"/>
      <c r="K412" s="15"/>
      <c r="L412" s="14">
        <f t="shared" si="77"/>
        <v>12340.241928000001</v>
      </c>
      <c r="N412" s="23" t="str">
        <f>'Olieforbrug, TJ'!M412</f>
        <v>July</v>
      </c>
    </row>
    <row r="413" spans="1:14" x14ac:dyDescent="0.2">
      <c r="A413" s="23" t="str">
        <f>'Olieforbrug, TJ'!A413</f>
        <v>August</v>
      </c>
      <c r="C413" s="16">
        <f>IFERROR(HLOOKUP("total kat 2",'[56]Månedlig Olie Rapport'!$B$2:$AG$39,MATCH("Egen produktion 2.i.",'[56]Månedlig Olie Rapport'!$B$2:$B$39,0),FALSE),0)-IFERROR(HLOOKUP("total kat 2",'[56]Månedlig Olie Rapport'!$B$2:$AG$39,MATCH("Anvendt til produktion 3.n",'[56]Månedlig Olie Rapport'!$B$2:$B$39,0),FALSE),0)</f>
        <v>364931</v>
      </c>
      <c r="D413" s="16">
        <f>IFERROR(HLOOKUP("total kat 2",'[56]Månedlig Olie Rapport'!$A$2:$AG$39,MATCH("Import 2.a.",'[56]Månedlig Olie Rapport'!$B$2:$B$39,0),FALSE),0)</f>
        <v>191895</v>
      </c>
      <c r="E413" s="16">
        <f>IFERROR(HLOOKUP("total kat 2",'[56]Månedlig Olie Rapport'!$A$2:$AG$39,MATCH("Eksport 3.a.",'[56]Månedlig Olie Rapport'!$B$2:$B$39,0),FALSE),0)</f>
        <v>180428</v>
      </c>
      <c r="F413" s="16">
        <f>IFERROR(HLOOKUP("total kat 2",'[56]Månedlig Olie Rapport'!$A$2:$AG$39,MATCH("Bunkring af udenrigsfart 3.d.",'[56]Månedlig Olie Rapport'!$B$2:$B$39,0),FALSE),0)</f>
        <v>33627</v>
      </c>
      <c r="G413" s="16">
        <f>I412-I413</f>
        <v>42628</v>
      </c>
      <c r="H413" s="16">
        <f>IFERROR(HLOOKUP("total kat 2",'[56]Månedlig Olie Rapport'!$A$2:$AG$39,MATCH("Salg til Forsvaret 3.e.",'[56]Månedlig Olie Rapport'!$B$2:$B$39,0),FALSE),0)
+IFERROR(HLOOKUP("total kat 2",'[56]Månedlig Olie Rapport'!$A$2:$AG$39,MATCH("Salg til international luftfart 3.f.",'[56]Månedlig Olie Rapport'!$B$2:$B$39,0),FALSE),0)
+IFERROR(HLOOKUP("total kat 2",'[56]Månedlig Olie Rapport'!$A$2:$AG$39,MATCH("Salg til andre 3.h.",'[56]Månedlig Olie Rapport'!$B$2:$B$39,0),FALSE),0)
+IFERROR(HLOOKUP("total kat 2",'[56]Månedlig Olie Rapport'!$A$2:$AG$39,MATCH("Salg til platforme 3.g.",'[56]Månedlig Olie Rapport'!$B$2:$B$39,0),FALSE),0)
+IFERROR(HLOOKUP("total kat 2",'[56]Månedlig Olie Rapport'!$A$2:$AG$39,MATCH("Eget forbrug uden for raffinaderi 3*",'[56]Månedlig Olie Rapport'!$B$2:$B$39,0),FALSE),0)-IFERROR(HLOOKUP("total kat 2",'[56]Månedlig Olie Rapport'!$A$2:$AG$39,MATCH("Køb fra andre 2e",'[56]Månedlig Olie Rapport'!$B$2:$B$39,0),FALSE),0)</f>
        <v>401322</v>
      </c>
      <c r="I413" s="16">
        <f>IFERROR(HLOOKUP("total kat 2",'[56]Månedlig Olie Rapport'!$A$2:$AG$39,MATCH("EGEN BEHOLDNING ULTIMO",'[56]Månedlig Olie Rapport'!$A$2:$A$39,0),FALSE),0)</f>
        <v>1985074</v>
      </c>
      <c r="J413" s="15"/>
      <c r="K413" s="15"/>
      <c r="L413" s="14">
        <f t="shared" si="77"/>
        <v>14394.617495999999</v>
      </c>
      <c r="N413" s="23" t="str">
        <f>'Olieforbrug, TJ'!M413</f>
        <v>August</v>
      </c>
    </row>
    <row r="414" spans="1:14" x14ac:dyDescent="0.2">
      <c r="A414" s="23" t="str">
        <f>'Olieforbrug, TJ'!A414</f>
        <v>September</v>
      </c>
      <c r="C414" s="16">
        <f>IFERROR(HLOOKUP("total kat 2",'[57]Månedlig Olie Rapport'!$B$2:$AG$39,MATCH("Egen produktion 2.i.",'[57]Månedlig Olie Rapport'!$B$2:$B$39,0),FALSE),0)-IFERROR(HLOOKUP("total kat 2",'[57]Månedlig Olie Rapport'!$B$2:$AG$39,MATCH("Anvendt til produktion 3.n",'[57]Månedlig Olie Rapport'!$B$2:$B$39,0),FALSE),0)</f>
        <v>292301</v>
      </c>
      <c r="D414" s="16">
        <f>IFERROR(HLOOKUP("total kat 2",'[57]Månedlig Olie Rapport'!$A$2:$AG$39,MATCH("Import 2.a.",'[57]Månedlig Olie Rapport'!$B$2:$B$39,0),FALSE),0)</f>
        <v>264078</v>
      </c>
      <c r="E414" s="16">
        <f>IFERROR(HLOOKUP("total kat 2",'[57]Månedlig Olie Rapport'!$A$2:$AG$39,MATCH("Eksport 3.a.",'[57]Månedlig Olie Rapport'!$B$2:$B$39,0),FALSE),0)</f>
        <v>157311</v>
      </c>
      <c r="F414" s="16">
        <f>IFERROR(HLOOKUP("total kat 2",'[57]Månedlig Olie Rapport'!$A$2:$AG$39,MATCH("Bunkring af udenrigsfart 3.d.",'[57]Månedlig Olie Rapport'!$B$2:$B$39,0),FALSE),0)</f>
        <v>35338</v>
      </c>
      <c r="G414" s="16">
        <f>I413-I414</f>
        <v>10651</v>
      </c>
      <c r="H414" s="16">
        <f>IFERROR(HLOOKUP("total kat 2",'[57]Månedlig Olie Rapport'!$A$2:$AG$39,MATCH("Salg til Forsvaret 3.e.",'[57]Månedlig Olie Rapport'!$B$2:$B$39,0),FALSE),0)
+IFERROR(HLOOKUP("total kat 2",'[57]Månedlig Olie Rapport'!$A$2:$AG$39,MATCH("Salg til international luftfart 3.f.",'[57]Månedlig Olie Rapport'!$B$2:$B$39,0),FALSE),0)
+IFERROR(HLOOKUP("total kat 2",'[57]Månedlig Olie Rapport'!$A$2:$AG$39,MATCH("Salg til andre 3.h.",'[57]Månedlig Olie Rapport'!$B$2:$B$39,0),FALSE),0)
+IFERROR(HLOOKUP("total kat 2",'[57]Månedlig Olie Rapport'!$A$2:$AG$39,MATCH("Salg til platforme 3.g.",'[57]Månedlig Olie Rapport'!$B$2:$B$39,0),FALSE),0)
+IFERROR(HLOOKUP("total kat 2",'[57]Månedlig Olie Rapport'!$A$2:$AG$39,MATCH("Eget forbrug uden for raffinaderi 3*",'[57]Månedlig Olie Rapport'!$B$2:$B$39,0),FALSE),0)-IFERROR(HLOOKUP("total kat 2",'[57]Månedlig Olie Rapport'!$A$2:$AG$39,MATCH("Køb fra andre 2e",'[57]Månedlig Olie Rapport'!$B$2:$B$39,0),FALSE),0)</f>
        <v>389607</v>
      </c>
      <c r="I414" s="16">
        <f>IFERROR(HLOOKUP("total kat 2",'[57]Månedlig Olie Rapport'!$A$2:$AG$39,MATCH("EGEN BEHOLDNING ULTIMO",'[57]Månedlig Olie Rapport'!$A$2:$A$39,0),FALSE),0)</f>
        <v>1974423</v>
      </c>
      <c r="J414" s="15"/>
      <c r="K414" s="15"/>
      <c r="L414" s="14">
        <f t="shared" si="77"/>
        <v>13974.423876000003</v>
      </c>
      <c r="N414" s="23" t="str">
        <f>'Olieforbrug, TJ'!M414</f>
        <v>September</v>
      </c>
    </row>
    <row r="415" spans="1:14" x14ac:dyDescent="0.2">
      <c r="A415" s="23" t="str">
        <f>'Olieforbrug, TJ'!A415</f>
        <v>Oktober</v>
      </c>
      <c r="C415" s="16">
        <f>IFERROR(HLOOKUP("total kat 2",'[58]Månedlig Olie Rapport'!$B$2:$AG$39,MATCH("Egen produktion 2.i.",'[58]Månedlig Olie Rapport'!$B$2:$B$39,0),FALSE),0)-IFERROR(HLOOKUP("total kat 2",'[58]Månedlig Olie Rapport'!$B$2:$AG$39,MATCH("Anvendt til produktion 3.n",'[58]Månedlig Olie Rapport'!$B$2:$B$39,0),FALSE),0)</f>
        <v>330924</v>
      </c>
      <c r="D415" s="16">
        <f>IFERROR(HLOOKUP("total kat 2",'[58]Månedlig Olie Rapport'!$A$2:$AG$39,MATCH("Import 2.a.",'[58]Månedlig Olie Rapport'!$B$2:$B$39,0),FALSE),0)</f>
        <v>296105</v>
      </c>
      <c r="E415" s="16">
        <f>IFERROR(HLOOKUP("total kat 2",'[58]Månedlig Olie Rapport'!$A$2:$AG$39,MATCH("Eksport 3.a.",'[58]Månedlig Olie Rapport'!$B$2:$B$39,0),FALSE),0)</f>
        <v>243765</v>
      </c>
      <c r="F415" s="16">
        <f>IFERROR(HLOOKUP("total kat 2",'[58]Månedlig Olie Rapport'!$A$2:$AG$39,MATCH("Bunkring af udenrigsfart 3.d.",'[58]Månedlig Olie Rapport'!$B$2:$B$39,0),FALSE),0)</f>
        <v>37995</v>
      </c>
      <c r="G415" s="16">
        <f>I414-I415</f>
        <v>12290</v>
      </c>
      <c r="H415" s="16">
        <f>IFERROR(HLOOKUP("total kat 2",'[58]Månedlig Olie Rapport'!$A$2:$AG$39,MATCH("Salg til Forsvaret 3.e.",'[58]Månedlig Olie Rapport'!$B$2:$B$39,0),FALSE),0)
+IFERROR(HLOOKUP("total kat 2",'[58]Månedlig Olie Rapport'!$A$2:$AG$39,MATCH("Salg til international luftfart 3.f.",'[58]Månedlig Olie Rapport'!$B$2:$B$39,0),FALSE),0)
+IFERROR(HLOOKUP("total kat 2",'[58]Månedlig Olie Rapport'!$A$2:$AG$39,MATCH("Salg til andre 3.h.",'[58]Månedlig Olie Rapport'!$B$2:$B$39,0),FALSE),0)
+IFERROR(HLOOKUP("total kat 2",'[58]Månedlig Olie Rapport'!$A$2:$AG$39,MATCH("Salg til platforme 3.g.",'[58]Månedlig Olie Rapport'!$B$2:$B$39,0),FALSE),0)
+IFERROR(HLOOKUP("total kat 2",'[58]Månedlig Olie Rapport'!$A$2:$AG$39,MATCH("Eget forbrug uden for raffinaderi 3*",'[58]Månedlig Olie Rapport'!$B$2:$B$39,0),FALSE),0)-IFERROR(HLOOKUP("total kat 2",'[58]Månedlig Olie Rapport'!$A$2:$AG$39,MATCH("Køb fra andre 2e",'[58]Månedlig Olie Rapport'!$B$2:$B$39,0),FALSE),0)</f>
        <v>366530</v>
      </c>
      <c r="I415" s="16">
        <f>IFERROR(HLOOKUP("total kat 2",'[58]Månedlig Olie Rapport'!$A$2:$AG$39,MATCH("EGEN BEHOLDNING ULTIMO",'[58]Månedlig Olie Rapport'!$A$2:$A$39,0),FALSE),0)</f>
        <v>1962133</v>
      </c>
      <c r="J415" s="15"/>
      <c r="K415" s="15"/>
      <c r="L415" s="14">
        <f t="shared" si="77"/>
        <v>13146.698040000001</v>
      </c>
      <c r="N415" s="23" t="str">
        <f>'Olieforbrug, TJ'!M415</f>
        <v>October</v>
      </c>
    </row>
    <row r="416" spans="1:14" x14ac:dyDescent="0.2">
      <c r="A416" s="23" t="str">
        <f>'Olieforbrug, TJ'!A416</f>
        <v>November</v>
      </c>
      <c r="C416" s="16">
        <f>IFERROR(HLOOKUP("total kat 2",'[59]Månedlig Olie Rapport'!$B$2:$AG$39,MATCH("Egen produktion 2.i.",'[59]Månedlig Olie Rapport'!$B$2:$B$39,0),FALSE),0)-IFERROR(HLOOKUP("total kat 2",'[59]Månedlig Olie Rapport'!$B$2:$AG$39,MATCH("Anvendt til produktion 3.n",'[59]Månedlig Olie Rapport'!$B$2:$B$39,0),FALSE),0)</f>
        <v>371841</v>
      </c>
      <c r="D416" s="16">
        <f>IFERROR(HLOOKUP("total kat 2",'[59]Månedlig Olie Rapport'!$A$2:$AG$39,MATCH("Import 2.a.",'[59]Månedlig Olie Rapport'!$B$2:$B$39,0),FALSE),0)</f>
        <v>211282</v>
      </c>
      <c r="E416" s="16">
        <f>IFERROR(HLOOKUP("total kat 2",'[59]Månedlig Olie Rapport'!$A$2:$AG$39,MATCH("Eksport 3.a.",'[59]Månedlig Olie Rapport'!$B$2:$B$39,0),FALSE),0)</f>
        <v>187390</v>
      </c>
      <c r="F416" s="16">
        <f>IFERROR(HLOOKUP("total kat 2",'[59]Månedlig Olie Rapport'!$A$2:$AG$39,MATCH("Bunkring af udenrigsfart 3.d.",'[59]Månedlig Olie Rapport'!$B$2:$B$39,0),FALSE),0)</f>
        <v>33999</v>
      </c>
      <c r="G416" s="16">
        <f>I415-I416</f>
        <v>10841</v>
      </c>
      <c r="H416" s="16">
        <f>IFERROR(HLOOKUP("total kat 2",'[59]Månedlig Olie Rapport'!$A$2:$AG$39,MATCH("Salg til Forsvaret 3.e.",'[59]Månedlig Olie Rapport'!$B$2:$B$39,0),FALSE),0)
+IFERROR(HLOOKUP("total kat 2",'[59]Månedlig Olie Rapport'!$A$2:$AG$39,MATCH("Salg til international luftfart 3.f.",'[59]Månedlig Olie Rapport'!$B$2:$B$39,0),FALSE),0)
+IFERROR(HLOOKUP("total kat 2",'[59]Månedlig Olie Rapport'!$A$2:$AG$39,MATCH("Salg til andre 3.h.",'[59]Månedlig Olie Rapport'!$B$2:$B$39,0),FALSE),0)
+IFERROR(HLOOKUP("total kat 2",'[59]Månedlig Olie Rapport'!$A$2:$AG$39,MATCH("Salg til platforme 3.g.",'[59]Månedlig Olie Rapport'!$B$2:$B$39,0),FALSE),0)
+IFERROR(HLOOKUP("total kat 2",'[59]Månedlig Olie Rapport'!$A$2:$AG$39,MATCH("Eget forbrug uden for raffinaderi 3*",'[59]Månedlig Olie Rapport'!$B$2:$B$39,0),FALSE),0)-IFERROR(HLOOKUP("total kat 2",'[59]Månedlig Olie Rapport'!$A$2:$AG$39,MATCH("Køb fra andre 2e",'[59]Månedlig Olie Rapport'!$B$2:$B$39,0),FALSE),0)</f>
        <v>385199</v>
      </c>
      <c r="I416" s="16">
        <f>IFERROR(HLOOKUP("total kat 2",'[59]Månedlig Olie Rapport'!$A$2:$AG$39,MATCH("EGEN BEHOLDNING ULTIMO",'[59]Månedlig Olie Rapport'!$A$2:$A$39,0),FALSE),0)</f>
        <v>1951292</v>
      </c>
      <c r="J416" s="15"/>
      <c r="K416" s="15"/>
      <c r="L416" s="14">
        <f t="shared" si="77"/>
        <v>13816.317732</v>
      </c>
      <c r="N416" s="23" t="str">
        <f>'Olieforbrug, TJ'!M416</f>
        <v>November</v>
      </c>
    </row>
    <row r="417" spans="1:14" ht="13.5" thickBot="1" x14ac:dyDescent="0.25">
      <c r="A417" s="43" t="str">
        <f>'Olieforbrug, TJ'!A417</f>
        <v>December</v>
      </c>
      <c r="C417" s="42">
        <f>IFERROR(HLOOKUP("total kat 2",'[60]Månedlig Olie Rapport'!$B$2:$AG$39,MATCH("Egen produktion 2.i.",'[60]Månedlig Olie Rapport'!$B$2:$B$39,0),FALSE),0)-IFERROR(HLOOKUP("total kat 2",'[60]Månedlig Olie Rapport'!$B$2:$AG$39,MATCH("Anvendt til produktion 3.n",'[60]Månedlig Olie Rapport'!$B$2:$B$39,0),FALSE),0)</f>
        <v>371510</v>
      </c>
      <c r="D417" s="42">
        <f>IFERROR(HLOOKUP("total kat 2",'[60]Månedlig Olie Rapport'!$A$2:$AG$39,MATCH("Import 2.a.",'[60]Månedlig Olie Rapport'!$B$2:$B$39,0),FALSE),0)</f>
        <v>144246</v>
      </c>
      <c r="E417" s="42">
        <f>IFERROR(HLOOKUP("total kat 2",'[60]Månedlig Olie Rapport'!$A$2:$AG$39,MATCH("Eksport 3.a.",'[60]Månedlig Olie Rapport'!$B$2:$B$39,0),FALSE),0)</f>
        <v>158249</v>
      </c>
      <c r="F417" s="42">
        <f>IFERROR(HLOOKUP("total kat 2",'[60]Månedlig Olie Rapport'!$A$2:$AG$39,MATCH("Bunkring af udenrigsfart 3.d.",'[60]Månedlig Olie Rapport'!$B$2:$B$39,0),FALSE),0)</f>
        <v>28756</v>
      </c>
      <c r="G417" s="42">
        <f>I416-I417</f>
        <v>59879</v>
      </c>
      <c r="H417" s="42">
        <f>IFERROR(HLOOKUP("total kat 2",'[60]Månedlig Olie Rapport'!$A$2:$AG$39,MATCH("Salg til Forsvaret 3.e.",'[60]Månedlig Olie Rapport'!$B$2:$B$39,0),FALSE),0)
+IFERROR(HLOOKUP("total kat 2",'[60]Månedlig Olie Rapport'!$A$2:$AG$39,MATCH("Salg til international luftfart 3.f.",'[60]Månedlig Olie Rapport'!$B$2:$B$39,0),FALSE),0)
+IFERROR(HLOOKUP("total kat 2",'[60]Månedlig Olie Rapport'!$A$2:$AG$39,MATCH("Salg til andre 3.h.",'[60]Månedlig Olie Rapport'!$B$2:$B$39,0),FALSE),0)
+IFERROR(HLOOKUP("total kat 2",'[60]Månedlig Olie Rapport'!$A$2:$AG$39,MATCH("Salg til platforme 3.g.",'[60]Månedlig Olie Rapport'!$B$2:$B$39,0),FALSE),0)
+IFERROR(HLOOKUP("total kat 2",'[60]Månedlig Olie Rapport'!$A$2:$AG$39,MATCH("Eget forbrug uden for raffinaderi 3*",'[60]Månedlig Olie Rapport'!$B$2:$B$39,0),FALSE),0)-IFERROR(HLOOKUP("total kat 2",'[60]Månedlig Olie Rapport'!$A$2:$AG$39,MATCH("Køb fra andre 2e",'[60]Månedlig Olie Rapport'!$B$2:$B$39,0),FALSE),0)</f>
        <v>393927</v>
      </c>
      <c r="I417" s="42">
        <f>IFERROR(HLOOKUP("total kat 2",'[60]Månedlig Olie Rapport'!$A$2:$AG$39,MATCH("EGEN BEHOLDNING ULTIMO",'[60]Månedlig Olie Rapport'!$A$2:$A$39,0),FALSE),0)</f>
        <v>1891413</v>
      </c>
      <c r="J417" s="2"/>
      <c r="K417" s="2"/>
      <c r="L417" s="54">
        <f t="shared" si="77"/>
        <v>14129.373636</v>
      </c>
      <c r="N417" s="43" t="str">
        <f>'Olieforbrug, TJ'!M417</f>
        <v>December</v>
      </c>
    </row>
    <row r="418" spans="1:14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5"/>
      <c r="K418" s="15"/>
      <c r="L418" s="14"/>
      <c r="M418" s="3"/>
      <c r="N418" s="37">
        <f>'Olieforbrug, TJ'!M418</f>
        <v>2022</v>
      </c>
    </row>
    <row r="419" spans="1:14" x14ac:dyDescent="0.2">
      <c r="A419" s="23" t="str">
        <f>'Olieforbrug, TJ'!A419</f>
        <v>Januar</v>
      </c>
      <c r="C419" s="16">
        <f>IFERROR(HLOOKUP("total kat 2",'[61]Månedlig Olie Rapport'!$B$2:$AG$39,MATCH("Egen produktion 2.i.",'[61]Månedlig Olie Rapport'!$B$2:$B$39,0),FALSE),0)-IFERROR(HLOOKUP("total kat 2",'[61]Månedlig Olie Rapport'!$B$2:$AG$39,MATCH("Anvendt til produktion 3.n",'[61]Månedlig Olie Rapport'!$B$2:$B$39,0),FALSE),0)</f>
        <v>347519</v>
      </c>
      <c r="D419" s="16">
        <f>IFERROR(HLOOKUP("total kat 2",'[61]Månedlig Olie Rapport'!$A$2:$AG$39,MATCH("Import 2.a.",'[61]Månedlig Olie Rapport'!$B$2:$B$39,0),FALSE),0)</f>
        <v>174465</v>
      </c>
      <c r="E419" s="16">
        <f>IFERROR(HLOOKUP("total kat 2",'[61]Månedlig Olie Rapport'!$A$2:$AG$39,MATCH("Eksport 3.a.",'[61]Månedlig Olie Rapport'!$B$2:$B$39,0),FALSE),0)</f>
        <v>93747</v>
      </c>
      <c r="F419" s="16">
        <f>IFERROR(HLOOKUP("total kat 2",'[61]Månedlig Olie Rapport'!$A$2:$AG$39,MATCH("Bunkring af udenrigsfart 3.d.",'[61]Månedlig Olie Rapport'!$B$2:$B$39,0),FALSE),0)</f>
        <v>28373</v>
      </c>
      <c r="G419" s="16">
        <f>I417-I419</f>
        <v>-71955</v>
      </c>
      <c r="H419" s="16">
        <f>IFERROR(HLOOKUP("total kat 2",'[61]Månedlig Olie Rapport'!$A$2:$AG$39,MATCH("Salg til Forsvaret 3.e.",'[61]Månedlig Olie Rapport'!$B$2:$B$39,0),FALSE),0)
+IFERROR(HLOOKUP("total kat 2",'[61]Månedlig Olie Rapport'!$A$2:$AG$39,MATCH("Salg til international luftfart 3.f.",'[61]Månedlig Olie Rapport'!$B$2:$B$39,0),FALSE),0)
+IFERROR(HLOOKUP("total kat 2",'[61]Månedlig Olie Rapport'!$A$2:$AG$39,MATCH("Salg til andre 3.h.",'[61]Månedlig Olie Rapport'!$B$2:$B$39,0),FALSE),0)
+IFERROR(HLOOKUP("total kat 2",'[61]Månedlig Olie Rapport'!$A$2:$AG$39,MATCH("Salg til platforme 3.g.",'[61]Månedlig Olie Rapport'!$B$2:$B$39,0),FALSE),0)
+IFERROR(HLOOKUP("total kat 2",'[61]Månedlig Olie Rapport'!$A$2:$AG$39,MATCH("Eget forbrug uden for raffinaderi 3*",'[61]Månedlig Olie Rapport'!$B$2:$B$39,0),FALSE),0)-IFERROR(HLOOKUP("total kat 2",'[61]Månedlig Olie Rapport'!$A$2:$AG$39,MATCH("Køb fra andre 2e",'[61]Månedlig Olie Rapport'!$B$2:$B$39,0),FALSE),0)</f>
        <v>348541</v>
      </c>
      <c r="I419" s="16">
        <f>IFERROR(HLOOKUP("total kat 2",'[61]Månedlig Olie Rapport'!$A$2:$AG$39,MATCH("EGEN BEHOLDNING ULTIMO",'[61]Månedlig Olie Rapport'!$A$2:$A$39,0),FALSE),0)</f>
        <v>1963368</v>
      </c>
      <c r="J419" s="15"/>
      <c r="K419" s="15"/>
      <c r="L419" s="14">
        <f t="shared" ref="L419:L424" si="79">H419*0.84*42.7/1000</f>
        <v>12501.468588000002</v>
      </c>
      <c r="N419" s="23" t="str">
        <f>'Olieforbrug, TJ'!M419</f>
        <v>January</v>
      </c>
    </row>
    <row r="420" spans="1:14" x14ac:dyDescent="0.2">
      <c r="A420" s="23" t="str">
        <f>'Olieforbrug, TJ'!A420</f>
        <v>Februar</v>
      </c>
      <c r="C420" s="16">
        <f>IFERROR(HLOOKUP("total kat 2",'[62]Månedlig Olie Rapport'!$B$2:$AG$39,MATCH("Egen produktion 2.i.",'[62]Månedlig Olie Rapport'!$B$2:$B$39,0),FALSE),0)-IFERROR(HLOOKUP("total kat 2",'[62]Månedlig Olie Rapport'!$B$2:$AG$39,MATCH("Anvendt til produktion 3.n",'[62]Månedlig Olie Rapport'!$B$2:$B$39,0),FALSE),0)</f>
        <v>332806</v>
      </c>
      <c r="D420" s="16">
        <f>IFERROR(HLOOKUP("total kat 2",'[62]Månedlig Olie Rapport'!$A$2:$AG$39,MATCH("Import 2.a.",'[62]Månedlig Olie Rapport'!$B$2:$B$39,0),FALSE),0)</f>
        <v>108649</v>
      </c>
      <c r="E420" s="16">
        <f>IFERROR(HLOOKUP("total kat 2",'[62]Månedlig Olie Rapport'!$A$2:$AG$39,MATCH("Eksport 3.a.",'[62]Månedlig Olie Rapport'!$B$2:$B$39,0),FALSE),0)</f>
        <v>166897</v>
      </c>
      <c r="F420" s="16">
        <f>IFERROR(HLOOKUP("total kat 2",'[62]Månedlig Olie Rapport'!$A$2:$AG$39,MATCH("Bunkring af udenrigsfart 3.d.",'[62]Månedlig Olie Rapport'!$B$2:$B$39,0),FALSE),0)</f>
        <v>26804</v>
      </c>
      <c r="G420" s="16">
        <f t="shared" ref="G420:G425" si="80">I419-I420</f>
        <v>85517</v>
      </c>
      <c r="H420" s="16">
        <f>IFERROR(HLOOKUP("total kat 2",'[62]Månedlig Olie Rapport'!$A$2:$AG$39,MATCH("Salg til Forsvaret 3.e.",'[62]Månedlig Olie Rapport'!$B$2:$B$39,0),FALSE),0)
+IFERROR(HLOOKUP("total kat 2",'[62]Månedlig Olie Rapport'!$A$2:$AG$39,MATCH("Salg til international luftfart 3.f.",'[62]Månedlig Olie Rapport'!$B$2:$B$39,0),FALSE),0)
+IFERROR(HLOOKUP("total kat 2",'[62]Månedlig Olie Rapport'!$A$2:$AG$39,MATCH("Salg til andre 3.h.",'[62]Månedlig Olie Rapport'!$B$2:$B$39,0),FALSE),0)
+IFERROR(HLOOKUP("total kat 2",'[62]Månedlig Olie Rapport'!$A$2:$AG$39,MATCH("Salg til platforme 3.g.",'[62]Månedlig Olie Rapport'!$B$2:$B$39,0),FALSE),0)
+IFERROR(HLOOKUP("total kat 2",'[62]Månedlig Olie Rapport'!$A$2:$AG$39,MATCH("Eget forbrug uden for raffinaderi 3*",'[62]Månedlig Olie Rapport'!$B$2:$B$39,0),FALSE),0)-IFERROR(HLOOKUP("total kat 2",'[62]Månedlig Olie Rapport'!$A$2:$AG$39,MATCH("Køb fra andre 2e",'[62]Månedlig Olie Rapport'!$B$2:$B$39,0),FALSE),0)</f>
        <v>335674</v>
      </c>
      <c r="I420" s="16">
        <f>IFERROR(HLOOKUP("total kat 2",'[62]Månedlig Olie Rapport'!$A$2:$AG$39,MATCH("EGEN BEHOLDNING ULTIMO",'[62]Månedlig Olie Rapport'!$A$2:$A$39,0),FALSE),0)</f>
        <v>1877851</v>
      </c>
      <c r="J420" s="15"/>
      <c r="K420" s="15"/>
      <c r="L420" s="14">
        <f t="shared" si="79"/>
        <v>12039.955032</v>
      </c>
      <c r="N420" s="23" t="str">
        <f>'Olieforbrug, TJ'!M420</f>
        <v>February</v>
      </c>
    </row>
    <row r="421" spans="1:14" x14ac:dyDescent="0.2">
      <c r="A421" s="23" t="str">
        <f>'Olieforbrug, TJ'!A421</f>
        <v>Marts</v>
      </c>
      <c r="C421" s="16">
        <f>IFERROR(HLOOKUP("total kat 2",'[63]Månedlig Olie Rapport'!$B$2:$AG$39,MATCH("Egen produktion 2.i.",'[63]Månedlig Olie Rapport'!$B$2:$B$39,0),FALSE),0)-IFERROR(HLOOKUP("total kat 2",'[63]Månedlig Olie Rapport'!$B$2:$AG$39,MATCH("Anvendt til produktion 3.n",'[63]Månedlig Olie Rapport'!$B$2:$B$39,0),FALSE),0)</f>
        <v>239718</v>
      </c>
      <c r="D421" s="16">
        <f>IFERROR(HLOOKUP("total kat 2",'[63]Månedlig Olie Rapport'!$A$2:$AG$39,MATCH("Import 2.a.",'[63]Månedlig Olie Rapport'!$B$2:$B$39,0),FALSE),0)</f>
        <v>162141</v>
      </c>
      <c r="E421" s="16">
        <f>IFERROR(HLOOKUP("total kat 2",'[63]Månedlig Olie Rapport'!$A$2:$AG$39,MATCH("Eksport 3.a.",'[63]Månedlig Olie Rapport'!$B$2:$B$39,0),FALSE),0)</f>
        <v>148717</v>
      </c>
      <c r="F421" s="16">
        <f>IFERROR(HLOOKUP("total kat 2",'[63]Månedlig Olie Rapport'!$A$2:$AG$39,MATCH("Bunkring af udenrigsfart 3.d.",'[63]Månedlig Olie Rapport'!$B$2:$B$39,0),FALSE),0)</f>
        <v>35831</v>
      </c>
      <c r="G421" s="16">
        <f t="shared" si="80"/>
        <v>214940</v>
      </c>
      <c r="H421" s="16">
        <f>IFERROR(HLOOKUP("total kat 2",'[63]Månedlig Olie Rapport'!$A$2:$AG$39,MATCH("Salg til Forsvaret 3.e.",'[63]Månedlig Olie Rapport'!$B$2:$B$39,0),FALSE),0)
+IFERROR(HLOOKUP("total kat 2",'[63]Månedlig Olie Rapport'!$A$2:$AG$39,MATCH("Salg til international luftfart 3.f.",'[63]Månedlig Olie Rapport'!$B$2:$B$39,0),FALSE),0)
+IFERROR(HLOOKUP("total kat 2",'[63]Månedlig Olie Rapport'!$A$2:$AG$39,MATCH("Salg til andre 3.h.",'[63]Månedlig Olie Rapport'!$B$2:$B$39,0),FALSE),0)
+IFERROR(HLOOKUP("total kat 2",'[63]Månedlig Olie Rapport'!$A$2:$AG$39,MATCH("Salg til platforme 3.g.",'[63]Månedlig Olie Rapport'!$B$2:$B$39,0),FALSE),0)
+IFERROR(HLOOKUP("total kat 2",'[63]Månedlig Olie Rapport'!$A$2:$AG$39,MATCH("Eget forbrug uden for raffinaderi 3*",'[63]Månedlig Olie Rapport'!$B$2:$B$39,0),FALSE),0)-IFERROR(HLOOKUP("total kat 2",'[63]Månedlig Olie Rapport'!$A$2:$AG$39,MATCH("Køb fra andre 2e",'[63]Månedlig Olie Rapport'!$B$2:$B$39,0),FALSE),0)</f>
        <v>441392</v>
      </c>
      <c r="I421" s="16">
        <f>IFERROR(HLOOKUP("total kat 2",'[63]Månedlig Olie Rapport'!$A$2:$AG$39,MATCH("EGEN BEHOLDNING ULTIMO",'[63]Månedlig Olie Rapport'!$A$2:$A$39,0),FALSE),0)</f>
        <v>1662911</v>
      </c>
      <c r="J421" s="15"/>
      <c r="K421" s="15"/>
      <c r="L421" s="14">
        <f t="shared" si="79"/>
        <v>15831.848255999999</v>
      </c>
      <c r="N421" s="23" t="str">
        <f>'Olieforbrug, TJ'!M421</f>
        <v>March</v>
      </c>
    </row>
    <row r="422" spans="1:14" x14ac:dyDescent="0.2">
      <c r="A422" s="23" t="str">
        <f>'Olieforbrug, TJ'!A422</f>
        <v>April</v>
      </c>
      <c r="C422" s="16">
        <f>IFERROR(HLOOKUP("total kat 2",'[64]Månedlig Olie Rapport'!$B$2:$AG$39,MATCH("Egen produktion 2.i.",'[64]Månedlig Olie Rapport'!$B$2:$B$39,0),FALSE),0)-IFERROR(HLOOKUP("total kat 2",'[64]Månedlig Olie Rapport'!$B$2:$AG$39,MATCH("Anvendt til produktion 3.n",'[64]Månedlig Olie Rapport'!$B$2:$B$39,0),FALSE),0)</f>
        <v>355082</v>
      </c>
      <c r="D422" s="16">
        <f>IFERROR(HLOOKUP("total kat 2",'[64]Månedlig Olie Rapport'!$A$2:$AG$39,MATCH("Import 2.a.",'[64]Månedlig Olie Rapport'!$B$2:$B$39,0),FALSE),0)</f>
        <v>295029</v>
      </c>
      <c r="E422" s="16">
        <f>IFERROR(HLOOKUP("total kat 2",'[64]Månedlig Olie Rapport'!$A$2:$AG$39,MATCH("Eksport 3.a.",'[64]Månedlig Olie Rapport'!$B$2:$B$39,0),FALSE),0)</f>
        <v>197969</v>
      </c>
      <c r="F422" s="16">
        <f>IFERROR(HLOOKUP("total kat 2",'[64]Månedlig Olie Rapport'!$A$2:$AG$39,MATCH("Bunkring af udenrigsfart 3.d.",'[64]Månedlig Olie Rapport'!$B$2:$B$39,0),FALSE),0)</f>
        <v>29215</v>
      </c>
      <c r="G422" s="16">
        <f t="shared" si="80"/>
        <v>-65568</v>
      </c>
      <c r="H422" s="16">
        <f>IFERROR(HLOOKUP("total kat 2",'[64]Månedlig Olie Rapport'!$A$2:$AG$39,MATCH("Salg til Forsvaret 3.e.",'[64]Månedlig Olie Rapport'!$B$2:$B$39,0),FALSE),0)
+IFERROR(HLOOKUP("total kat 2",'[64]Månedlig Olie Rapport'!$A$2:$AG$39,MATCH("Salg til international luftfart 3.f.",'[64]Månedlig Olie Rapport'!$B$2:$B$39,0),FALSE),0)
+IFERROR(HLOOKUP("total kat 2",'[64]Månedlig Olie Rapport'!$A$2:$AG$39,MATCH("Salg til andre 3.h.",'[64]Månedlig Olie Rapport'!$B$2:$B$39,0),FALSE),0)
+IFERROR(HLOOKUP("total kat 2",'[64]Månedlig Olie Rapport'!$A$2:$AG$39,MATCH("Salg til platforme 3.g.",'[64]Månedlig Olie Rapport'!$B$2:$B$39,0),FALSE),0)
+IFERROR(HLOOKUP("total kat 2",'[64]Månedlig Olie Rapport'!$A$2:$AG$39,MATCH("Eget forbrug uden for raffinaderi 3*",'[64]Månedlig Olie Rapport'!$B$2:$B$39,0),FALSE),0)-IFERROR(HLOOKUP("total kat 2",'[64]Månedlig Olie Rapport'!$A$2:$AG$39,MATCH("Køb fra andre 2e",'[64]Månedlig Olie Rapport'!$B$2:$B$39,0),FALSE),0)</f>
        <v>360870</v>
      </c>
      <c r="I422" s="16">
        <f>IFERROR(HLOOKUP("total kat 2",'[64]Månedlig Olie Rapport'!$A$2:$AG$39,MATCH("EGEN BEHOLDNING ULTIMO",'[64]Månedlig Olie Rapport'!$A$2:$A$39,0),FALSE),0)</f>
        <v>1728479</v>
      </c>
      <c r="J422" s="15"/>
      <c r="K422" s="15"/>
      <c r="L422" s="14">
        <f t="shared" si="79"/>
        <v>12943.685160000001</v>
      </c>
      <c r="N422" s="23" t="str">
        <f>'Olieforbrug, TJ'!M422</f>
        <v>April</v>
      </c>
    </row>
    <row r="423" spans="1:14" x14ac:dyDescent="0.2">
      <c r="A423" s="23" t="str">
        <f>'Olieforbrug, TJ'!A423</f>
        <v>Maj</v>
      </c>
      <c r="C423" s="16">
        <f>IFERROR(HLOOKUP("total kat 2",'[65]Månedlig Olie Rapport'!$B$2:$AG$39,MATCH("Egen produktion 2.i.",'[65]Månedlig Olie Rapport'!$B$2:$B$39,0),FALSE),0)-IFERROR(HLOOKUP("total kat 2",'[65]Månedlig Olie Rapport'!$B$2:$AG$39,MATCH("Anvendt til produktion 3.n",'[65]Månedlig Olie Rapport'!$B$2:$B$39,0),FALSE),0)</f>
        <v>389334</v>
      </c>
      <c r="D423" s="16">
        <f>IFERROR(HLOOKUP("total kat 2",'[65]Månedlig Olie Rapport'!$A$2:$AG$39,MATCH("Import 2.a.",'[65]Månedlig Olie Rapport'!$B$2:$B$39,0),FALSE),0)</f>
        <v>169907</v>
      </c>
      <c r="E423" s="16">
        <f>IFERROR(HLOOKUP("total kat 2",'[65]Månedlig Olie Rapport'!$A$2:$AG$39,MATCH("Eksport 3.a.",'[65]Månedlig Olie Rapport'!$B$2:$B$39,0),FALSE),0)</f>
        <v>256840</v>
      </c>
      <c r="F423" s="16">
        <f>IFERROR(HLOOKUP("total kat 2",'[65]Månedlig Olie Rapport'!$A$2:$AG$39,MATCH("Bunkring af udenrigsfart 3.d.",'[65]Månedlig Olie Rapport'!$B$2:$B$39,0),FALSE),0)</f>
        <v>35140</v>
      </c>
      <c r="G423" s="16">
        <f t="shared" si="80"/>
        <v>93854</v>
      </c>
      <c r="H423" s="16">
        <f>IFERROR(HLOOKUP("total kat 2",'[65]Månedlig Olie Rapport'!$A$2:$AG$39,MATCH("Salg til Forsvaret 3.e.",'[65]Månedlig Olie Rapport'!$B$2:$B$39,0),FALSE),0)
+IFERROR(HLOOKUP("total kat 2",'[65]Månedlig Olie Rapport'!$A$2:$AG$39,MATCH("Salg til international luftfart 3.f.",'[65]Månedlig Olie Rapport'!$B$2:$B$39,0),FALSE),0)
+IFERROR(HLOOKUP("total kat 2",'[65]Månedlig Olie Rapport'!$A$2:$AG$39,MATCH("Salg til andre 3.h.",'[65]Månedlig Olie Rapport'!$B$2:$B$39,0),FALSE),0)
+IFERROR(HLOOKUP("total kat 2",'[65]Månedlig Olie Rapport'!$A$2:$AG$39,MATCH("Salg til platforme 3.g.",'[65]Månedlig Olie Rapport'!$B$2:$B$39,0),FALSE),0)
+IFERROR(HLOOKUP("total kat 2",'[65]Månedlig Olie Rapport'!$A$2:$AG$39,MATCH("Eget forbrug uden for raffinaderi 3*",'[65]Månedlig Olie Rapport'!$B$2:$B$39,0),FALSE),0)-IFERROR(HLOOKUP("total kat 2",'[65]Månedlig Olie Rapport'!$A$2:$AG$39,MATCH("Køb fra andre 2e",'[65]Månedlig Olie Rapport'!$B$2:$B$39,0),FALSE),0)</f>
        <v>366774</v>
      </c>
      <c r="I423" s="16">
        <f>IFERROR(HLOOKUP("total kat 2",'[65]Månedlig Olie Rapport'!$A$2:$AG$39,MATCH("EGEN BEHOLDNING ULTIMO",'[65]Månedlig Olie Rapport'!$A$2:$A$39,0),FALSE),0)</f>
        <v>1634625</v>
      </c>
      <c r="J423" s="15"/>
      <c r="K423" s="15"/>
      <c r="L423" s="14">
        <f t="shared" si="79"/>
        <v>13155.449832</v>
      </c>
      <c r="N423" s="23" t="str">
        <f>'Olieforbrug, TJ'!M423</f>
        <v>May</v>
      </c>
    </row>
    <row r="424" spans="1:14" x14ac:dyDescent="0.2">
      <c r="A424" s="23" t="str">
        <f>'Olieforbrug, TJ'!A424</f>
        <v>Juni</v>
      </c>
      <c r="C424" s="16">
        <f>IFERROR(HLOOKUP("total kat 2",'[66]Månedlig Olie Rapport'!$B$2:$AG$39,MATCH("Egen produktion 2.i.",'[66]Månedlig Olie Rapport'!$B$2:$B$39,0),FALSE),0)-IFERROR(HLOOKUP("total kat 2",'[66]Månedlig Olie Rapport'!$B$2:$AG$39,MATCH("Anvendt til produktion 3.n",'[66]Månedlig Olie Rapport'!$B$2:$B$39,0),FALSE),0)</f>
        <v>388482</v>
      </c>
      <c r="D424" s="16">
        <f>IFERROR(HLOOKUP("total kat 2",'[66]Månedlig Olie Rapport'!$A$2:$AG$39,MATCH("Import 2.a.",'[66]Månedlig Olie Rapport'!$B$2:$B$39,0),FALSE),0)</f>
        <v>210730</v>
      </c>
      <c r="E424" s="16">
        <f>IFERROR(HLOOKUP("total kat 2",'[66]Månedlig Olie Rapport'!$A$2:$AG$39,MATCH("Eksport 3.a.",'[66]Månedlig Olie Rapport'!$B$2:$B$39,0),FALSE),0)</f>
        <v>149522</v>
      </c>
      <c r="F424" s="16">
        <f>IFERROR(HLOOKUP("total kat 2",'[66]Månedlig Olie Rapport'!$A$2:$AG$39,MATCH("Bunkring af udenrigsfart 3.d.",'[66]Månedlig Olie Rapport'!$B$2:$B$39,0),FALSE),0)</f>
        <v>41727</v>
      </c>
      <c r="G424" s="16">
        <f t="shared" si="80"/>
        <v>-64641</v>
      </c>
      <c r="H424" s="16">
        <f>IFERROR(HLOOKUP("total kat 2",'[66]Månedlig Olie Rapport'!$A$2:$AG$39,MATCH("Salg til Forsvaret 3.e.",'[66]Månedlig Olie Rapport'!$B$2:$B$39,0),FALSE),0)
+IFERROR(HLOOKUP("total kat 2",'[66]Månedlig Olie Rapport'!$A$2:$AG$39,MATCH("Salg til international luftfart 3.f.",'[66]Månedlig Olie Rapport'!$B$2:$B$39,0),FALSE),0)
+IFERROR(HLOOKUP("total kat 2",'[66]Månedlig Olie Rapport'!$A$2:$AG$39,MATCH("Salg til andre 3.h.",'[66]Månedlig Olie Rapport'!$B$2:$B$39,0),FALSE),0)
+IFERROR(HLOOKUP("total kat 2",'[66]Månedlig Olie Rapport'!$A$2:$AG$39,MATCH("Salg til platforme 3.g.",'[66]Månedlig Olie Rapport'!$B$2:$B$39,0),FALSE),0)
+IFERROR(HLOOKUP("total kat 2",'[66]Månedlig Olie Rapport'!$A$2:$AG$39,MATCH("Eget forbrug uden for raffinaderi 3*",'[66]Månedlig Olie Rapport'!$B$2:$B$39,0),FALSE),0)-IFERROR(HLOOKUP("total kat 2",'[66]Månedlig Olie Rapport'!$A$2:$AG$39,MATCH("Køb fra andre 2e",'[66]Månedlig Olie Rapport'!$B$2:$B$39,0),FALSE),0)</f>
        <v>349980</v>
      </c>
      <c r="I424" s="16">
        <f>IFERROR(HLOOKUP("total kat 2",'[66]Månedlig Olie Rapport'!$A$2:$AG$39,MATCH("EGEN BEHOLDNING ULTIMO",'[66]Månedlig Olie Rapport'!$A$2:$A$39,0),FALSE),0)</f>
        <v>1699266</v>
      </c>
      <c r="J424" s="15"/>
      <c r="K424" s="15"/>
      <c r="L424" s="14">
        <f t="shared" si="79"/>
        <v>12553.082640000001</v>
      </c>
      <c r="N424" s="23" t="str">
        <f>'Olieforbrug, TJ'!M424</f>
        <v>June</v>
      </c>
    </row>
    <row r="425" spans="1:14" x14ac:dyDescent="0.2">
      <c r="A425" s="23" t="str">
        <f>'Olieforbrug, TJ'!A425</f>
        <v>Juli</v>
      </c>
      <c r="C425" s="16">
        <f>IFERROR(HLOOKUP("total kat 2",'[67]Månedlig Olie Rapport'!$B$2:$AG$39,MATCH("Egen produktion 2.i.",'[67]Månedlig Olie Rapport'!$B$2:$B$39,0),FALSE),0)-IFERROR(HLOOKUP("total kat 2",'[67]Månedlig Olie Rapport'!$B$2:$AG$39,MATCH("Anvendt til produktion 3.n",'[67]Månedlig Olie Rapport'!$B$2:$B$39,0),FALSE),0)</f>
        <v>374794</v>
      </c>
      <c r="D425" s="16">
        <f>IFERROR(HLOOKUP("total kat 2",'[67]Månedlig Olie Rapport'!$A$2:$AG$39,MATCH("Import 2.a.",'[67]Månedlig Olie Rapport'!$B$2:$B$39,0),FALSE),0)</f>
        <v>201468</v>
      </c>
      <c r="E425" s="16">
        <f>IFERROR(HLOOKUP("total kat 2",'[67]Månedlig Olie Rapport'!$A$2:$AG$39,MATCH("Eksport 3.a.",'[67]Månedlig Olie Rapport'!$B$2:$B$39,0),FALSE),0)</f>
        <v>178774</v>
      </c>
      <c r="F425" s="16">
        <f>IFERROR(HLOOKUP("total kat 2",'[67]Månedlig Olie Rapport'!$A$2:$AG$39,MATCH("Bunkring af udenrigsfart 3.d.",'[67]Månedlig Olie Rapport'!$B$2:$B$39,0),FALSE),0)</f>
        <v>32640</v>
      </c>
      <c r="G425" s="16">
        <f t="shared" si="80"/>
        <v>-57867</v>
      </c>
      <c r="H425" s="16">
        <f>IFERROR(HLOOKUP("total kat 2",'[67]Månedlig Olie Rapport'!$A$2:$AG$39,MATCH("Salg til Forsvaret 3.e.",'[67]Månedlig Olie Rapport'!$B$2:$B$39,0),FALSE),0)
+IFERROR(HLOOKUP("total kat 2",'[67]Månedlig Olie Rapport'!$A$2:$AG$39,MATCH("Salg til international luftfart 3.f.",'[67]Månedlig Olie Rapport'!$B$2:$B$39,0),FALSE),0)
+IFERROR(HLOOKUP("total kat 2",'[67]Månedlig Olie Rapport'!$A$2:$AG$39,MATCH("Salg til andre 3.h.",'[67]Månedlig Olie Rapport'!$B$2:$B$39,0),FALSE),0)
+IFERROR(HLOOKUP("total kat 2",'[67]Månedlig Olie Rapport'!$A$2:$AG$39,MATCH("Salg til platforme 3.g.",'[67]Månedlig Olie Rapport'!$B$2:$B$39,0),FALSE),0)
+IFERROR(HLOOKUP("total kat 2",'[67]Månedlig Olie Rapport'!$A$2:$AG$39,MATCH("Eget forbrug uden for raffinaderi 3*",'[67]Månedlig Olie Rapport'!$B$2:$B$39,0),FALSE),0)-IFERROR(HLOOKUP("total kat 2",'[67]Månedlig Olie Rapport'!$A$2:$AG$39,MATCH("Køb fra andre 2e",'[67]Månedlig Olie Rapport'!$B$2:$B$39,0),FALSE),0)</f>
        <v>316739</v>
      </c>
      <c r="I425" s="16">
        <f>IFERROR(HLOOKUP("total kat 2",'[67]Månedlig Olie Rapport'!$A$2:$AG$39,MATCH("EGEN BEHOLDNING ULTIMO",'[67]Månedlig Olie Rapport'!$A$2:$A$39,0),FALSE),0)</f>
        <v>1757133</v>
      </c>
      <c r="J425" s="15"/>
      <c r="K425" s="15"/>
      <c r="L425" s="14">
        <f t="shared" ref="L425" si="81">H425*0.84*42.7/1000</f>
        <v>11360.794452000002</v>
      </c>
      <c r="N425" s="23" t="str">
        <f>'Olieforbrug, TJ'!M425</f>
        <v>July</v>
      </c>
    </row>
    <row r="426" spans="1:14" x14ac:dyDescent="0.2">
      <c r="A426" s="23" t="str">
        <f>'Olieforbrug, TJ'!A426</f>
        <v>August</v>
      </c>
      <c r="C426" s="16">
        <f>IFERROR(HLOOKUP("total kat 2",'[68]Månedlig Olie Rapport'!$B$2:$AG$39,MATCH("Egen produktion 2.i.",'[68]Månedlig Olie Rapport'!$B$2:$B$39,0),FALSE),0)-IFERROR(HLOOKUP("total kat 2",'[68]Månedlig Olie Rapport'!$B$2:$AG$39,MATCH("Anvendt til produktion 3.n",'[68]Månedlig Olie Rapport'!$B$2:$B$39,0),FALSE),0)</f>
        <v>371943</v>
      </c>
      <c r="D426" s="16">
        <f>IFERROR(HLOOKUP("total kat 2",'[68]Månedlig Olie Rapport'!$A$2:$AG$39,MATCH("Import 2.a.",'[68]Månedlig Olie Rapport'!$B$2:$B$39,0),FALSE),0)</f>
        <v>175547</v>
      </c>
      <c r="E426" s="16">
        <f>IFERROR(HLOOKUP("total kat 2",'[68]Månedlig Olie Rapport'!$A$2:$AG$39,MATCH("Eksport 3.a.",'[68]Månedlig Olie Rapport'!$B$2:$B$39,0),FALSE),0)</f>
        <v>207109</v>
      </c>
      <c r="F426" s="16">
        <f>IFERROR(HLOOKUP("total kat 2",'[68]Månedlig Olie Rapport'!$A$2:$AG$39,MATCH("Bunkring af udenrigsfart 3.d.",'[68]Månedlig Olie Rapport'!$B$2:$B$39,0),FALSE),0)</f>
        <v>44031</v>
      </c>
      <c r="G426" s="16">
        <f t="shared" ref="G426" si="82">I425-I426</f>
        <v>97943</v>
      </c>
      <c r="H426" s="16">
        <f>IFERROR(HLOOKUP("total kat 2",'[68]Månedlig Olie Rapport'!$A$2:$AG$39,MATCH("Salg til Forsvaret 3.e.",'[68]Månedlig Olie Rapport'!$B$2:$B$39,0),FALSE),0)
+IFERROR(HLOOKUP("total kat 2",'[68]Månedlig Olie Rapport'!$A$2:$AG$39,MATCH("Salg til international luftfart 3.f.",'[68]Månedlig Olie Rapport'!$B$2:$B$39,0),FALSE),0)
+IFERROR(HLOOKUP("total kat 2",'[68]Månedlig Olie Rapport'!$A$2:$AG$39,MATCH("Salg til andre 3.h.",'[68]Månedlig Olie Rapport'!$B$2:$B$39,0),FALSE),0)
+IFERROR(HLOOKUP("total kat 2",'[68]Månedlig Olie Rapport'!$A$2:$AG$39,MATCH("Salg til platforme 3.g.",'[68]Månedlig Olie Rapport'!$B$2:$B$39,0),FALSE),0)
+IFERROR(HLOOKUP("total kat 2",'[68]Månedlig Olie Rapport'!$A$2:$AG$39,MATCH("Eget forbrug uden for raffinaderi 3*",'[68]Månedlig Olie Rapport'!$B$2:$B$39,0),FALSE),0)-IFERROR(HLOOKUP("total kat 2",'[68]Månedlig Olie Rapport'!$A$2:$AG$39,MATCH("Køb fra andre 2e",'[68]Månedlig Olie Rapport'!$B$2:$B$39,0),FALSE),0)</f>
        <v>401194</v>
      </c>
      <c r="I426" s="16">
        <f>IFERROR(HLOOKUP("total kat 2",'[68]Månedlig Olie Rapport'!$A$2:$AG$39,MATCH("EGEN BEHOLDNING ULTIMO",'[68]Månedlig Olie Rapport'!$A$2:$A$39,0),FALSE),0)</f>
        <v>1659190</v>
      </c>
      <c r="J426" s="15"/>
      <c r="K426" s="15"/>
      <c r="L426" s="14">
        <f t="shared" ref="L426" si="83">H426*0.84*42.7/1000</f>
        <v>14390.026392</v>
      </c>
      <c r="N426" s="23" t="str">
        <f>'Olieforbrug, TJ'!M426</f>
        <v>August</v>
      </c>
    </row>
    <row r="427" spans="1:14" x14ac:dyDescent="0.2">
      <c r="A427" s="23" t="str">
        <f>'Olieforbrug, TJ'!A427</f>
        <v>September</v>
      </c>
      <c r="C427" s="16">
        <f>IFERROR(HLOOKUP("total kat 2",'[69]Månedlig Olie Rapport'!$B$2:$AG$39,MATCH("Egen produktion 2.i.",'[69]Månedlig Olie Rapport'!$B$2:$B$39,0),FALSE),0)-IFERROR(HLOOKUP("total kat 2",'[69]Månedlig Olie Rapport'!$B$2:$AG$39,MATCH("Anvendt til produktion 3.n",'[69]Månedlig Olie Rapport'!$B$2:$B$39,0),FALSE),0)</f>
        <v>321562</v>
      </c>
      <c r="D427" s="16">
        <f>IFERROR(HLOOKUP("total kat 2",'[69]Månedlig Olie Rapport'!$A$2:$AG$39,MATCH("Import 2.a.",'[69]Månedlig Olie Rapport'!$B$2:$B$39,0),FALSE),0)</f>
        <v>213680</v>
      </c>
      <c r="E427" s="16">
        <f>IFERROR(HLOOKUP("total kat 2",'[69]Månedlig Olie Rapport'!$A$2:$AG$39,MATCH("Eksport 3.a.",'[69]Månedlig Olie Rapport'!$B$2:$B$39,0),FALSE),0)</f>
        <v>138063</v>
      </c>
      <c r="F427" s="16">
        <f>IFERROR(HLOOKUP("total kat 2",'[69]Månedlig Olie Rapport'!$A$2:$AG$39,MATCH("Bunkring af udenrigsfart 3.d.",'[69]Månedlig Olie Rapport'!$B$2:$B$39,0),FALSE),0)</f>
        <v>31117</v>
      </c>
      <c r="G427" s="16">
        <f t="shared" ref="G427" si="84">I426-I427</f>
        <v>14406</v>
      </c>
      <c r="H427" s="16">
        <f>IFERROR(HLOOKUP("total kat 2",'[69]Månedlig Olie Rapport'!$A$2:$AG$39,MATCH("Salg til Forsvaret 3.e.",'[69]Månedlig Olie Rapport'!$B$2:$B$39,0),FALSE),0)
+IFERROR(HLOOKUP("total kat 2",'[69]Månedlig Olie Rapport'!$A$2:$AG$39,MATCH("Salg til international luftfart 3.f.",'[69]Månedlig Olie Rapport'!$B$2:$B$39,0),FALSE),0)
+IFERROR(HLOOKUP("total kat 2",'[69]Månedlig Olie Rapport'!$A$2:$AG$39,MATCH("Salg til andre 3.h.",'[69]Månedlig Olie Rapport'!$B$2:$B$39,0),FALSE),0)
+IFERROR(HLOOKUP("total kat 2",'[69]Månedlig Olie Rapport'!$A$2:$AG$39,MATCH("Salg til platforme 3.g.",'[69]Månedlig Olie Rapport'!$B$2:$B$39,0),FALSE),0)
+IFERROR(HLOOKUP("total kat 2",'[69]Månedlig Olie Rapport'!$A$2:$AG$39,MATCH("Eget forbrug uden for raffinaderi 3*",'[69]Månedlig Olie Rapport'!$B$2:$B$39,0),FALSE),0)-IFERROR(HLOOKUP("total kat 2",'[69]Månedlig Olie Rapport'!$A$2:$AG$39,MATCH("Køb fra andre 2e",'[69]Månedlig Olie Rapport'!$B$2:$B$39,0),FALSE),0)</f>
        <v>391372</v>
      </c>
      <c r="I427" s="16">
        <f>IFERROR(HLOOKUP("total kat 2",'[69]Månedlig Olie Rapport'!$A$2:$AG$39,MATCH("EGEN BEHOLDNING ULTIMO",'[69]Månedlig Olie Rapport'!$A$2:$A$39,0),FALSE),0)</f>
        <v>1644784</v>
      </c>
      <c r="J427" s="15"/>
      <c r="K427" s="15"/>
      <c r="L427" s="14">
        <f t="shared" ref="L427" si="85">H427*0.84*42.7/1000</f>
        <v>14037.730895999999</v>
      </c>
      <c r="N427" s="23" t="str">
        <f>'Olieforbrug, TJ'!M427</f>
        <v>September</v>
      </c>
    </row>
    <row r="428" spans="1:14" x14ac:dyDescent="0.2">
      <c r="A428" s="23" t="str">
        <f>'Olieforbrug, TJ'!A428</f>
        <v>Oktober</v>
      </c>
      <c r="C428" s="16">
        <f>IFERROR(HLOOKUP("total kat 2",'[70]Månedlig Olie Rapport'!$B$2:$AG$39,MATCH("Egen produktion 2.i.",'[70]Månedlig Olie Rapport'!$B$2:$B$39,0),FALSE),0)-IFERROR(HLOOKUP("total kat 2",'[70]Månedlig Olie Rapport'!$B$2:$AG$39,MATCH("Anvendt til produktion 3.n",'[70]Månedlig Olie Rapport'!$B$2:$B$39,0),FALSE),0)</f>
        <v>206935</v>
      </c>
      <c r="D428" s="16">
        <f>IFERROR(HLOOKUP("total kat 2",'[70]Månedlig Olie Rapport'!$A$2:$AG$39,MATCH("Import 2.a.",'[70]Månedlig Olie Rapport'!$B$2:$B$39,0),FALSE),0)</f>
        <v>186338</v>
      </c>
      <c r="E428" s="16">
        <f>IFERROR(HLOOKUP("total kat 2",'[70]Månedlig Olie Rapport'!$A$2:$AG$39,MATCH("Eksport 3.a.",'[70]Månedlig Olie Rapport'!$B$2:$B$39,0),FALSE),0)</f>
        <v>76469</v>
      </c>
      <c r="F428" s="16">
        <f>IFERROR(HLOOKUP("total kat 2",'[70]Månedlig Olie Rapport'!$A$2:$AG$39,MATCH("Bunkring af udenrigsfart 3.d.",'[70]Månedlig Olie Rapport'!$B$2:$B$39,0),FALSE),0)</f>
        <v>25928</v>
      </c>
      <c r="G428" s="16">
        <f t="shared" ref="G428" si="86">I427-I428</f>
        <v>69340</v>
      </c>
      <c r="H428" s="16">
        <f>IFERROR(HLOOKUP("total kat 2",'[70]Månedlig Olie Rapport'!$A$2:$AG$39,MATCH("Salg til Forsvaret 3.e.",'[70]Månedlig Olie Rapport'!$B$2:$B$39,0),FALSE),0)
+IFERROR(HLOOKUP("total kat 2",'[70]Månedlig Olie Rapport'!$A$2:$AG$39,MATCH("Salg til international luftfart 3.f.",'[70]Månedlig Olie Rapport'!$B$2:$B$39,0),FALSE),0)
+IFERROR(HLOOKUP("total kat 2",'[70]Månedlig Olie Rapport'!$A$2:$AG$39,MATCH("Salg til andre 3.h.",'[70]Månedlig Olie Rapport'!$B$2:$B$39,0),FALSE),0)
+IFERROR(HLOOKUP("total kat 2",'[70]Månedlig Olie Rapport'!$A$2:$AG$39,MATCH("Salg til platforme 3.g.",'[70]Månedlig Olie Rapport'!$B$2:$B$39,0),FALSE),0)
+IFERROR(HLOOKUP("total kat 2",'[70]Månedlig Olie Rapport'!$A$2:$AG$39,MATCH("Eget forbrug uden for raffinaderi 3*",'[70]Månedlig Olie Rapport'!$B$2:$B$39,0),FALSE),0)-IFERROR(HLOOKUP("total kat 2",'[70]Månedlig Olie Rapport'!$A$2:$AG$39,MATCH("Køb fra andre 2e",'[70]Månedlig Olie Rapport'!$B$2:$B$39,0),FALSE),0)</f>
        <v>360677</v>
      </c>
      <c r="I428" s="16">
        <f>IFERROR(HLOOKUP("total kat 2",'[70]Månedlig Olie Rapport'!$A$2:$AG$39,MATCH("EGEN BEHOLDNING ULTIMO",'[70]Månedlig Olie Rapport'!$A$2:$A$39,0),FALSE),0)</f>
        <v>1575444</v>
      </c>
      <c r="J428" s="15"/>
      <c r="K428" s="15"/>
      <c r="L428" s="14">
        <f t="shared" ref="L428" si="87">H428*0.84*42.7/1000</f>
        <v>12936.762635999999</v>
      </c>
      <c r="N428" s="23" t="str">
        <f>'Olieforbrug, TJ'!M428</f>
        <v>October</v>
      </c>
    </row>
    <row r="429" spans="1:14" x14ac:dyDescent="0.2">
      <c r="A429" s="23" t="str">
        <f>'Olieforbrug, TJ'!A429</f>
        <v>November</v>
      </c>
      <c r="C429" s="16">
        <f>IFERROR(HLOOKUP("total kat 2",'[71]Månedlig Olie Rapport'!$B$2:$AG$39,MATCH("Egen produktion 2.i.",'[71]Månedlig Olie Rapport'!$B$2:$B$39,0),FALSE),0)-IFERROR(HLOOKUP("total kat 2",'[71]Månedlig Olie Rapport'!$B$2:$AG$39,MATCH("Anvendt til produktion 3.n",'[71]Månedlig Olie Rapport'!$B$2:$B$39,0),FALSE),0)</f>
        <v>351124</v>
      </c>
      <c r="D429" s="16">
        <f>IFERROR(HLOOKUP("total kat 2",'[71]Månedlig Olie Rapport'!$A$2:$AG$39,MATCH("Import 2.a.",'[71]Månedlig Olie Rapport'!$B$2:$B$39,0),FALSE),0)</f>
        <v>207377</v>
      </c>
      <c r="E429" s="16">
        <f>IFERROR(HLOOKUP("total kat 2",'[71]Månedlig Olie Rapport'!$A$2:$AG$39,MATCH("Eksport 3.a.",'[71]Månedlig Olie Rapport'!$B$2:$B$39,0),FALSE),0)</f>
        <v>108127</v>
      </c>
      <c r="F429" s="16">
        <f>IFERROR(HLOOKUP("total kat 2",'[71]Månedlig Olie Rapport'!$A$2:$AG$39,MATCH("Bunkring af udenrigsfart 3.d.",'[71]Månedlig Olie Rapport'!$B$2:$B$39,0),FALSE),0)</f>
        <v>26764</v>
      </c>
      <c r="G429" s="16">
        <f t="shared" ref="G429" si="88">I428-I429</f>
        <v>-56769</v>
      </c>
      <c r="H429" s="16">
        <f>IFERROR(HLOOKUP("total kat 2",'[71]Månedlig Olie Rapport'!$A$2:$AG$39,MATCH("Salg til Forsvaret 3.e.",'[71]Månedlig Olie Rapport'!$B$2:$B$39,0),FALSE),0)
+IFERROR(HLOOKUP("total kat 2",'[71]Månedlig Olie Rapport'!$A$2:$AG$39,MATCH("Salg til international luftfart 3.f.",'[71]Månedlig Olie Rapport'!$B$2:$B$39,0),FALSE),0)
+IFERROR(HLOOKUP("total kat 2",'[71]Månedlig Olie Rapport'!$A$2:$AG$39,MATCH("Salg til andre 3.h.",'[71]Månedlig Olie Rapport'!$B$2:$B$39,0),FALSE),0)
+IFERROR(HLOOKUP("total kat 2",'[71]Månedlig Olie Rapport'!$A$2:$AG$39,MATCH("Salg til platforme 3.g.",'[71]Månedlig Olie Rapport'!$B$2:$B$39,0),FALSE),0)
+IFERROR(HLOOKUP("total kat 2",'[71]Månedlig Olie Rapport'!$A$2:$AG$39,MATCH("Eget forbrug uden for raffinaderi 3*",'[71]Månedlig Olie Rapport'!$B$2:$B$39,0),FALSE),0)-IFERROR(HLOOKUP("total kat 2",'[71]Månedlig Olie Rapport'!$A$2:$AG$39,MATCH("Køb fra andre 2e",'[71]Månedlig Olie Rapport'!$B$2:$B$39,0),FALSE),0)</f>
        <v>365209</v>
      </c>
      <c r="I429" s="16">
        <f>IFERROR(HLOOKUP("total kat 2",'[71]Månedlig Olie Rapport'!$A$2:$AG$39,MATCH("EGEN BEHOLDNING ULTIMO",'[71]Månedlig Olie Rapport'!$A$2:$A$39,0),FALSE),0)</f>
        <v>1632213</v>
      </c>
      <c r="J429" s="15"/>
      <c r="K429" s="15"/>
      <c r="L429" s="14">
        <f t="shared" ref="L429" si="89">H429*0.84*42.7/1000</f>
        <v>13099.316412</v>
      </c>
      <c r="N429" s="23" t="str">
        <f>'Olieforbrug, TJ'!M429</f>
        <v>November</v>
      </c>
    </row>
    <row r="430" spans="1:14" ht="13.5" thickBot="1" x14ac:dyDescent="0.25">
      <c r="A430" s="43" t="str">
        <f>'Olieforbrug, TJ'!A430</f>
        <v>December</v>
      </c>
      <c r="C430" s="42">
        <f>IFERROR(HLOOKUP("total kat 2",'[72]Månedlig Olie Rapport'!$B$2:$AG$39,MATCH("Egen produktion 2.i.",'[72]Månedlig Olie Rapport'!$B$2:$B$39,0),FALSE),0)-IFERROR(HLOOKUP("total kat 2",'[72]Månedlig Olie Rapport'!$B$2:$AG$39,MATCH("Anvendt til produktion 3.n",'[72]Månedlig Olie Rapport'!$B$2:$B$39,0),FALSE),0)</f>
        <v>301464</v>
      </c>
      <c r="D430" s="42">
        <f>IFERROR(HLOOKUP("total kat 2",'[72]Månedlig Olie Rapport'!$A$2:$AG$39,MATCH("Import 2.a.",'[72]Månedlig Olie Rapport'!$B$2:$B$39,0),FALSE),0)</f>
        <v>217579</v>
      </c>
      <c r="E430" s="42">
        <f>IFERROR(HLOOKUP("total kat 2",'[72]Månedlig Olie Rapport'!$A$2:$AG$39,MATCH("Eksport 3.a.",'[72]Månedlig Olie Rapport'!$B$2:$B$39,0),FALSE),0)</f>
        <v>128048</v>
      </c>
      <c r="F430" s="42">
        <f>IFERROR(HLOOKUP("total kat 2",'[72]Månedlig Olie Rapport'!$A$2:$AG$39,MATCH("Bunkring af udenrigsfart 3.d.",'[72]Månedlig Olie Rapport'!$B$2:$B$39,0),FALSE),0)</f>
        <v>33054</v>
      </c>
      <c r="G430" s="42">
        <f t="shared" ref="G430" si="90">I429-I430</f>
        <v>13901</v>
      </c>
      <c r="H430" s="42">
        <f>IFERROR(HLOOKUP("total kat 2",'[72]Månedlig Olie Rapport'!$A$2:$AG$39,MATCH("Salg til Forsvaret 3.e.",'[72]Månedlig Olie Rapport'!$B$2:$B$39,0),FALSE),0)
+IFERROR(HLOOKUP("total kat 2",'[72]Månedlig Olie Rapport'!$A$2:$AG$39,MATCH("Salg til international luftfart 3.f.",'[72]Månedlig Olie Rapport'!$B$2:$B$39,0),FALSE),0)
+IFERROR(HLOOKUP("total kat 2",'[72]Månedlig Olie Rapport'!$A$2:$AG$39,MATCH("Salg til andre 3.h.",'[72]Månedlig Olie Rapport'!$B$2:$B$39,0),FALSE),0)
+IFERROR(HLOOKUP("total kat 2",'[72]Månedlig Olie Rapport'!$A$2:$AG$39,MATCH("Salg til platforme 3.g.",'[72]Månedlig Olie Rapport'!$B$2:$B$39,0),FALSE),0)
+IFERROR(HLOOKUP("total kat 2",'[72]Månedlig Olie Rapport'!$A$2:$AG$39,MATCH("Eget forbrug uden for raffinaderi 3*",'[72]Månedlig Olie Rapport'!$B$2:$B$39,0),FALSE),0)-IFERROR(HLOOKUP("total kat 2",'[72]Månedlig Olie Rapport'!$A$2:$AG$39,MATCH("Køb fra andre 2e",'[72]Månedlig Olie Rapport'!$B$2:$B$39,0),FALSE),0)</f>
        <v>379506</v>
      </c>
      <c r="I430" s="42">
        <f>IFERROR(HLOOKUP("total kat 2",'[72]Månedlig Olie Rapport'!$A$2:$AG$39,MATCH("EGEN BEHOLDNING ULTIMO",'[72]Månedlig Olie Rapport'!$A$2:$A$39,0),FALSE),0)</f>
        <v>1618312</v>
      </c>
      <c r="J430" s="15"/>
      <c r="K430" s="15"/>
      <c r="L430" s="54">
        <f t="shared" ref="L430" si="91">H430*0.84*42.7/1000</f>
        <v>13612.121208</v>
      </c>
      <c r="N430" s="43" t="str">
        <f>'Olieforbrug, TJ'!M430</f>
        <v>December</v>
      </c>
    </row>
    <row r="431" spans="1:14" x14ac:dyDescent="0.2">
      <c r="A431" s="22">
        <f>'Olieforbrug, TJ'!A431</f>
        <v>2023</v>
      </c>
      <c r="C431" s="16"/>
      <c r="D431" s="16"/>
      <c r="E431" s="16"/>
      <c r="F431" s="16"/>
      <c r="G431" s="16"/>
      <c r="H431" s="16"/>
      <c r="I431" s="16"/>
      <c r="J431" s="15"/>
      <c r="K431" s="15"/>
      <c r="L431" s="14"/>
      <c r="N431" s="22">
        <f>'Olieforbrug, TJ'!M431</f>
        <v>2023</v>
      </c>
    </row>
    <row r="432" spans="1:14" x14ac:dyDescent="0.2">
      <c r="A432" s="23" t="str">
        <f>'Olieforbrug, TJ'!A432</f>
        <v>Januar</v>
      </c>
      <c r="C432" s="16">
        <f>IFERROR(HLOOKUP("total kat 2",'[73]Månedlig Olie Rapport'!$B$2:$AG$39,MATCH("Egen produktion 2.i.",'[73]Månedlig Olie Rapport'!$B$2:$B$39,0),FALSE),0)-IFERROR(HLOOKUP("total kat 2",'[73]Månedlig Olie Rapport'!$B$2:$AG$39,MATCH("Anvendt til produktion 3.n",'[73]Månedlig Olie Rapport'!$B$2:$B$39,0),FALSE),0)</f>
        <v>328460</v>
      </c>
      <c r="D432" s="16">
        <f>IFERROR(HLOOKUP("total kat 2",'[73]Månedlig Olie Rapport'!$A$2:$AG$39,MATCH("Import 2.a.",'[73]Månedlig Olie Rapport'!$B$2:$B$39,0),FALSE),0)</f>
        <v>339947</v>
      </c>
      <c r="E432" s="16">
        <f>IFERROR(HLOOKUP("total kat 2",'[73]Månedlig Olie Rapport'!$A$2:$AG$39,MATCH("Eksport 3.a.",'[73]Månedlig Olie Rapport'!$B$2:$B$39,0),FALSE),0)</f>
        <v>166122</v>
      </c>
      <c r="F432" s="16">
        <f>IFERROR(HLOOKUP("total kat 2",'[73]Månedlig Olie Rapport'!$A$2:$AG$39,MATCH("Bunkring af udenrigsfart 3.d.",'[73]Månedlig Olie Rapport'!$B$2:$B$39,0),FALSE),0)</f>
        <v>31027</v>
      </c>
      <c r="G432" s="69">
        <f>I430-I432</f>
        <v>-136357</v>
      </c>
      <c r="H432" s="16">
        <f>IFERROR(HLOOKUP("total kat 2",'[73]Månedlig Olie Rapport'!$A$2:$AG$39,MATCH("Salg til Forsvaret 3.e.",'[73]Månedlig Olie Rapport'!$B$2:$B$39,0),FALSE),0)
+IFERROR(HLOOKUP("total kat 2",'[73]Månedlig Olie Rapport'!$A$2:$AG$39,MATCH("Salg til international luftfart 3.f.",'[73]Månedlig Olie Rapport'!$B$2:$B$39,0),FALSE),0)
+IFERROR(HLOOKUP("total kat 2",'[73]Månedlig Olie Rapport'!$A$2:$AG$39,MATCH("Salg til andre 3.h.",'[73]Månedlig Olie Rapport'!$B$2:$B$39,0),FALSE),0)
+IFERROR(HLOOKUP("total kat 2",'[73]Månedlig Olie Rapport'!$A$2:$AG$39,MATCH("Salg til platforme 3.g.",'[73]Månedlig Olie Rapport'!$B$2:$B$39,0),FALSE),0)
+IFERROR(HLOOKUP("total kat 2",'[73]Månedlig Olie Rapport'!$A$2:$AG$39,MATCH("Eget forbrug uden for raffinaderi 3*",'[73]Månedlig Olie Rapport'!$B$2:$B$39,0),FALSE),0)-IFERROR(HLOOKUP("total kat 2",'[73]Månedlig Olie Rapport'!$A$2:$AG$39,MATCH("Køb fra andre 2e",'[73]Månedlig Olie Rapport'!$B$2:$B$39,0),FALSE),0)</f>
        <v>341640</v>
      </c>
      <c r="I432" s="16">
        <f>IFERROR(HLOOKUP("total kat 2",'[73]Månedlig Olie Rapport'!$A$2:$AG$39,MATCH("EGEN BEHOLDNING ULTIMO",'[73]Månedlig Olie Rapport'!$A$2:$A$39,0),FALSE),0)</f>
        <v>1754669</v>
      </c>
      <c r="J432" s="15"/>
      <c r="K432" s="15"/>
      <c r="L432" s="14">
        <f t="shared" ref="L432" si="92">H432*0.84*42.7/1000</f>
        <v>12253.943519999999</v>
      </c>
      <c r="N432" s="23" t="str">
        <f>'Olieforbrug, TJ'!M432</f>
        <v>January</v>
      </c>
    </row>
    <row r="433" spans="1:14" x14ac:dyDescent="0.2">
      <c r="A433" s="23" t="str">
        <f>'Olieforbrug, TJ'!A433</f>
        <v>Februar</v>
      </c>
      <c r="C433" s="16">
        <f>IFERROR(HLOOKUP("total kat 2",'[74]Månedlig Olie Rapport'!$B$2:$AG$39,MATCH("Egen produktion 2.i.",'[74]Månedlig Olie Rapport'!$B$2:$B$39,0),FALSE),0)-IFERROR(HLOOKUP("total kat 2",'[74]Månedlig Olie Rapport'!$B$2:$AG$39,MATCH("Anvendt til produktion 3.n",'[74]Månedlig Olie Rapport'!$B$2:$B$39,0),FALSE),0)</f>
        <v>290631</v>
      </c>
      <c r="D433" s="16">
        <f>IFERROR(HLOOKUP("total kat 2",'[74]Månedlig Olie Rapport'!$A$2:$AG$39,MATCH("Import 2.a.",'[74]Månedlig Olie Rapport'!$B$2:$B$39,0),FALSE),0)</f>
        <v>81354</v>
      </c>
      <c r="E433" s="16">
        <f>IFERROR(HLOOKUP("total kat 2",'[74]Månedlig Olie Rapport'!$A$2:$AG$39,MATCH("Eksport 3.a.",'[74]Månedlig Olie Rapport'!$B$2:$B$39,0),FALSE),0)</f>
        <v>149781</v>
      </c>
      <c r="F433" s="16">
        <f>IFERROR(HLOOKUP("total kat 2",'[74]Månedlig Olie Rapport'!$A$2:$AG$39,MATCH("Bunkring af udenrigsfart 3.d.",'[74]Månedlig Olie Rapport'!$B$2:$B$39,0),FALSE),0)</f>
        <v>29553</v>
      </c>
      <c r="G433" s="69">
        <f t="shared" ref="G433:G438" si="93">I432-I433</f>
        <v>126036</v>
      </c>
      <c r="H433" s="16">
        <f>IFERROR(HLOOKUP("total kat 2",'[74]Månedlig Olie Rapport'!$A$2:$AG$39,MATCH("Salg til Forsvaret 3.e.",'[74]Månedlig Olie Rapport'!$B$2:$B$39,0),FALSE),0)
+IFERROR(HLOOKUP("total kat 2",'[74]Månedlig Olie Rapport'!$A$2:$AG$39,MATCH("Salg til international luftfart 3.f.",'[74]Månedlig Olie Rapport'!$B$2:$B$39,0),FALSE),0)
+IFERROR(HLOOKUP("total kat 2",'[74]Månedlig Olie Rapport'!$A$2:$AG$39,MATCH("Salg til andre 3.h.",'[74]Månedlig Olie Rapport'!$B$2:$B$39,0),FALSE),0)
+IFERROR(HLOOKUP("total kat 2",'[74]Månedlig Olie Rapport'!$A$2:$AG$39,MATCH("Salg til platforme 3.g.",'[74]Månedlig Olie Rapport'!$B$2:$B$39,0),FALSE),0)
+IFERROR(HLOOKUP("total kat 2",'[74]Månedlig Olie Rapport'!$A$2:$AG$39,MATCH("Eget forbrug uden for raffinaderi 3*",'[74]Månedlig Olie Rapport'!$B$2:$B$39,0),FALSE),0)-IFERROR(HLOOKUP("total kat 2",'[74]Månedlig Olie Rapport'!$A$2:$AG$39,MATCH("Køb fra andre 2e",'[74]Månedlig Olie Rapport'!$B$2:$B$39,0),FALSE),0)</f>
        <v>317837</v>
      </c>
      <c r="I433" s="16">
        <f>IFERROR(HLOOKUP("total kat 2",'[74]Månedlig Olie Rapport'!$A$2:$AG$39,MATCH("EGEN BEHOLDNING ULTIMO",'[74]Månedlig Olie Rapport'!$A$2:$A$39,0),FALSE),0)</f>
        <v>1628633</v>
      </c>
      <c r="J433" s="15"/>
      <c r="K433" s="15"/>
      <c r="L433" s="14">
        <f t="shared" ref="L433" si="94">H433*0.84*42.7/1000</f>
        <v>11400.177516000002</v>
      </c>
      <c r="N433" s="23" t="str">
        <f>'Olieforbrug, TJ'!M433</f>
        <v>February</v>
      </c>
    </row>
    <row r="434" spans="1:14" x14ac:dyDescent="0.2">
      <c r="A434" s="23" t="str">
        <f>'Olieforbrug, TJ'!A434</f>
        <v>Marts</v>
      </c>
      <c r="C434" s="16">
        <f>IFERROR(HLOOKUP("total kat 2",'[75]Månedlig Olie Rapport'!$B$2:$AG$39,MATCH("Egen produktion 2.i.",'[75]Månedlig Olie Rapport'!$B$2:$B$39,0),FALSE),0)-IFERROR(HLOOKUP("total kat 2",'[75]Månedlig Olie Rapport'!$B$2:$AG$39,MATCH("Anvendt til produktion 3.n",'[75]Månedlig Olie Rapport'!$B$2:$B$39,0),FALSE),0)</f>
        <v>331010</v>
      </c>
      <c r="D434" s="16">
        <f>IFERROR(HLOOKUP("total kat 2",'[75]Månedlig Olie Rapport'!$A$2:$AG$39,MATCH("Import 2.a.",'[75]Månedlig Olie Rapport'!$B$2:$B$39,0),FALSE),0)</f>
        <v>353257</v>
      </c>
      <c r="E434" s="16">
        <f>IFERROR(HLOOKUP("total kat 2",'[75]Månedlig Olie Rapport'!$A$2:$AG$39,MATCH("Eksport 3.a.",'[75]Månedlig Olie Rapport'!$B$2:$B$39,0),FALSE),0)</f>
        <v>217391</v>
      </c>
      <c r="F434" s="16">
        <f>IFERROR(HLOOKUP("total kat 2",'[75]Månedlig Olie Rapport'!$A$2:$AG$39,MATCH("Bunkring af udenrigsfart 3.d.",'[75]Månedlig Olie Rapport'!$B$2:$B$39,0),FALSE),0)</f>
        <v>33048</v>
      </c>
      <c r="G434" s="69">
        <f t="shared" si="93"/>
        <v>-65176</v>
      </c>
      <c r="H434" s="16">
        <f>IFERROR(HLOOKUP("total kat 2",'[75]Månedlig Olie Rapport'!$A$2:$AG$39,MATCH("Salg til Forsvaret 3.e.",'[75]Månedlig Olie Rapport'!$B$2:$B$39,0),FALSE),0)
+IFERROR(HLOOKUP("total kat 2",'[75]Månedlig Olie Rapport'!$A$2:$AG$39,MATCH("Salg til international luftfart 3.f.",'[75]Månedlig Olie Rapport'!$B$2:$B$39,0),FALSE),0)
+IFERROR(HLOOKUP("total kat 2",'[75]Månedlig Olie Rapport'!$A$2:$AG$39,MATCH("Salg til andre 3.h.",'[75]Månedlig Olie Rapport'!$B$2:$B$39,0),FALSE),0)
+IFERROR(HLOOKUP("total kat 2",'[75]Månedlig Olie Rapport'!$A$2:$AG$39,MATCH("Salg til platforme 3.g.",'[75]Månedlig Olie Rapport'!$B$2:$B$39,0),FALSE),0)
+IFERROR(HLOOKUP("total kat 2",'[75]Månedlig Olie Rapport'!$A$2:$AG$39,MATCH("Eget forbrug uden for raffinaderi 3*",'[75]Månedlig Olie Rapport'!$B$2:$B$39,0),FALSE),0)-IFERROR(HLOOKUP("total kat 2",'[75]Månedlig Olie Rapport'!$A$2:$AG$39,MATCH("Køb fra andre 2e",'[75]Månedlig Olie Rapport'!$B$2:$B$39,0),FALSE),0)</f>
        <v>372032</v>
      </c>
      <c r="I434" s="16">
        <f>IFERROR(HLOOKUP("total kat 2",'[75]Månedlig Olie Rapport'!$A$2:$AG$39,MATCH("EGEN BEHOLDNING ULTIMO",'[75]Månedlig Olie Rapport'!$A$2:$A$39,0),FALSE),0)</f>
        <v>1693809</v>
      </c>
      <c r="J434" s="15"/>
      <c r="K434" s="15"/>
      <c r="L434" s="14">
        <f t="shared" ref="L434" si="95">H434*0.84*42.7/1000</f>
        <v>13344.043776</v>
      </c>
      <c r="N434" s="23" t="str">
        <f>'Olieforbrug, TJ'!M434</f>
        <v>March</v>
      </c>
    </row>
    <row r="435" spans="1:14" x14ac:dyDescent="0.2">
      <c r="A435" s="23" t="str">
        <f>'Olieforbrug, TJ'!A435</f>
        <v>April</v>
      </c>
      <c r="C435" s="16">
        <f>IFERROR(HLOOKUP("total kat 2",'[76]Månedlig Olie Rapport'!$B$2:$AG$39,MATCH("Egen produktion 2.i.",'[76]Månedlig Olie Rapport'!$B$2:$B$39,0),FALSE),0)-IFERROR(HLOOKUP("total kat 2",'[76]Månedlig Olie Rapport'!$B$2:$AG$39,MATCH("Anvendt til produktion 3.n",'[76]Månedlig Olie Rapport'!$B$2:$B$39,0),FALSE),0)</f>
        <v>326716</v>
      </c>
      <c r="D435" s="16">
        <f>IFERROR(HLOOKUP("total kat 2",'[76]Månedlig Olie Rapport'!$A$2:$AG$39,MATCH("Import 2.a.",'[76]Månedlig Olie Rapport'!$B$2:$B$39,0),FALSE),0)</f>
        <v>179253</v>
      </c>
      <c r="E435" s="16">
        <f>IFERROR(HLOOKUP("total kat 2",'[76]Månedlig Olie Rapport'!$A$2:$AG$39,MATCH("Eksport 3.a.",'[76]Månedlig Olie Rapport'!$B$2:$B$39,0),FALSE),0)</f>
        <v>218021</v>
      </c>
      <c r="F435" s="16">
        <f>IFERROR(HLOOKUP("total kat 2",'[76]Månedlig Olie Rapport'!$A$2:$AG$39,MATCH("Bunkring af udenrigsfart 3.d.",'[76]Månedlig Olie Rapport'!$B$2:$B$39,0),FALSE),0)</f>
        <v>30064</v>
      </c>
      <c r="G435" s="69">
        <f t="shared" si="93"/>
        <v>88213</v>
      </c>
      <c r="H435" s="16">
        <f>IFERROR(HLOOKUP("total kat 2",'[76]Månedlig Olie Rapport'!$A$2:$AG$39,MATCH("Salg til Forsvaret 3.e.",'[76]Månedlig Olie Rapport'!$B$2:$B$39,0),FALSE),0)
+IFERROR(HLOOKUP("total kat 2",'[76]Månedlig Olie Rapport'!$A$2:$AG$39,MATCH("Salg til international luftfart 3.f.",'[76]Månedlig Olie Rapport'!$B$2:$B$39,0),FALSE),0)
+IFERROR(HLOOKUP("total kat 2",'[76]Månedlig Olie Rapport'!$A$2:$AG$39,MATCH("Salg til andre 3.h.",'[76]Månedlig Olie Rapport'!$B$2:$B$39,0),FALSE),0)
+IFERROR(HLOOKUP("total kat 2",'[76]Månedlig Olie Rapport'!$A$2:$AG$39,MATCH("Salg til platforme 3.g.",'[76]Månedlig Olie Rapport'!$B$2:$B$39,0),FALSE),0)
+IFERROR(HLOOKUP("total kat 2",'[76]Månedlig Olie Rapport'!$A$2:$AG$39,MATCH("Eget forbrug uden for raffinaderi 3*",'[76]Månedlig Olie Rapport'!$B$2:$B$39,0),FALSE),0)-IFERROR(HLOOKUP("total kat 2",'[76]Månedlig Olie Rapport'!$A$2:$AG$39,MATCH("Køb fra andre 2e",'[76]Månedlig Olie Rapport'!$B$2:$B$39,0),FALSE),0)</f>
        <v>340179</v>
      </c>
      <c r="I435" s="16">
        <f>IFERROR(HLOOKUP("total kat 2",'[76]Månedlig Olie Rapport'!$A$2:$AG$39,MATCH("EGEN BEHOLDNING ULTIMO",'[76]Månedlig Olie Rapport'!$A$2:$A$39,0),FALSE),0)</f>
        <v>1605596</v>
      </c>
      <c r="J435" s="15"/>
      <c r="K435" s="15"/>
      <c r="L435" s="14">
        <f t="shared" ref="L435" si="96">H435*0.84*42.7/1000</f>
        <v>12201.540371999999</v>
      </c>
      <c r="N435" s="23" t="str">
        <f>'Olieforbrug, TJ'!M435</f>
        <v>April</v>
      </c>
    </row>
    <row r="436" spans="1:14" x14ac:dyDescent="0.2">
      <c r="A436" s="23" t="str">
        <f>'Olieforbrug, TJ'!A436</f>
        <v>Maj</v>
      </c>
      <c r="C436" s="16">
        <f>IFERROR(HLOOKUP("total kat 2",'[77]Månedlig Olie Rapport'!$B$2:$AG$39,MATCH("Egen produktion 2.i.",'[77]Månedlig Olie Rapport'!$B$2:$B$39,0),FALSE),0)-IFERROR(HLOOKUP("total kat 2",'[77]Månedlig Olie Rapport'!$B$2:$AG$39,MATCH("Anvendt til produktion 3.n",'[77]Månedlig Olie Rapport'!$B$2:$B$39,0),FALSE),0)</f>
        <v>367974</v>
      </c>
      <c r="D436" s="16">
        <f>IFERROR(HLOOKUP("total kat 2",'[77]Månedlig Olie Rapport'!$A$2:$AG$39,MATCH("Import 2.a.",'[77]Månedlig Olie Rapport'!$B$2:$B$39,0),FALSE),0)</f>
        <v>220637</v>
      </c>
      <c r="E436" s="16">
        <f>IFERROR(HLOOKUP("total kat 2",'[77]Månedlig Olie Rapport'!$A$2:$AG$39,MATCH("Eksport 3.a.",'[77]Månedlig Olie Rapport'!$B$2:$B$39,0),FALSE),0)</f>
        <v>98147</v>
      </c>
      <c r="F436" s="16">
        <f>IFERROR(HLOOKUP("total kat 2",'[77]Månedlig Olie Rapport'!$A$2:$AG$39,MATCH("Bunkring af udenrigsfart 3.d.",'[77]Månedlig Olie Rapport'!$B$2:$B$39,0),FALSE),0)</f>
        <v>30123</v>
      </c>
      <c r="G436" s="69">
        <f t="shared" si="93"/>
        <v>-100050</v>
      </c>
      <c r="H436" s="16">
        <f>IFERROR(HLOOKUP("total kat 2",'[77]Månedlig Olie Rapport'!$A$2:$AG$39,MATCH("Salg til Forsvaret 3.e.",'[77]Månedlig Olie Rapport'!$B$2:$B$39,0),FALSE),0)
+IFERROR(HLOOKUP("total kat 2",'[77]Månedlig Olie Rapport'!$A$2:$AG$39,MATCH("Salg til international luftfart 3.f.",'[77]Månedlig Olie Rapport'!$B$2:$B$39,0),FALSE),0)
+IFERROR(HLOOKUP("total kat 2",'[77]Månedlig Olie Rapport'!$A$2:$AG$39,MATCH("Salg til andre 3.h.",'[77]Månedlig Olie Rapport'!$B$2:$B$39,0),FALSE),0)
+IFERROR(HLOOKUP("total kat 2",'[77]Månedlig Olie Rapport'!$A$2:$AG$39,MATCH("Salg til platforme 3.g.",'[77]Månedlig Olie Rapport'!$B$2:$B$39,0),FALSE),0)
+IFERROR(HLOOKUP("total kat 2",'[77]Månedlig Olie Rapport'!$A$2:$AG$39,MATCH("Eget forbrug uden for raffinaderi 3*",'[77]Månedlig Olie Rapport'!$B$2:$B$39,0),FALSE),0)-IFERROR(HLOOKUP("total kat 2",'[77]Månedlig Olie Rapport'!$A$2:$AG$39,MATCH("Køb fra andre 2e",'[77]Månedlig Olie Rapport'!$B$2:$B$39,0),FALSE),0)</f>
        <v>359094</v>
      </c>
      <c r="I436" s="16">
        <f>IFERROR(HLOOKUP("total kat 2",'[77]Månedlig Olie Rapport'!$A$2:$AG$39,MATCH("EGEN BEHOLDNING ULTIMO",'[77]Månedlig Olie Rapport'!$A$2:$A$39,0),FALSE),0)</f>
        <v>1705646</v>
      </c>
      <c r="J436" s="15"/>
      <c r="K436" s="15"/>
      <c r="L436" s="14">
        <f t="shared" ref="L436" si="97">H436*0.84*42.7/1000</f>
        <v>12879.983592</v>
      </c>
      <c r="N436" s="23" t="str">
        <f>'Olieforbrug, TJ'!M436</f>
        <v>May</v>
      </c>
    </row>
    <row r="437" spans="1:14" x14ac:dyDescent="0.2">
      <c r="A437" s="23" t="str">
        <f>'Olieforbrug, TJ'!A437</f>
        <v>Juni</v>
      </c>
      <c r="C437" s="16">
        <f>IFERROR(HLOOKUP("total kat 2",'[78]Månedlig Olie Rapport'!$B$2:$AG$39,MATCH("Egen produktion 2.i.",'[78]Månedlig Olie Rapport'!$B$2:$B$39,0),FALSE),0)-IFERROR(HLOOKUP("total kat 2",'[78]Månedlig Olie Rapport'!$B$2:$AG$39,MATCH("Anvendt til produktion 3.n",'[78]Månedlig Olie Rapport'!$B$2:$B$39,0),FALSE),0)</f>
        <v>329962</v>
      </c>
      <c r="D437" s="16">
        <f>IFERROR(HLOOKUP("total kat 2",'[78]Månedlig Olie Rapport'!$A$2:$AG$39,MATCH("Import 2.a.",'[78]Månedlig Olie Rapport'!$B$2:$B$39,0),FALSE),0)</f>
        <v>280656</v>
      </c>
      <c r="E437" s="16">
        <f>IFERROR(HLOOKUP("total kat 2",'[78]Månedlig Olie Rapport'!$A$2:$AG$39,MATCH("Eksport 3.a.",'[78]Månedlig Olie Rapport'!$B$2:$B$39,0),FALSE),0)</f>
        <v>253939</v>
      </c>
      <c r="F437" s="16">
        <f>IFERROR(HLOOKUP("total kat 2",'[78]Månedlig Olie Rapport'!$A$2:$AG$39,MATCH("Bunkring af udenrigsfart 3.d.",'[78]Månedlig Olie Rapport'!$B$2:$B$39,0),FALSE),0)</f>
        <v>29841</v>
      </c>
      <c r="G437" s="69">
        <f t="shared" si="93"/>
        <v>11593</v>
      </c>
      <c r="H437" s="16">
        <f>IFERROR(HLOOKUP("total kat 2",'[78]Månedlig Olie Rapport'!$A$2:$AG$39,MATCH("Salg til Forsvaret 3.e.",'[78]Månedlig Olie Rapport'!$B$2:$B$39,0),FALSE),0)
+IFERROR(HLOOKUP("total kat 2",'[78]Månedlig Olie Rapport'!$A$2:$AG$39,MATCH("Salg til international luftfart 3.f.",'[78]Månedlig Olie Rapport'!$B$2:$B$39,0),FALSE),0)
+IFERROR(HLOOKUP("total kat 2",'[78]Månedlig Olie Rapport'!$A$2:$AG$39,MATCH("Salg til andre 3.h.",'[78]Månedlig Olie Rapport'!$B$2:$B$39,0),FALSE),0)
+IFERROR(HLOOKUP("total kat 2",'[78]Månedlig Olie Rapport'!$A$2:$AG$39,MATCH("Salg til platforme 3.g.",'[78]Månedlig Olie Rapport'!$B$2:$B$39,0),FALSE),0)
+IFERROR(HLOOKUP("total kat 2",'[78]Månedlig Olie Rapport'!$A$2:$AG$39,MATCH("Eget forbrug uden for raffinaderi 3*",'[78]Månedlig Olie Rapport'!$B$2:$B$39,0),FALSE),0)-IFERROR(HLOOKUP("total kat 2",'[78]Månedlig Olie Rapport'!$A$2:$AG$39,MATCH("Køb fra andre 2e",'[78]Månedlig Olie Rapport'!$B$2:$B$39,0),FALSE),0)</f>
        <v>345883</v>
      </c>
      <c r="I437" s="16">
        <f>IFERROR(HLOOKUP("total kat 2",'[78]Månedlig Olie Rapport'!$A$2:$AG$39,MATCH("EGEN BEHOLDNING ULTIMO",'[78]Månedlig Olie Rapport'!$A$2:$A$39,0),FALSE),0)</f>
        <v>1694053</v>
      </c>
      <c r="J437" s="15"/>
      <c r="K437" s="15"/>
      <c r="L437" s="14">
        <f t="shared" ref="L437" si="98">H437*0.84*42.7/1000</f>
        <v>12406.131444000001</v>
      </c>
      <c r="N437" s="23" t="str">
        <f>'Olieforbrug, TJ'!M437</f>
        <v>June</v>
      </c>
    </row>
    <row r="438" spans="1:14" x14ac:dyDescent="0.2">
      <c r="A438" s="23" t="str">
        <f>'Olieforbrug, TJ'!A438</f>
        <v>Juli</v>
      </c>
      <c r="C438" s="16">
        <f>IFERROR(HLOOKUP("total kat 2",'[79]Månedlig Olie Rapport'!$B$2:$AG$39,MATCH("Egen produktion 2.i.",'[79]Månedlig Olie Rapport'!$B$2:$B$39,0),FALSE),0)-IFERROR(HLOOKUP("total kat 2",'[79]Månedlig Olie Rapport'!$B$2:$AG$39,MATCH("Anvendt til produktion 3.n",'[79]Månedlig Olie Rapport'!$B$2:$B$39,0),FALSE),0)</f>
        <v>358836</v>
      </c>
      <c r="D438" s="16">
        <f>IFERROR(HLOOKUP("total kat 2",'[79]Månedlig Olie Rapport'!$A$2:$AG$39,MATCH("Import 2.a.",'[79]Månedlig Olie Rapport'!$B$2:$B$39,0),FALSE),0)</f>
        <v>265110</v>
      </c>
      <c r="E438" s="16">
        <f>IFERROR(HLOOKUP("total kat 2",'[79]Månedlig Olie Rapport'!$A$2:$AG$39,MATCH("Eksport 3.a.",'[79]Månedlig Olie Rapport'!$B$2:$B$39,0),FALSE),0)</f>
        <v>209005</v>
      </c>
      <c r="F438" s="16">
        <f>IFERROR(HLOOKUP("total kat 2",'[79]Månedlig Olie Rapport'!$A$2:$AG$39,MATCH("Bunkring af udenrigsfart 3.d.",'[79]Månedlig Olie Rapport'!$B$2:$B$39,0),FALSE),0)</f>
        <v>23590</v>
      </c>
      <c r="G438" s="69">
        <f t="shared" si="93"/>
        <v>-93909</v>
      </c>
      <c r="H438" s="16">
        <f>IFERROR(HLOOKUP("total kat 2",'[79]Månedlig Olie Rapport'!$A$2:$AG$39,MATCH("Salg til Forsvaret 3.e.",'[79]Månedlig Olie Rapport'!$B$2:$B$39,0),FALSE),0)
+IFERROR(HLOOKUP("total kat 2",'[79]Månedlig Olie Rapport'!$A$2:$AG$39,MATCH("Salg til international luftfart 3.f.",'[79]Månedlig Olie Rapport'!$B$2:$B$39,0),FALSE),0)
+IFERROR(HLOOKUP("total kat 2",'[79]Månedlig Olie Rapport'!$A$2:$AG$39,MATCH("Salg til andre 3.h.",'[79]Månedlig Olie Rapport'!$B$2:$B$39,0),FALSE),0)
+IFERROR(HLOOKUP("total kat 2",'[79]Månedlig Olie Rapport'!$A$2:$AG$39,MATCH("Salg til platforme 3.g.",'[79]Månedlig Olie Rapport'!$B$2:$B$39,0),FALSE),0)
+IFERROR(HLOOKUP("total kat 2",'[79]Månedlig Olie Rapport'!$A$2:$AG$39,MATCH("Eget forbrug uden for raffinaderi 3*",'[79]Månedlig Olie Rapport'!$B$2:$B$39,0),FALSE),0)-IFERROR(HLOOKUP("total kat 2",'[79]Månedlig Olie Rapport'!$A$2:$AG$39,MATCH("Køb fra andre 2e",'[79]Månedlig Olie Rapport'!$B$2:$B$39,0),FALSE),0)</f>
        <v>370457</v>
      </c>
      <c r="I438" s="16">
        <f>IFERROR(HLOOKUP("total kat 2",'[79]Månedlig Olie Rapport'!$A$2:$AG$39,MATCH("EGEN BEHOLDNING ULTIMO",'[79]Månedlig Olie Rapport'!$A$2:$A$39,0),FALSE),0)</f>
        <v>1787962</v>
      </c>
      <c r="J438" s="15"/>
      <c r="K438" s="15"/>
      <c r="L438" s="14">
        <f t="shared" ref="L438" si="99">H438*0.84*42.7/1000</f>
        <v>13287.551676000001</v>
      </c>
      <c r="N438" s="23" t="str">
        <f>'Olieforbrug, TJ'!M438</f>
        <v>July</v>
      </c>
    </row>
  </sheetData>
  <phoneticPr fontId="2" type="noConversion"/>
  <pageMargins left="0.75" right="0.75" top="1" bottom="1" header="0.5" footer="0.5"/>
  <pageSetup orientation="portrait" horizontalDpi="300" verticalDpi="300" r:id="rId1"/>
  <headerFooter alignWithMargins="0"/>
  <ignoredErrors>
    <ignoredError sqref="C94:L10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indexed="42"/>
  </sheetPr>
  <dimension ref="A1:O438"/>
  <sheetViews>
    <sheetView zoomScale="80" zoomScaleNormal="80" workbookViewId="0">
      <pane xSplit="2" ySplit="5" topLeftCell="C398" activePane="bottomRight" state="frozen"/>
      <selection activeCell="K17" sqref="K17:K20"/>
      <selection pane="topRight" activeCell="K17" sqref="K17:K20"/>
      <selection pane="bottomLeft" activeCell="K17" sqref="K17:K20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5" customWidth="1"/>
    <col min="11" max="11" width="3.42578125" customWidth="1"/>
    <col min="12" max="12" width="17.85546875" bestFit="1" customWidth="1"/>
    <col min="14" max="14" width="20.7109375" customWidth="1"/>
    <col min="15" max="15" width="9.7109375" customWidth="1"/>
  </cols>
  <sheetData>
    <row r="1" spans="1:15" x14ac:dyDescent="0.2">
      <c r="A1" s="1" t="s">
        <v>11</v>
      </c>
      <c r="B1" s="1"/>
      <c r="C1"/>
      <c r="D1"/>
      <c r="E1"/>
      <c r="F1"/>
      <c r="G1"/>
      <c r="H1"/>
      <c r="I1"/>
      <c r="M1" s="4"/>
      <c r="N1" s="27" t="s">
        <v>72</v>
      </c>
      <c r="O1" s="27"/>
    </row>
    <row r="2" spans="1:15" x14ac:dyDescent="0.2">
      <c r="A2" s="1" t="s">
        <v>1</v>
      </c>
      <c r="B2" s="1"/>
      <c r="C2"/>
      <c r="D2"/>
      <c r="E2"/>
      <c r="F2"/>
      <c r="G2"/>
      <c r="H2"/>
      <c r="I2"/>
      <c r="N2" s="27" t="s">
        <v>70</v>
      </c>
      <c r="O2" s="27"/>
    </row>
    <row r="4" spans="1:15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J4" s="23"/>
      <c r="K4" s="23"/>
      <c r="L4" s="31" t="s">
        <v>30</v>
      </c>
      <c r="N4" s="5"/>
    </row>
    <row r="5" spans="1:15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J5" s="23"/>
      <c r="K5" s="23"/>
      <c r="L5" s="31" t="s">
        <v>68</v>
      </c>
      <c r="N5" s="18"/>
    </row>
    <row r="6" spans="1:15" x14ac:dyDescent="0.2">
      <c r="A6" s="21"/>
      <c r="C6" s="10"/>
      <c r="D6" s="10"/>
      <c r="E6" s="10"/>
      <c r="F6" s="10"/>
      <c r="G6" s="10"/>
      <c r="H6" s="10"/>
      <c r="I6" s="10"/>
    </row>
    <row r="7" spans="1:15" x14ac:dyDescent="0.2">
      <c r="A7" s="22">
        <v>2005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8091</v>
      </c>
      <c r="I7" s="3">
        <v>0</v>
      </c>
      <c r="J7" s="3"/>
      <c r="K7" s="3"/>
      <c r="L7" s="3">
        <v>290.58000000000004</v>
      </c>
      <c r="N7" s="22">
        <v>2005</v>
      </c>
      <c r="O7" s="3"/>
    </row>
    <row r="8" spans="1:15" x14ac:dyDescent="0.2">
      <c r="A8" s="22">
        <v>2006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6370.0410000000002</v>
      </c>
      <c r="I8" s="3">
        <v>0</v>
      </c>
      <c r="J8" s="3"/>
      <c r="K8" s="3"/>
      <c r="L8" s="3">
        <v>221.67742680000003</v>
      </c>
      <c r="N8" s="22">
        <v>2006</v>
      </c>
      <c r="O8" s="3"/>
    </row>
    <row r="9" spans="1:15" x14ac:dyDescent="0.2">
      <c r="A9" s="22">
        <v>2007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3425</v>
      </c>
      <c r="I9" s="3">
        <v>0</v>
      </c>
      <c r="J9" s="3"/>
      <c r="K9" s="3"/>
      <c r="L9" s="3">
        <v>119.18999999999998</v>
      </c>
      <c r="N9" s="22">
        <v>2007</v>
      </c>
      <c r="O9" s="3"/>
    </row>
    <row r="10" spans="1:15" x14ac:dyDescent="0.2">
      <c r="A10" s="22">
        <v>2008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3427</v>
      </c>
      <c r="I10" s="3">
        <v>0</v>
      </c>
      <c r="J10" s="3"/>
      <c r="K10" s="3"/>
      <c r="L10" s="3">
        <v>119.25960000000002</v>
      </c>
      <c r="N10" s="22">
        <v>2008</v>
      </c>
      <c r="O10" s="3"/>
    </row>
    <row r="11" spans="1:15" x14ac:dyDescent="0.2">
      <c r="A11" s="22">
        <v>2009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3140</v>
      </c>
      <c r="I11" s="3">
        <v>0</v>
      </c>
      <c r="J11" s="3"/>
      <c r="K11" s="3"/>
      <c r="L11" s="3">
        <v>109.27200000000001</v>
      </c>
      <c r="N11" s="22">
        <v>2009</v>
      </c>
      <c r="O11" s="3"/>
    </row>
    <row r="12" spans="1:15" x14ac:dyDescent="0.2">
      <c r="A12" s="22">
        <v>2010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1554</v>
      </c>
      <c r="I12" s="3">
        <v>0</v>
      </c>
      <c r="J12" s="3"/>
      <c r="K12" s="3"/>
      <c r="L12" s="3">
        <v>54.0792</v>
      </c>
      <c r="N12" s="22">
        <v>2010</v>
      </c>
      <c r="O12" s="3"/>
    </row>
    <row r="13" spans="1:15" x14ac:dyDescent="0.2">
      <c r="A13" s="22">
        <v>2011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1426</v>
      </c>
      <c r="I13" s="3">
        <v>0</v>
      </c>
      <c r="J13" s="3"/>
      <c r="K13" s="3"/>
      <c r="L13" s="3">
        <v>49.6248</v>
      </c>
      <c r="N13" s="22">
        <v>2011</v>
      </c>
      <c r="O13" s="3"/>
    </row>
    <row r="14" spans="1:15" x14ac:dyDescent="0.2">
      <c r="A14" s="22">
        <v>2012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677</v>
      </c>
      <c r="I14" s="3">
        <v>0</v>
      </c>
      <c r="J14" s="3"/>
      <c r="K14" s="3"/>
      <c r="L14" s="3">
        <v>23.559600000000003</v>
      </c>
      <c r="N14" s="22">
        <v>2012</v>
      </c>
      <c r="O14" s="3"/>
    </row>
    <row r="15" spans="1:15" x14ac:dyDescent="0.2">
      <c r="A15" s="22">
        <v>2013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843</v>
      </c>
      <c r="I15" s="3">
        <v>0</v>
      </c>
      <c r="J15" s="3"/>
      <c r="K15" s="22"/>
      <c r="L15" s="3">
        <v>29.336400000000005</v>
      </c>
      <c r="M15" s="3"/>
      <c r="N15" s="22">
        <v>2013</v>
      </c>
      <c r="O15" s="3"/>
    </row>
    <row r="16" spans="1:15" x14ac:dyDescent="0.2">
      <c r="A16" s="22">
        <v>2014</v>
      </c>
      <c r="C16" s="3">
        <f t="shared" ref="C16:H16" si="0">SUM(C94:C97)</f>
        <v>0</v>
      </c>
      <c r="D16" s="3">
        <f t="shared" si="0"/>
        <v>0</v>
      </c>
      <c r="E16" s="3">
        <f t="shared" si="0"/>
        <v>0</v>
      </c>
      <c r="F16" s="3">
        <f t="shared" si="0"/>
        <v>0</v>
      </c>
      <c r="G16" s="3">
        <f t="shared" si="0"/>
        <v>0</v>
      </c>
      <c r="H16" s="3">
        <f t="shared" si="0"/>
        <v>308</v>
      </c>
      <c r="I16" s="3">
        <f>I97</f>
        <v>0</v>
      </c>
      <c r="J16" s="3"/>
      <c r="K16" s="22"/>
      <c r="L16" s="3">
        <f>SUM(L94:L97)</f>
        <v>10.718400000000001</v>
      </c>
      <c r="M16" s="3"/>
      <c r="N16" s="22">
        <v>2014</v>
      </c>
      <c r="O16" s="3"/>
    </row>
    <row r="17" spans="1:15" x14ac:dyDescent="0.2">
      <c r="A17" s="22">
        <v>2015</v>
      </c>
      <c r="C17" s="3">
        <f t="shared" ref="C17:H17" si="1">SUM(C99:C102)</f>
        <v>0</v>
      </c>
      <c r="D17" s="3">
        <f t="shared" si="1"/>
        <v>0</v>
      </c>
      <c r="E17" s="3">
        <f t="shared" si="1"/>
        <v>0</v>
      </c>
      <c r="F17" s="3">
        <f t="shared" si="1"/>
        <v>0</v>
      </c>
      <c r="G17" s="3">
        <f t="shared" si="1"/>
        <v>0</v>
      </c>
      <c r="H17" s="3">
        <f t="shared" si="1"/>
        <v>910</v>
      </c>
      <c r="I17" s="3">
        <f>I102</f>
        <v>0</v>
      </c>
      <c r="J17" s="3"/>
      <c r="K17" s="3"/>
      <c r="L17" s="3">
        <f>SUM(L99:L102)</f>
        <v>31.667999999999999</v>
      </c>
      <c r="M17" s="3"/>
      <c r="N17" s="22">
        <v>2015</v>
      </c>
      <c r="O17" s="3"/>
    </row>
    <row r="18" spans="1:15" x14ac:dyDescent="0.2">
      <c r="A18" s="22">
        <v>2016</v>
      </c>
      <c r="C18" s="3">
        <f>SUM(C104:C107)</f>
        <v>0</v>
      </c>
      <c r="D18" s="3">
        <f t="shared" ref="D18:L18" si="2">SUM(D104:D107)</f>
        <v>0</v>
      </c>
      <c r="E18" s="3">
        <f t="shared" si="2"/>
        <v>0</v>
      </c>
      <c r="F18" s="3">
        <f t="shared" si="2"/>
        <v>0</v>
      </c>
      <c r="G18" s="3">
        <f t="shared" si="2"/>
        <v>0</v>
      </c>
      <c r="H18" s="3">
        <f t="shared" si="2"/>
        <v>569</v>
      </c>
      <c r="I18" s="3">
        <f>I107</f>
        <v>0</v>
      </c>
      <c r="J18" s="3"/>
      <c r="K18" s="3"/>
      <c r="L18" s="3">
        <f t="shared" si="2"/>
        <v>19.801200000000005</v>
      </c>
      <c r="M18" s="3"/>
      <c r="N18" s="22">
        <v>2016</v>
      </c>
    </row>
    <row r="19" spans="1:15" x14ac:dyDescent="0.2">
      <c r="A19" s="22">
        <v>2017</v>
      </c>
      <c r="C19" s="3">
        <f t="shared" ref="C19:H19" si="3">SUM(C109:C112)</f>
        <v>0</v>
      </c>
      <c r="D19" s="3">
        <f t="shared" si="3"/>
        <v>0</v>
      </c>
      <c r="E19" s="3">
        <f t="shared" si="3"/>
        <v>0</v>
      </c>
      <c r="F19" s="3">
        <f t="shared" si="3"/>
        <v>0</v>
      </c>
      <c r="G19" s="3">
        <f t="shared" si="3"/>
        <v>0</v>
      </c>
      <c r="H19" s="3">
        <f t="shared" si="3"/>
        <v>597</v>
      </c>
      <c r="I19" s="3">
        <f>I112</f>
        <v>0</v>
      </c>
      <c r="J19" s="3"/>
      <c r="K19" s="65"/>
      <c r="L19" s="3">
        <f>SUM(L109:L112)</f>
        <v>20.775600000000001</v>
      </c>
      <c r="M19" s="57"/>
      <c r="N19" s="22">
        <v>2017</v>
      </c>
    </row>
    <row r="20" spans="1:15" x14ac:dyDescent="0.2">
      <c r="A20" s="22">
        <v>2018</v>
      </c>
      <c r="C20" s="3">
        <f t="shared" ref="C20:H20" si="4">SUM(C114:C117)</f>
        <v>0</v>
      </c>
      <c r="D20" s="3">
        <f t="shared" si="4"/>
        <v>0</v>
      </c>
      <c r="E20" s="3">
        <f t="shared" si="4"/>
        <v>0</v>
      </c>
      <c r="F20" s="3">
        <f t="shared" si="4"/>
        <v>0</v>
      </c>
      <c r="G20" s="3">
        <f t="shared" si="4"/>
        <v>0</v>
      </c>
      <c r="H20" s="3">
        <f t="shared" si="4"/>
        <v>4918</v>
      </c>
      <c r="I20" s="3">
        <f>I117</f>
        <v>0</v>
      </c>
      <c r="J20" s="3"/>
      <c r="L20" s="3">
        <f>SUM(L114:L117)</f>
        <v>171.1464</v>
      </c>
      <c r="M20" s="57"/>
      <c r="N20" s="22">
        <v>2018</v>
      </c>
    </row>
    <row r="21" spans="1:15" x14ac:dyDescent="0.2">
      <c r="A21" s="22">
        <v>2019</v>
      </c>
      <c r="C21" s="3">
        <f t="shared" ref="C21:H21" si="5">SUM(C119:C122)</f>
        <v>0</v>
      </c>
      <c r="D21" s="3">
        <f t="shared" si="5"/>
        <v>0</v>
      </c>
      <c r="E21" s="3">
        <f t="shared" si="5"/>
        <v>0</v>
      </c>
      <c r="F21" s="3">
        <f t="shared" si="5"/>
        <v>0</v>
      </c>
      <c r="G21" s="3">
        <f t="shared" si="5"/>
        <v>0</v>
      </c>
      <c r="H21" s="3">
        <f t="shared" si="5"/>
        <v>5375</v>
      </c>
      <c r="I21" s="3">
        <f>SUM(I122)</f>
        <v>0</v>
      </c>
      <c r="J21" s="3"/>
      <c r="L21" s="3">
        <f>SUM(L119:L122)</f>
        <v>187.05000000000004</v>
      </c>
      <c r="M21" s="57"/>
      <c r="N21" s="22">
        <v>2019</v>
      </c>
    </row>
    <row r="22" spans="1:15" x14ac:dyDescent="0.2">
      <c r="A22" s="22">
        <v>2020</v>
      </c>
      <c r="C22" s="3">
        <f t="shared" ref="C22:H22" si="6">SUM(C124:C127)</f>
        <v>0</v>
      </c>
      <c r="D22" s="3">
        <f t="shared" si="6"/>
        <v>0</v>
      </c>
      <c r="E22" s="3">
        <f t="shared" si="6"/>
        <v>0</v>
      </c>
      <c r="F22" s="3">
        <f t="shared" si="6"/>
        <v>0</v>
      </c>
      <c r="G22" s="3">
        <f t="shared" si="6"/>
        <v>0</v>
      </c>
      <c r="H22" s="3">
        <f t="shared" si="6"/>
        <v>1304</v>
      </c>
      <c r="I22" s="3">
        <f>SUM(I127)</f>
        <v>0</v>
      </c>
      <c r="J22" s="3"/>
      <c r="L22" s="3">
        <f>SUM(L124:L127)</f>
        <v>45.379199999999997</v>
      </c>
      <c r="M22" s="57"/>
      <c r="N22" s="22">
        <v>2020</v>
      </c>
    </row>
    <row r="23" spans="1:15" x14ac:dyDescent="0.2">
      <c r="A23" s="22">
        <v>2021</v>
      </c>
      <c r="C23" s="3">
        <f>SUM(C129:C132)</f>
        <v>0</v>
      </c>
      <c r="D23" s="3">
        <f t="shared" ref="D23:L23" si="7">SUM(D129:D132)</f>
        <v>0</v>
      </c>
      <c r="E23" s="3">
        <f t="shared" si="7"/>
        <v>0</v>
      </c>
      <c r="F23" s="3">
        <f t="shared" si="7"/>
        <v>0</v>
      </c>
      <c r="G23" s="3">
        <f t="shared" si="7"/>
        <v>0</v>
      </c>
      <c r="H23" s="3">
        <f t="shared" si="7"/>
        <v>632</v>
      </c>
      <c r="I23" s="3">
        <f>SUM(I132)</f>
        <v>0</v>
      </c>
      <c r="J23" s="3"/>
      <c r="K23" s="3"/>
      <c r="L23" s="3">
        <f t="shared" si="7"/>
        <v>21.993600000000004</v>
      </c>
      <c r="M23" s="57"/>
      <c r="N23" s="22">
        <v>2021</v>
      </c>
    </row>
    <row r="24" spans="1:15" x14ac:dyDescent="0.2">
      <c r="A24" s="22">
        <v>2022</v>
      </c>
      <c r="C24" s="3">
        <f>SUM(C134:C137)</f>
        <v>0</v>
      </c>
      <c r="D24" s="3">
        <f t="shared" ref="D24:L24" si="8">SUM(D134:D137)</f>
        <v>0</v>
      </c>
      <c r="E24" s="3">
        <f t="shared" si="8"/>
        <v>0</v>
      </c>
      <c r="F24" s="3">
        <f t="shared" si="8"/>
        <v>0</v>
      </c>
      <c r="G24" s="3">
        <f t="shared" si="8"/>
        <v>0</v>
      </c>
      <c r="H24" s="3">
        <f t="shared" si="8"/>
        <v>196</v>
      </c>
      <c r="I24" s="3">
        <f>SUM(I137)</f>
        <v>0</v>
      </c>
      <c r="J24" s="3"/>
      <c r="K24" s="3"/>
      <c r="L24" s="3">
        <f t="shared" si="8"/>
        <v>6.8208000000000002</v>
      </c>
      <c r="M24" s="57"/>
      <c r="N24" s="22">
        <v>2022</v>
      </c>
    </row>
    <row r="25" spans="1:15" x14ac:dyDescent="0.2">
      <c r="A25" s="22">
        <v>2023</v>
      </c>
      <c r="J25" s="3"/>
      <c r="K25" s="3"/>
      <c r="L25" s="3"/>
      <c r="M25" s="57"/>
      <c r="N25" s="22">
        <v>2023</v>
      </c>
    </row>
    <row r="26" spans="1:15" x14ac:dyDescent="0.2">
      <c r="A26" s="23"/>
      <c r="J26" s="3"/>
      <c r="K26" s="3"/>
      <c r="L26" s="3"/>
      <c r="M26" s="3"/>
    </row>
    <row r="27" spans="1:15" x14ac:dyDescent="0.2">
      <c r="A27" s="22" t="str">
        <f>'Olieforbrug, TJ'!A27</f>
        <v>Januar - July</v>
      </c>
      <c r="J27" s="3"/>
      <c r="K27" s="3"/>
      <c r="L27" s="3"/>
      <c r="M27" s="3"/>
      <c r="N27" s="22" t="str">
        <f>'Olieforbrug, TJ'!M27</f>
        <v>January - July</v>
      </c>
    </row>
    <row r="28" spans="1:15" x14ac:dyDescent="0.2">
      <c r="A28" s="22">
        <f>'Olieforbrug, TJ'!A28</f>
        <v>2005</v>
      </c>
      <c r="C28" s="3">
        <f>SUM(C198:C204)</f>
        <v>0</v>
      </c>
      <c r="D28" s="3">
        <f t="shared" ref="D28:L28" si="9">SUM(D198:D204)</f>
        <v>0</v>
      </c>
      <c r="E28" s="3">
        <f t="shared" si="9"/>
        <v>0</v>
      </c>
      <c r="F28" s="3">
        <f t="shared" si="9"/>
        <v>0</v>
      </c>
      <c r="G28" s="3">
        <f t="shared" si="9"/>
        <v>0</v>
      </c>
      <c r="H28" s="3">
        <f t="shared" si="9"/>
        <v>5130</v>
      </c>
      <c r="I28" s="3">
        <f>SUM(I204)</f>
        <v>0</v>
      </c>
      <c r="J28" s="3"/>
      <c r="K28" s="3"/>
      <c r="L28" s="3">
        <f t="shared" si="9"/>
        <v>178.52400000000003</v>
      </c>
      <c r="M28" s="3"/>
      <c r="N28" s="22">
        <f>'Olieforbrug, TJ'!M28</f>
        <v>2005</v>
      </c>
    </row>
    <row r="29" spans="1:15" x14ac:dyDescent="0.2">
      <c r="A29" s="22">
        <f>'Olieforbrug, TJ'!A29</f>
        <v>2006</v>
      </c>
      <c r="C29" s="3">
        <f>SUM(C211:C217)</f>
        <v>0</v>
      </c>
      <c r="D29" s="3">
        <f t="shared" ref="D29:L29" si="10">SUM(D211:D217)</f>
        <v>0</v>
      </c>
      <c r="E29" s="3">
        <f t="shared" si="10"/>
        <v>0</v>
      </c>
      <c r="F29" s="3">
        <f t="shared" si="10"/>
        <v>0</v>
      </c>
      <c r="G29" s="3">
        <f t="shared" si="10"/>
        <v>0</v>
      </c>
      <c r="H29" s="3">
        <f t="shared" si="10"/>
        <v>4540.0410000000002</v>
      </c>
      <c r="I29" s="3">
        <f>SUM(I217)</f>
        <v>0</v>
      </c>
      <c r="J29" s="3"/>
      <c r="K29" s="3"/>
      <c r="L29" s="3">
        <f t="shared" si="10"/>
        <v>157.99342680000001</v>
      </c>
      <c r="M29" s="3"/>
      <c r="N29" s="22">
        <f>'Olieforbrug, TJ'!M29</f>
        <v>2006</v>
      </c>
    </row>
    <row r="30" spans="1:15" x14ac:dyDescent="0.2">
      <c r="A30" s="22">
        <f>'Olieforbrug, TJ'!A30</f>
        <v>2007</v>
      </c>
      <c r="C30" s="3">
        <f>SUM(C224:C230)</f>
        <v>0</v>
      </c>
      <c r="D30" s="3">
        <f t="shared" ref="D30:L30" si="11">SUM(D224:D230)</f>
        <v>0</v>
      </c>
      <c r="E30" s="3">
        <f t="shared" si="11"/>
        <v>0</v>
      </c>
      <c r="F30" s="3">
        <f t="shared" si="11"/>
        <v>0</v>
      </c>
      <c r="G30" s="3">
        <f t="shared" si="11"/>
        <v>0</v>
      </c>
      <c r="H30" s="3">
        <f t="shared" si="11"/>
        <v>1995</v>
      </c>
      <c r="I30" s="3">
        <f>SUM(I230)</f>
        <v>0</v>
      </c>
      <c r="J30" s="3"/>
      <c r="K30" s="3"/>
      <c r="L30" s="3">
        <f t="shared" si="11"/>
        <v>69.426000000000002</v>
      </c>
      <c r="M30" s="3"/>
      <c r="N30" s="22">
        <f>'Olieforbrug, TJ'!M30</f>
        <v>2007</v>
      </c>
    </row>
    <row r="31" spans="1:15" x14ac:dyDescent="0.2">
      <c r="A31" s="22">
        <f>'Olieforbrug, TJ'!A31</f>
        <v>2008</v>
      </c>
      <c r="C31" s="3">
        <f>SUM(C237:C243)</f>
        <v>0</v>
      </c>
      <c r="D31" s="3">
        <f t="shared" ref="D31:L31" si="12">SUM(D237:D243)</f>
        <v>0</v>
      </c>
      <c r="E31" s="3">
        <f t="shared" si="12"/>
        <v>0</v>
      </c>
      <c r="F31" s="3">
        <f t="shared" si="12"/>
        <v>0</v>
      </c>
      <c r="G31" s="3">
        <f t="shared" si="12"/>
        <v>0</v>
      </c>
      <c r="H31" s="3">
        <f t="shared" si="12"/>
        <v>2280</v>
      </c>
      <c r="I31" s="3">
        <f>SUM(I243)</f>
        <v>0</v>
      </c>
      <c r="J31" s="3"/>
      <c r="K31" s="3"/>
      <c r="L31" s="3">
        <f t="shared" si="12"/>
        <v>79.344000000000008</v>
      </c>
      <c r="M31" s="3"/>
      <c r="N31" s="22">
        <f>'Olieforbrug, TJ'!M31</f>
        <v>2008</v>
      </c>
    </row>
    <row r="32" spans="1:15" x14ac:dyDescent="0.2">
      <c r="A32" s="22">
        <f>'Olieforbrug, TJ'!A32</f>
        <v>2009</v>
      </c>
      <c r="C32" s="3">
        <f>SUM(C250:C256)</f>
        <v>0</v>
      </c>
      <c r="D32" s="3">
        <f t="shared" ref="D32:L32" si="13">SUM(D250:D256)</f>
        <v>0</v>
      </c>
      <c r="E32" s="3">
        <f t="shared" si="13"/>
        <v>0</v>
      </c>
      <c r="F32" s="3">
        <f t="shared" si="13"/>
        <v>0</v>
      </c>
      <c r="G32" s="3">
        <f t="shared" si="13"/>
        <v>0</v>
      </c>
      <c r="H32" s="3">
        <f t="shared" si="13"/>
        <v>2183</v>
      </c>
      <c r="I32" s="3">
        <f>SUM(I256)</f>
        <v>0</v>
      </c>
      <c r="J32" s="3"/>
      <c r="K32" s="3"/>
      <c r="L32" s="3">
        <f t="shared" si="13"/>
        <v>75.968400000000003</v>
      </c>
      <c r="M32" s="3"/>
      <c r="N32" s="22">
        <f>'Olieforbrug, TJ'!M32</f>
        <v>2009</v>
      </c>
    </row>
    <row r="33" spans="1:14" x14ac:dyDescent="0.2">
      <c r="A33" s="22">
        <f>'Olieforbrug, TJ'!A33</f>
        <v>2010</v>
      </c>
      <c r="C33" s="3">
        <f>SUM(C263:C269)</f>
        <v>0</v>
      </c>
      <c r="D33" s="3">
        <f t="shared" ref="D33:L33" si="14">SUM(D263:D269)</f>
        <v>0</v>
      </c>
      <c r="E33" s="3">
        <f t="shared" si="14"/>
        <v>0</v>
      </c>
      <c r="F33" s="3">
        <f t="shared" si="14"/>
        <v>0</v>
      </c>
      <c r="G33" s="3">
        <f t="shared" si="14"/>
        <v>0</v>
      </c>
      <c r="H33" s="3">
        <f t="shared" si="14"/>
        <v>1053</v>
      </c>
      <c r="I33" s="3">
        <f>SUM(I269)</f>
        <v>0</v>
      </c>
      <c r="J33" s="3"/>
      <c r="K33" s="3"/>
      <c r="L33" s="3">
        <f t="shared" si="14"/>
        <v>36.644399999999997</v>
      </c>
      <c r="M33" s="3"/>
      <c r="N33" s="22">
        <f>'Olieforbrug, TJ'!M33</f>
        <v>2010</v>
      </c>
    </row>
    <row r="34" spans="1:14" x14ac:dyDescent="0.2">
      <c r="A34" s="22">
        <f>'Olieforbrug, TJ'!A34</f>
        <v>2011</v>
      </c>
      <c r="C34" s="3">
        <f>SUM(C276:C282)</f>
        <v>0</v>
      </c>
      <c r="D34" s="3">
        <f t="shared" ref="D34:L34" si="15">SUM(D276:D282)</f>
        <v>0</v>
      </c>
      <c r="E34" s="3">
        <f t="shared" si="15"/>
        <v>0</v>
      </c>
      <c r="F34" s="3">
        <f t="shared" si="15"/>
        <v>0</v>
      </c>
      <c r="G34" s="3">
        <f t="shared" si="15"/>
        <v>0</v>
      </c>
      <c r="H34" s="3">
        <f t="shared" si="15"/>
        <v>1104</v>
      </c>
      <c r="I34" s="3">
        <f>SUM(I282)</f>
        <v>0</v>
      </c>
      <c r="J34" s="3"/>
      <c r="K34" s="3"/>
      <c r="L34" s="3">
        <f t="shared" si="15"/>
        <v>38.419200000000004</v>
      </c>
      <c r="M34" s="3"/>
      <c r="N34" s="22">
        <f>'Olieforbrug, TJ'!M34</f>
        <v>2011</v>
      </c>
    </row>
    <row r="35" spans="1:14" x14ac:dyDescent="0.2">
      <c r="A35" s="22">
        <f>'Olieforbrug, TJ'!A35</f>
        <v>2012</v>
      </c>
      <c r="C35" s="3">
        <f>SUM(C289:C295)</f>
        <v>0</v>
      </c>
      <c r="D35" s="3">
        <f t="shared" ref="D35:L35" si="16">SUM(D289:D295)</f>
        <v>0</v>
      </c>
      <c r="E35" s="3">
        <f t="shared" si="16"/>
        <v>0</v>
      </c>
      <c r="F35" s="3">
        <f t="shared" si="16"/>
        <v>0</v>
      </c>
      <c r="G35" s="3">
        <f t="shared" si="16"/>
        <v>0</v>
      </c>
      <c r="H35" s="3">
        <f t="shared" si="16"/>
        <v>478</v>
      </c>
      <c r="I35" s="3">
        <f>SUM(I295)</f>
        <v>0</v>
      </c>
      <c r="J35" s="3"/>
      <c r="K35" s="3"/>
      <c r="L35" s="3">
        <f t="shared" si="16"/>
        <v>16.634399999999999</v>
      </c>
      <c r="M35" s="3"/>
      <c r="N35" s="22">
        <f>'Olieforbrug, TJ'!M35</f>
        <v>2012</v>
      </c>
    </row>
    <row r="36" spans="1:14" x14ac:dyDescent="0.2">
      <c r="A36" s="22">
        <f>'Olieforbrug, TJ'!A36</f>
        <v>2013</v>
      </c>
      <c r="C36" s="3">
        <f>SUM(C302:C308)</f>
        <v>0</v>
      </c>
      <c r="D36" s="3">
        <f t="shared" ref="D36:L36" si="17">SUM(D302:D308)</f>
        <v>0</v>
      </c>
      <c r="E36" s="3">
        <f t="shared" si="17"/>
        <v>0</v>
      </c>
      <c r="F36" s="3">
        <f t="shared" si="17"/>
        <v>0</v>
      </c>
      <c r="G36" s="3">
        <f t="shared" si="17"/>
        <v>0</v>
      </c>
      <c r="H36" s="3">
        <f t="shared" si="17"/>
        <v>642</v>
      </c>
      <c r="I36" s="3">
        <f>SUM(I308)</f>
        <v>0</v>
      </c>
      <c r="J36" s="3"/>
      <c r="K36" s="3"/>
      <c r="L36" s="3">
        <f t="shared" si="17"/>
        <v>22.341600000000003</v>
      </c>
      <c r="M36" s="3"/>
      <c r="N36" s="22">
        <f>'Olieforbrug, TJ'!M36</f>
        <v>2013</v>
      </c>
    </row>
    <row r="37" spans="1:14" x14ac:dyDescent="0.2">
      <c r="A37" s="22">
        <f>'Olieforbrug, TJ'!A37</f>
        <v>2014</v>
      </c>
      <c r="C37" s="3">
        <f>SUM(C315:C321)</f>
        <v>0</v>
      </c>
      <c r="D37" s="3">
        <f t="shared" ref="D37:L37" si="18">SUM(D315:D321)</f>
        <v>0</v>
      </c>
      <c r="E37" s="3">
        <f t="shared" si="18"/>
        <v>0</v>
      </c>
      <c r="F37" s="3">
        <f t="shared" si="18"/>
        <v>0</v>
      </c>
      <c r="G37" s="3">
        <f t="shared" si="18"/>
        <v>0</v>
      </c>
      <c r="H37" s="3">
        <f t="shared" si="18"/>
        <v>162</v>
      </c>
      <c r="I37" s="3">
        <f>SUM(I321)</f>
        <v>0</v>
      </c>
      <c r="J37" s="3"/>
      <c r="K37" s="3"/>
      <c r="L37" s="3">
        <f t="shared" si="18"/>
        <v>5.6375999999999999</v>
      </c>
      <c r="M37" s="3"/>
      <c r="N37" s="22">
        <f>'Olieforbrug, TJ'!M37</f>
        <v>2014</v>
      </c>
    </row>
    <row r="38" spans="1:14" x14ac:dyDescent="0.2">
      <c r="A38" s="22">
        <f>'Olieforbrug, TJ'!A38</f>
        <v>2015</v>
      </c>
      <c r="C38" s="3">
        <f>SUM(C328:C334)</f>
        <v>0</v>
      </c>
      <c r="D38" s="3">
        <f t="shared" ref="D38:L38" si="19">SUM(D328:D334)</f>
        <v>0</v>
      </c>
      <c r="E38" s="3">
        <f t="shared" si="19"/>
        <v>0</v>
      </c>
      <c r="F38" s="3">
        <f t="shared" si="19"/>
        <v>0</v>
      </c>
      <c r="G38" s="3">
        <f t="shared" si="19"/>
        <v>0</v>
      </c>
      <c r="H38" s="3">
        <f t="shared" si="19"/>
        <v>770</v>
      </c>
      <c r="I38" s="3">
        <f>SUM(I334)</f>
        <v>0</v>
      </c>
      <c r="J38" s="3"/>
      <c r="K38" s="3"/>
      <c r="L38" s="3">
        <f t="shared" si="19"/>
        <v>26.795999999999999</v>
      </c>
      <c r="M38" s="3"/>
      <c r="N38" s="22">
        <f>'Olieforbrug, TJ'!M38</f>
        <v>2015</v>
      </c>
    </row>
    <row r="39" spans="1:14" x14ac:dyDescent="0.2">
      <c r="A39" s="22">
        <f>'Olieforbrug, TJ'!A39</f>
        <v>2016</v>
      </c>
      <c r="C39" s="3">
        <f>SUM(C341:C347)</f>
        <v>0</v>
      </c>
      <c r="D39" s="3">
        <f t="shared" ref="D39:L39" si="20">SUM(D341:D347)</f>
        <v>0</v>
      </c>
      <c r="E39" s="3">
        <f t="shared" si="20"/>
        <v>0</v>
      </c>
      <c r="F39" s="3">
        <f t="shared" si="20"/>
        <v>0</v>
      </c>
      <c r="G39" s="3">
        <f t="shared" si="20"/>
        <v>0</v>
      </c>
      <c r="H39" s="3">
        <f t="shared" si="20"/>
        <v>563</v>
      </c>
      <c r="I39" s="3">
        <f>SUM(I347)</f>
        <v>0</v>
      </c>
      <c r="J39" s="3"/>
      <c r="K39" s="3"/>
      <c r="L39" s="3">
        <f t="shared" si="20"/>
        <v>19.592400000000001</v>
      </c>
      <c r="M39" s="3"/>
      <c r="N39" s="22">
        <f>'Olieforbrug, TJ'!M39</f>
        <v>2016</v>
      </c>
    </row>
    <row r="40" spans="1:14" x14ac:dyDescent="0.2">
      <c r="A40" s="22">
        <f>'Olieforbrug, TJ'!A40</f>
        <v>2017</v>
      </c>
      <c r="C40" s="3">
        <f>SUM(C354:C360)</f>
        <v>0</v>
      </c>
      <c r="D40" s="3">
        <f t="shared" ref="D40:L40" si="21">SUM(D354:D360)</f>
        <v>0</v>
      </c>
      <c r="E40" s="3">
        <f t="shared" si="21"/>
        <v>0</v>
      </c>
      <c r="F40" s="3">
        <f t="shared" si="21"/>
        <v>0</v>
      </c>
      <c r="G40" s="3">
        <f t="shared" si="21"/>
        <v>0</v>
      </c>
      <c r="H40" s="3">
        <f t="shared" si="21"/>
        <v>565</v>
      </c>
      <c r="I40" s="3">
        <f>SUM(I360)</f>
        <v>0</v>
      </c>
      <c r="J40" s="3"/>
      <c r="K40" s="3"/>
      <c r="L40" s="3">
        <f t="shared" si="21"/>
        <v>19.662000000000003</v>
      </c>
      <c r="M40" s="3"/>
      <c r="N40" s="22">
        <f>'Olieforbrug, TJ'!M40</f>
        <v>2017</v>
      </c>
    </row>
    <row r="41" spans="1:14" x14ac:dyDescent="0.2">
      <c r="A41" s="22">
        <f>'Olieforbrug, TJ'!A41</f>
        <v>2018</v>
      </c>
      <c r="C41" s="3">
        <f>SUM(C367:C373)</f>
        <v>0</v>
      </c>
      <c r="D41" s="3">
        <f t="shared" ref="D41:L41" si="22">SUM(D367:D373)</f>
        <v>0</v>
      </c>
      <c r="E41" s="3">
        <f t="shared" si="22"/>
        <v>0</v>
      </c>
      <c r="F41" s="3">
        <f t="shared" si="22"/>
        <v>0</v>
      </c>
      <c r="G41" s="3">
        <f t="shared" si="22"/>
        <v>0</v>
      </c>
      <c r="H41" s="3">
        <f t="shared" si="22"/>
        <v>396</v>
      </c>
      <c r="I41" s="3">
        <f>SUM(I373)</f>
        <v>0</v>
      </c>
      <c r="J41" s="3"/>
      <c r="K41" s="3"/>
      <c r="L41" s="3">
        <f t="shared" si="22"/>
        <v>13.780799999999999</v>
      </c>
      <c r="M41" s="3"/>
      <c r="N41" s="22">
        <f>'Olieforbrug, TJ'!M41</f>
        <v>2018</v>
      </c>
    </row>
    <row r="42" spans="1:14" x14ac:dyDescent="0.2">
      <c r="A42" s="22">
        <f>'Olieforbrug, TJ'!A42</f>
        <v>2019</v>
      </c>
      <c r="C42" s="3">
        <f>SUM(C380:C386)</f>
        <v>0</v>
      </c>
      <c r="D42" s="3">
        <f t="shared" ref="D42:L42" si="23">SUM(D380:D386)</f>
        <v>0</v>
      </c>
      <c r="E42" s="3">
        <f t="shared" si="23"/>
        <v>0</v>
      </c>
      <c r="F42" s="3">
        <f t="shared" si="23"/>
        <v>0</v>
      </c>
      <c r="G42" s="3">
        <f t="shared" si="23"/>
        <v>0</v>
      </c>
      <c r="H42" s="3">
        <f t="shared" si="23"/>
        <v>5375</v>
      </c>
      <c r="I42" s="3">
        <f>SUM(I386)</f>
        <v>0</v>
      </c>
      <c r="J42" s="3"/>
      <c r="K42" s="3"/>
      <c r="L42" s="3">
        <f t="shared" si="23"/>
        <v>187.05000000000004</v>
      </c>
      <c r="M42" s="3"/>
      <c r="N42" s="22">
        <f>'Olieforbrug, TJ'!M42</f>
        <v>2019</v>
      </c>
    </row>
    <row r="43" spans="1:14" x14ac:dyDescent="0.2">
      <c r="A43" s="22">
        <f>'Olieforbrug, TJ'!A43</f>
        <v>2020</v>
      </c>
      <c r="C43" s="3">
        <f>SUM(C393:C399)</f>
        <v>0</v>
      </c>
      <c r="D43" s="3">
        <f t="shared" ref="D43:L43" si="24">SUM(D393:D399)</f>
        <v>0</v>
      </c>
      <c r="E43" s="3">
        <f t="shared" si="24"/>
        <v>0</v>
      </c>
      <c r="F43" s="3">
        <f t="shared" si="24"/>
        <v>0</v>
      </c>
      <c r="G43" s="3">
        <f t="shared" si="24"/>
        <v>0</v>
      </c>
      <c r="H43" s="3">
        <f t="shared" si="24"/>
        <v>1269</v>
      </c>
      <c r="I43" s="3">
        <f>SUM(I399)</f>
        <v>0</v>
      </c>
      <c r="J43" s="3"/>
      <c r="K43" s="3"/>
      <c r="L43" s="3">
        <f t="shared" si="24"/>
        <v>44.161199999999994</v>
      </c>
      <c r="M43" s="3"/>
      <c r="N43" s="22">
        <f>'Olieforbrug, TJ'!M43</f>
        <v>2020</v>
      </c>
    </row>
    <row r="44" spans="1:14" x14ac:dyDescent="0.2">
      <c r="A44" s="22">
        <f>'Olieforbrug, TJ'!A44</f>
        <v>2021</v>
      </c>
      <c r="C44" s="3">
        <f>SUM(C406:C412)</f>
        <v>0</v>
      </c>
      <c r="D44" s="3">
        <f t="shared" ref="D44:L44" si="25">SUM(D406:D412)</f>
        <v>0</v>
      </c>
      <c r="E44" s="3">
        <f t="shared" si="25"/>
        <v>0</v>
      </c>
      <c r="F44" s="3">
        <f t="shared" si="25"/>
        <v>0</v>
      </c>
      <c r="G44" s="3">
        <f t="shared" si="25"/>
        <v>0</v>
      </c>
      <c r="H44" s="3">
        <f t="shared" si="25"/>
        <v>557</v>
      </c>
      <c r="I44" s="3">
        <f>SUM(I412)</f>
        <v>0</v>
      </c>
      <c r="J44" s="3"/>
      <c r="K44" s="3"/>
      <c r="L44" s="3">
        <f t="shared" si="25"/>
        <v>19.383600000000001</v>
      </c>
      <c r="M44" s="3"/>
      <c r="N44" s="22">
        <f>'Olieforbrug, TJ'!M44</f>
        <v>2021</v>
      </c>
    </row>
    <row r="45" spans="1:14" x14ac:dyDescent="0.2">
      <c r="A45" s="22">
        <f>'Olieforbrug, TJ'!A45</f>
        <v>2022</v>
      </c>
      <c r="C45" s="3">
        <f>SUM(C419:C425)</f>
        <v>0</v>
      </c>
      <c r="D45" s="3">
        <f t="shared" ref="D45:L45" si="26">SUM(D419:D425)</f>
        <v>0</v>
      </c>
      <c r="E45" s="3">
        <f t="shared" si="26"/>
        <v>0</v>
      </c>
      <c r="F45" s="3">
        <f t="shared" si="26"/>
        <v>0</v>
      </c>
      <c r="G45" s="3">
        <f t="shared" si="26"/>
        <v>0</v>
      </c>
      <c r="H45" s="3">
        <f t="shared" si="26"/>
        <v>173</v>
      </c>
      <c r="I45" s="3">
        <f>SUM(I425)</f>
        <v>0</v>
      </c>
      <c r="J45" s="3"/>
      <c r="K45" s="3"/>
      <c r="L45" s="3">
        <f t="shared" si="26"/>
        <v>6.0204000000000004</v>
      </c>
      <c r="M45" s="3"/>
      <c r="N45" s="22">
        <f>'Olieforbrug, TJ'!M45</f>
        <v>2022</v>
      </c>
    </row>
    <row r="46" spans="1:14" x14ac:dyDescent="0.2">
      <c r="A46" s="22">
        <f>'Olieforbrug, TJ'!A46</f>
        <v>2023</v>
      </c>
      <c r="C46" s="3">
        <f>SUM(C432:C438)</f>
        <v>0</v>
      </c>
      <c r="D46" s="3">
        <f t="shared" ref="D46:L46" si="27">SUM(D432:D438)</f>
        <v>0</v>
      </c>
      <c r="E46" s="3">
        <f t="shared" si="27"/>
        <v>0</v>
      </c>
      <c r="F46" s="3">
        <f t="shared" si="27"/>
        <v>0</v>
      </c>
      <c r="G46" s="3">
        <f t="shared" si="27"/>
        <v>0</v>
      </c>
      <c r="H46" s="3">
        <f t="shared" si="27"/>
        <v>226</v>
      </c>
      <c r="I46" s="3">
        <f>SUM(I438)</f>
        <v>0</v>
      </c>
      <c r="J46" s="3"/>
      <c r="K46" s="3"/>
      <c r="L46" s="3">
        <f t="shared" si="27"/>
        <v>7.8648000000000016</v>
      </c>
      <c r="M46" s="3"/>
      <c r="N46" s="22">
        <f>'Olieforbrug, TJ'!M46</f>
        <v>2023</v>
      </c>
    </row>
    <row r="47" spans="1:14" x14ac:dyDescent="0.2">
      <c r="A47" s="22"/>
      <c r="J47" s="3"/>
      <c r="K47" s="3"/>
      <c r="L47" s="3"/>
      <c r="M47" s="3"/>
      <c r="N47" s="22"/>
    </row>
    <row r="48" spans="1:14" ht="13.5" thickBot="1" x14ac:dyDescent="0.25">
      <c r="A48" s="2"/>
      <c r="C48" s="25"/>
      <c r="D48" s="25"/>
      <c r="E48" s="25"/>
      <c r="F48" s="25"/>
      <c r="G48" s="25"/>
      <c r="H48" s="25"/>
      <c r="I48" s="25"/>
      <c r="L48" s="25"/>
      <c r="N48" s="2"/>
    </row>
    <row r="49" spans="1:14" x14ac:dyDescent="0.2">
      <c r="A49" s="23" t="s">
        <v>40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3190</v>
      </c>
      <c r="I49" s="3">
        <v>0</v>
      </c>
      <c r="L49" s="3">
        <v>111.012</v>
      </c>
      <c r="N49" s="26" t="s">
        <v>61</v>
      </c>
    </row>
    <row r="50" spans="1:14" x14ac:dyDescent="0.2">
      <c r="A50" s="23" t="s">
        <v>41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1103</v>
      </c>
      <c r="I50" s="3">
        <v>0</v>
      </c>
      <c r="L50" s="3">
        <v>38.384399999999999</v>
      </c>
      <c r="N50" s="26" t="s">
        <v>62</v>
      </c>
    </row>
    <row r="51" spans="1:14" x14ac:dyDescent="0.2">
      <c r="A51" s="23" t="s">
        <v>42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1666</v>
      </c>
      <c r="I51" s="3">
        <v>0</v>
      </c>
      <c r="L51" s="3">
        <v>66.990000000000009</v>
      </c>
      <c r="N51" s="26" t="s">
        <v>63</v>
      </c>
    </row>
    <row r="52" spans="1:14" x14ac:dyDescent="0.2">
      <c r="A52" s="23" t="s">
        <v>43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2132</v>
      </c>
      <c r="I52" s="3">
        <v>0</v>
      </c>
      <c r="L52" s="3">
        <v>74.193600000000004</v>
      </c>
      <c r="N52" s="26" t="s">
        <v>64</v>
      </c>
    </row>
    <row r="53" spans="1:14" x14ac:dyDescent="0.2">
      <c r="A53" s="23"/>
      <c r="L53" s="3"/>
    </row>
    <row r="54" spans="1:14" x14ac:dyDescent="0.2">
      <c r="A54" s="23" t="s">
        <v>44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2946.0410000000002</v>
      </c>
      <c r="I54" s="3">
        <v>0</v>
      </c>
      <c r="L54" s="3">
        <v>102.5222268</v>
      </c>
      <c r="N54" s="26" t="s">
        <v>81</v>
      </c>
    </row>
    <row r="55" spans="1:14" x14ac:dyDescent="0.2">
      <c r="A55" s="23" t="s">
        <v>45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1095</v>
      </c>
      <c r="I55" s="3">
        <v>0</v>
      </c>
      <c r="L55" s="3">
        <v>38.106000000000002</v>
      </c>
      <c r="N55" s="26" t="s">
        <v>82</v>
      </c>
    </row>
    <row r="56" spans="1:14" x14ac:dyDescent="0.2">
      <c r="A56" s="23" t="s">
        <v>46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1019</v>
      </c>
      <c r="I56" s="3">
        <v>0</v>
      </c>
      <c r="L56" s="3">
        <v>35.461200000000005</v>
      </c>
      <c r="N56" s="26" t="s">
        <v>83</v>
      </c>
    </row>
    <row r="57" spans="1:14" x14ac:dyDescent="0.2">
      <c r="A57" s="23" t="s">
        <v>47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1310</v>
      </c>
      <c r="I57" s="3">
        <v>0</v>
      </c>
      <c r="L57" s="3">
        <v>45.588000000000008</v>
      </c>
      <c r="N57" s="26" t="s">
        <v>84</v>
      </c>
    </row>
    <row r="58" spans="1:14" x14ac:dyDescent="0.2">
      <c r="A58" s="23"/>
      <c r="L58" s="3"/>
    </row>
    <row r="59" spans="1:14" x14ac:dyDescent="0.2">
      <c r="A59" s="23" t="s">
        <v>48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1087</v>
      </c>
      <c r="I59" s="3">
        <v>0</v>
      </c>
      <c r="L59" s="3">
        <v>37.827599999999997</v>
      </c>
      <c r="N59" s="26" t="s">
        <v>85</v>
      </c>
    </row>
    <row r="60" spans="1:14" x14ac:dyDescent="0.2">
      <c r="A60" s="23" t="s">
        <v>49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322</v>
      </c>
      <c r="I60" s="3">
        <v>0</v>
      </c>
      <c r="L60" s="3">
        <v>11.2056</v>
      </c>
      <c r="N60" s="26" t="s">
        <v>86</v>
      </c>
    </row>
    <row r="61" spans="1:14" x14ac:dyDescent="0.2">
      <c r="A61" s="23" t="s">
        <v>50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804</v>
      </c>
      <c r="I61" s="3">
        <v>0</v>
      </c>
      <c r="L61" s="3">
        <v>27.979199999999999</v>
      </c>
      <c r="N61" s="26" t="s">
        <v>87</v>
      </c>
    </row>
    <row r="62" spans="1:14" x14ac:dyDescent="0.2">
      <c r="A62" s="23" t="s">
        <v>51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1212</v>
      </c>
      <c r="I62" s="3">
        <v>0</v>
      </c>
      <c r="L62" s="3">
        <v>42.177599999999998</v>
      </c>
      <c r="N62" s="26" t="s">
        <v>88</v>
      </c>
    </row>
    <row r="63" spans="1:14" x14ac:dyDescent="0.2">
      <c r="A63" s="23"/>
      <c r="L63" s="3"/>
    </row>
    <row r="64" spans="1:14" x14ac:dyDescent="0.2">
      <c r="A64" s="23" t="s">
        <v>52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1373</v>
      </c>
      <c r="I64" s="3">
        <v>0</v>
      </c>
      <c r="L64" s="3">
        <v>47.780400000000007</v>
      </c>
      <c r="N64" s="26" t="s">
        <v>89</v>
      </c>
    </row>
    <row r="65" spans="1:14" x14ac:dyDescent="0.2">
      <c r="A65" s="23" t="s">
        <v>53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474</v>
      </c>
      <c r="I65" s="3">
        <v>0</v>
      </c>
      <c r="L65" s="3">
        <v>16.495200000000001</v>
      </c>
      <c r="N65" s="26" t="s">
        <v>90</v>
      </c>
    </row>
    <row r="66" spans="1:14" x14ac:dyDescent="0.2">
      <c r="A66" s="23" t="s">
        <v>54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671</v>
      </c>
      <c r="I66" s="3">
        <v>0</v>
      </c>
      <c r="L66" s="3">
        <v>23.350800000000003</v>
      </c>
      <c r="N66" s="26" t="s">
        <v>91</v>
      </c>
    </row>
    <row r="67" spans="1:14" x14ac:dyDescent="0.2">
      <c r="A67" s="23" t="s">
        <v>55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909</v>
      </c>
      <c r="I67" s="3">
        <v>0</v>
      </c>
      <c r="L67" s="3">
        <v>31.633200000000002</v>
      </c>
      <c r="N67" s="26" t="s">
        <v>92</v>
      </c>
    </row>
    <row r="68" spans="1:14" x14ac:dyDescent="0.2">
      <c r="A68" s="23"/>
      <c r="L68" s="3"/>
    </row>
    <row r="69" spans="1:14" x14ac:dyDescent="0.2">
      <c r="A69" s="23" t="s">
        <v>56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1119</v>
      </c>
      <c r="I69" s="3">
        <v>0</v>
      </c>
      <c r="L69" s="3">
        <v>38.941200000000002</v>
      </c>
      <c r="N69" s="26" t="s">
        <v>93</v>
      </c>
    </row>
    <row r="70" spans="1:14" x14ac:dyDescent="0.2">
      <c r="A70" s="23" t="s">
        <v>57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290</v>
      </c>
      <c r="I70" s="3">
        <v>0</v>
      </c>
      <c r="L70" s="3">
        <v>10.092000000000001</v>
      </c>
      <c r="N70" s="26" t="s">
        <v>94</v>
      </c>
    </row>
    <row r="71" spans="1:14" x14ac:dyDescent="0.2">
      <c r="A71" s="23" t="s">
        <v>58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942</v>
      </c>
      <c r="I71" s="3">
        <v>0</v>
      </c>
      <c r="L71" s="3">
        <v>32.781600000000005</v>
      </c>
      <c r="N71" s="26" t="s">
        <v>95</v>
      </c>
    </row>
    <row r="72" spans="1:14" x14ac:dyDescent="0.2">
      <c r="A72" s="23" t="s">
        <v>96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789</v>
      </c>
      <c r="I72" s="3">
        <v>0</v>
      </c>
      <c r="L72" s="3">
        <v>27.4572</v>
      </c>
      <c r="N72" s="26" t="s">
        <v>97</v>
      </c>
    </row>
    <row r="73" spans="1:14" x14ac:dyDescent="0.2">
      <c r="A73" s="23"/>
      <c r="L73" s="3"/>
      <c r="N73" s="26"/>
    </row>
    <row r="74" spans="1:14" x14ac:dyDescent="0.2">
      <c r="A74" s="32" t="s">
        <v>98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560</v>
      </c>
      <c r="I74" s="3">
        <v>0</v>
      </c>
      <c r="L74" s="3">
        <v>19.488</v>
      </c>
      <c r="N74" s="26" t="s">
        <v>99</v>
      </c>
    </row>
    <row r="75" spans="1:14" x14ac:dyDescent="0.2">
      <c r="A75" s="32" t="s">
        <v>114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126</v>
      </c>
      <c r="I75" s="3">
        <v>0</v>
      </c>
      <c r="J75" s="3"/>
      <c r="K75" s="3"/>
      <c r="L75" s="3">
        <v>4.3848000000000003</v>
      </c>
      <c r="N75" s="26" t="s">
        <v>126</v>
      </c>
    </row>
    <row r="76" spans="1:14" x14ac:dyDescent="0.2">
      <c r="A76" s="32" t="s">
        <v>127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470</v>
      </c>
      <c r="I76" s="3">
        <v>0</v>
      </c>
      <c r="J76" s="3"/>
      <c r="K76" s="3"/>
      <c r="L76" s="3">
        <v>16.356000000000002</v>
      </c>
      <c r="N76" s="26" t="s">
        <v>128</v>
      </c>
    </row>
    <row r="77" spans="1:14" x14ac:dyDescent="0.2">
      <c r="A77" s="32" t="s">
        <v>132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398</v>
      </c>
      <c r="I77" s="3">
        <v>0</v>
      </c>
      <c r="J77" s="3"/>
      <c r="K77" s="3"/>
      <c r="L77" s="3">
        <v>13.8504</v>
      </c>
      <c r="N77" s="26" t="s">
        <v>133</v>
      </c>
    </row>
    <row r="78" spans="1:14" x14ac:dyDescent="0.2">
      <c r="A78" s="32"/>
      <c r="J78" s="3"/>
      <c r="K78" s="3"/>
      <c r="L78" s="3"/>
      <c r="N78" s="26"/>
    </row>
    <row r="79" spans="1:14" x14ac:dyDescent="0.2">
      <c r="A79" s="32" t="s">
        <v>134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440</v>
      </c>
      <c r="I79" s="3">
        <v>0</v>
      </c>
      <c r="J79" s="3"/>
      <c r="K79" s="3"/>
      <c r="L79" s="3">
        <v>15.312000000000001</v>
      </c>
      <c r="N79" s="26" t="s">
        <v>135</v>
      </c>
    </row>
    <row r="80" spans="1:14" x14ac:dyDescent="0.2">
      <c r="A80" s="32" t="s">
        <v>139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85</v>
      </c>
      <c r="I80" s="3">
        <v>0</v>
      </c>
      <c r="J80" s="3"/>
      <c r="K80" s="3"/>
      <c r="L80" s="3">
        <v>2.9580000000000002</v>
      </c>
      <c r="N80" s="26" t="s">
        <v>140</v>
      </c>
    </row>
    <row r="81" spans="1:14" x14ac:dyDescent="0.2">
      <c r="A81" s="32" t="s">
        <v>141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759</v>
      </c>
      <c r="I81" s="3">
        <v>0</v>
      </c>
      <c r="J81" s="3"/>
      <c r="K81" s="3"/>
      <c r="L81" s="3">
        <v>26.4132</v>
      </c>
      <c r="N81" s="26" t="s">
        <v>142</v>
      </c>
    </row>
    <row r="82" spans="1:14" x14ac:dyDescent="0.2">
      <c r="A82" s="32" t="s">
        <v>151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142</v>
      </c>
      <c r="I82" s="3">
        <v>0</v>
      </c>
      <c r="J82" s="3"/>
      <c r="K82" s="3"/>
      <c r="L82" s="3">
        <v>4.9416000000000011</v>
      </c>
      <c r="N82" s="26" t="s">
        <v>152</v>
      </c>
    </row>
    <row r="83" spans="1:14" x14ac:dyDescent="0.2">
      <c r="A83" s="32"/>
      <c r="J83" s="3"/>
      <c r="K83" s="3"/>
      <c r="L83" s="3"/>
      <c r="N83" s="26"/>
    </row>
    <row r="84" spans="1:14" x14ac:dyDescent="0.2">
      <c r="A84" s="32" t="s">
        <v>156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161</v>
      </c>
      <c r="I84" s="3">
        <v>0</v>
      </c>
      <c r="J84" s="3"/>
      <c r="K84" s="3"/>
      <c r="L84" s="3">
        <v>5.6028000000000002</v>
      </c>
      <c r="N84" s="26" t="s">
        <v>157</v>
      </c>
    </row>
    <row r="85" spans="1:14" x14ac:dyDescent="0.2">
      <c r="A85" s="32" t="s">
        <v>159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64</v>
      </c>
      <c r="I85" s="3">
        <v>0</v>
      </c>
      <c r="J85" s="3"/>
      <c r="K85" s="3"/>
      <c r="L85" s="3">
        <v>2.2272000000000003</v>
      </c>
      <c r="N85" s="26" t="s">
        <v>160</v>
      </c>
    </row>
    <row r="86" spans="1:14" x14ac:dyDescent="0.2">
      <c r="A86" s="32" t="s">
        <v>161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313</v>
      </c>
      <c r="I86" s="3">
        <v>0</v>
      </c>
      <c r="J86" s="3"/>
      <c r="K86" s="3"/>
      <c r="L86" s="3">
        <v>10.892399999999999</v>
      </c>
      <c r="N86" s="26" t="s">
        <v>162</v>
      </c>
    </row>
    <row r="87" spans="1:14" x14ac:dyDescent="0.2">
      <c r="A87" s="32" t="s">
        <v>163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139</v>
      </c>
      <c r="I87" s="3">
        <v>0</v>
      </c>
      <c r="J87" s="3"/>
      <c r="K87" s="3"/>
      <c r="L87" s="3">
        <v>4.8372000000000011</v>
      </c>
      <c r="N87" s="26" t="s">
        <v>164</v>
      </c>
    </row>
    <row r="88" spans="1:14" x14ac:dyDescent="0.2">
      <c r="A88" s="32"/>
      <c r="J88" s="3"/>
      <c r="K88" s="3"/>
      <c r="L88" s="3"/>
      <c r="N88" s="26"/>
    </row>
    <row r="89" spans="1:14" x14ac:dyDescent="0.2">
      <c r="A89" s="32" t="s">
        <v>165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150</v>
      </c>
      <c r="I89" s="3">
        <v>0</v>
      </c>
      <c r="J89" s="3"/>
      <c r="K89" s="3"/>
      <c r="L89" s="3">
        <v>5.2200000000000006</v>
      </c>
      <c r="M89" s="3"/>
      <c r="N89" s="26" t="s">
        <v>166</v>
      </c>
    </row>
    <row r="90" spans="1:14" x14ac:dyDescent="0.2">
      <c r="A90" s="32" t="s">
        <v>167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68</v>
      </c>
      <c r="I90" s="3">
        <v>0</v>
      </c>
      <c r="J90" s="3"/>
      <c r="K90" s="3"/>
      <c r="L90" s="3">
        <v>2.3664000000000001</v>
      </c>
      <c r="M90" s="3"/>
      <c r="N90" s="26" t="s">
        <v>168</v>
      </c>
    </row>
    <row r="91" spans="1:14" x14ac:dyDescent="0.2">
      <c r="A91" s="32" t="s">
        <v>169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504</v>
      </c>
      <c r="I91" s="3">
        <v>0</v>
      </c>
      <c r="J91" s="3"/>
      <c r="K91" s="3"/>
      <c r="L91" s="3">
        <v>17.539200000000001</v>
      </c>
      <c r="M91" s="3"/>
      <c r="N91" s="26" t="s">
        <v>170</v>
      </c>
    </row>
    <row r="92" spans="1:14" x14ac:dyDescent="0.2">
      <c r="A92" s="32" t="s">
        <v>171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121</v>
      </c>
      <c r="I92" s="3">
        <v>0</v>
      </c>
      <c r="J92" s="3"/>
      <c r="L92" s="3">
        <v>4.2108000000000008</v>
      </c>
      <c r="M92" s="3"/>
      <c r="N92" s="26" t="s">
        <v>172</v>
      </c>
    </row>
    <row r="93" spans="1:14" x14ac:dyDescent="0.2">
      <c r="A93" s="32"/>
      <c r="J93" s="3"/>
      <c r="K93" s="3"/>
      <c r="L93" s="3"/>
      <c r="M93" s="26"/>
    </row>
    <row r="94" spans="1:14" x14ac:dyDescent="0.2">
      <c r="A94" s="32" t="s">
        <v>173</v>
      </c>
      <c r="C94" s="3">
        <f t="shared" ref="C94:H94" si="28">SUM(C315:C317)</f>
        <v>0</v>
      </c>
      <c r="D94" s="3">
        <f t="shared" si="28"/>
        <v>0</v>
      </c>
      <c r="E94" s="3">
        <f t="shared" si="28"/>
        <v>0</v>
      </c>
      <c r="F94" s="3">
        <f t="shared" si="28"/>
        <v>0</v>
      </c>
      <c r="G94" s="3">
        <f t="shared" si="28"/>
        <v>0</v>
      </c>
      <c r="H94" s="3">
        <f t="shared" si="28"/>
        <v>123</v>
      </c>
      <c r="I94" s="3">
        <f>I317</f>
        <v>0</v>
      </c>
      <c r="J94" s="3"/>
      <c r="K94" s="3"/>
      <c r="L94" s="3">
        <f>SUM(L315:L317)</f>
        <v>4.2804000000000002</v>
      </c>
      <c r="N94" s="26" t="s">
        <v>174</v>
      </c>
    </row>
    <row r="95" spans="1:14" x14ac:dyDescent="0.2">
      <c r="A95" s="32" t="s">
        <v>175</v>
      </c>
      <c r="C95" s="3">
        <f t="shared" ref="C95:H95" si="29">SUM(C318:C320)</f>
        <v>0</v>
      </c>
      <c r="D95" s="3">
        <f t="shared" si="29"/>
        <v>0</v>
      </c>
      <c r="E95" s="3">
        <f t="shared" si="29"/>
        <v>0</v>
      </c>
      <c r="F95" s="3">
        <f t="shared" si="29"/>
        <v>0</v>
      </c>
      <c r="G95" s="3">
        <f t="shared" si="29"/>
        <v>0</v>
      </c>
      <c r="H95" s="3">
        <f t="shared" si="29"/>
        <v>21</v>
      </c>
      <c r="I95" s="3">
        <f>I320</f>
        <v>0</v>
      </c>
      <c r="J95" s="3"/>
      <c r="L95" s="3">
        <f>SUM(L318:L320)</f>
        <v>0.73080000000000001</v>
      </c>
      <c r="M95" s="3"/>
      <c r="N95" s="26" t="s">
        <v>176</v>
      </c>
    </row>
    <row r="96" spans="1:14" x14ac:dyDescent="0.2">
      <c r="A96" s="32" t="s">
        <v>177</v>
      </c>
      <c r="C96" s="3">
        <f t="shared" ref="C96:H96" si="30">SUM(C321:C323)</f>
        <v>0</v>
      </c>
      <c r="D96" s="3">
        <f t="shared" si="30"/>
        <v>0</v>
      </c>
      <c r="E96" s="3">
        <f t="shared" si="30"/>
        <v>0</v>
      </c>
      <c r="F96" s="3">
        <f t="shared" si="30"/>
        <v>0</v>
      </c>
      <c r="G96" s="3">
        <f t="shared" si="30"/>
        <v>0</v>
      </c>
      <c r="H96" s="3">
        <f t="shared" si="30"/>
        <v>50</v>
      </c>
      <c r="I96" s="3">
        <f>I323</f>
        <v>0</v>
      </c>
      <c r="J96" s="3"/>
      <c r="L96" s="3">
        <f>SUM(L321:L323)</f>
        <v>1.7400000000000002</v>
      </c>
      <c r="M96" s="3"/>
      <c r="N96" s="26" t="s">
        <v>178</v>
      </c>
    </row>
    <row r="97" spans="1:14" x14ac:dyDescent="0.2">
      <c r="A97" s="32" t="s">
        <v>179</v>
      </c>
      <c r="C97" s="3">
        <f t="shared" ref="C97:H97" si="31">SUM(C324:C326)</f>
        <v>0</v>
      </c>
      <c r="D97" s="3">
        <f t="shared" si="31"/>
        <v>0</v>
      </c>
      <c r="E97" s="3">
        <f t="shared" si="31"/>
        <v>0</v>
      </c>
      <c r="F97" s="3">
        <f t="shared" si="31"/>
        <v>0</v>
      </c>
      <c r="G97" s="3">
        <f t="shared" si="31"/>
        <v>0</v>
      </c>
      <c r="H97" s="3">
        <f t="shared" si="31"/>
        <v>114</v>
      </c>
      <c r="I97" s="3">
        <f>I326</f>
        <v>0</v>
      </c>
      <c r="J97" s="3"/>
      <c r="L97" s="3">
        <f>SUM(L324:L326)</f>
        <v>3.9672000000000001</v>
      </c>
      <c r="M97" s="3"/>
      <c r="N97" s="26" t="s">
        <v>180</v>
      </c>
    </row>
    <row r="98" spans="1:14" x14ac:dyDescent="0.2">
      <c r="A98" s="32"/>
      <c r="J98" s="3"/>
      <c r="L98" s="3"/>
      <c r="M98" s="3"/>
      <c r="N98" s="26"/>
    </row>
    <row r="99" spans="1:14" s="57" customFormat="1" x14ac:dyDescent="0.2">
      <c r="A99" s="32" t="s">
        <v>181</v>
      </c>
      <c r="C99" s="3">
        <f t="shared" ref="C99:H99" si="32">SUM(C328:C330)</f>
        <v>0</v>
      </c>
      <c r="D99" s="3">
        <f t="shared" si="32"/>
        <v>0</v>
      </c>
      <c r="E99" s="3">
        <f t="shared" si="32"/>
        <v>0</v>
      </c>
      <c r="F99" s="3">
        <f t="shared" si="32"/>
        <v>0</v>
      </c>
      <c r="G99" s="3">
        <f t="shared" si="32"/>
        <v>0</v>
      </c>
      <c r="H99" s="3">
        <f t="shared" si="32"/>
        <v>92</v>
      </c>
      <c r="I99" s="3">
        <f>I330</f>
        <v>0</v>
      </c>
      <c r="J99" s="65"/>
      <c r="L99" s="3">
        <f>SUM(L328:L330)</f>
        <v>3.2016000000000004</v>
      </c>
      <c r="M99" s="65"/>
      <c r="N99" s="26" t="s">
        <v>185</v>
      </c>
    </row>
    <row r="100" spans="1:14" s="57" customFormat="1" x14ac:dyDescent="0.2">
      <c r="A100" s="32" t="s">
        <v>182</v>
      </c>
      <c r="C100" s="3">
        <f t="shared" ref="C100:H100" si="33">SUM(C331:C333)</f>
        <v>0</v>
      </c>
      <c r="D100" s="3">
        <f t="shared" si="33"/>
        <v>0</v>
      </c>
      <c r="E100" s="3">
        <f t="shared" si="33"/>
        <v>0</v>
      </c>
      <c r="F100" s="3">
        <f t="shared" si="33"/>
        <v>0</v>
      </c>
      <c r="G100" s="3">
        <f t="shared" si="33"/>
        <v>0</v>
      </c>
      <c r="H100" s="3">
        <f t="shared" si="33"/>
        <v>57</v>
      </c>
      <c r="I100" s="3">
        <f>I333</f>
        <v>0</v>
      </c>
      <c r="J100" s="65"/>
      <c r="L100" s="3">
        <f>SUM(L331:L333)</f>
        <v>1.9836</v>
      </c>
      <c r="M100" s="65"/>
      <c r="N100" s="26" t="s">
        <v>186</v>
      </c>
    </row>
    <row r="101" spans="1:14" s="57" customFormat="1" x14ac:dyDescent="0.2">
      <c r="A101" s="32" t="s">
        <v>183</v>
      </c>
      <c r="C101" s="3">
        <f t="shared" ref="C101:H101" si="34">SUM(C334:C336)</f>
        <v>0</v>
      </c>
      <c r="D101" s="3">
        <f t="shared" si="34"/>
        <v>0</v>
      </c>
      <c r="E101" s="3">
        <f t="shared" si="34"/>
        <v>0</v>
      </c>
      <c r="F101" s="3">
        <f t="shared" si="34"/>
        <v>0</v>
      </c>
      <c r="G101" s="3">
        <f t="shared" si="34"/>
        <v>0</v>
      </c>
      <c r="H101" s="3">
        <f t="shared" si="34"/>
        <v>667</v>
      </c>
      <c r="I101" s="3">
        <f>I336</f>
        <v>0</v>
      </c>
      <c r="J101" s="65"/>
      <c r="L101" s="3">
        <f>SUM(L334:L336)</f>
        <v>23.211599999999997</v>
      </c>
      <c r="M101" s="65"/>
      <c r="N101" s="26" t="s">
        <v>187</v>
      </c>
    </row>
    <row r="102" spans="1:14" s="57" customFormat="1" x14ac:dyDescent="0.2">
      <c r="A102" s="32" t="s">
        <v>184</v>
      </c>
      <c r="C102" s="3">
        <f t="shared" ref="C102:H102" si="35">SUM(C337:C339)</f>
        <v>0</v>
      </c>
      <c r="D102" s="3">
        <f t="shared" si="35"/>
        <v>0</v>
      </c>
      <c r="E102" s="3">
        <f t="shared" si="35"/>
        <v>0</v>
      </c>
      <c r="F102" s="3">
        <f t="shared" si="35"/>
        <v>0</v>
      </c>
      <c r="G102" s="3">
        <f t="shared" si="35"/>
        <v>0</v>
      </c>
      <c r="H102" s="3">
        <f t="shared" si="35"/>
        <v>94</v>
      </c>
      <c r="I102" s="3">
        <f>I339</f>
        <v>0</v>
      </c>
      <c r="J102" s="65"/>
      <c r="L102" s="3">
        <f>SUM(L337:L339)</f>
        <v>3.2712000000000003</v>
      </c>
      <c r="M102" s="65"/>
      <c r="N102" s="26" t="s">
        <v>188</v>
      </c>
    </row>
    <row r="103" spans="1:14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</row>
    <row r="104" spans="1:14" s="57" customFormat="1" x14ac:dyDescent="0.2">
      <c r="A104" s="32" t="s">
        <v>193</v>
      </c>
      <c r="C104" s="3">
        <f t="shared" ref="C104:H104" si="36">SUM(C341:C343)</f>
        <v>0</v>
      </c>
      <c r="D104" s="3">
        <f t="shared" si="36"/>
        <v>0</v>
      </c>
      <c r="E104" s="3">
        <f t="shared" si="36"/>
        <v>0</v>
      </c>
      <c r="F104" s="3">
        <f t="shared" si="36"/>
        <v>0</v>
      </c>
      <c r="G104" s="3">
        <f t="shared" si="36"/>
        <v>0</v>
      </c>
      <c r="H104" s="3">
        <f t="shared" si="36"/>
        <v>62</v>
      </c>
      <c r="I104" s="3">
        <f>I343</f>
        <v>0</v>
      </c>
      <c r="J104" s="65"/>
      <c r="L104" s="3">
        <f>SUM(L341:L343)</f>
        <v>2.1576</v>
      </c>
      <c r="M104" s="65"/>
      <c r="N104" s="26" t="s">
        <v>189</v>
      </c>
    </row>
    <row r="105" spans="1:14" s="57" customFormat="1" x14ac:dyDescent="0.2">
      <c r="A105" s="32" t="s">
        <v>194</v>
      </c>
      <c r="C105" s="3">
        <f t="shared" ref="C105:H105" si="37">SUM(C344:C346)</f>
        <v>0</v>
      </c>
      <c r="D105" s="3">
        <f t="shared" si="37"/>
        <v>0</v>
      </c>
      <c r="E105" s="3">
        <f t="shared" si="37"/>
        <v>0</v>
      </c>
      <c r="F105" s="3">
        <f t="shared" si="37"/>
        <v>0</v>
      </c>
      <c r="G105" s="3">
        <f t="shared" si="37"/>
        <v>0</v>
      </c>
      <c r="H105" s="3">
        <f t="shared" si="37"/>
        <v>149</v>
      </c>
      <c r="I105" s="3">
        <f>I346</f>
        <v>0</v>
      </c>
      <c r="J105" s="65"/>
      <c r="L105" s="3">
        <f>SUM(L344:L346)</f>
        <v>5.1852</v>
      </c>
      <c r="M105" s="65"/>
      <c r="N105" s="26" t="s">
        <v>190</v>
      </c>
    </row>
    <row r="106" spans="1:14" s="57" customFormat="1" x14ac:dyDescent="0.2">
      <c r="A106" s="32" t="s">
        <v>195</v>
      </c>
      <c r="C106" s="3">
        <f>SUM(C347:C349)</f>
        <v>0</v>
      </c>
      <c r="D106" s="3">
        <f t="shared" ref="D106:L106" si="38">SUM(D347:D349)</f>
        <v>0</v>
      </c>
      <c r="E106" s="3">
        <f t="shared" si="38"/>
        <v>0</v>
      </c>
      <c r="F106" s="3">
        <f t="shared" si="38"/>
        <v>0</v>
      </c>
      <c r="G106" s="3">
        <f t="shared" si="38"/>
        <v>0</v>
      </c>
      <c r="H106" s="3">
        <f t="shared" si="38"/>
        <v>357</v>
      </c>
      <c r="I106" s="3">
        <f>I349</f>
        <v>0</v>
      </c>
      <c r="J106" s="3"/>
      <c r="K106" s="3"/>
      <c r="L106" s="3">
        <f t="shared" si="38"/>
        <v>12.423600000000002</v>
      </c>
      <c r="M106" s="65"/>
      <c r="N106" s="26" t="s">
        <v>191</v>
      </c>
    </row>
    <row r="107" spans="1:14" s="57" customFormat="1" x14ac:dyDescent="0.2">
      <c r="A107" s="32" t="s">
        <v>196</v>
      </c>
      <c r="C107" s="3">
        <f>SUM(C350:C352)</f>
        <v>0</v>
      </c>
      <c r="D107" s="3">
        <f t="shared" ref="D107:L107" si="39">SUM(D350:D352)</f>
        <v>0</v>
      </c>
      <c r="E107" s="3">
        <f t="shared" si="39"/>
        <v>0</v>
      </c>
      <c r="F107" s="3">
        <f t="shared" si="39"/>
        <v>0</v>
      </c>
      <c r="G107" s="3">
        <f t="shared" si="39"/>
        <v>0</v>
      </c>
      <c r="H107" s="3">
        <f t="shared" si="39"/>
        <v>1</v>
      </c>
      <c r="I107" s="3">
        <f>I352</f>
        <v>0</v>
      </c>
      <c r="J107" s="3"/>
      <c r="K107" s="3"/>
      <c r="L107" s="3">
        <f t="shared" si="39"/>
        <v>3.4800000000000005E-2</v>
      </c>
      <c r="M107" s="65"/>
      <c r="N107" s="26" t="s">
        <v>192</v>
      </c>
    </row>
    <row r="108" spans="1:14" s="57" customFormat="1" x14ac:dyDescent="0.2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</row>
    <row r="109" spans="1:14" s="57" customFormat="1" x14ac:dyDescent="0.2">
      <c r="A109" s="32" t="s">
        <v>197</v>
      </c>
      <c r="C109" s="3">
        <f t="shared" ref="C109:H109" si="40">SUM(C354:C356)</f>
        <v>0</v>
      </c>
      <c r="D109" s="3">
        <f t="shared" si="40"/>
        <v>0</v>
      </c>
      <c r="E109" s="3">
        <f t="shared" si="40"/>
        <v>0</v>
      </c>
      <c r="F109" s="3">
        <f t="shared" si="40"/>
        <v>0</v>
      </c>
      <c r="G109" s="3">
        <f t="shared" si="40"/>
        <v>0</v>
      </c>
      <c r="H109" s="3">
        <f t="shared" si="40"/>
        <v>9</v>
      </c>
      <c r="I109" s="3">
        <f>I356</f>
        <v>0</v>
      </c>
      <c r="J109" s="3"/>
      <c r="K109" s="3"/>
      <c r="L109" s="3">
        <f>SUM(L354:L356)</f>
        <v>0.31319999999999998</v>
      </c>
      <c r="M109" s="65"/>
      <c r="N109" s="26" t="s">
        <v>201</v>
      </c>
    </row>
    <row r="110" spans="1:14" s="57" customFormat="1" x14ac:dyDescent="0.2">
      <c r="A110" s="32" t="s">
        <v>198</v>
      </c>
      <c r="C110" s="3">
        <f t="shared" ref="C110:H110" si="41">SUM(C357:C359)</f>
        <v>0</v>
      </c>
      <c r="D110" s="3">
        <f t="shared" si="41"/>
        <v>0</v>
      </c>
      <c r="E110" s="3">
        <f t="shared" si="41"/>
        <v>0</v>
      </c>
      <c r="F110" s="3">
        <f t="shared" si="41"/>
        <v>0</v>
      </c>
      <c r="G110" s="3">
        <f t="shared" si="41"/>
        <v>0</v>
      </c>
      <c r="H110" s="3">
        <f t="shared" si="41"/>
        <v>58</v>
      </c>
      <c r="I110" s="3">
        <f>I359</f>
        <v>0</v>
      </c>
      <c r="J110" s="3"/>
      <c r="K110" s="3"/>
      <c r="L110" s="3">
        <f>SUM(L357:L359)</f>
        <v>2.0184000000000002</v>
      </c>
      <c r="M110" s="65"/>
      <c r="N110" s="26" t="s">
        <v>202</v>
      </c>
    </row>
    <row r="111" spans="1:14" s="57" customFormat="1" x14ac:dyDescent="0.2">
      <c r="A111" s="32" t="s">
        <v>199</v>
      </c>
      <c r="C111" s="3">
        <f>SUM(C360:C362)</f>
        <v>0</v>
      </c>
      <c r="D111" s="3">
        <f t="shared" ref="D111:L111" si="42">SUM(D360:D362)</f>
        <v>0</v>
      </c>
      <c r="E111" s="3">
        <f t="shared" si="42"/>
        <v>0</v>
      </c>
      <c r="F111" s="3">
        <f t="shared" si="42"/>
        <v>0</v>
      </c>
      <c r="G111" s="3">
        <f t="shared" si="42"/>
        <v>0</v>
      </c>
      <c r="H111" s="3">
        <f t="shared" si="42"/>
        <v>503</v>
      </c>
      <c r="I111" s="3">
        <f>I362</f>
        <v>0</v>
      </c>
      <c r="J111" s="3"/>
      <c r="K111" s="3"/>
      <c r="L111" s="3">
        <f t="shared" si="42"/>
        <v>17.5044</v>
      </c>
      <c r="M111" s="65"/>
      <c r="N111" s="26" t="s">
        <v>203</v>
      </c>
    </row>
    <row r="112" spans="1:14" s="57" customFormat="1" x14ac:dyDescent="0.2">
      <c r="A112" s="32" t="s">
        <v>200</v>
      </c>
      <c r="C112" s="3">
        <f t="shared" ref="C112:H112" si="43">SUM(C363:C365)</f>
        <v>0</v>
      </c>
      <c r="D112" s="3">
        <f t="shared" si="43"/>
        <v>0</v>
      </c>
      <c r="E112" s="3">
        <f t="shared" si="43"/>
        <v>0</v>
      </c>
      <c r="F112" s="3">
        <f t="shared" si="43"/>
        <v>0</v>
      </c>
      <c r="G112" s="3">
        <f t="shared" si="43"/>
        <v>0</v>
      </c>
      <c r="H112" s="3">
        <f t="shared" si="43"/>
        <v>27</v>
      </c>
      <c r="I112" s="3">
        <f>I365</f>
        <v>0</v>
      </c>
      <c r="J112" s="3"/>
      <c r="K112" s="3"/>
      <c r="L112" s="3">
        <f>SUM(L363:L365)</f>
        <v>0.93960000000000021</v>
      </c>
      <c r="M112" s="65"/>
      <c r="N112" s="26" t="s">
        <v>204</v>
      </c>
    </row>
    <row r="113" spans="1:14" s="57" customFormat="1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</row>
    <row r="114" spans="1:14" s="57" customFormat="1" x14ac:dyDescent="0.2">
      <c r="A114" s="32" t="s">
        <v>205</v>
      </c>
      <c r="C114" s="3">
        <f t="shared" ref="C114:H114" si="44">SUM(C367:C369)</f>
        <v>0</v>
      </c>
      <c r="D114" s="3">
        <f t="shared" si="44"/>
        <v>0</v>
      </c>
      <c r="E114" s="3">
        <f t="shared" si="44"/>
        <v>0</v>
      </c>
      <c r="F114" s="3">
        <f t="shared" si="44"/>
        <v>0</v>
      </c>
      <c r="G114" s="3">
        <f t="shared" si="44"/>
        <v>0</v>
      </c>
      <c r="H114" s="3">
        <f t="shared" si="44"/>
        <v>34</v>
      </c>
      <c r="I114" s="3">
        <f>SUM(I369)</f>
        <v>0</v>
      </c>
      <c r="J114" s="3"/>
      <c r="L114" s="3">
        <f>SUM(L367:L369)</f>
        <v>1.1832</v>
      </c>
      <c r="M114" s="65"/>
      <c r="N114" s="26" t="s">
        <v>209</v>
      </c>
    </row>
    <row r="115" spans="1:14" s="57" customFormat="1" x14ac:dyDescent="0.2">
      <c r="A115" s="32" t="s">
        <v>206</v>
      </c>
      <c r="C115" s="3">
        <f>SUM(C370:C372)</f>
        <v>0</v>
      </c>
      <c r="D115" s="3">
        <f t="shared" ref="D115:L115" si="45">SUM(D370:D372)</f>
        <v>0</v>
      </c>
      <c r="E115" s="3">
        <f t="shared" si="45"/>
        <v>0</v>
      </c>
      <c r="F115" s="3">
        <f t="shared" si="45"/>
        <v>0</v>
      </c>
      <c r="G115" s="3">
        <f t="shared" si="45"/>
        <v>0</v>
      </c>
      <c r="H115" s="3">
        <f t="shared" si="45"/>
        <v>8</v>
      </c>
      <c r="I115" s="3">
        <f t="shared" si="45"/>
        <v>0</v>
      </c>
      <c r="J115" s="3"/>
      <c r="K115" s="3"/>
      <c r="L115" s="3">
        <f t="shared" si="45"/>
        <v>0.27840000000000004</v>
      </c>
      <c r="M115" s="65"/>
      <c r="N115" s="26" t="s">
        <v>210</v>
      </c>
    </row>
    <row r="116" spans="1:14" s="57" customFormat="1" x14ac:dyDescent="0.2">
      <c r="A116" s="32" t="s">
        <v>207</v>
      </c>
      <c r="C116" s="3">
        <f t="shared" ref="C116:H116" si="46">SUM(C373:C375)</f>
        <v>0</v>
      </c>
      <c r="D116" s="3">
        <f t="shared" si="46"/>
        <v>0</v>
      </c>
      <c r="E116" s="3">
        <f t="shared" si="46"/>
        <v>0</v>
      </c>
      <c r="F116" s="3">
        <f t="shared" si="46"/>
        <v>0</v>
      </c>
      <c r="G116" s="3">
        <f t="shared" si="46"/>
        <v>0</v>
      </c>
      <c r="H116" s="3">
        <f t="shared" si="46"/>
        <v>364</v>
      </c>
      <c r="I116" s="3">
        <f>I375</f>
        <v>0</v>
      </c>
      <c r="J116" s="3"/>
      <c r="L116" s="3">
        <f>SUM(L373:L375)</f>
        <v>12.667199999999999</v>
      </c>
      <c r="M116" s="65"/>
      <c r="N116" s="26" t="s">
        <v>211</v>
      </c>
    </row>
    <row r="117" spans="1:14" s="57" customFormat="1" x14ac:dyDescent="0.2">
      <c r="A117" s="32" t="s">
        <v>208</v>
      </c>
      <c r="C117" s="3">
        <f t="shared" ref="C117:H117" si="47">SUM(C376:C378)</f>
        <v>0</v>
      </c>
      <c r="D117" s="3">
        <f t="shared" si="47"/>
        <v>0</v>
      </c>
      <c r="E117" s="3">
        <f t="shared" si="47"/>
        <v>0</v>
      </c>
      <c r="F117" s="3">
        <f t="shared" si="47"/>
        <v>0</v>
      </c>
      <c r="G117" s="3">
        <f t="shared" si="47"/>
        <v>0</v>
      </c>
      <c r="H117" s="3">
        <f t="shared" si="47"/>
        <v>4512</v>
      </c>
      <c r="I117" s="3">
        <f>I378</f>
        <v>0</v>
      </c>
      <c r="J117" s="3"/>
      <c r="L117" s="3">
        <f>SUM(L376:L378)</f>
        <v>157.01759999999999</v>
      </c>
      <c r="M117" s="65"/>
      <c r="N117" s="26" t="s">
        <v>212</v>
      </c>
    </row>
    <row r="118" spans="1:14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L118" s="3"/>
      <c r="M118" s="65"/>
      <c r="N118" s="26"/>
    </row>
    <row r="119" spans="1:14" s="57" customFormat="1" x14ac:dyDescent="0.2">
      <c r="A119" s="32" t="str">
        <f>'Olieforbrug, TJ'!A119</f>
        <v>1. kvartal 2019</v>
      </c>
      <c r="C119" s="3">
        <f t="shared" ref="C119:H119" si="48">SUM(C380:C382)</f>
        <v>0</v>
      </c>
      <c r="D119" s="3">
        <f t="shared" si="48"/>
        <v>0</v>
      </c>
      <c r="E119" s="3">
        <f t="shared" si="48"/>
        <v>0</v>
      </c>
      <c r="F119" s="3">
        <f t="shared" si="48"/>
        <v>0</v>
      </c>
      <c r="G119" s="3">
        <f t="shared" si="48"/>
        <v>0</v>
      </c>
      <c r="H119" s="3">
        <f t="shared" si="48"/>
        <v>5178</v>
      </c>
      <c r="I119" s="3">
        <f>SUM(I382)</f>
        <v>0</v>
      </c>
      <c r="J119" s="3"/>
      <c r="L119" s="3">
        <f>SUM(L380:L382)</f>
        <v>180.19440000000003</v>
      </c>
      <c r="M119" s="65"/>
      <c r="N119" s="26" t="str">
        <f>'Olieforbrug, TJ'!M119</f>
        <v>1. Quarter 2019</v>
      </c>
    </row>
    <row r="120" spans="1:14" s="57" customFormat="1" x14ac:dyDescent="0.2">
      <c r="A120" s="32" t="str">
        <f>'Olieforbrug, TJ'!A120</f>
        <v>2. kvartal 2019</v>
      </c>
      <c r="C120" s="3">
        <f t="shared" ref="C120:H120" si="49">SUM(C383:C385)</f>
        <v>0</v>
      </c>
      <c r="D120" s="3">
        <f t="shared" si="49"/>
        <v>0</v>
      </c>
      <c r="E120" s="3">
        <f t="shared" si="49"/>
        <v>0</v>
      </c>
      <c r="F120" s="3">
        <f t="shared" si="49"/>
        <v>0</v>
      </c>
      <c r="G120" s="3">
        <f t="shared" si="49"/>
        <v>0</v>
      </c>
      <c r="H120" s="3">
        <f t="shared" si="49"/>
        <v>0</v>
      </c>
      <c r="I120" s="3">
        <f>SUM(I385)</f>
        <v>0</v>
      </c>
      <c r="J120" s="3"/>
      <c r="L120" s="3">
        <f>SUM(L383:L385)</f>
        <v>0</v>
      </c>
      <c r="M120" s="65"/>
      <c r="N120" s="26" t="str">
        <f>'Olieforbrug, TJ'!M120</f>
        <v>2. Quarter 2019</v>
      </c>
    </row>
    <row r="121" spans="1:14" s="57" customFormat="1" x14ac:dyDescent="0.2">
      <c r="A121" s="32" t="str">
        <f>'Olieforbrug, TJ'!A121</f>
        <v>3. kvartal 2019</v>
      </c>
      <c r="C121" s="3">
        <f t="shared" ref="C121:H121" si="50">SUM(C386:C388)</f>
        <v>0</v>
      </c>
      <c r="D121" s="3">
        <f t="shared" si="50"/>
        <v>0</v>
      </c>
      <c r="E121" s="3">
        <f t="shared" si="50"/>
        <v>0</v>
      </c>
      <c r="F121" s="3">
        <f t="shared" si="50"/>
        <v>0</v>
      </c>
      <c r="G121" s="3">
        <f t="shared" si="50"/>
        <v>0</v>
      </c>
      <c r="H121" s="3">
        <f t="shared" si="50"/>
        <v>197</v>
      </c>
      <c r="I121" s="3">
        <f>SUM(I388)</f>
        <v>0</v>
      </c>
      <c r="J121" s="3"/>
      <c r="K121" s="3"/>
      <c r="L121" s="3">
        <f>SUM(L386:L388)</f>
        <v>6.8556000000000017</v>
      </c>
      <c r="M121" s="65"/>
      <c r="N121" s="26" t="str">
        <f>'Olieforbrug, TJ'!M121</f>
        <v>3. Quarter 2019</v>
      </c>
    </row>
    <row r="122" spans="1:14" s="57" customFormat="1" x14ac:dyDescent="0.2">
      <c r="A122" s="32" t="str">
        <f>'Olieforbrug, TJ'!A122</f>
        <v>4. kvartal 2019</v>
      </c>
      <c r="C122" s="3">
        <f t="shared" ref="C122:H122" si="51">SUM(C389:C391)</f>
        <v>0</v>
      </c>
      <c r="D122" s="3">
        <f t="shared" si="51"/>
        <v>0</v>
      </c>
      <c r="E122" s="3">
        <f t="shared" si="51"/>
        <v>0</v>
      </c>
      <c r="F122" s="3">
        <f t="shared" si="51"/>
        <v>0</v>
      </c>
      <c r="G122" s="3">
        <f t="shared" si="51"/>
        <v>0</v>
      </c>
      <c r="H122" s="3">
        <f t="shared" si="51"/>
        <v>0</v>
      </c>
      <c r="I122" s="3">
        <f>SUM(I391)</f>
        <v>0</v>
      </c>
      <c r="J122" s="3"/>
      <c r="L122" s="3">
        <f>SUM(L389:L391)</f>
        <v>0</v>
      </c>
      <c r="M122" s="65"/>
      <c r="N122" s="26" t="str">
        <f>'Olieforbrug, TJ'!M122</f>
        <v>4. Quarter 2019</v>
      </c>
    </row>
    <row r="123" spans="1:14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L123" s="3"/>
      <c r="M123" s="65"/>
      <c r="N123" s="26"/>
    </row>
    <row r="124" spans="1:14" s="57" customFormat="1" x14ac:dyDescent="0.2">
      <c r="A124" s="32" t="str">
        <f>'Olieforbrug, TJ'!A124</f>
        <v>1. kvartal 2020</v>
      </c>
      <c r="C124" s="3">
        <f t="shared" ref="C124:H124" si="52">SUM(C393:C395)</f>
        <v>0</v>
      </c>
      <c r="D124" s="3">
        <f t="shared" si="52"/>
        <v>0</v>
      </c>
      <c r="E124" s="3">
        <f t="shared" si="52"/>
        <v>0</v>
      </c>
      <c r="F124" s="3">
        <f t="shared" si="52"/>
        <v>0</v>
      </c>
      <c r="G124" s="3">
        <f t="shared" si="52"/>
        <v>0</v>
      </c>
      <c r="H124" s="3">
        <f t="shared" si="52"/>
        <v>12</v>
      </c>
      <c r="I124" s="3">
        <f>SUM(I395)</f>
        <v>0</v>
      </c>
      <c r="J124" s="3"/>
      <c r="K124" s="3"/>
      <c r="L124" s="3">
        <f>SUM(L393:L395)</f>
        <v>0.41760000000000008</v>
      </c>
      <c r="M124" s="65"/>
      <c r="N124" s="26" t="str">
        <f>'Olieforbrug, TJ'!M124</f>
        <v>1. Quarter 2020</v>
      </c>
    </row>
    <row r="125" spans="1:14" s="57" customFormat="1" x14ac:dyDescent="0.2">
      <c r="A125" s="32" t="str">
        <f>'Olieforbrug, TJ'!A125</f>
        <v>2. kvartal 2020</v>
      </c>
      <c r="C125" s="3">
        <f t="shared" ref="C125:H125" si="53">SUM(C396:C398)</f>
        <v>0</v>
      </c>
      <c r="D125" s="3">
        <f t="shared" si="53"/>
        <v>0</v>
      </c>
      <c r="E125" s="3">
        <f t="shared" si="53"/>
        <v>0</v>
      </c>
      <c r="F125" s="3">
        <f t="shared" si="53"/>
        <v>0</v>
      </c>
      <c r="G125" s="3">
        <f t="shared" si="53"/>
        <v>0</v>
      </c>
      <c r="H125" s="3">
        <f t="shared" si="53"/>
        <v>1250</v>
      </c>
      <c r="I125" s="3">
        <f>SUM(I398)</f>
        <v>0</v>
      </c>
      <c r="J125" s="3"/>
      <c r="L125" s="3">
        <f>SUM(L396:L398)</f>
        <v>43.499999999999993</v>
      </c>
      <c r="M125" s="65"/>
      <c r="N125" s="26" t="str">
        <f>'Olieforbrug, TJ'!M125</f>
        <v>2. Quarter 2020</v>
      </c>
    </row>
    <row r="126" spans="1:14" s="57" customFormat="1" x14ac:dyDescent="0.2">
      <c r="A126" s="32" t="str">
        <f>'Olieforbrug, TJ'!A126</f>
        <v>3. kvartal 2020</v>
      </c>
      <c r="C126" s="3">
        <f t="shared" ref="C126:H126" si="54">SUM(C399:C401)</f>
        <v>0</v>
      </c>
      <c r="D126" s="3">
        <f t="shared" si="54"/>
        <v>0</v>
      </c>
      <c r="E126" s="3">
        <f t="shared" si="54"/>
        <v>0</v>
      </c>
      <c r="F126" s="3">
        <f t="shared" si="54"/>
        <v>0</v>
      </c>
      <c r="G126" s="3">
        <f t="shared" si="54"/>
        <v>0</v>
      </c>
      <c r="H126" s="3">
        <f t="shared" si="54"/>
        <v>19</v>
      </c>
      <c r="I126" s="3">
        <f>SUM(I401)</f>
        <v>0</v>
      </c>
      <c r="J126" s="3"/>
      <c r="K126" s="3"/>
      <c r="L126" s="3">
        <f>SUM(L399:L401)</f>
        <v>0.66120000000000001</v>
      </c>
      <c r="M126" s="65"/>
      <c r="N126" s="26" t="str">
        <f>'Olieforbrug, TJ'!M126</f>
        <v>3. Quarter 2020</v>
      </c>
    </row>
    <row r="127" spans="1:14" s="57" customFormat="1" x14ac:dyDescent="0.2">
      <c r="A127" s="32" t="str">
        <f>'Olieforbrug, TJ'!A127</f>
        <v>4. kvartal 2020</v>
      </c>
      <c r="C127" s="3">
        <f t="shared" ref="C127:H127" si="55">SUM(C402:C404)</f>
        <v>0</v>
      </c>
      <c r="D127" s="3">
        <f t="shared" si="55"/>
        <v>0</v>
      </c>
      <c r="E127" s="3">
        <f t="shared" si="55"/>
        <v>0</v>
      </c>
      <c r="F127" s="3">
        <f t="shared" si="55"/>
        <v>0</v>
      </c>
      <c r="G127" s="3">
        <f t="shared" si="55"/>
        <v>0</v>
      </c>
      <c r="H127" s="3">
        <f t="shared" si="55"/>
        <v>23</v>
      </c>
      <c r="I127" s="3">
        <f>SUM(I404)</f>
        <v>0</v>
      </c>
      <c r="J127" s="3"/>
      <c r="L127" s="3">
        <f>SUM(L402:L404)</f>
        <v>0.80040000000000011</v>
      </c>
      <c r="M127" s="65"/>
      <c r="N127" s="26" t="str">
        <f>'Olieforbrug, TJ'!M127</f>
        <v>4. Quarter 2020</v>
      </c>
    </row>
    <row r="128" spans="1:14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L128" s="3"/>
      <c r="M128" s="65"/>
      <c r="N128" s="26"/>
    </row>
    <row r="129" spans="1:14" s="57" customFormat="1" x14ac:dyDescent="0.2">
      <c r="A129" s="32" t="str">
        <f>'Olieforbrug, TJ'!A129</f>
        <v>1. kvartal 2021</v>
      </c>
      <c r="C129" s="3">
        <f t="shared" ref="C129:H129" si="56">SUM(C406:C408)</f>
        <v>0</v>
      </c>
      <c r="D129" s="3">
        <f t="shared" si="56"/>
        <v>0</v>
      </c>
      <c r="E129" s="3">
        <f t="shared" si="56"/>
        <v>0</v>
      </c>
      <c r="F129" s="3">
        <f t="shared" si="56"/>
        <v>0</v>
      </c>
      <c r="G129" s="3">
        <f t="shared" si="56"/>
        <v>0</v>
      </c>
      <c r="H129" s="3">
        <f t="shared" si="56"/>
        <v>19</v>
      </c>
      <c r="I129" s="3">
        <f>SUM(I408)</f>
        <v>0</v>
      </c>
      <c r="J129" s="3"/>
      <c r="L129" s="3">
        <f>SUM(L406:L408)</f>
        <v>0.66120000000000001</v>
      </c>
      <c r="M129" s="65"/>
      <c r="N129" s="26" t="str">
        <f>'Olieforbrug, TJ'!M129</f>
        <v>1. Quarter 2021</v>
      </c>
    </row>
    <row r="130" spans="1:14" s="57" customFormat="1" x14ac:dyDescent="0.2">
      <c r="A130" s="32" t="str">
        <f>'Olieforbrug, TJ'!A130</f>
        <v>2. kvartal 2021</v>
      </c>
      <c r="C130" s="3">
        <f t="shared" ref="C130:H130" si="57">SUM(C409:C411)</f>
        <v>0</v>
      </c>
      <c r="D130" s="3">
        <f t="shared" si="57"/>
        <v>0</v>
      </c>
      <c r="E130" s="3">
        <f t="shared" si="57"/>
        <v>0</v>
      </c>
      <c r="F130" s="3">
        <f t="shared" si="57"/>
        <v>0</v>
      </c>
      <c r="G130" s="3">
        <f t="shared" si="57"/>
        <v>0</v>
      </c>
      <c r="H130" s="3">
        <f t="shared" si="57"/>
        <v>270</v>
      </c>
      <c r="I130" s="3">
        <f>SUM(I411)</f>
        <v>0</v>
      </c>
      <c r="J130" s="3"/>
      <c r="L130" s="3">
        <f>SUM(L409:L411)</f>
        <v>9.3960000000000008</v>
      </c>
      <c r="M130" s="65"/>
      <c r="N130" s="26" t="str">
        <f>'Olieforbrug, TJ'!M130</f>
        <v>2. Quarter 2021</v>
      </c>
    </row>
    <row r="131" spans="1:14" s="57" customFormat="1" x14ac:dyDescent="0.2">
      <c r="A131" s="32" t="str">
        <f>'Olieforbrug, TJ'!A131</f>
        <v>3. kvartal 2021</v>
      </c>
      <c r="C131" s="3">
        <f t="shared" ref="C131:H131" si="58">SUM(C412:C414)</f>
        <v>0</v>
      </c>
      <c r="D131" s="3">
        <f t="shared" si="58"/>
        <v>0</v>
      </c>
      <c r="E131" s="3">
        <f t="shared" si="58"/>
        <v>0</v>
      </c>
      <c r="F131" s="3">
        <f t="shared" si="58"/>
        <v>0</v>
      </c>
      <c r="G131" s="3">
        <f t="shared" si="58"/>
        <v>0</v>
      </c>
      <c r="H131" s="3">
        <f t="shared" si="58"/>
        <v>282</v>
      </c>
      <c r="I131" s="3">
        <f>SUM(I414)</f>
        <v>0</v>
      </c>
      <c r="J131" s="3"/>
      <c r="L131" s="3">
        <f>SUM(L412:L414)</f>
        <v>9.813600000000001</v>
      </c>
      <c r="M131" s="65"/>
      <c r="N131" s="26" t="str">
        <f>'Olieforbrug, TJ'!M131</f>
        <v>3. Quarter 2021</v>
      </c>
    </row>
    <row r="132" spans="1:14" s="57" customFormat="1" x14ac:dyDescent="0.2">
      <c r="A132" s="32" t="str">
        <f>'Olieforbrug, TJ'!A132</f>
        <v>4. kvartal 2021</v>
      </c>
      <c r="C132" s="3">
        <f t="shared" ref="C132:H132" si="59">SUM(C415:C417)</f>
        <v>0</v>
      </c>
      <c r="D132" s="3">
        <f t="shared" si="59"/>
        <v>0</v>
      </c>
      <c r="E132" s="3">
        <f t="shared" si="59"/>
        <v>0</v>
      </c>
      <c r="F132" s="3">
        <f t="shared" si="59"/>
        <v>0</v>
      </c>
      <c r="G132" s="3">
        <f t="shared" si="59"/>
        <v>0</v>
      </c>
      <c r="H132" s="3">
        <f t="shared" si="59"/>
        <v>61</v>
      </c>
      <c r="I132" s="3">
        <f>SUM(I417)</f>
        <v>0</v>
      </c>
      <c r="J132" s="3"/>
      <c r="K132" s="3"/>
      <c r="L132" s="3">
        <f>SUM(L415:L417)</f>
        <v>2.1228000000000002</v>
      </c>
      <c r="M132" s="65"/>
      <c r="N132" s="26" t="str">
        <f>'Olieforbrug, TJ'!M132</f>
        <v>4. Quarter 2021</v>
      </c>
    </row>
    <row r="133" spans="1:14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L133" s="3"/>
      <c r="M133" s="65"/>
      <c r="N133" s="26"/>
    </row>
    <row r="134" spans="1:14" s="57" customFormat="1" x14ac:dyDescent="0.2">
      <c r="A134" s="32" t="str">
        <f>'Olieforbrug, TJ'!A134</f>
        <v>1. kvartal 2022</v>
      </c>
      <c r="C134" s="3">
        <f>SUM(C419:C421)</f>
        <v>0</v>
      </c>
      <c r="D134" s="3">
        <f t="shared" ref="D134:H134" si="60">SUM(D419:D421)</f>
        <v>0</v>
      </c>
      <c r="E134" s="3">
        <f t="shared" si="60"/>
        <v>0</v>
      </c>
      <c r="F134" s="3">
        <f t="shared" si="60"/>
        <v>0</v>
      </c>
      <c r="G134" s="3">
        <f t="shared" si="60"/>
        <v>0</v>
      </c>
      <c r="H134" s="3">
        <f t="shared" si="60"/>
        <v>127</v>
      </c>
      <c r="I134" s="3">
        <f>SUM(I421)</f>
        <v>0</v>
      </c>
      <c r="J134" s="3"/>
      <c r="K134" s="3"/>
      <c r="L134" s="3">
        <f>SUM(L419:L421)</f>
        <v>4.4196</v>
      </c>
      <c r="M134" s="65"/>
      <c r="N134" s="26" t="str">
        <f>'Olieforbrug, TJ'!M134</f>
        <v>1. Quarter 2022</v>
      </c>
    </row>
    <row r="135" spans="1:14" s="57" customFormat="1" x14ac:dyDescent="0.2">
      <c r="A135" s="32" t="str">
        <f>'Olieforbrug, TJ'!A135</f>
        <v>2. kvartal 2022</v>
      </c>
      <c r="C135" s="3">
        <f>SUM(C422:C424)</f>
        <v>0</v>
      </c>
      <c r="D135" s="3">
        <f t="shared" ref="D135:L135" si="61">SUM(D422:D424)</f>
        <v>0</v>
      </c>
      <c r="E135" s="3">
        <f t="shared" si="61"/>
        <v>0</v>
      </c>
      <c r="F135" s="3">
        <f t="shared" si="61"/>
        <v>0</v>
      </c>
      <c r="G135" s="3">
        <f t="shared" si="61"/>
        <v>0</v>
      </c>
      <c r="H135" s="3">
        <f t="shared" si="61"/>
        <v>24</v>
      </c>
      <c r="I135" s="3">
        <f>SUM(I424)</f>
        <v>0</v>
      </c>
      <c r="J135" s="3"/>
      <c r="K135" s="3"/>
      <c r="L135" s="3">
        <f t="shared" si="61"/>
        <v>0.83520000000000016</v>
      </c>
      <c r="M135" s="65"/>
      <c r="N135" s="26" t="str">
        <f>'Olieforbrug, TJ'!M135</f>
        <v>2. Quarter 2022</v>
      </c>
    </row>
    <row r="136" spans="1:14" s="57" customFormat="1" x14ac:dyDescent="0.2">
      <c r="A136" s="32" t="str">
        <f>'Olieforbrug, TJ'!A136</f>
        <v>3. kvartal 2022</v>
      </c>
      <c r="C136" s="3">
        <f>SUM(C425:C427)</f>
        <v>0</v>
      </c>
      <c r="D136" s="3">
        <f t="shared" ref="D136:L136" si="62">SUM(D425:D427)</f>
        <v>0</v>
      </c>
      <c r="E136" s="3">
        <f t="shared" si="62"/>
        <v>0</v>
      </c>
      <c r="F136" s="3">
        <f t="shared" si="62"/>
        <v>0</v>
      </c>
      <c r="G136" s="3">
        <f t="shared" si="62"/>
        <v>0</v>
      </c>
      <c r="H136" s="3">
        <f t="shared" si="62"/>
        <v>34</v>
      </c>
      <c r="I136" s="3">
        <f>SUM(I427)</f>
        <v>0</v>
      </c>
      <c r="J136" s="3"/>
      <c r="K136" s="3"/>
      <c r="L136" s="3">
        <f t="shared" si="62"/>
        <v>1.1832</v>
      </c>
      <c r="M136" s="65"/>
      <c r="N136" s="26" t="str">
        <f>'Olieforbrug, TJ'!M136</f>
        <v>3. Quarter 2022</v>
      </c>
    </row>
    <row r="137" spans="1:14" s="57" customFormat="1" x14ac:dyDescent="0.2">
      <c r="A137" s="32" t="str">
        <f>'Olieforbrug, TJ'!A137</f>
        <v>4. kvartal 2022</v>
      </c>
      <c r="C137" s="3">
        <f t="shared" ref="C137:H137" si="63">SUM(C428:C430)</f>
        <v>0</v>
      </c>
      <c r="D137" s="3">
        <f t="shared" si="63"/>
        <v>0</v>
      </c>
      <c r="E137" s="3">
        <f t="shared" si="63"/>
        <v>0</v>
      </c>
      <c r="F137" s="3">
        <f t="shared" si="63"/>
        <v>0</v>
      </c>
      <c r="G137" s="3">
        <f t="shared" si="63"/>
        <v>0</v>
      </c>
      <c r="H137" s="3">
        <f t="shared" si="63"/>
        <v>11</v>
      </c>
      <c r="I137" s="3">
        <f>SUM(I430)</f>
        <v>0</v>
      </c>
      <c r="J137" s="3"/>
      <c r="K137" s="3"/>
      <c r="L137" s="3">
        <f>SUM(L428:L430)</f>
        <v>0.38280000000000003</v>
      </c>
      <c r="M137" s="65"/>
      <c r="N137" s="26" t="str">
        <f>'Olieforbrug, TJ'!M137</f>
        <v>4. Quarter 2022</v>
      </c>
    </row>
    <row r="138" spans="1:14" s="57" customFormat="1" x14ac:dyDescent="0.2">
      <c r="A138" s="3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65"/>
      <c r="N138" s="26"/>
    </row>
    <row r="139" spans="1:14" s="57" customFormat="1" x14ac:dyDescent="0.2">
      <c r="A139" s="32" t="str">
        <f>'Olieforbrug, TJ'!A139</f>
        <v>1. kvartal 2023</v>
      </c>
      <c r="C139" s="3">
        <f>SUM(C432:C434)</f>
        <v>0</v>
      </c>
      <c r="D139" s="3">
        <f t="shared" ref="D139:L139" si="64">SUM(D432:D434)</f>
        <v>0</v>
      </c>
      <c r="E139" s="3">
        <f t="shared" si="64"/>
        <v>0</v>
      </c>
      <c r="F139" s="3">
        <f t="shared" si="64"/>
        <v>0</v>
      </c>
      <c r="G139" s="3">
        <f t="shared" si="64"/>
        <v>0</v>
      </c>
      <c r="H139" s="3">
        <f t="shared" si="64"/>
        <v>21</v>
      </c>
      <c r="I139" s="3">
        <f>SUM(I434)</f>
        <v>0</v>
      </c>
      <c r="J139" s="3">
        <f t="shared" si="64"/>
        <v>0</v>
      </c>
      <c r="K139" s="3">
        <f t="shared" si="64"/>
        <v>0</v>
      </c>
      <c r="L139" s="3">
        <f t="shared" si="64"/>
        <v>0.73080000000000012</v>
      </c>
      <c r="M139" s="65"/>
      <c r="N139" s="26" t="str">
        <f>'Olieforbrug, TJ'!M139</f>
        <v>1. Quarter 2023</v>
      </c>
    </row>
    <row r="140" spans="1:14" s="57" customFormat="1" x14ac:dyDescent="0.2">
      <c r="A140" s="32" t="str">
        <f>'Olieforbrug, TJ'!A140</f>
        <v>2. kvartal 2023</v>
      </c>
      <c r="C140" s="3">
        <f t="shared" ref="C140:H140" si="65">SUM(C435:C437)</f>
        <v>0</v>
      </c>
      <c r="D140" s="3">
        <f t="shared" si="65"/>
        <v>0</v>
      </c>
      <c r="E140" s="3">
        <f t="shared" si="65"/>
        <v>0</v>
      </c>
      <c r="F140" s="3">
        <f t="shared" si="65"/>
        <v>0</v>
      </c>
      <c r="G140" s="3">
        <f t="shared" si="65"/>
        <v>0</v>
      </c>
      <c r="H140" s="3">
        <f t="shared" si="65"/>
        <v>8</v>
      </c>
      <c r="I140" s="3">
        <f>SUM(I437)</f>
        <v>0</v>
      </c>
      <c r="J140" s="3"/>
      <c r="K140" s="3"/>
      <c r="L140" s="3">
        <f>SUM(L435:L437)</f>
        <v>0.27839999999999998</v>
      </c>
      <c r="M140" s="65"/>
      <c r="N140" s="26" t="str">
        <f>'Olieforbrug, TJ'!M140</f>
        <v>2. Quarter 2023</v>
      </c>
    </row>
    <row r="141" spans="1:14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4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4" x14ac:dyDescent="0.2">
      <c r="A143" s="32"/>
      <c r="J143" s="3"/>
      <c r="K143" s="3"/>
      <c r="L143" s="3"/>
      <c r="M143" s="3"/>
      <c r="N143" s="26"/>
    </row>
    <row r="144" spans="1:14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3"/>
      <c r="K144" s="3"/>
      <c r="L144" s="25"/>
      <c r="N144" s="2"/>
    </row>
    <row r="145" spans="1:14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7"/>
      <c r="L145" s="34"/>
      <c r="N145" s="37">
        <v>2001</v>
      </c>
    </row>
    <row r="146" spans="1:14" x14ac:dyDescent="0.2">
      <c r="A146" s="33" t="s">
        <v>229</v>
      </c>
      <c r="H146" s="3">
        <v>862.06896551724139</v>
      </c>
      <c r="N146" s="23" t="s">
        <v>230</v>
      </c>
    </row>
    <row r="147" spans="1:14" x14ac:dyDescent="0.2">
      <c r="A147" s="33" t="s">
        <v>103</v>
      </c>
      <c r="H147" s="3">
        <v>977.0114942528736</v>
      </c>
      <c r="N147" s="23" t="s">
        <v>116</v>
      </c>
    </row>
    <row r="148" spans="1:14" x14ac:dyDescent="0.2">
      <c r="A148" s="33" t="s">
        <v>104</v>
      </c>
      <c r="H148" s="3">
        <v>977.0114942528736</v>
      </c>
      <c r="N148" s="23" t="s">
        <v>117</v>
      </c>
    </row>
    <row r="149" spans="1:14" x14ac:dyDescent="0.2">
      <c r="A149" s="33" t="s">
        <v>105</v>
      </c>
      <c r="B149" s="15"/>
      <c r="C149" s="16"/>
      <c r="D149" s="16"/>
      <c r="E149" s="16"/>
      <c r="F149" s="16"/>
      <c r="G149" s="16"/>
      <c r="H149" s="16">
        <v>603.44827586206895</v>
      </c>
      <c r="I149" s="16"/>
      <c r="J149" s="15"/>
      <c r="K149" s="15"/>
      <c r="L149" s="15"/>
      <c r="N149" s="23" t="s">
        <v>118</v>
      </c>
    </row>
    <row r="150" spans="1:14" x14ac:dyDescent="0.2">
      <c r="A150" s="33" t="s">
        <v>106</v>
      </c>
      <c r="B150" s="15"/>
      <c r="C150" s="16"/>
      <c r="D150" s="16"/>
      <c r="E150" s="16"/>
      <c r="F150" s="16"/>
      <c r="G150" s="16"/>
      <c r="H150" s="16">
        <v>258.62068965517238</v>
      </c>
      <c r="I150" s="16"/>
      <c r="J150" s="15"/>
      <c r="K150" s="15"/>
      <c r="L150" s="15"/>
      <c r="N150" s="23" t="s">
        <v>119</v>
      </c>
    </row>
    <row r="151" spans="1:14" x14ac:dyDescent="0.2">
      <c r="A151" s="33" t="s">
        <v>107</v>
      </c>
      <c r="B151" s="15"/>
      <c r="C151" s="16"/>
      <c r="D151" s="16"/>
      <c r="E151" s="16"/>
      <c r="F151" s="16"/>
      <c r="G151" s="16"/>
      <c r="H151" s="16">
        <v>172.41379310344826</v>
      </c>
      <c r="I151" s="16"/>
      <c r="J151" s="15"/>
      <c r="K151" s="15"/>
      <c r="L151" s="15"/>
      <c r="N151" s="23" t="s">
        <v>120</v>
      </c>
    </row>
    <row r="152" spans="1:14" x14ac:dyDescent="0.2">
      <c r="A152" s="33" t="s">
        <v>108</v>
      </c>
      <c r="B152" s="15"/>
      <c r="C152" s="16"/>
      <c r="D152" s="16"/>
      <c r="E152" s="16"/>
      <c r="F152" s="16"/>
      <c r="G152" s="16"/>
      <c r="H152" s="16">
        <v>114.94252873563218</v>
      </c>
      <c r="I152" s="16"/>
      <c r="J152" s="15"/>
      <c r="K152" s="15"/>
      <c r="L152" s="15"/>
      <c r="N152" s="23" t="s">
        <v>121</v>
      </c>
    </row>
    <row r="153" spans="1:14" x14ac:dyDescent="0.2">
      <c r="A153" s="33" t="s">
        <v>109</v>
      </c>
      <c r="B153" s="15"/>
      <c r="C153" s="16"/>
      <c r="D153" s="16"/>
      <c r="E153" s="16"/>
      <c r="F153" s="16"/>
      <c r="G153" s="16"/>
      <c r="H153" s="16">
        <v>977.0114942528736</v>
      </c>
      <c r="I153" s="16"/>
      <c r="J153" s="15"/>
      <c r="K153" s="15"/>
      <c r="L153" s="15"/>
      <c r="N153" s="23" t="s">
        <v>122</v>
      </c>
    </row>
    <row r="154" spans="1:14" x14ac:dyDescent="0.2">
      <c r="A154" s="33" t="s">
        <v>110</v>
      </c>
      <c r="B154" s="15"/>
      <c r="C154" s="16"/>
      <c r="D154" s="16"/>
      <c r="E154" s="16"/>
      <c r="F154" s="16"/>
      <c r="G154" s="16"/>
      <c r="H154" s="16">
        <v>718.39080459770105</v>
      </c>
      <c r="I154" s="16"/>
      <c r="J154" s="15"/>
      <c r="K154" s="15"/>
      <c r="L154" s="15"/>
      <c r="N154" s="23" t="s">
        <v>123</v>
      </c>
    </row>
    <row r="155" spans="1:14" x14ac:dyDescent="0.2">
      <c r="A155" s="33" t="s">
        <v>111</v>
      </c>
      <c r="B155" s="15"/>
      <c r="C155" s="16"/>
      <c r="D155" s="16"/>
      <c r="E155" s="16"/>
      <c r="F155" s="16"/>
      <c r="G155" s="16"/>
      <c r="H155" s="16">
        <v>660.91954022988511</v>
      </c>
      <c r="I155" s="16"/>
      <c r="J155" s="15"/>
      <c r="K155" s="15"/>
      <c r="L155" s="15"/>
      <c r="N155" s="23" t="s">
        <v>124</v>
      </c>
    </row>
    <row r="156" spans="1:14" x14ac:dyDescent="0.2">
      <c r="A156" s="33" t="s">
        <v>112</v>
      </c>
      <c r="B156" s="15"/>
      <c r="C156" s="16"/>
      <c r="D156" s="16"/>
      <c r="E156" s="16"/>
      <c r="F156" s="16"/>
      <c r="G156" s="16"/>
      <c r="H156" s="16">
        <v>833.33333333333326</v>
      </c>
      <c r="I156" s="16"/>
      <c r="J156" s="15"/>
      <c r="K156" s="15"/>
      <c r="L156" s="15"/>
      <c r="N156" s="23" t="s">
        <v>125</v>
      </c>
    </row>
    <row r="157" spans="1:14" ht="13.5" thickBot="1" x14ac:dyDescent="0.25">
      <c r="A157" s="41" t="s">
        <v>113</v>
      </c>
      <c r="C157" s="42"/>
      <c r="D157" s="42"/>
      <c r="E157" s="42"/>
      <c r="F157" s="42"/>
      <c r="G157" s="42"/>
      <c r="H157" s="42">
        <v>1178.1609195402298</v>
      </c>
      <c r="I157" s="42"/>
      <c r="J157" s="2"/>
      <c r="K157" s="2"/>
      <c r="L157" s="42"/>
      <c r="N157" s="43" t="s">
        <v>113</v>
      </c>
    </row>
    <row r="158" spans="1:14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M158" s="3"/>
      <c r="N158" s="37">
        <v>2002</v>
      </c>
    </row>
    <row r="159" spans="1:14" x14ac:dyDescent="0.2">
      <c r="A159" s="33" t="s">
        <v>229</v>
      </c>
      <c r="B159" s="15"/>
      <c r="C159" s="16"/>
      <c r="D159" s="16"/>
      <c r="E159" s="16"/>
      <c r="F159" s="16"/>
      <c r="G159" s="16"/>
      <c r="H159" s="16">
        <v>1379.3103448275861</v>
      </c>
      <c r="I159" s="16"/>
      <c r="J159" s="15"/>
      <c r="K159" s="15"/>
      <c r="L159" s="15"/>
      <c r="N159" s="23" t="s">
        <v>230</v>
      </c>
    </row>
    <row r="160" spans="1:14" x14ac:dyDescent="0.2">
      <c r="A160" s="33" t="s">
        <v>103</v>
      </c>
      <c r="B160" s="15"/>
      <c r="C160" s="16"/>
      <c r="D160" s="16"/>
      <c r="E160" s="16"/>
      <c r="F160" s="16"/>
      <c r="G160" s="16"/>
      <c r="H160" s="16">
        <v>804.59770114942523</v>
      </c>
      <c r="I160" s="16"/>
      <c r="J160" s="15"/>
      <c r="K160" s="15"/>
      <c r="L160" s="15"/>
      <c r="N160" s="23" t="s">
        <v>116</v>
      </c>
    </row>
    <row r="161" spans="1:14" x14ac:dyDescent="0.2">
      <c r="A161" s="33" t="s">
        <v>104</v>
      </c>
      <c r="B161" s="15"/>
      <c r="C161" s="16"/>
      <c r="D161" s="16"/>
      <c r="E161" s="16"/>
      <c r="F161" s="16"/>
      <c r="G161" s="16"/>
      <c r="H161" s="16">
        <v>718.39080459770105</v>
      </c>
      <c r="I161" s="16"/>
      <c r="J161" s="15"/>
      <c r="K161" s="15"/>
      <c r="L161" s="15"/>
      <c r="N161" s="23" t="s">
        <v>117</v>
      </c>
    </row>
    <row r="162" spans="1:14" x14ac:dyDescent="0.2">
      <c r="A162" s="33" t="s">
        <v>105</v>
      </c>
      <c r="B162" s="15"/>
      <c r="C162" s="16"/>
      <c r="D162" s="16"/>
      <c r="E162" s="16"/>
      <c r="F162" s="16"/>
      <c r="G162" s="16"/>
      <c r="H162" s="16">
        <v>459.77011494252872</v>
      </c>
      <c r="I162" s="16"/>
      <c r="J162" s="15"/>
      <c r="K162" s="15"/>
      <c r="L162" s="15"/>
      <c r="N162" s="23" t="s">
        <v>118</v>
      </c>
    </row>
    <row r="163" spans="1:14" x14ac:dyDescent="0.2">
      <c r="A163" s="33" t="s">
        <v>106</v>
      </c>
      <c r="B163" s="15"/>
      <c r="C163" s="16"/>
      <c r="D163" s="16"/>
      <c r="E163" s="16"/>
      <c r="F163" s="16"/>
      <c r="G163" s="16"/>
      <c r="H163" s="16">
        <v>201.14942528735631</v>
      </c>
      <c r="I163" s="16"/>
      <c r="J163" s="15"/>
      <c r="K163" s="15"/>
      <c r="L163" s="15"/>
      <c r="N163" s="23" t="s">
        <v>119</v>
      </c>
    </row>
    <row r="164" spans="1:14" x14ac:dyDescent="0.2">
      <c r="A164" s="33" t="s">
        <v>107</v>
      </c>
      <c r="B164" s="15"/>
      <c r="C164" s="16"/>
      <c r="D164" s="16"/>
      <c r="E164" s="16"/>
      <c r="F164" s="16"/>
      <c r="G164" s="16"/>
      <c r="H164" s="16">
        <v>57.47126436781609</v>
      </c>
      <c r="I164" s="16"/>
      <c r="J164" s="15"/>
      <c r="K164" s="15"/>
      <c r="L164" s="15"/>
      <c r="N164" s="23" t="s">
        <v>120</v>
      </c>
    </row>
    <row r="165" spans="1:14" x14ac:dyDescent="0.2">
      <c r="A165" s="33" t="s">
        <v>108</v>
      </c>
      <c r="B165" s="15"/>
      <c r="C165" s="16"/>
      <c r="D165" s="16"/>
      <c r="E165" s="16"/>
      <c r="F165" s="16"/>
      <c r="G165" s="16"/>
      <c r="H165" s="16">
        <v>86.206896551724128</v>
      </c>
      <c r="I165" s="16"/>
      <c r="J165" s="15"/>
      <c r="K165" s="15"/>
      <c r="L165" s="15"/>
      <c r="N165" s="23" t="s">
        <v>121</v>
      </c>
    </row>
    <row r="166" spans="1:14" x14ac:dyDescent="0.2">
      <c r="A166" s="33" t="s">
        <v>109</v>
      </c>
      <c r="B166" s="15"/>
      <c r="C166" s="16"/>
      <c r="D166" s="16"/>
      <c r="E166" s="16"/>
      <c r="F166" s="16"/>
      <c r="G166" s="16"/>
      <c r="H166" s="16">
        <v>143.67816091954023</v>
      </c>
      <c r="I166" s="16"/>
      <c r="J166" s="15"/>
      <c r="K166" s="15"/>
      <c r="L166" s="15"/>
      <c r="N166" s="23" t="s">
        <v>122</v>
      </c>
    </row>
    <row r="167" spans="1:14" x14ac:dyDescent="0.2">
      <c r="A167" s="33" t="s">
        <v>110</v>
      </c>
      <c r="B167" s="15"/>
      <c r="C167" s="16"/>
      <c r="D167" s="16"/>
      <c r="E167" s="16"/>
      <c r="F167" s="16"/>
      <c r="G167" s="16"/>
      <c r="H167" s="16">
        <v>373.56321839080459</v>
      </c>
      <c r="I167" s="16"/>
      <c r="J167" s="15"/>
      <c r="K167" s="15"/>
      <c r="L167" s="15"/>
      <c r="N167" s="23" t="s">
        <v>123</v>
      </c>
    </row>
    <row r="168" spans="1:14" x14ac:dyDescent="0.2">
      <c r="A168" s="33" t="s">
        <v>111</v>
      </c>
      <c r="B168" s="15"/>
      <c r="C168" s="16"/>
      <c r="D168" s="16"/>
      <c r="E168" s="16"/>
      <c r="F168" s="16"/>
      <c r="G168" s="16"/>
      <c r="H168" s="16">
        <v>890.80459770114942</v>
      </c>
      <c r="I168" s="16"/>
      <c r="J168" s="15"/>
      <c r="K168" s="15"/>
      <c r="L168" s="15"/>
      <c r="N168" s="23" t="s">
        <v>124</v>
      </c>
    </row>
    <row r="169" spans="1:14" x14ac:dyDescent="0.2">
      <c r="A169" s="33" t="s">
        <v>112</v>
      </c>
      <c r="B169" s="15"/>
      <c r="C169" s="16"/>
      <c r="D169" s="16"/>
      <c r="E169" s="16"/>
      <c r="F169" s="16"/>
      <c r="G169" s="16"/>
      <c r="H169" s="16">
        <v>1034.4827586206895</v>
      </c>
      <c r="I169" s="16"/>
      <c r="J169" s="15"/>
      <c r="K169" s="15"/>
      <c r="L169" s="15"/>
      <c r="N169" s="23" t="s">
        <v>125</v>
      </c>
    </row>
    <row r="170" spans="1:14" ht="13.5" thickBot="1" x14ac:dyDescent="0.25">
      <c r="A170" s="41" t="s">
        <v>113</v>
      </c>
      <c r="C170" s="42"/>
      <c r="D170" s="42"/>
      <c r="E170" s="42"/>
      <c r="F170" s="42"/>
      <c r="G170" s="42"/>
      <c r="H170" s="42">
        <v>1264.367816091954</v>
      </c>
      <c r="I170" s="42"/>
      <c r="J170" s="2"/>
      <c r="K170" s="2"/>
      <c r="L170" s="42"/>
      <c r="N170" s="43" t="s">
        <v>113</v>
      </c>
    </row>
    <row r="171" spans="1:14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M171" s="3"/>
      <c r="N171" s="37">
        <v>2003</v>
      </c>
    </row>
    <row r="172" spans="1:14" x14ac:dyDescent="0.2">
      <c r="A172" s="33" t="s">
        <v>229</v>
      </c>
      <c r="B172" s="15"/>
      <c r="C172" s="16"/>
      <c r="D172" s="16"/>
      <c r="E172" s="16"/>
      <c r="F172" s="16"/>
      <c r="G172" s="16"/>
      <c r="H172" s="16">
        <v>1494.2528735632184</v>
      </c>
      <c r="I172" s="16"/>
      <c r="J172" s="15"/>
      <c r="K172" s="15"/>
      <c r="L172" s="15"/>
      <c r="N172" s="23" t="s">
        <v>230</v>
      </c>
    </row>
    <row r="173" spans="1:14" x14ac:dyDescent="0.2">
      <c r="A173" s="33" t="s">
        <v>103</v>
      </c>
      <c r="B173" s="15"/>
      <c r="C173" s="16"/>
      <c r="D173" s="16"/>
      <c r="E173" s="16"/>
      <c r="F173" s="16"/>
      <c r="G173" s="16"/>
      <c r="H173" s="16">
        <v>1235.632183908046</v>
      </c>
      <c r="I173" s="16"/>
      <c r="J173" s="15"/>
      <c r="K173" s="15"/>
      <c r="L173" s="15"/>
      <c r="N173" s="23" t="s">
        <v>116</v>
      </c>
    </row>
    <row r="174" spans="1:14" x14ac:dyDescent="0.2">
      <c r="A174" s="33" t="s">
        <v>104</v>
      </c>
      <c r="B174" s="15"/>
      <c r="C174" s="16"/>
      <c r="D174" s="16"/>
      <c r="E174" s="16"/>
      <c r="F174" s="16"/>
      <c r="G174" s="16"/>
      <c r="H174" s="16">
        <v>1293.1034482758621</v>
      </c>
      <c r="I174" s="16"/>
      <c r="J174" s="15"/>
      <c r="K174" s="15"/>
      <c r="L174" s="15"/>
      <c r="N174" s="23" t="s">
        <v>117</v>
      </c>
    </row>
    <row r="175" spans="1:14" x14ac:dyDescent="0.2">
      <c r="A175" s="33" t="s">
        <v>105</v>
      </c>
      <c r="B175" s="15"/>
      <c r="C175" s="16"/>
      <c r="D175" s="16"/>
      <c r="E175" s="16"/>
      <c r="F175" s="16"/>
      <c r="G175" s="16"/>
      <c r="H175" s="16">
        <v>1235.632183908046</v>
      </c>
      <c r="I175" s="16"/>
      <c r="J175" s="15"/>
      <c r="K175" s="15"/>
      <c r="L175" s="15"/>
      <c r="N175" s="23" t="s">
        <v>118</v>
      </c>
    </row>
    <row r="176" spans="1:14" x14ac:dyDescent="0.2">
      <c r="A176" s="33" t="s">
        <v>106</v>
      </c>
      <c r="B176" s="15"/>
      <c r="C176" s="16"/>
      <c r="D176" s="16"/>
      <c r="E176" s="16"/>
      <c r="F176" s="16"/>
      <c r="G176" s="16"/>
      <c r="H176" s="16">
        <v>660.91954022988511</v>
      </c>
      <c r="I176" s="16"/>
      <c r="J176" s="15"/>
      <c r="K176" s="15"/>
      <c r="L176" s="15"/>
      <c r="N176" s="23" t="s">
        <v>119</v>
      </c>
    </row>
    <row r="177" spans="1:14" x14ac:dyDescent="0.2">
      <c r="A177" s="33" t="s">
        <v>107</v>
      </c>
      <c r="B177" s="15"/>
      <c r="C177" s="16"/>
      <c r="D177" s="16"/>
      <c r="E177" s="16"/>
      <c r="F177" s="16"/>
      <c r="G177" s="16"/>
      <c r="H177" s="16">
        <v>344.82758620689651</v>
      </c>
      <c r="I177" s="16"/>
      <c r="J177" s="15"/>
      <c r="K177" s="15"/>
      <c r="L177" s="15"/>
      <c r="N177" s="23" t="s">
        <v>120</v>
      </c>
    </row>
    <row r="178" spans="1:14" x14ac:dyDescent="0.2">
      <c r="A178" s="33" t="s">
        <v>108</v>
      </c>
      <c r="B178" s="15"/>
      <c r="C178" s="16"/>
      <c r="D178" s="16"/>
      <c r="E178" s="16"/>
      <c r="F178" s="16"/>
      <c r="G178" s="16"/>
      <c r="H178" s="16">
        <v>804.59770114942523</v>
      </c>
      <c r="I178" s="16"/>
      <c r="J178" s="15"/>
      <c r="K178" s="15"/>
      <c r="L178" s="15"/>
      <c r="N178" s="23" t="s">
        <v>121</v>
      </c>
    </row>
    <row r="179" spans="1:14" x14ac:dyDescent="0.2">
      <c r="A179" s="33" t="s">
        <v>109</v>
      </c>
      <c r="B179" s="15"/>
      <c r="C179" s="16"/>
      <c r="D179" s="16"/>
      <c r="E179" s="16"/>
      <c r="F179" s="16"/>
      <c r="G179" s="16"/>
      <c r="H179" s="16">
        <v>373.56321839080459</v>
      </c>
      <c r="I179" s="16"/>
      <c r="J179" s="15"/>
      <c r="K179" s="15"/>
      <c r="L179" s="15"/>
      <c r="N179" s="23" t="s">
        <v>122</v>
      </c>
    </row>
    <row r="180" spans="1:14" x14ac:dyDescent="0.2">
      <c r="A180" s="33" t="s">
        <v>110</v>
      </c>
      <c r="B180" s="15"/>
      <c r="C180" s="16"/>
      <c r="D180" s="16"/>
      <c r="E180" s="16"/>
      <c r="F180" s="16"/>
      <c r="G180" s="16"/>
      <c r="H180" s="16">
        <v>862.06896551724139</v>
      </c>
      <c r="I180" s="16"/>
      <c r="J180" s="15"/>
      <c r="K180" s="15"/>
      <c r="L180" s="15"/>
      <c r="N180" s="23" t="s">
        <v>123</v>
      </c>
    </row>
    <row r="181" spans="1:14" x14ac:dyDescent="0.2">
      <c r="A181" s="33" t="s">
        <v>111</v>
      </c>
      <c r="B181" s="15"/>
      <c r="C181" s="16"/>
      <c r="D181" s="16"/>
      <c r="E181" s="16"/>
      <c r="F181" s="16"/>
      <c r="G181" s="16"/>
      <c r="H181" s="16">
        <v>1465.51724137931</v>
      </c>
      <c r="I181" s="16"/>
      <c r="J181" s="15"/>
      <c r="K181" s="15"/>
      <c r="L181" s="15"/>
      <c r="N181" s="23" t="s">
        <v>124</v>
      </c>
    </row>
    <row r="182" spans="1:14" x14ac:dyDescent="0.2">
      <c r="A182" s="33" t="s">
        <v>112</v>
      </c>
      <c r="B182" s="15"/>
      <c r="C182" s="16"/>
      <c r="D182" s="16"/>
      <c r="E182" s="16"/>
      <c r="F182" s="16"/>
      <c r="G182" s="16"/>
      <c r="H182" s="16">
        <v>1293.1034482758621</v>
      </c>
      <c r="I182" s="16"/>
      <c r="J182" s="15"/>
      <c r="K182" s="15"/>
      <c r="L182" s="15"/>
      <c r="N182" s="23" t="s">
        <v>125</v>
      </c>
    </row>
    <row r="183" spans="1:14" ht="13.5" thickBot="1" x14ac:dyDescent="0.25">
      <c r="A183" s="41" t="s">
        <v>113</v>
      </c>
      <c r="C183" s="42"/>
      <c r="D183" s="42"/>
      <c r="E183" s="42"/>
      <c r="F183" s="42"/>
      <c r="G183" s="42"/>
      <c r="H183" s="42">
        <v>1896.5517241379309</v>
      </c>
      <c r="I183" s="42"/>
      <c r="J183" s="2"/>
      <c r="K183" s="2"/>
      <c r="L183" s="42"/>
      <c r="N183" s="43" t="s">
        <v>113</v>
      </c>
    </row>
    <row r="184" spans="1:14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M184" s="3"/>
      <c r="N184" s="37">
        <v>2004</v>
      </c>
    </row>
    <row r="185" spans="1:14" x14ac:dyDescent="0.2">
      <c r="A185" s="33" t="s">
        <v>229</v>
      </c>
      <c r="B185" s="15"/>
      <c r="C185" s="16"/>
      <c r="D185" s="16"/>
      <c r="E185" s="16"/>
      <c r="F185" s="16"/>
      <c r="G185" s="16"/>
      <c r="H185" s="16">
        <v>1248</v>
      </c>
      <c r="I185" s="16"/>
      <c r="J185" s="15"/>
      <c r="K185" s="15"/>
      <c r="L185" s="15"/>
      <c r="N185" s="23" t="s">
        <v>230</v>
      </c>
    </row>
    <row r="186" spans="1:14" x14ac:dyDescent="0.2">
      <c r="A186" s="33" t="s">
        <v>103</v>
      </c>
      <c r="B186" s="15"/>
      <c r="C186" s="16"/>
      <c r="D186" s="16"/>
      <c r="E186" s="16"/>
      <c r="F186" s="16"/>
      <c r="G186" s="16"/>
      <c r="H186" s="16">
        <v>604</v>
      </c>
      <c r="I186" s="16"/>
      <c r="J186" s="15"/>
      <c r="K186" s="15"/>
      <c r="L186" s="15"/>
      <c r="N186" s="23" t="s">
        <v>116</v>
      </c>
    </row>
    <row r="187" spans="1:14" x14ac:dyDescent="0.2">
      <c r="A187" s="33" t="s">
        <v>104</v>
      </c>
      <c r="B187" s="15"/>
      <c r="C187" s="16"/>
      <c r="D187" s="16"/>
      <c r="E187" s="16"/>
      <c r="F187" s="16"/>
      <c r="G187" s="16"/>
      <c r="H187" s="16">
        <v>715</v>
      </c>
      <c r="I187" s="16"/>
      <c r="J187" s="15"/>
      <c r="K187" s="15"/>
      <c r="L187" s="15"/>
      <c r="N187" s="23" t="s">
        <v>117</v>
      </c>
    </row>
    <row r="188" spans="1:14" x14ac:dyDescent="0.2">
      <c r="A188" s="33" t="s">
        <v>105</v>
      </c>
      <c r="B188" s="15"/>
      <c r="C188" s="16"/>
      <c r="D188" s="16"/>
      <c r="E188" s="16"/>
      <c r="F188" s="16"/>
      <c r="G188" s="16"/>
      <c r="H188" s="16">
        <v>436</v>
      </c>
      <c r="I188" s="16"/>
      <c r="J188" s="15"/>
      <c r="K188" s="15"/>
      <c r="L188" s="15"/>
      <c r="N188" s="23" t="s">
        <v>118</v>
      </c>
    </row>
    <row r="189" spans="1:14" x14ac:dyDescent="0.2">
      <c r="A189" s="33" t="s">
        <v>106</v>
      </c>
      <c r="B189" s="15"/>
      <c r="C189" s="16"/>
      <c r="D189" s="16"/>
      <c r="E189" s="16"/>
      <c r="F189" s="16"/>
      <c r="G189" s="16"/>
      <c r="H189" s="16">
        <v>118</v>
      </c>
      <c r="I189" s="16"/>
      <c r="J189" s="15"/>
      <c r="K189" s="15"/>
      <c r="L189" s="15"/>
      <c r="N189" s="23" t="s">
        <v>119</v>
      </c>
    </row>
    <row r="190" spans="1:14" x14ac:dyDescent="0.2">
      <c r="A190" s="33" t="s">
        <v>107</v>
      </c>
      <c r="B190" s="15"/>
      <c r="C190" s="16"/>
      <c r="D190" s="16"/>
      <c r="E190" s="16"/>
      <c r="F190" s="16"/>
      <c r="G190" s="16"/>
      <c r="H190" s="16">
        <v>66</v>
      </c>
      <c r="I190" s="16"/>
      <c r="J190" s="15"/>
      <c r="K190" s="15"/>
      <c r="L190" s="15"/>
      <c r="N190" s="23" t="s">
        <v>120</v>
      </c>
    </row>
    <row r="191" spans="1:14" x14ac:dyDescent="0.2">
      <c r="A191" s="33" t="s">
        <v>108</v>
      </c>
      <c r="B191" s="15"/>
      <c r="C191" s="16"/>
      <c r="D191" s="16"/>
      <c r="E191" s="16"/>
      <c r="F191" s="16"/>
      <c r="G191" s="16"/>
      <c r="H191" s="16">
        <v>727</v>
      </c>
      <c r="I191" s="16"/>
      <c r="J191" s="15"/>
      <c r="K191" s="15"/>
      <c r="L191" s="15"/>
      <c r="N191" s="23" t="s">
        <v>121</v>
      </c>
    </row>
    <row r="192" spans="1:14" x14ac:dyDescent="0.2">
      <c r="A192" s="33" t="s">
        <v>109</v>
      </c>
      <c r="B192" s="15"/>
      <c r="C192" s="16"/>
      <c r="D192" s="16"/>
      <c r="E192" s="16"/>
      <c r="F192" s="16"/>
      <c r="G192" s="16"/>
      <c r="H192" s="16">
        <v>101</v>
      </c>
      <c r="I192" s="16"/>
      <c r="J192" s="15"/>
      <c r="K192" s="15"/>
      <c r="L192" s="15"/>
      <c r="N192" s="23" t="s">
        <v>122</v>
      </c>
    </row>
    <row r="193" spans="1:14" x14ac:dyDescent="0.2">
      <c r="A193" s="33" t="s">
        <v>110</v>
      </c>
      <c r="B193" s="15"/>
      <c r="C193" s="16"/>
      <c r="D193" s="16"/>
      <c r="E193" s="16"/>
      <c r="F193" s="16"/>
      <c r="G193" s="16"/>
      <c r="H193" s="16">
        <v>335</v>
      </c>
      <c r="I193" s="16"/>
      <c r="J193" s="15"/>
      <c r="K193" s="15"/>
      <c r="L193" s="15"/>
      <c r="N193" s="23" t="s">
        <v>123</v>
      </c>
    </row>
    <row r="194" spans="1:14" x14ac:dyDescent="0.2">
      <c r="A194" s="33" t="s">
        <v>111</v>
      </c>
      <c r="B194" s="15"/>
      <c r="C194" s="16"/>
      <c r="D194" s="16"/>
      <c r="E194" s="16"/>
      <c r="F194" s="16"/>
      <c r="G194" s="16"/>
      <c r="H194" s="16">
        <v>448</v>
      </c>
      <c r="I194" s="16"/>
      <c r="J194" s="15"/>
      <c r="K194" s="15"/>
      <c r="L194" s="15"/>
      <c r="N194" s="23" t="s">
        <v>124</v>
      </c>
    </row>
    <row r="195" spans="1:14" x14ac:dyDescent="0.2">
      <c r="A195" s="33" t="s">
        <v>112</v>
      </c>
      <c r="B195" s="15"/>
      <c r="C195" s="16"/>
      <c r="D195" s="16"/>
      <c r="E195" s="16"/>
      <c r="F195" s="16"/>
      <c r="G195" s="16"/>
      <c r="H195" s="16">
        <v>556</v>
      </c>
      <c r="I195" s="16"/>
      <c r="J195" s="15"/>
      <c r="K195" s="15"/>
      <c r="L195" s="15"/>
      <c r="N195" s="23" t="s">
        <v>125</v>
      </c>
    </row>
    <row r="196" spans="1:14" ht="13.5" thickBot="1" x14ac:dyDescent="0.25">
      <c r="A196" s="41" t="s">
        <v>113</v>
      </c>
      <c r="C196" s="42"/>
      <c r="D196" s="42"/>
      <c r="E196" s="42"/>
      <c r="F196" s="42"/>
      <c r="G196" s="42"/>
      <c r="H196" s="42">
        <v>887</v>
      </c>
      <c r="I196" s="42"/>
      <c r="J196" s="2"/>
      <c r="K196" s="2"/>
      <c r="L196" s="42"/>
      <c r="N196" s="43" t="s">
        <v>113</v>
      </c>
    </row>
    <row r="197" spans="1:14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M197" s="3"/>
      <c r="N197" s="37">
        <v>2005</v>
      </c>
    </row>
    <row r="198" spans="1:14" x14ac:dyDescent="0.2">
      <c r="A198" s="33" t="s">
        <v>229</v>
      </c>
      <c r="B198" s="15"/>
      <c r="C198" s="16"/>
      <c r="D198" s="16"/>
      <c r="E198" s="16"/>
      <c r="F198" s="16"/>
      <c r="G198" s="16"/>
      <c r="H198" s="16">
        <v>972</v>
      </c>
      <c r="I198" s="16"/>
      <c r="J198" s="15"/>
      <c r="K198" s="15"/>
      <c r="L198" s="14">
        <v>33.825600000000001</v>
      </c>
      <c r="N198" s="23" t="s">
        <v>230</v>
      </c>
    </row>
    <row r="199" spans="1:14" x14ac:dyDescent="0.2">
      <c r="A199" s="33" t="s">
        <v>103</v>
      </c>
      <c r="B199" s="15"/>
      <c r="C199" s="16"/>
      <c r="D199" s="16"/>
      <c r="E199" s="16"/>
      <c r="F199" s="16"/>
      <c r="G199" s="16"/>
      <c r="H199" s="16">
        <v>1098</v>
      </c>
      <c r="I199" s="16"/>
      <c r="J199" s="15"/>
      <c r="K199" s="15"/>
      <c r="L199" s="14">
        <v>38.2104</v>
      </c>
      <c r="N199" s="23" t="s">
        <v>116</v>
      </c>
    </row>
    <row r="200" spans="1:14" x14ac:dyDescent="0.2">
      <c r="A200" s="33" t="s">
        <v>104</v>
      </c>
      <c r="B200" s="15"/>
      <c r="C200" s="16"/>
      <c r="D200" s="16"/>
      <c r="E200" s="16"/>
      <c r="F200" s="16"/>
      <c r="G200" s="16"/>
      <c r="H200" s="16">
        <v>1120</v>
      </c>
      <c r="I200" s="16"/>
      <c r="J200" s="15"/>
      <c r="K200" s="15"/>
      <c r="L200" s="14">
        <v>38.975999999999999</v>
      </c>
      <c r="N200" s="23" t="s">
        <v>117</v>
      </c>
    </row>
    <row r="201" spans="1:14" x14ac:dyDescent="0.2">
      <c r="A201" s="33" t="s">
        <v>105</v>
      </c>
      <c r="B201" s="15"/>
      <c r="C201" s="16"/>
      <c r="D201" s="16"/>
      <c r="E201" s="16"/>
      <c r="F201" s="16"/>
      <c r="G201" s="16"/>
      <c r="H201" s="16">
        <v>469</v>
      </c>
      <c r="I201" s="16"/>
      <c r="J201" s="15"/>
      <c r="K201" s="15"/>
      <c r="L201" s="14">
        <v>16.321200000000001</v>
      </c>
      <c r="N201" s="23" t="s">
        <v>118</v>
      </c>
    </row>
    <row r="202" spans="1:14" x14ac:dyDescent="0.2">
      <c r="A202" s="33" t="s">
        <v>106</v>
      </c>
      <c r="B202" s="15"/>
      <c r="C202" s="16"/>
      <c r="D202" s="16"/>
      <c r="E202" s="16"/>
      <c r="F202" s="16"/>
      <c r="G202" s="16"/>
      <c r="H202" s="16">
        <v>372</v>
      </c>
      <c r="I202" s="16"/>
      <c r="J202" s="15"/>
      <c r="K202" s="15"/>
      <c r="L202" s="14">
        <v>12.945600000000001</v>
      </c>
      <c r="N202" s="23" t="s">
        <v>119</v>
      </c>
    </row>
    <row r="203" spans="1:14" x14ac:dyDescent="0.2">
      <c r="A203" s="33" t="s">
        <v>107</v>
      </c>
      <c r="B203" s="15"/>
      <c r="C203" s="16"/>
      <c r="D203" s="16"/>
      <c r="E203" s="16"/>
      <c r="F203" s="16"/>
      <c r="G203" s="16"/>
      <c r="H203" s="16">
        <v>262</v>
      </c>
      <c r="I203" s="16"/>
      <c r="J203" s="15"/>
      <c r="K203" s="15"/>
      <c r="L203" s="14">
        <v>9.1175999999999995</v>
      </c>
      <c r="N203" s="23" t="s">
        <v>120</v>
      </c>
    </row>
    <row r="204" spans="1:14" x14ac:dyDescent="0.2">
      <c r="A204" s="33" t="s">
        <v>108</v>
      </c>
      <c r="B204" s="15"/>
      <c r="C204" s="16"/>
      <c r="D204" s="16"/>
      <c r="E204" s="16"/>
      <c r="F204" s="16"/>
      <c r="G204" s="16"/>
      <c r="H204" s="16">
        <v>837</v>
      </c>
      <c r="I204" s="16"/>
      <c r="J204" s="15"/>
      <c r="K204" s="15"/>
      <c r="L204" s="14">
        <v>29.127600000000001</v>
      </c>
      <c r="N204" s="23" t="s">
        <v>121</v>
      </c>
    </row>
    <row r="205" spans="1:14" x14ac:dyDescent="0.2">
      <c r="A205" s="33" t="s">
        <v>109</v>
      </c>
      <c r="B205" s="15"/>
      <c r="C205" s="16"/>
      <c r="D205" s="16"/>
      <c r="E205" s="16"/>
      <c r="F205" s="16"/>
      <c r="G205" s="16"/>
      <c r="H205" s="16">
        <v>320</v>
      </c>
      <c r="I205" s="16"/>
      <c r="J205" s="15"/>
      <c r="K205" s="15"/>
      <c r="L205" s="14">
        <v>11.135999999999999</v>
      </c>
      <c r="N205" s="23" t="s">
        <v>122</v>
      </c>
    </row>
    <row r="206" spans="1:14" x14ac:dyDescent="0.2">
      <c r="A206" s="33" t="s">
        <v>110</v>
      </c>
      <c r="B206" s="15"/>
      <c r="C206" s="16"/>
      <c r="D206" s="16"/>
      <c r="E206" s="16"/>
      <c r="F206" s="16"/>
      <c r="G206" s="16"/>
      <c r="H206" s="16">
        <v>509</v>
      </c>
      <c r="I206" s="16"/>
      <c r="J206" s="15"/>
      <c r="K206" s="15"/>
      <c r="L206" s="14">
        <v>26.726400000000005</v>
      </c>
      <c r="N206" s="23" t="s">
        <v>123</v>
      </c>
    </row>
    <row r="207" spans="1:14" x14ac:dyDescent="0.2">
      <c r="A207" s="33" t="s">
        <v>111</v>
      </c>
      <c r="B207" s="15"/>
      <c r="C207" s="16"/>
      <c r="D207" s="16"/>
      <c r="E207" s="16"/>
      <c r="F207" s="16"/>
      <c r="G207" s="16"/>
      <c r="H207" s="16">
        <v>588</v>
      </c>
      <c r="I207" s="16"/>
      <c r="J207" s="15"/>
      <c r="K207" s="15"/>
      <c r="L207" s="14">
        <v>20.462400000000002</v>
      </c>
      <c r="N207" s="23" t="s">
        <v>124</v>
      </c>
    </row>
    <row r="208" spans="1:14" x14ac:dyDescent="0.2">
      <c r="A208" s="33" t="s">
        <v>112</v>
      </c>
      <c r="B208" s="15"/>
      <c r="C208" s="16"/>
      <c r="D208" s="16"/>
      <c r="E208" s="16"/>
      <c r="F208" s="16"/>
      <c r="G208" s="16"/>
      <c r="H208" s="16">
        <v>776</v>
      </c>
      <c r="I208" s="16"/>
      <c r="J208" s="15"/>
      <c r="K208" s="15"/>
      <c r="L208" s="14">
        <v>27.004800000000003</v>
      </c>
      <c r="N208" s="23" t="s">
        <v>125</v>
      </c>
    </row>
    <row r="209" spans="1:14" ht="13.5" thickBot="1" x14ac:dyDescent="0.25">
      <c r="A209" s="41" t="s">
        <v>113</v>
      </c>
      <c r="C209" s="42"/>
      <c r="D209" s="42"/>
      <c r="E209" s="42"/>
      <c r="F209" s="42"/>
      <c r="G209" s="42"/>
      <c r="H209" s="42">
        <v>768</v>
      </c>
      <c r="I209" s="42"/>
      <c r="J209" s="2"/>
      <c r="K209" s="2"/>
      <c r="L209" s="42">
        <v>26.726400000000005</v>
      </c>
      <c r="N209" s="43" t="s">
        <v>113</v>
      </c>
    </row>
    <row r="210" spans="1:14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M210" s="3"/>
      <c r="N210" s="37">
        <v>2006</v>
      </c>
    </row>
    <row r="211" spans="1:14" x14ac:dyDescent="0.2">
      <c r="A211" s="33" t="s">
        <v>229</v>
      </c>
      <c r="B211" s="15"/>
      <c r="C211" s="16"/>
      <c r="D211" s="16"/>
      <c r="E211" s="16"/>
      <c r="F211" s="16"/>
      <c r="G211" s="16"/>
      <c r="H211" s="16">
        <v>985.04100000000005</v>
      </c>
      <c r="I211" s="16"/>
      <c r="J211" s="15"/>
      <c r="K211" s="15"/>
      <c r="L211" s="14">
        <v>34.279426800000003</v>
      </c>
      <c r="N211" s="23" t="s">
        <v>230</v>
      </c>
    </row>
    <row r="212" spans="1:14" x14ac:dyDescent="0.2">
      <c r="A212" s="33" t="s">
        <v>103</v>
      </c>
      <c r="B212" s="15"/>
      <c r="C212" s="16"/>
      <c r="D212" s="16"/>
      <c r="E212" s="16"/>
      <c r="F212" s="16"/>
      <c r="G212" s="16"/>
      <c r="H212" s="16">
        <v>915</v>
      </c>
      <c r="I212" s="16"/>
      <c r="J212" s="15"/>
      <c r="K212" s="15"/>
      <c r="L212" s="14">
        <v>31.841999999999999</v>
      </c>
      <c r="N212" s="23" t="s">
        <v>116</v>
      </c>
    </row>
    <row r="213" spans="1:14" x14ac:dyDescent="0.2">
      <c r="A213" s="33" t="s">
        <v>104</v>
      </c>
      <c r="B213" s="15"/>
      <c r="C213" s="16"/>
      <c r="D213" s="16"/>
      <c r="E213" s="16"/>
      <c r="F213" s="16"/>
      <c r="G213" s="16"/>
      <c r="H213" s="16">
        <v>1046</v>
      </c>
      <c r="I213" s="16"/>
      <c r="J213" s="15"/>
      <c r="K213" s="15"/>
      <c r="L213" s="14">
        <v>36.400800000000004</v>
      </c>
      <c r="N213" s="23" t="s">
        <v>117</v>
      </c>
    </row>
    <row r="214" spans="1:14" x14ac:dyDescent="0.2">
      <c r="A214" s="33" t="s">
        <v>105</v>
      </c>
      <c r="B214" s="15"/>
      <c r="C214" s="16"/>
      <c r="D214" s="16"/>
      <c r="E214" s="16"/>
      <c r="F214" s="16"/>
      <c r="G214" s="16"/>
      <c r="H214" s="16">
        <v>641</v>
      </c>
      <c r="I214" s="16"/>
      <c r="J214" s="15"/>
      <c r="K214" s="15"/>
      <c r="L214" s="14">
        <v>22.306800000000003</v>
      </c>
      <c r="N214" s="23" t="s">
        <v>118</v>
      </c>
    </row>
    <row r="215" spans="1:14" x14ac:dyDescent="0.2">
      <c r="A215" s="33" t="s">
        <v>106</v>
      </c>
      <c r="B215" s="15"/>
      <c r="C215" s="16"/>
      <c r="D215" s="16"/>
      <c r="E215" s="16"/>
      <c r="F215" s="16"/>
      <c r="G215" s="16"/>
      <c r="H215" s="16">
        <v>242</v>
      </c>
      <c r="I215" s="16"/>
      <c r="J215" s="15"/>
      <c r="K215" s="15"/>
      <c r="L215" s="14">
        <v>8.4215999999999998</v>
      </c>
      <c r="N215" s="23" t="s">
        <v>119</v>
      </c>
    </row>
    <row r="216" spans="1:14" x14ac:dyDescent="0.2">
      <c r="A216" s="33" t="s">
        <v>107</v>
      </c>
      <c r="B216" s="15"/>
      <c r="C216" s="16"/>
      <c r="D216" s="16"/>
      <c r="E216" s="16"/>
      <c r="F216" s="16"/>
      <c r="G216" s="16"/>
      <c r="H216" s="16">
        <v>212</v>
      </c>
      <c r="I216" s="16"/>
      <c r="J216" s="15"/>
      <c r="K216" s="15"/>
      <c r="L216" s="14">
        <v>7.377600000000001</v>
      </c>
      <c r="N216" s="23" t="s">
        <v>120</v>
      </c>
    </row>
    <row r="217" spans="1:14" x14ac:dyDescent="0.2">
      <c r="A217" s="33" t="s">
        <v>108</v>
      </c>
      <c r="B217" s="15"/>
      <c r="C217" s="16"/>
      <c r="D217" s="16"/>
      <c r="E217" s="16"/>
      <c r="F217" s="16"/>
      <c r="G217" s="16"/>
      <c r="H217" s="16">
        <v>499</v>
      </c>
      <c r="I217" s="16"/>
      <c r="J217" s="15"/>
      <c r="K217" s="15"/>
      <c r="L217" s="14">
        <v>17.365200000000002</v>
      </c>
      <c r="N217" s="23" t="s">
        <v>121</v>
      </c>
    </row>
    <row r="218" spans="1:14" x14ac:dyDescent="0.2">
      <c r="A218" s="33" t="s">
        <v>109</v>
      </c>
      <c r="B218" s="15"/>
      <c r="C218" s="16"/>
      <c r="D218" s="16"/>
      <c r="E218" s="16"/>
      <c r="F218" s="16"/>
      <c r="G218" s="16"/>
      <c r="H218" s="16">
        <v>248</v>
      </c>
      <c r="I218" s="16"/>
      <c r="J218" s="15"/>
      <c r="K218" s="15"/>
      <c r="L218" s="14">
        <v>8.6303999999999998</v>
      </c>
      <c r="N218" s="23" t="s">
        <v>122</v>
      </c>
    </row>
    <row r="219" spans="1:14" x14ac:dyDescent="0.2">
      <c r="A219" s="33" t="s">
        <v>110</v>
      </c>
      <c r="B219" s="15"/>
      <c r="C219" s="16"/>
      <c r="D219" s="16"/>
      <c r="E219" s="16"/>
      <c r="F219" s="16"/>
      <c r="G219" s="16"/>
      <c r="H219" s="16">
        <v>272</v>
      </c>
      <c r="I219" s="16"/>
      <c r="J219" s="15"/>
      <c r="K219" s="15"/>
      <c r="L219" s="14">
        <v>9.4656000000000002</v>
      </c>
      <c r="N219" s="23" t="s">
        <v>123</v>
      </c>
    </row>
    <row r="220" spans="1:14" x14ac:dyDescent="0.2">
      <c r="A220" s="33" t="s">
        <v>111</v>
      </c>
      <c r="B220" s="15"/>
      <c r="C220" s="16"/>
      <c r="D220" s="16"/>
      <c r="E220" s="16"/>
      <c r="F220" s="16"/>
      <c r="G220" s="16"/>
      <c r="H220" s="16">
        <v>348</v>
      </c>
      <c r="I220" s="16"/>
      <c r="J220" s="15"/>
      <c r="K220" s="15"/>
      <c r="L220" s="14">
        <v>12.110400000000002</v>
      </c>
      <c r="N220" s="23" t="s">
        <v>124</v>
      </c>
    </row>
    <row r="221" spans="1:14" x14ac:dyDescent="0.2">
      <c r="A221" s="33" t="s">
        <v>112</v>
      </c>
      <c r="B221" s="15"/>
      <c r="C221" s="16"/>
      <c r="D221" s="16"/>
      <c r="E221" s="16"/>
      <c r="F221" s="16"/>
      <c r="G221" s="16"/>
      <c r="H221" s="16">
        <v>453</v>
      </c>
      <c r="I221" s="16"/>
      <c r="J221" s="15"/>
      <c r="K221" s="15"/>
      <c r="L221" s="14">
        <v>15.764400000000002</v>
      </c>
      <c r="N221" s="23" t="s">
        <v>125</v>
      </c>
    </row>
    <row r="222" spans="1:14" ht="13.5" thickBot="1" x14ac:dyDescent="0.25">
      <c r="A222" s="41" t="s">
        <v>113</v>
      </c>
      <c r="C222" s="42"/>
      <c r="D222" s="42"/>
      <c r="E222" s="42"/>
      <c r="F222" s="42"/>
      <c r="G222" s="42"/>
      <c r="H222" s="42">
        <v>509</v>
      </c>
      <c r="I222" s="42"/>
      <c r="J222" s="2"/>
      <c r="K222" s="2"/>
      <c r="L222" s="42">
        <v>17.713200000000001</v>
      </c>
      <c r="N222" s="43" t="s">
        <v>113</v>
      </c>
    </row>
    <row r="223" spans="1:14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M223" s="3"/>
      <c r="N223" s="37">
        <v>2007</v>
      </c>
    </row>
    <row r="224" spans="1:14" x14ac:dyDescent="0.2">
      <c r="A224" s="33" t="s">
        <v>229</v>
      </c>
      <c r="B224" s="15"/>
      <c r="C224" s="16"/>
      <c r="D224" s="16"/>
      <c r="E224" s="16"/>
      <c r="F224" s="16"/>
      <c r="G224" s="16"/>
      <c r="H224" s="16">
        <v>369</v>
      </c>
      <c r="I224" s="16"/>
      <c r="J224" s="15"/>
      <c r="K224" s="15"/>
      <c r="L224" s="14">
        <v>12.841199999999999</v>
      </c>
      <c r="N224" s="23" t="s">
        <v>230</v>
      </c>
    </row>
    <row r="225" spans="1:14" x14ac:dyDescent="0.2">
      <c r="A225" s="33" t="s">
        <v>103</v>
      </c>
      <c r="B225" s="15"/>
      <c r="C225" s="16"/>
      <c r="D225" s="16"/>
      <c r="E225" s="16"/>
      <c r="F225" s="16"/>
      <c r="G225" s="16"/>
      <c r="H225" s="16">
        <v>400</v>
      </c>
      <c r="I225" s="16"/>
      <c r="J225" s="15"/>
      <c r="K225" s="15"/>
      <c r="L225" s="14">
        <v>13.92</v>
      </c>
      <c r="N225" s="23" t="s">
        <v>116</v>
      </c>
    </row>
    <row r="226" spans="1:14" x14ac:dyDescent="0.2">
      <c r="A226" s="33" t="s">
        <v>104</v>
      </c>
      <c r="B226" s="15"/>
      <c r="C226" s="16"/>
      <c r="D226" s="16"/>
      <c r="E226" s="16"/>
      <c r="F226" s="16"/>
      <c r="G226" s="16"/>
      <c r="H226" s="16">
        <v>318</v>
      </c>
      <c r="I226" s="16"/>
      <c r="J226" s="15"/>
      <c r="K226" s="15"/>
      <c r="L226" s="14">
        <v>11.0664</v>
      </c>
      <c r="N226" s="23" t="s">
        <v>117</v>
      </c>
    </row>
    <row r="227" spans="1:14" x14ac:dyDescent="0.2">
      <c r="A227" s="33" t="s">
        <v>105</v>
      </c>
      <c r="B227" s="15"/>
      <c r="C227" s="16"/>
      <c r="D227" s="16"/>
      <c r="E227" s="16"/>
      <c r="F227" s="16"/>
      <c r="G227" s="16"/>
      <c r="H227" s="16">
        <v>140</v>
      </c>
      <c r="I227" s="16"/>
      <c r="J227" s="15"/>
      <c r="K227" s="15"/>
      <c r="L227" s="14">
        <v>4.8719999999999999</v>
      </c>
      <c r="N227" s="23" t="s">
        <v>118</v>
      </c>
    </row>
    <row r="228" spans="1:14" x14ac:dyDescent="0.2">
      <c r="A228" s="33" t="s">
        <v>106</v>
      </c>
      <c r="B228" s="15"/>
      <c r="C228" s="16"/>
      <c r="D228" s="16"/>
      <c r="E228" s="16"/>
      <c r="F228" s="16"/>
      <c r="G228" s="16"/>
      <c r="H228" s="16">
        <v>142</v>
      </c>
      <c r="I228" s="16"/>
      <c r="J228" s="15"/>
      <c r="K228" s="15"/>
      <c r="L228" s="14">
        <v>4.9416000000000002</v>
      </c>
      <c r="N228" s="23" t="s">
        <v>119</v>
      </c>
    </row>
    <row r="229" spans="1:14" x14ac:dyDescent="0.2">
      <c r="A229" s="33" t="s">
        <v>107</v>
      </c>
      <c r="B229" s="15"/>
      <c r="C229" s="16"/>
      <c r="D229" s="16"/>
      <c r="E229" s="16"/>
      <c r="F229" s="16"/>
      <c r="G229" s="16"/>
      <c r="H229" s="16">
        <v>40</v>
      </c>
      <c r="I229" s="16"/>
      <c r="J229" s="15"/>
      <c r="K229" s="15"/>
      <c r="L229" s="14">
        <v>1.3919999999999999</v>
      </c>
      <c r="N229" s="23" t="s">
        <v>120</v>
      </c>
    </row>
    <row r="230" spans="1:14" x14ac:dyDescent="0.2">
      <c r="A230" s="33" t="s">
        <v>108</v>
      </c>
      <c r="B230" s="15"/>
      <c r="C230" s="16"/>
      <c r="D230" s="16"/>
      <c r="E230" s="16"/>
      <c r="F230" s="16"/>
      <c r="G230" s="16"/>
      <c r="H230" s="16">
        <v>586</v>
      </c>
      <c r="I230" s="16"/>
      <c r="J230" s="15"/>
      <c r="K230" s="15"/>
      <c r="L230" s="14">
        <v>20.392799999999998</v>
      </c>
      <c r="N230" s="23" t="s">
        <v>121</v>
      </c>
    </row>
    <row r="231" spans="1:14" x14ac:dyDescent="0.2">
      <c r="A231" s="33" t="s">
        <v>109</v>
      </c>
      <c r="B231" s="15"/>
      <c r="C231" s="16"/>
      <c r="D231" s="16"/>
      <c r="E231" s="16"/>
      <c r="F231" s="16"/>
      <c r="G231" s="16"/>
      <c r="H231" s="16">
        <v>73</v>
      </c>
      <c r="I231" s="16"/>
      <c r="J231" s="15"/>
      <c r="K231" s="15"/>
      <c r="L231" s="14">
        <v>2.5404</v>
      </c>
      <c r="N231" s="23" t="s">
        <v>122</v>
      </c>
    </row>
    <row r="232" spans="1:14" x14ac:dyDescent="0.2">
      <c r="A232" s="33" t="s">
        <v>110</v>
      </c>
      <c r="B232" s="15"/>
      <c r="C232" s="16"/>
      <c r="D232" s="16"/>
      <c r="E232" s="16"/>
      <c r="F232" s="16"/>
      <c r="G232" s="16"/>
      <c r="H232" s="16">
        <v>145</v>
      </c>
      <c r="I232" s="16"/>
      <c r="J232" s="15"/>
      <c r="K232" s="15"/>
      <c r="L232" s="14">
        <v>5.0460000000000003</v>
      </c>
      <c r="N232" s="23" t="s">
        <v>123</v>
      </c>
    </row>
    <row r="233" spans="1:14" x14ac:dyDescent="0.2">
      <c r="A233" s="33" t="s">
        <v>111</v>
      </c>
      <c r="B233" s="15"/>
      <c r="C233" s="16"/>
      <c r="D233" s="16"/>
      <c r="E233" s="16"/>
      <c r="F233" s="16"/>
      <c r="G233" s="16"/>
      <c r="H233" s="16">
        <v>384</v>
      </c>
      <c r="I233" s="16"/>
      <c r="J233" s="15"/>
      <c r="K233" s="15"/>
      <c r="L233" s="14">
        <v>13.363200000000003</v>
      </c>
      <c r="N233" s="23" t="s">
        <v>124</v>
      </c>
    </row>
    <row r="234" spans="1:14" x14ac:dyDescent="0.2">
      <c r="A234" s="33" t="s">
        <v>112</v>
      </c>
      <c r="B234" s="15"/>
      <c r="C234" s="16"/>
      <c r="D234" s="16"/>
      <c r="E234" s="16"/>
      <c r="F234" s="16"/>
      <c r="G234" s="16"/>
      <c r="H234" s="16">
        <v>417</v>
      </c>
      <c r="I234" s="16"/>
      <c r="J234" s="15"/>
      <c r="K234" s="15"/>
      <c r="L234" s="14">
        <v>14.5116</v>
      </c>
      <c r="N234" s="23" t="s">
        <v>125</v>
      </c>
    </row>
    <row r="235" spans="1:14" ht="13.5" thickBot="1" x14ac:dyDescent="0.25">
      <c r="A235" s="41" t="s">
        <v>113</v>
      </c>
      <c r="C235" s="42"/>
      <c r="D235" s="42"/>
      <c r="E235" s="42"/>
      <c r="F235" s="42"/>
      <c r="G235" s="42"/>
      <c r="H235" s="42">
        <v>411</v>
      </c>
      <c r="I235" s="42"/>
      <c r="J235" s="2"/>
      <c r="K235" s="2"/>
      <c r="L235" s="42">
        <v>14.302800000000001</v>
      </c>
      <c r="N235" s="43" t="s">
        <v>113</v>
      </c>
    </row>
    <row r="236" spans="1:14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M236" s="3"/>
      <c r="N236" s="37">
        <v>2008</v>
      </c>
    </row>
    <row r="237" spans="1:14" x14ac:dyDescent="0.2">
      <c r="A237" s="33" t="s">
        <v>229</v>
      </c>
      <c r="B237" s="15"/>
      <c r="C237" s="16"/>
      <c r="D237" s="16"/>
      <c r="E237" s="16"/>
      <c r="F237" s="16"/>
      <c r="G237" s="16"/>
      <c r="H237" s="16">
        <v>543</v>
      </c>
      <c r="I237" s="16"/>
      <c r="J237" s="15"/>
      <c r="K237" s="15"/>
      <c r="L237" s="14">
        <v>18.8964</v>
      </c>
      <c r="N237" s="23" t="s">
        <v>230</v>
      </c>
    </row>
    <row r="238" spans="1:14" x14ac:dyDescent="0.2">
      <c r="A238" s="33" t="s">
        <v>103</v>
      </c>
      <c r="B238" s="15"/>
      <c r="C238" s="16"/>
      <c r="D238" s="16"/>
      <c r="E238" s="16"/>
      <c r="F238" s="16"/>
      <c r="G238" s="16"/>
      <c r="H238" s="16">
        <v>426</v>
      </c>
      <c r="I238" s="16"/>
      <c r="J238" s="15"/>
      <c r="K238" s="15"/>
      <c r="L238" s="14">
        <v>14.824800000000002</v>
      </c>
      <c r="N238" s="23" t="s">
        <v>116</v>
      </c>
    </row>
    <row r="239" spans="1:14" x14ac:dyDescent="0.2">
      <c r="A239" s="33" t="s">
        <v>104</v>
      </c>
      <c r="B239" s="15"/>
      <c r="C239" s="16"/>
      <c r="D239" s="16"/>
      <c r="E239" s="16"/>
      <c r="F239" s="16"/>
      <c r="G239" s="16"/>
      <c r="H239" s="16">
        <v>404</v>
      </c>
      <c r="I239" s="16"/>
      <c r="J239" s="15"/>
      <c r="K239" s="15"/>
      <c r="L239" s="14">
        <v>14.059200000000002</v>
      </c>
      <c r="N239" s="23" t="s">
        <v>117</v>
      </c>
    </row>
    <row r="240" spans="1:14" x14ac:dyDescent="0.2">
      <c r="A240" s="33" t="s">
        <v>105</v>
      </c>
      <c r="B240" s="15"/>
      <c r="C240" s="16"/>
      <c r="D240" s="16"/>
      <c r="E240" s="16"/>
      <c r="F240" s="16"/>
      <c r="G240" s="16"/>
      <c r="H240" s="16">
        <v>270</v>
      </c>
      <c r="I240" s="16"/>
      <c r="J240" s="15"/>
      <c r="K240" s="15"/>
      <c r="L240" s="14">
        <v>9.3960000000000008</v>
      </c>
      <c r="N240" s="23" t="s">
        <v>118</v>
      </c>
    </row>
    <row r="241" spans="1:15" x14ac:dyDescent="0.2">
      <c r="A241" s="33" t="s">
        <v>106</v>
      </c>
      <c r="B241" s="15"/>
      <c r="C241" s="16"/>
      <c r="D241" s="16"/>
      <c r="E241" s="16"/>
      <c r="F241" s="16"/>
      <c r="G241" s="16"/>
      <c r="H241" s="16">
        <v>106</v>
      </c>
      <c r="I241" s="16"/>
      <c r="J241" s="15"/>
      <c r="K241" s="15"/>
      <c r="L241" s="14">
        <v>3.6888000000000005</v>
      </c>
      <c r="N241" s="23" t="s">
        <v>119</v>
      </c>
    </row>
    <row r="242" spans="1:15" x14ac:dyDescent="0.2">
      <c r="A242" s="33" t="s">
        <v>107</v>
      </c>
      <c r="B242" s="15"/>
      <c r="C242" s="16"/>
      <c r="D242" s="16"/>
      <c r="E242" s="16"/>
      <c r="F242" s="16"/>
      <c r="G242" s="16"/>
      <c r="H242" s="16">
        <v>98</v>
      </c>
      <c r="I242" s="16"/>
      <c r="J242" s="15"/>
      <c r="K242" s="15"/>
      <c r="L242" s="14">
        <v>3.4104000000000001</v>
      </c>
      <c r="N242" s="23" t="s">
        <v>120</v>
      </c>
    </row>
    <row r="243" spans="1:15" x14ac:dyDescent="0.2">
      <c r="A243" s="33" t="s">
        <v>108</v>
      </c>
      <c r="B243" s="15"/>
      <c r="C243" s="16"/>
      <c r="D243" s="16"/>
      <c r="E243" s="16"/>
      <c r="F243" s="16"/>
      <c r="G243" s="16"/>
      <c r="H243" s="16">
        <v>433</v>
      </c>
      <c r="I243" s="16"/>
      <c r="J243" s="15"/>
      <c r="K243" s="15"/>
      <c r="L243" s="14">
        <v>15.068400000000002</v>
      </c>
      <c r="N243" s="23" t="s">
        <v>121</v>
      </c>
    </row>
    <row r="244" spans="1:15" x14ac:dyDescent="0.2">
      <c r="A244" s="33" t="s">
        <v>109</v>
      </c>
      <c r="B244" s="15"/>
      <c r="C244" s="16"/>
      <c r="D244" s="16"/>
      <c r="E244" s="16"/>
      <c r="F244" s="16"/>
      <c r="G244" s="16"/>
      <c r="H244" s="16">
        <v>68</v>
      </c>
      <c r="I244" s="16"/>
      <c r="J244" s="15"/>
      <c r="K244" s="15"/>
      <c r="L244" s="14">
        <v>2.3664000000000001</v>
      </c>
      <c r="N244" s="23" t="s">
        <v>122</v>
      </c>
    </row>
    <row r="245" spans="1:15" x14ac:dyDescent="0.2">
      <c r="A245" s="33" t="s">
        <v>110</v>
      </c>
      <c r="B245" s="15"/>
      <c r="C245" s="16"/>
      <c r="D245" s="16"/>
      <c r="E245" s="16"/>
      <c r="F245" s="16"/>
      <c r="G245" s="16"/>
      <c r="H245" s="16">
        <v>170</v>
      </c>
      <c r="I245" s="16"/>
      <c r="J245" s="15"/>
      <c r="K245" s="15"/>
      <c r="L245" s="14">
        <v>5.9160000000000004</v>
      </c>
      <c r="N245" s="23" t="s">
        <v>123</v>
      </c>
    </row>
    <row r="246" spans="1:15" x14ac:dyDescent="0.2">
      <c r="A246" s="33" t="s">
        <v>111</v>
      </c>
      <c r="B246" s="15"/>
      <c r="C246" s="16"/>
      <c r="D246" s="16"/>
      <c r="E246" s="16"/>
      <c r="F246" s="16"/>
      <c r="G246" s="16"/>
      <c r="H246" s="16">
        <v>242</v>
      </c>
      <c r="I246" s="16"/>
      <c r="J246" s="15"/>
      <c r="K246" s="15"/>
      <c r="L246" s="14">
        <v>8.4215999999999998</v>
      </c>
      <c r="N246" s="23" t="s">
        <v>124</v>
      </c>
    </row>
    <row r="247" spans="1:15" x14ac:dyDescent="0.2">
      <c r="A247" s="33" t="s">
        <v>112</v>
      </c>
      <c r="B247" s="15"/>
      <c r="C247" s="16"/>
      <c r="D247" s="16"/>
      <c r="E247" s="16"/>
      <c r="F247" s="16"/>
      <c r="G247" s="16"/>
      <c r="H247" s="16">
        <v>244</v>
      </c>
      <c r="I247" s="16"/>
      <c r="J247" s="15"/>
      <c r="K247" s="15"/>
      <c r="L247" s="14">
        <v>8.491200000000001</v>
      </c>
      <c r="N247" s="23" t="s">
        <v>125</v>
      </c>
    </row>
    <row r="248" spans="1:15" ht="13.5" thickBot="1" x14ac:dyDescent="0.25">
      <c r="A248" s="41" t="s">
        <v>113</v>
      </c>
      <c r="C248" s="42"/>
      <c r="D248" s="42"/>
      <c r="E248" s="42"/>
      <c r="F248" s="42"/>
      <c r="G248" s="42"/>
      <c r="H248" s="42">
        <v>423</v>
      </c>
      <c r="I248" s="42"/>
      <c r="J248" s="2"/>
      <c r="K248" s="2"/>
      <c r="L248" s="42">
        <v>14.720400000000001</v>
      </c>
      <c r="N248" s="43" t="s">
        <v>113</v>
      </c>
    </row>
    <row r="249" spans="1:15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M249" s="3"/>
      <c r="N249" s="37">
        <v>2009</v>
      </c>
    </row>
    <row r="250" spans="1:15" x14ac:dyDescent="0.2">
      <c r="A250" s="33" t="s">
        <v>229</v>
      </c>
      <c r="B250" s="16"/>
      <c r="C250" s="16"/>
      <c r="D250" s="16"/>
      <c r="E250" s="16"/>
      <c r="F250" s="16"/>
      <c r="G250" s="16"/>
      <c r="H250" s="16">
        <v>355</v>
      </c>
      <c r="I250" s="16"/>
      <c r="J250" s="15"/>
      <c r="K250" s="15"/>
      <c r="L250" s="14">
        <v>12.353999999999999</v>
      </c>
      <c r="N250" s="23" t="s">
        <v>230</v>
      </c>
      <c r="O250" s="10"/>
    </row>
    <row r="251" spans="1:15" x14ac:dyDescent="0.2">
      <c r="A251" s="33" t="s">
        <v>103</v>
      </c>
      <c r="B251" s="15"/>
      <c r="C251" s="16"/>
      <c r="D251" s="16"/>
      <c r="E251" s="16"/>
      <c r="F251" s="16"/>
      <c r="G251" s="16"/>
      <c r="H251" s="16">
        <v>421</v>
      </c>
      <c r="I251" s="16"/>
      <c r="J251" s="15"/>
      <c r="K251" s="15"/>
      <c r="L251" s="14">
        <v>14.6508</v>
      </c>
      <c r="N251" s="23" t="s">
        <v>116</v>
      </c>
      <c r="O251" s="10"/>
    </row>
    <row r="252" spans="1:15" x14ac:dyDescent="0.2">
      <c r="A252" s="33" t="s">
        <v>104</v>
      </c>
      <c r="B252" s="15"/>
      <c r="C252" s="16"/>
      <c r="D252" s="16"/>
      <c r="E252" s="16"/>
      <c r="F252" s="16"/>
      <c r="G252" s="16"/>
      <c r="H252" s="16">
        <v>343</v>
      </c>
      <c r="I252" s="16"/>
      <c r="J252" s="15"/>
      <c r="K252" s="15"/>
      <c r="L252" s="14">
        <v>11.936400000000001</v>
      </c>
      <c r="N252" s="23" t="s">
        <v>117</v>
      </c>
      <c r="O252" s="10"/>
    </row>
    <row r="253" spans="1:15" x14ac:dyDescent="0.2">
      <c r="A253" s="33" t="s">
        <v>105</v>
      </c>
      <c r="B253" s="15"/>
      <c r="C253" s="16"/>
      <c r="D253" s="16"/>
      <c r="E253" s="16"/>
      <c r="F253" s="16"/>
      <c r="G253" s="16"/>
      <c r="H253" s="16">
        <v>161</v>
      </c>
      <c r="I253" s="16"/>
      <c r="J253" s="15"/>
      <c r="K253" s="15"/>
      <c r="L253" s="14">
        <v>5.6028000000000002</v>
      </c>
      <c r="N253" s="23" t="s">
        <v>118</v>
      </c>
      <c r="O253" s="10"/>
    </row>
    <row r="254" spans="1:15" x14ac:dyDescent="0.2">
      <c r="A254" s="33" t="s">
        <v>106</v>
      </c>
      <c r="B254" s="15"/>
      <c r="C254" s="16"/>
      <c r="D254" s="16"/>
      <c r="E254" s="16"/>
      <c r="F254" s="16"/>
      <c r="G254" s="16"/>
      <c r="H254" s="16">
        <v>60</v>
      </c>
      <c r="I254" s="16"/>
      <c r="J254" s="15"/>
      <c r="K254" s="15"/>
      <c r="L254" s="14">
        <v>2.0880000000000001</v>
      </c>
      <c r="N254" s="23" t="s">
        <v>119</v>
      </c>
      <c r="O254" s="10"/>
    </row>
    <row r="255" spans="1:15" x14ac:dyDescent="0.2">
      <c r="A255" s="33" t="s">
        <v>107</v>
      </c>
      <c r="B255" s="15"/>
      <c r="C255" s="16"/>
      <c r="D255" s="16"/>
      <c r="E255" s="16"/>
      <c r="F255" s="16"/>
      <c r="G255" s="16"/>
      <c r="H255" s="16">
        <v>69</v>
      </c>
      <c r="I255" s="16"/>
      <c r="J255" s="15"/>
      <c r="K255" s="15"/>
      <c r="L255" s="14">
        <v>2.4012000000000002</v>
      </c>
      <c r="N255" s="23" t="s">
        <v>120</v>
      </c>
      <c r="O255" s="10"/>
    </row>
    <row r="256" spans="1:15" x14ac:dyDescent="0.2">
      <c r="A256" s="33" t="s">
        <v>108</v>
      </c>
      <c r="B256" s="15"/>
      <c r="C256" s="16"/>
      <c r="D256" s="16"/>
      <c r="E256" s="16"/>
      <c r="F256" s="16"/>
      <c r="G256" s="16"/>
      <c r="H256" s="16">
        <v>774</v>
      </c>
      <c r="I256" s="16"/>
      <c r="J256" s="15"/>
      <c r="K256" s="15"/>
      <c r="L256" s="14">
        <v>26.935200000000002</v>
      </c>
      <c r="N256" s="23" t="s">
        <v>121</v>
      </c>
      <c r="O256" s="10"/>
    </row>
    <row r="257" spans="1:15" x14ac:dyDescent="0.2">
      <c r="A257" s="33" t="s">
        <v>109</v>
      </c>
      <c r="B257" s="15"/>
      <c r="C257" s="16"/>
      <c r="D257" s="16"/>
      <c r="E257" s="16"/>
      <c r="F257" s="16"/>
      <c r="G257" s="16"/>
      <c r="H257" s="16">
        <v>54</v>
      </c>
      <c r="I257" s="16"/>
      <c r="J257" s="15"/>
      <c r="K257" s="15"/>
      <c r="L257" s="14">
        <v>1.8792</v>
      </c>
      <c r="N257" s="23" t="s">
        <v>122</v>
      </c>
      <c r="O257" s="10"/>
    </row>
    <row r="258" spans="1:15" x14ac:dyDescent="0.2">
      <c r="A258" s="33" t="s">
        <v>110</v>
      </c>
      <c r="B258" s="15"/>
      <c r="C258" s="16"/>
      <c r="D258" s="16"/>
      <c r="E258" s="16"/>
      <c r="F258" s="16"/>
      <c r="G258" s="16"/>
      <c r="H258" s="16">
        <v>114</v>
      </c>
      <c r="I258" s="16"/>
      <c r="J258" s="15"/>
      <c r="K258" s="15"/>
      <c r="L258" s="14">
        <v>3.9672000000000001</v>
      </c>
      <c r="N258" s="23" t="s">
        <v>123</v>
      </c>
      <c r="O258" s="10"/>
    </row>
    <row r="259" spans="1:15" x14ac:dyDescent="0.2">
      <c r="A259" s="33" t="s">
        <v>111</v>
      </c>
      <c r="B259" s="15"/>
      <c r="C259" s="16"/>
      <c r="D259" s="16"/>
      <c r="E259" s="16"/>
      <c r="F259" s="16"/>
      <c r="G259" s="16"/>
      <c r="H259" s="16">
        <v>290</v>
      </c>
      <c r="I259" s="16"/>
      <c r="J259" s="15"/>
      <c r="K259" s="15"/>
      <c r="L259" s="14">
        <v>10.092000000000001</v>
      </c>
      <c r="N259" s="23" t="s">
        <v>124</v>
      </c>
      <c r="O259" s="10"/>
    </row>
    <row r="260" spans="1:15" x14ac:dyDescent="0.2">
      <c r="A260" s="33" t="s">
        <v>112</v>
      </c>
      <c r="B260" s="15"/>
      <c r="C260" s="16"/>
      <c r="D260" s="16"/>
      <c r="E260" s="16"/>
      <c r="F260" s="16"/>
      <c r="G260" s="16"/>
      <c r="H260" s="16">
        <v>205</v>
      </c>
      <c r="I260" s="16"/>
      <c r="J260" s="15"/>
      <c r="K260" s="15"/>
      <c r="L260" s="14">
        <v>7.1340000000000003</v>
      </c>
      <c r="N260" s="23" t="s">
        <v>125</v>
      </c>
      <c r="O260" s="10"/>
    </row>
    <row r="261" spans="1:15" ht="13.5" thickBot="1" x14ac:dyDescent="0.25">
      <c r="A261" s="41" t="s">
        <v>113</v>
      </c>
      <c r="C261" s="42"/>
      <c r="D261" s="42"/>
      <c r="E261" s="42"/>
      <c r="F261" s="42"/>
      <c r="G261" s="42"/>
      <c r="H261" s="42">
        <v>294</v>
      </c>
      <c r="I261" s="42"/>
      <c r="J261" s="2"/>
      <c r="K261" s="2"/>
      <c r="L261" s="42">
        <v>10.231200000000001</v>
      </c>
      <c r="N261" s="43" t="s">
        <v>113</v>
      </c>
    </row>
    <row r="262" spans="1:15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M262" s="3"/>
      <c r="N262" s="37">
        <v>2010</v>
      </c>
    </row>
    <row r="263" spans="1:15" x14ac:dyDescent="0.2">
      <c r="A263" s="33" t="s">
        <v>229</v>
      </c>
      <c r="B263" s="15"/>
      <c r="C263" s="16"/>
      <c r="D263" s="16"/>
      <c r="E263" s="16"/>
      <c r="F263" s="16"/>
      <c r="G263" s="16"/>
      <c r="H263" s="16">
        <v>272</v>
      </c>
      <c r="I263" s="16"/>
      <c r="J263" s="15"/>
      <c r="K263" s="15"/>
      <c r="L263" s="14">
        <v>9.4656000000000002</v>
      </c>
      <c r="N263" s="23" t="s">
        <v>230</v>
      </c>
      <c r="O263" s="10"/>
    </row>
    <row r="264" spans="1:15" x14ac:dyDescent="0.2">
      <c r="A264" s="33" t="s">
        <v>103</v>
      </c>
      <c r="B264" s="15"/>
      <c r="C264" s="16"/>
      <c r="D264" s="16"/>
      <c r="E264" s="16"/>
      <c r="F264" s="16"/>
      <c r="G264" s="16"/>
      <c r="H264" s="16">
        <v>150</v>
      </c>
      <c r="I264" s="16"/>
      <c r="J264" s="15"/>
      <c r="K264" s="15"/>
      <c r="L264" s="14">
        <v>5.22</v>
      </c>
      <c r="N264" s="23" t="s">
        <v>116</v>
      </c>
      <c r="O264" s="10"/>
    </row>
    <row r="265" spans="1:15" x14ac:dyDescent="0.2">
      <c r="A265" s="33" t="s">
        <v>104</v>
      </c>
      <c r="B265" s="15"/>
      <c r="C265" s="16"/>
      <c r="D265" s="16"/>
      <c r="E265" s="16"/>
      <c r="F265" s="16"/>
      <c r="G265" s="16"/>
      <c r="H265" s="16">
        <v>138</v>
      </c>
      <c r="I265" s="16"/>
      <c r="J265" s="15"/>
      <c r="K265" s="15"/>
      <c r="L265" s="14">
        <v>4.8024000000000004</v>
      </c>
      <c r="N265" s="23" t="s">
        <v>117</v>
      </c>
      <c r="O265" s="10"/>
    </row>
    <row r="266" spans="1:15" x14ac:dyDescent="0.2">
      <c r="A266" s="33" t="s">
        <v>105</v>
      </c>
      <c r="B266" s="15"/>
      <c r="C266" s="16"/>
      <c r="D266" s="16"/>
      <c r="E266" s="16"/>
      <c r="F266" s="16"/>
      <c r="G266" s="16"/>
      <c r="H266" s="16">
        <v>58</v>
      </c>
      <c r="I266" s="16"/>
      <c r="J266" s="15"/>
      <c r="K266" s="15"/>
      <c r="L266" s="14">
        <v>2.0184000000000002</v>
      </c>
      <c r="N266" s="23" t="s">
        <v>118</v>
      </c>
      <c r="O266" s="10"/>
    </row>
    <row r="267" spans="1:15" x14ac:dyDescent="0.2">
      <c r="A267" s="33" t="s">
        <v>106</v>
      </c>
      <c r="B267" s="15"/>
      <c r="C267" s="16"/>
      <c r="D267" s="16"/>
      <c r="E267" s="16"/>
      <c r="F267" s="16"/>
      <c r="G267" s="16"/>
      <c r="H267" s="16">
        <v>34</v>
      </c>
      <c r="I267" s="16"/>
      <c r="J267" s="15"/>
      <c r="K267" s="15"/>
      <c r="L267" s="14">
        <v>1.1832</v>
      </c>
      <c r="N267" s="23" t="s">
        <v>119</v>
      </c>
      <c r="O267" s="10"/>
    </row>
    <row r="268" spans="1:15" x14ac:dyDescent="0.2">
      <c r="A268" s="33" t="s">
        <v>107</v>
      </c>
      <c r="B268" s="15"/>
      <c r="C268" s="16"/>
      <c r="D268" s="16"/>
      <c r="E268" s="16"/>
      <c r="F268" s="16"/>
      <c r="G268" s="16"/>
      <c r="H268" s="16">
        <v>34</v>
      </c>
      <c r="I268" s="16"/>
      <c r="J268" s="15"/>
      <c r="K268" s="15"/>
      <c r="L268" s="14">
        <v>1.1832</v>
      </c>
      <c r="N268" s="23" t="s">
        <v>120</v>
      </c>
      <c r="O268" s="10"/>
    </row>
    <row r="269" spans="1:15" x14ac:dyDescent="0.2">
      <c r="A269" s="33" t="s">
        <v>129</v>
      </c>
      <c r="B269" s="15"/>
      <c r="C269" s="16"/>
      <c r="D269" s="16"/>
      <c r="E269" s="16"/>
      <c r="F269" s="16"/>
      <c r="G269" s="16"/>
      <c r="H269" s="16">
        <v>367</v>
      </c>
      <c r="I269" s="16"/>
      <c r="J269" s="15"/>
      <c r="K269" s="15"/>
      <c r="L269" s="14">
        <v>12.771600000000001</v>
      </c>
      <c r="N269" s="23" t="s">
        <v>121</v>
      </c>
    </row>
    <row r="270" spans="1:15" x14ac:dyDescent="0.2">
      <c r="A270" s="33" t="s">
        <v>122</v>
      </c>
      <c r="C270" s="16"/>
      <c r="D270" s="16"/>
      <c r="E270" s="16"/>
      <c r="F270" s="16"/>
      <c r="G270" s="16"/>
      <c r="H270" s="16">
        <v>18</v>
      </c>
      <c r="I270" s="16"/>
      <c r="J270" s="15"/>
      <c r="K270" s="15"/>
      <c r="L270" s="14">
        <v>0.62639999999999996</v>
      </c>
      <c r="N270" s="23" t="s">
        <v>122</v>
      </c>
    </row>
    <row r="271" spans="1:15" x14ac:dyDescent="0.2">
      <c r="A271" s="33" t="s">
        <v>123</v>
      </c>
      <c r="C271" s="16"/>
      <c r="D271" s="16"/>
      <c r="E271" s="16"/>
      <c r="F271" s="16"/>
      <c r="G271" s="16"/>
      <c r="H271" s="16">
        <v>85</v>
      </c>
      <c r="I271" s="16"/>
      <c r="J271" s="15"/>
      <c r="K271" s="15"/>
      <c r="L271" s="14">
        <v>2.9580000000000002</v>
      </c>
      <c r="N271" s="23" t="s">
        <v>123</v>
      </c>
    </row>
    <row r="272" spans="1:15" x14ac:dyDescent="0.2">
      <c r="A272" s="33" t="s">
        <v>131</v>
      </c>
      <c r="H272" s="16">
        <v>92</v>
      </c>
      <c r="I272" s="16"/>
      <c r="J272" s="15"/>
      <c r="K272" s="15"/>
      <c r="L272" s="14">
        <v>3.2016000000000004</v>
      </c>
      <c r="N272" s="23" t="s">
        <v>124</v>
      </c>
    </row>
    <row r="273" spans="1:14" x14ac:dyDescent="0.2">
      <c r="A273" s="33" t="s">
        <v>125</v>
      </c>
      <c r="H273" s="16">
        <v>172</v>
      </c>
      <c r="I273" s="16"/>
      <c r="J273" s="15"/>
      <c r="K273" s="15"/>
      <c r="L273" s="14">
        <v>5.9855999999999998</v>
      </c>
      <c r="N273" s="23" t="s">
        <v>125</v>
      </c>
    </row>
    <row r="274" spans="1:14" ht="13.5" thickBot="1" x14ac:dyDescent="0.25">
      <c r="A274" s="41" t="s">
        <v>113</v>
      </c>
      <c r="C274" s="42"/>
      <c r="D274" s="42"/>
      <c r="E274" s="42"/>
      <c r="F274" s="42"/>
      <c r="G274" s="42"/>
      <c r="H274" s="42">
        <v>134</v>
      </c>
      <c r="I274" s="42"/>
      <c r="J274" s="2"/>
      <c r="K274" s="2"/>
      <c r="L274" s="42">
        <v>4.6631999999999998</v>
      </c>
      <c r="N274" s="43" t="s">
        <v>113</v>
      </c>
    </row>
    <row r="275" spans="1:14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M275" s="3"/>
      <c r="N275" s="37">
        <v>2011</v>
      </c>
    </row>
    <row r="276" spans="1:14" x14ac:dyDescent="0.2">
      <c r="A276" s="33" t="s">
        <v>229</v>
      </c>
      <c r="H276" s="16">
        <v>197</v>
      </c>
      <c r="I276" s="16"/>
      <c r="J276" s="15"/>
      <c r="K276" s="15"/>
      <c r="L276" s="14">
        <v>6.8556000000000017</v>
      </c>
      <c r="N276" s="23" t="s">
        <v>230</v>
      </c>
    </row>
    <row r="277" spans="1:14" x14ac:dyDescent="0.2">
      <c r="A277" s="33" t="s">
        <v>103</v>
      </c>
      <c r="H277" s="16">
        <v>132</v>
      </c>
      <c r="I277" s="16"/>
      <c r="J277" s="15"/>
      <c r="K277" s="15"/>
      <c r="L277" s="14">
        <v>4.5936000000000003</v>
      </c>
      <c r="N277" s="23" t="s">
        <v>116</v>
      </c>
    </row>
    <row r="278" spans="1:14" x14ac:dyDescent="0.2">
      <c r="A278" s="33" t="s">
        <v>104</v>
      </c>
      <c r="H278" s="16">
        <v>111</v>
      </c>
      <c r="I278" s="16"/>
      <c r="J278" s="15"/>
      <c r="K278" s="15"/>
      <c r="L278" s="14">
        <v>3.8628000000000005</v>
      </c>
      <c r="N278" s="23" t="s">
        <v>117</v>
      </c>
    </row>
    <row r="279" spans="1:14" x14ac:dyDescent="0.2">
      <c r="A279" s="33" t="s">
        <v>105</v>
      </c>
      <c r="H279" s="16">
        <v>31</v>
      </c>
      <c r="I279" s="16"/>
      <c r="J279" s="15"/>
      <c r="K279" s="15"/>
      <c r="L279" s="14">
        <v>1.0788</v>
      </c>
      <c r="N279" s="23" t="s">
        <v>118</v>
      </c>
    </row>
    <row r="280" spans="1:14" x14ac:dyDescent="0.2">
      <c r="A280" s="33" t="s">
        <v>137</v>
      </c>
      <c r="H280" s="16">
        <v>11</v>
      </c>
      <c r="I280" s="16"/>
      <c r="J280" s="15"/>
      <c r="K280" s="15"/>
      <c r="L280" s="14">
        <v>0.38280000000000003</v>
      </c>
      <c r="N280" s="23" t="s">
        <v>119</v>
      </c>
    </row>
    <row r="281" spans="1:14" x14ac:dyDescent="0.2">
      <c r="A281" s="33" t="s">
        <v>138</v>
      </c>
      <c r="H281" s="16">
        <v>43</v>
      </c>
      <c r="I281" s="16"/>
      <c r="J281" s="15"/>
      <c r="K281" s="15"/>
      <c r="L281" s="14">
        <v>1.4964</v>
      </c>
      <c r="N281" s="23" t="s">
        <v>120</v>
      </c>
    </row>
    <row r="282" spans="1:14" x14ac:dyDescent="0.2">
      <c r="A282" s="33" t="s">
        <v>129</v>
      </c>
      <c r="H282" s="16">
        <v>579</v>
      </c>
      <c r="I282" s="16"/>
      <c r="J282" s="15"/>
      <c r="K282" s="15"/>
      <c r="L282" s="14">
        <v>20.1492</v>
      </c>
      <c r="N282" s="23" t="s">
        <v>121</v>
      </c>
    </row>
    <row r="283" spans="1:14" x14ac:dyDescent="0.2">
      <c r="A283" s="33" t="s">
        <v>122</v>
      </c>
      <c r="H283" s="16">
        <v>151</v>
      </c>
      <c r="I283" s="16"/>
      <c r="J283" s="15"/>
      <c r="K283" s="15"/>
      <c r="L283" s="14">
        <v>5.2548000000000004</v>
      </c>
      <c r="N283" s="23" t="s">
        <v>122</v>
      </c>
    </row>
    <row r="284" spans="1:14" x14ac:dyDescent="0.2">
      <c r="A284" s="33" t="s">
        <v>123</v>
      </c>
      <c r="H284" s="16">
        <v>29</v>
      </c>
      <c r="I284" s="16"/>
      <c r="J284" s="15"/>
      <c r="K284" s="15"/>
      <c r="L284" s="14">
        <v>1.0092000000000001</v>
      </c>
      <c r="N284" s="23" t="s">
        <v>123</v>
      </c>
    </row>
    <row r="285" spans="1:14" x14ac:dyDescent="0.2">
      <c r="A285" s="33" t="s">
        <v>131</v>
      </c>
      <c r="H285" s="16">
        <v>61</v>
      </c>
      <c r="I285" s="16"/>
      <c r="J285" s="15"/>
      <c r="K285" s="15"/>
      <c r="L285" s="14">
        <v>2.1228000000000002</v>
      </c>
      <c r="N285" s="23" t="s">
        <v>124</v>
      </c>
    </row>
    <row r="286" spans="1:14" x14ac:dyDescent="0.2">
      <c r="A286" s="33" t="s">
        <v>125</v>
      </c>
      <c r="H286" s="16">
        <v>12</v>
      </c>
      <c r="I286" s="16"/>
      <c r="J286" s="15"/>
      <c r="K286" s="15"/>
      <c r="L286" s="14">
        <v>0.41760000000000008</v>
      </c>
      <c r="N286" s="23" t="s">
        <v>125</v>
      </c>
    </row>
    <row r="287" spans="1:14" ht="13.5" thickBot="1" x14ac:dyDescent="0.25">
      <c r="A287" s="41" t="s">
        <v>113</v>
      </c>
      <c r="C287" s="42"/>
      <c r="D287" s="42"/>
      <c r="E287" s="42"/>
      <c r="F287" s="42"/>
      <c r="G287" s="42"/>
      <c r="H287" s="42">
        <v>69</v>
      </c>
      <c r="I287" s="42"/>
      <c r="J287" s="2"/>
      <c r="K287" s="2"/>
      <c r="L287" s="42">
        <v>2.4012000000000002</v>
      </c>
      <c r="N287" s="43" t="s">
        <v>113</v>
      </c>
    </row>
    <row r="288" spans="1:14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M288" s="3"/>
      <c r="N288" s="37">
        <v>2012</v>
      </c>
    </row>
    <row r="289" spans="1:14" x14ac:dyDescent="0.2">
      <c r="A289" s="33" t="s">
        <v>231</v>
      </c>
      <c r="H289" s="16">
        <v>31</v>
      </c>
      <c r="I289" s="16"/>
      <c r="J289" s="15"/>
      <c r="K289" s="15"/>
      <c r="L289" s="14">
        <v>1.0788</v>
      </c>
      <c r="N289" s="23" t="s">
        <v>230</v>
      </c>
    </row>
    <row r="290" spans="1:14" x14ac:dyDescent="0.2">
      <c r="A290" s="33" t="s">
        <v>154</v>
      </c>
      <c r="H290" s="16">
        <v>69</v>
      </c>
      <c r="I290" s="16"/>
      <c r="J290" s="15"/>
      <c r="K290" s="15"/>
      <c r="L290" s="14">
        <v>2.4012000000000002</v>
      </c>
      <c r="N290" s="23" t="s">
        <v>116</v>
      </c>
    </row>
    <row r="291" spans="1:14" x14ac:dyDescent="0.2">
      <c r="A291" s="33" t="s">
        <v>155</v>
      </c>
      <c r="H291" s="16">
        <v>61</v>
      </c>
      <c r="I291" s="16"/>
      <c r="J291" s="15"/>
      <c r="K291" s="15"/>
      <c r="L291" s="14">
        <v>2.1228000000000002</v>
      </c>
      <c r="N291" s="23" t="s">
        <v>117</v>
      </c>
    </row>
    <row r="292" spans="1:14" x14ac:dyDescent="0.2">
      <c r="A292" s="33" t="s">
        <v>118</v>
      </c>
      <c r="H292" s="16">
        <v>19</v>
      </c>
      <c r="I292" s="16"/>
      <c r="J292" s="15"/>
      <c r="K292" s="15"/>
      <c r="L292" s="14">
        <v>0.66120000000000001</v>
      </c>
      <c r="N292" s="23" t="s">
        <v>118</v>
      </c>
    </row>
    <row r="293" spans="1:14" x14ac:dyDescent="0.2">
      <c r="A293" s="33" t="s">
        <v>137</v>
      </c>
      <c r="H293" s="16">
        <v>12</v>
      </c>
      <c r="I293" s="16"/>
      <c r="J293" s="15"/>
      <c r="K293" s="15"/>
      <c r="L293" s="14">
        <v>0.41760000000000008</v>
      </c>
      <c r="N293" s="23" t="s">
        <v>119</v>
      </c>
    </row>
    <row r="294" spans="1:14" x14ac:dyDescent="0.2">
      <c r="A294" s="33" t="s">
        <v>138</v>
      </c>
      <c r="H294" s="16">
        <v>33</v>
      </c>
      <c r="I294" s="16"/>
      <c r="J294" s="15"/>
      <c r="K294" s="15"/>
      <c r="L294" s="14">
        <v>1.1484000000000001</v>
      </c>
      <c r="N294" s="23" t="s">
        <v>120</v>
      </c>
    </row>
    <row r="295" spans="1:14" x14ac:dyDescent="0.2">
      <c r="A295" s="33" t="s">
        <v>129</v>
      </c>
      <c r="H295" s="16">
        <v>253</v>
      </c>
      <c r="I295" s="16"/>
      <c r="J295" s="15"/>
      <c r="K295" s="15"/>
      <c r="L295" s="14">
        <v>8.8043999999999993</v>
      </c>
      <c r="N295" s="23" t="s">
        <v>121</v>
      </c>
    </row>
    <row r="296" spans="1:14" x14ac:dyDescent="0.2">
      <c r="A296" s="33" t="s">
        <v>122</v>
      </c>
      <c r="H296" s="16">
        <v>14</v>
      </c>
      <c r="I296" s="16"/>
      <c r="J296" s="15"/>
      <c r="K296" s="15"/>
      <c r="L296" s="14">
        <v>0.48720000000000002</v>
      </c>
      <c r="N296" s="23" t="s">
        <v>122</v>
      </c>
    </row>
    <row r="297" spans="1:14" x14ac:dyDescent="0.2">
      <c r="A297" s="33" t="s">
        <v>123</v>
      </c>
      <c r="H297" s="16">
        <v>46</v>
      </c>
      <c r="I297" s="16"/>
      <c r="J297" s="15"/>
      <c r="K297" s="15"/>
      <c r="L297" s="14">
        <v>1.6008000000000002</v>
      </c>
      <c r="N297" s="23" t="s">
        <v>123</v>
      </c>
    </row>
    <row r="298" spans="1:14" x14ac:dyDescent="0.2">
      <c r="A298" s="33" t="s">
        <v>131</v>
      </c>
      <c r="H298" s="16">
        <v>51</v>
      </c>
      <c r="I298" s="16"/>
      <c r="J298" s="15"/>
      <c r="K298" s="15"/>
      <c r="L298" s="14">
        <v>1.7748000000000002</v>
      </c>
      <c r="N298" s="23" t="s">
        <v>124</v>
      </c>
    </row>
    <row r="299" spans="1:14" x14ac:dyDescent="0.2">
      <c r="A299" s="33" t="s">
        <v>125</v>
      </c>
      <c r="H299" s="16">
        <v>46</v>
      </c>
      <c r="I299" s="16"/>
      <c r="J299" s="15"/>
      <c r="K299" s="15"/>
      <c r="L299" s="14">
        <v>1.6008000000000002</v>
      </c>
      <c r="N299" s="23" t="s">
        <v>125</v>
      </c>
    </row>
    <row r="300" spans="1:14" ht="13.5" thickBot="1" x14ac:dyDescent="0.25">
      <c r="A300" s="41" t="s">
        <v>113</v>
      </c>
      <c r="C300" s="42"/>
      <c r="D300" s="42"/>
      <c r="E300" s="42"/>
      <c r="F300" s="42"/>
      <c r="G300" s="42"/>
      <c r="H300" s="42">
        <v>42</v>
      </c>
      <c r="I300" s="42"/>
      <c r="J300" s="2"/>
      <c r="K300" s="2"/>
      <c r="L300" s="42">
        <v>1.4616000000000002</v>
      </c>
      <c r="N300" s="43" t="s">
        <v>113</v>
      </c>
    </row>
    <row r="301" spans="1:14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M301" s="3"/>
      <c r="N301" s="37">
        <v>2013</v>
      </c>
    </row>
    <row r="302" spans="1:14" x14ac:dyDescent="0.2">
      <c r="A302" s="33" t="s">
        <v>231</v>
      </c>
      <c r="H302" s="16">
        <v>73</v>
      </c>
      <c r="I302" s="16"/>
      <c r="J302" s="15"/>
      <c r="K302" s="15"/>
      <c r="L302" s="14">
        <v>2.5404</v>
      </c>
      <c r="N302" s="23" t="s">
        <v>230</v>
      </c>
    </row>
    <row r="303" spans="1:14" x14ac:dyDescent="0.2">
      <c r="A303" s="33" t="s">
        <v>154</v>
      </c>
      <c r="H303" s="16">
        <v>42</v>
      </c>
      <c r="I303" s="16"/>
      <c r="J303" s="15"/>
      <c r="K303" s="15"/>
      <c r="L303" s="14">
        <v>1.4616000000000002</v>
      </c>
      <c r="N303" s="23" t="s">
        <v>116</v>
      </c>
    </row>
    <row r="304" spans="1:14" x14ac:dyDescent="0.2">
      <c r="A304" s="33" t="s">
        <v>155</v>
      </c>
      <c r="H304" s="16">
        <v>35</v>
      </c>
      <c r="I304" s="16"/>
      <c r="J304" s="15"/>
      <c r="K304" s="15"/>
      <c r="L304" s="14">
        <v>1.218</v>
      </c>
      <c r="N304" s="23" t="s">
        <v>117</v>
      </c>
    </row>
    <row r="305" spans="1:14" x14ac:dyDescent="0.2">
      <c r="A305" s="33" t="s">
        <v>118</v>
      </c>
      <c r="H305" s="16">
        <v>45</v>
      </c>
      <c r="I305" s="16"/>
      <c r="J305" s="15"/>
      <c r="K305" s="15"/>
      <c r="L305" s="14">
        <v>1.5660000000000001</v>
      </c>
      <c r="N305" s="23" t="s">
        <v>118</v>
      </c>
    </row>
    <row r="306" spans="1:14" x14ac:dyDescent="0.2">
      <c r="A306" s="33" t="s">
        <v>137</v>
      </c>
      <c r="H306" s="16">
        <v>16</v>
      </c>
      <c r="I306" s="16"/>
      <c r="J306" s="15"/>
      <c r="K306" s="15"/>
      <c r="L306" s="14">
        <v>0.55680000000000007</v>
      </c>
      <c r="N306" s="23" t="s">
        <v>119</v>
      </c>
    </row>
    <row r="307" spans="1:14" x14ac:dyDescent="0.2">
      <c r="A307" s="33" t="s">
        <v>138</v>
      </c>
      <c r="H307" s="16">
        <v>7</v>
      </c>
      <c r="I307" s="16"/>
      <c r="J307" s="15"/>
      <c r="K307" s="15"/>
      <c r="L307" s="14">
        <v>0.24360000000000001</v>
      </c>
      <c r="N307" s="23" t="s">
        <v>120</v>
      </c>
    </row>
    <row r="308" spans="1:14" x14ac:dyDescent="0.2">
      <c r="A308" s="33" t="s">
        <v>129</v>
      </c>
      <c r="H308" s="16">
        <v>424</v>
      </c>
      <c r="I308" s="16"/>
      <c r="J308" s="15"/>
      <c r="K308" s="15"/>
      <c r="L308" s="14">
        <v>14.755200000000002</v>
      </c>
      <c r="N308" s="23" t="s">
        <v>121</v>
      </c>
    </row>
    <row r="309" spans="1:14" x14ac:dyDescent="0.2">
      <c r="A309" s="33" t="s">
        <v>122</v>
      </c>
      <c r="H309" s="16">
        <v>5</v>
      </c>
      <c r="I309" s="16"/>
      <c r="J309" s="15"/>
      <c r="K309" s="15"/>
      <c r="L309" s="14">
        <v>0.17399999999999999</v>
      </c>
      <c r="N309" s="23" t="s">
        <v>122</v>
      </c>
    </row>
    <row r="310" spans="1:14" x14ac:dyDescent="0.2">
      <c r="A310" s="33" t="s">
        <v>123</v>
      </c>
      <c r="H310" s="16">
        <v>75</v>
      </c>
      <c r="I310" s="16"/>
      <c r="J310" s="15"/>
      <c r="K310" s="15"/>
      <c r="L310" s="14">
        <v>2.61</v>
      </c>
      <c r="N310" s="23" t="s">
        <v>123</v>
      </c>
    </row>
    <row r="311" spans="1:14" x14ac:dyDescent="0.2">
      <c r="A311" s="33" t="s">
        <v>131</v>
      </c>
      <c r="H311" s="16">
        <v>50</v>
      </c>
      <c r="I311" s="16"/>
      <c r="J311" s="15"/>
      <c r="K311" s="15"/>
      <c r="L311" s="14">
        <v>1.74</v>
      </c>
      <c r="N311" s="23" t="s">
        <v>124</v>
      </c>
    </row>
    <row r="312" spans="1:14" x14ac:dyDescent="0.2">
      <c r="A312" s="33" t="s">
        <v>125</v>
      </c>
      <c r="H312" s="16">
        <v>22</v>
      </c>
      <c r="I312" s="16"/>
      <c r="J312" s="15"/>
      <c r="K312" s="15"/>
      <c r="L312" s="14">
        <v>0.76560000000000006</v>
      </c>
      <c r="N312" s="23" t="s">
        <v>125</v>
      </c>
    </row>
    <row r="313" spans="1:14" ht="13.5" thickBot="1" x14ac:dyDescent="0.25">
      <c r="A313" s="41" t="s">
        <v>113</v>
      </c>
      <c r="C313" s="42"/>
      <c r="D313" s="42"/>
      <c r="E313" s="42"/>
      <c r="F313" s="42"/>
      <c r="G313" s="42"/>
      <c r="H313" s="42">
        <v>49</v>
      </c>
      <c r="I313" s="42"/>
      <c r="J313" s="2"/>
      <c r="K313" s="2"/>
      <c r="L313" s="54">
        <v>1.7052</v>
      </c>
      <c r="N313" s="43" t="s">
        <v>113</v>
      </c>
    </row>
    <row r="314" spans="1:14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M314" s="3"/>
      <c r="N314" s="37">
        <f>'Olieforbrug, TJ'!M314</f>
        <v>2014</v>
      </c>
    </row>
    <row r="315" spans="1:14" x14ac:dyDescent="0.2">
      <c r="A315" s="33" t="s">
        <v>231</v>
      </c>
      <c r="H315" s="16">
        <v>44</v>
      </c>
      <c r="I315" s="16"/>
      <c r="J315" s="15"/>
      <c r="K315" s="15"/>
      <c r="L315" s="14">
        <v>1.5312000000000001</v>
      </c>
      <c r="N315" s="23" t="s">
        <v>230</v>
      </c>
    </row>
    <row r="316" spans="1:14" x14ac:dyDescent="0.2">
      <c r="A316" s="33" t="s">
        <v>154</v>
      </c>
      <c r="H316" s="16">
        <v>41</v>
      </c>
      <c r="I316" s="16"/>
      <c r="J316" s="15"/>
      <c r="K316" s="15"/>
      <c r="L316" s="14">
        <v>1.4268000000000003</v>
      </c>
      <c r="N316" s="23" t="s">
        <v>116</v>
      </c>
    </row>
    <row r="317" spans="1:14" x14ac:dyDescent="0.2">
      <c r="A317" s="33" t="s">
        <v>155</v>
      </c>
      <c r="H317" s="16">
        <v>38</v>
      </c>
      <c r="I317" s="16"/>
      <c r="J317" s="15"/>
      <c r="K317" s="15"/>
      <c r="L317" s="14">
        <v>1.3224</v>
      </c>
      <c r="N317" s="23" t="s">
        <v>117</v>
      </c>
    </row>
    <row r="318" spans="1:14" x14ac:dyDescent="0.2">
      <c r="A318" s="33" t="s">
        <v>118</v>
      </c>
      <c r="H318" s="16">
        <v>10</v>
      </c>
      <c r="I318" s="16"/>
      <c r="J318" s="15"/>
      <c r="K318" s="15"/>
      <c r="L318" s="14">
        <v>0.34799999999999998</v>
      </c>
      <c r="N318" s="23" t="s">
        <v>118</v>
      </c>
    </row>
    <row r="319" spans="1:14" x14ac:dyDescent="0.2">
      <c r="A319" s="33" t="s">
        <v>137</v>
      </c>
      <c r="H319" s="16">
        <v>7</v>
      </c>
      <c r="I319" s="16"/>
      <c r="J319" s="15"/>
      <c r="K319" s="15"/>
      <c r="L319" s="14">
        <v>0.24360000000000001</v>
      </c>
      <c r="N319" s="23" t="s">
        <v>119</v>
      </c>
    </row>
    <row r="320" spans="1:14" x14ac:dyDescent="0.2">
      <c r="A320" s="33" t="s">
        <v>138</v>
      </c>
      <c r="H320" s="16">
        <v>4</v>
      </c>
      <c r="I320" s="16"/>
      <c r="J320" s="15"/>
      <c r="K320" s="15"/>
      <c r="L320" s="14">
        <v>0.13920000000000002</v>
      </c>
      <c r="N320" s="23" t="s">
        <v>120</v>
      </c>
    </row>
    <row r="321" spans="1:14" x14ac:dyDescent="0.2">
      <c r="A321" s="33" t="s">
        <v>129</v>
      </c>
      <c r="H321" s="16">
        <v>18</v>
      </c>
      <c r="I321" s="16"/>
      <c r="J321" s="15"/>
      <c r="K321" s="15"/>
      <c r="L321" s="14">
        <v>0.62639999999999996</v>
      </c>
      <c r="N321" s="23" t="s">
        <v>121</v>
      </c>
    </row>
    <row r="322" spans="1:14" x14ac:dyDescent="0.2">
      <c r="A322" s="33" t="s">
        <v>122</v>
      </c>
      <c r="H322" s="16">
        <v>9</v>
      </c>
      <c r="I322" s="16"/>
      <c r="J322" s="15"/>
      <c r="K322" s="15"/>
      <c r="L322" s="14">
        <v>0.31319999999999998</v>
      </c>
      <c r="N322" s="23" t="s">
        <v>122</v>
      </c>
    </row>
    <row r="323" spans="1:14" x14ac:dyDescent="0.2">
      <c r="A323" s="33" t="s">
        <v>123</v>
      </c>
      <c r="H323" s="16">
        <v>23</v>
      </c>
      <c r="L323" s="14">
        <v>0.80040000000000011</v>
      </c>
      <c r="N323" s="23" t="s">
        <v>123</v>
      </c>
    </row>
    <row r="324" spans="1:14" x14ac:dyDescent="0.2">
      <c r="A324" s="33" t="s">
        <v>131</v>
      </c>
      <c r="H324" s="16">
        <v>37</v>
      </c>
      <c r="I324" s="16"/>
      <c r="J324" s="15"/>
      <c r="K324" s="15"/>
      <c r="L324" s="14">
        <v>1.2876000000000001</v>
      </c>
      <c r="N324" s="23" t="s">
        <v>124</v>
      </c>
    </row>
    <row r="325" spans="1:14" x14ac:dyDescent="0.2">
      <c r="A325" s="33" t="s">
        <v>125</v>
      </c>
      <c r="H325" s="16">
        <v>33</v>
      </c>
      <c r="L325" s="14">
        <v>1.1484000000000001</v>
      </c>
      <c r="N325" s="23" t="s">
        <v>125</v>
      </c>
    </row>
    <row r="326" spans="1:14" ht="13.5" thickBot="1" x14ac:dyDescent="0.25">
      <c r="A326" s="41" t="s">
        <v>113</v>
      </c>
      <c r="C326" s="42"/>
      <c r="D326" s="42"/>
      <c r="E326" s="42"/>
      <c r="F326" s="42"/>
      <c r="G326" s="42"/>
      <c r="H326" s="42">
        <v>44</v>
      </c>
      <c r="I326" s="42"/>
      <c r="J326" s="2"/>
      <c r="K326" s="2"/>
      <c r="L326" s="54">
        <v>1.5312000000000001</v>
      </c>
      <c r="N326" s="43" t="s">
        <v>113</v>
      </c>
    </row>
    <row r="327" spans="1:14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M327" s="3"/>
      <c r="N327" s="37">
        <f>'Olieforbrug, TJ'!M327</f>
        <v>2015</v>
      </c>
    </row>
    <row r="328" spans="1:14" x14ac:dyDescent="0.2">
      <c r="A328" s="33" t="str">
        <f>'Olieforbrug, TJ'!A328</f>
        <v>Januar</v>
      </c>
      <c r="H328" s="67">
        <v>42</v>
      </c>
      <c r="I328" s="16"/>
      <c r="J328" s="15"/>
      <c r="K328" s="15"/>
      <c r="L328" s="14">
        <f t="shared" ref="L328:L339" si="66">H328*0.8*43.5/1000</f>
        <v>1.4616000000000002</v>
      </c>
      <c r="N328" s="23" t="str">
        <f>'Olieforbrug, TJ'!M328</f>
        <v>January</v>
      </c>
    </row>
    <row r="329" spans="1:14" x14ac:dyDescent="0.2">
      <c r="A329" s="33" t="str">
        <f>'Olieforbrug, TJ'!A329</f>
        <v>Februar</v>
      </c>
      <c r="H329" s="67">
        <v>36</v>
      </c>
      <c r="I329" s="16"/>
      <c r="J329" s="15"/>
      <c r="K329" s="15"/>
      <c r="L329" s="14">
        <f t="shared" si="66"/>
        <v>1.2527999999999999</v>
      </c>
      <c r="N329" s="23" t="str">
        <f>'Olieforbrug, TJ'!M329</f>
        <v>February</v>
      </c>
    </row>
    <row r="330" spans="1:14" x14ac:dyDescent="0.2">
      <c r="A330" s="33" t="str">
        <f>'Olieforbrug, TJ'!A330</f>
        <v>Marts</v>
      </c>
      <c r="H330" s="67">
        <v>14</v>
      </c>
      <c r="I330" s="16"/>
      <c r="J330" s="15"/>
      <c r="K330" s="15"/>
      <c r="L330" s="14">
        <f t="shared" si="66"/>
        <v>0.48720000000000002</v>
      </c>
      <c r="N330" s="23" t="str">
        <f>'Olieforbrug, TJ'!M330</f>
        <v>March</v>
      </c>
    </row>
    <row r="331" spans="1:14" x14ac:dyDescent="0.2">
      <c r="A331" s="33" t="str">
        <f>'Olieforbrug, TJ'!A331</f>
        <v>April</v>
      </c>
      <c r="H331" s="67">
        <v>28</v>
      </c>
      <c r="L331" s="14">
        <f t="shared" si="66"/>
        <v>0.97440000000000004</v>
      </c>
      <c r="N331" s="23" t="str">
        <f>'Olieforbrug, TJ'!M331</f>
        <v>April</v>
      </c>
    </row>
    <row r="332" spans="1:14" x14ac:dyDescent="0.2">
      <c r="A332" s="33" t="str">
        <f>'Olieforbrug, TJ'!A332</f>
        <v>Maj</v>
      </c>
      <c r="H332" s="67">
        <v>17</v>
      </c>
      <c r="L332" s="14">
        <f t="shared" si="66"/>
        <v>0.59160000000000001</v>
      </c>
      <c r="N332" s="23" t="str">
        <f>'Olieforbrug, TJ'!M332</f>
        <v>May</v>
      </c>
    </row>
    <row r="333" spans="1:14" x14ac:dyDescent="0.2">
      <c r="A333" s="33" t="str">
        <f>'Olieforbrug, TJ'!A333</f>
        <v>Juni</v>
      </c>
      <c r="H333" s="67">
        <v>12</v>
      </c>
      <c r="L333" s="14">
        <f t="shared" si="66"/>
        <v>0.41760000000000008</v>
      </c>
      <c r="N333" s="23" t="str">
        <f>'Olieforbrug, TJ'!M333</f>
        <v>June</v>
      </c>
    </row>
    <row r="334" spans="1:14" x14ac:dyDescent="0.2">
      <c r="A334" s="33" t="str">
        <f>'Olieforbrug, TJ'!A334</f>
        <v>Juli</v>
      </c>
      <c r="H334" s="67">
        <v>621</v>
      </c>
      <c r="L334" s="14">
        <f t="shared" si="66"/>
        <v>21.610799999999998</v>
      </c>
      <c r="N334" s="23" t="str">
        <f>'Olieforbrug, TJ'!M334</f>
        <v>July</v>
      </c>
    </row>
    <row r="335" spans="1:14" x14ac:dyDescent="0.2">
      <c r="A335" s="33" t="str">
        <f>'Olieforbrug, TJ'!A335</f>
        <v>August</v>
      </c>
      <c r="H335" s="67">
        <v>45</v>
      </c>
      <c r="L335" s="14">
        <f t="shared" si="66"/>
        <v>1.5660000000000001</v>
      </c>
      <c r="N335" s="23" t="str">
        <f>'Olieforbrug, TJ'!M335</f>
        <v>August</v>
      </c>
    </row>
    <row r="336" spans="1:14" x14ac:dyDescent="0.2">
      <c r="A336" s="33" t="str">
        <f>'Olieforbrug, TJ'!A336</f>
        <v>September</v>
      </c>
      <c r="H336" s="67">
        <v>1</v>
      </c>
      <c r="L336" s="14">
        <f t="shared" si="66"/>
        <v>3.4800000000000005E-2</v>
      </c>
      <c r="N336" s="23" t="str">
        <f>'Olieforbrug, TJ'!M336</f>
        <v>September</v>
      </c>
    </row>
    <row r="337" spans="1:14" x14ac:dyDescent="0.2">
      <c r="A337" s="33" t="str">
        <f>'Olieforbrug, TJ'!A337</f>
        <v>Oktober</v>
      </c>
      <c r="H337" s="67">
        <v>50</v>
      </c>
      <c r="L337" s="14">
        <f t="shared" si="66"/>
        <v>1.74</v>
      </c>
      <c r="N337" s="23" t="str">
        <f>'Olieforbrug, TJ'!M337</f>
        <v>October</v>
      </c>
    </row>
    <row r="338" spans="1:14" x14ac:dyDescent="0.2">
      <c r="A338" s="33" t="str">
        <f>'Olieforbrug, TJ'!A338</f>
        <v>November</v>
      </c>
      <c r="H338" s="67">
        <v>8</v>
      </c>
      <c r="L338" s="14">
        <f t="shared" si="66"/>
        <v>0.27840000000000004</v>
      </c>
      <c r="N338" s="23" t="str">
        <f>'Olieforbrug, TJ'!M338</f>
        <v>November</v>
      </c>
    </row>
    <row r="339" spans="1:14" ht="13.5" thickBot="1" x14ac:dyDescent="0.25">
      <c r="A339" s="41" t="str">
        <f>'Olieforbrug, TJ'!A339</f>
        <v>December</v>
      </c>
      <c r="C339" s="42"/>
      <c r="D339" s="42"/>
      <c r="E339" s="42"/>
      <c r="F339" s="42"/>
      <c r="G339" s="42"/>
      <c r="H339" s="42">
        <v>36</v>
      </c>
      <c r="I339" s="42"/>
      <c r="J339" s="2"/>
      <c r="K339" s="2"/>
      <c r="L339" s="54">
        <f t="shared" si="66"/>
        <v>1.2527999999999999</v>
      </c>
      <c r="N339" s="43" t="str">
        <f>'Olieforbrug, TJ'!M339</f>
        <v>December</v>
      </c>
    </row>
    <row r="340" spans="1:14" x14ac:dyDescent="0.2">
      <c r="A340" s="37">
        <v>2016</v>
      </c>
      <c r="B340" s="15"/>
      <c r="C340" s="16"/>
      <c r="D340" s="16"/>
      <c r="E340" s="16"/>
      <c r="F340" s="16"/>
      <c r="G340" s="16"/>
      <c r="H340" s="16"/>
      <c r="I340" s="16"/>
      <c r="M340" s="3"/>
      <c r="N340" s="37"/>
    </row>
    <row r="341" spans="1:14" x14ac:dyDescent="0.2">
      <c r="A341" s="33" t="str">
        <f>'Olieforbrug, TJ'!A341</f>
        <v>Januar</v>
      </c>
      <c r="H341" s="67">
        <f>IFERROR(HLOOKUP("Petroleum",'[80]MOR-Supplerende oplysninger'!$A$2:$AG$56,MATCH("total",'[80]MOR-Supplerende oplysninger'!$A$2:$A$56,0),FALSE),0)</f>
        <v>30</v>
      </c>
      <c r="I341" s="16"/>
      <c r="J341" s="15"/>
      <c r="K341" s="15"/>
      <c r="L341" s="14">
        <f>H341*0.8*43.5/1000</f>
        <v>1.044</v>
      </c>
      <c r="N341" s="23" t="str">
        <f>'Olieforbrug, TJ'!M341</f>
        <v>January</v>
      </c>
    </row>
    <row r="342" spans="1:14" x14ac:dyDescent="0.2">
      <c r="A342" s="33" t="str">
        <f>'Olieforbrug, TJ'!A342</f>
        <v>Februar</v>
      </c>
      <c r="H342" s="67">
        <f>IFERROR(HLOOKUP("Petroleum",'[80]MOR-Supplerende oplysninger'!$A$2:$AG$56,MATCH("total",'[80]MOR-Supplerende oplysninger'!$A$2:$A$56,0),FALSE),0)</f>
        <v>30</v>
      </c>
      <c r="I342" s="16"/>
      <c r="J342" s="15"/>
      <c r="K342" s="15"/>
      <c r="L342" s="14">
        <f>H342*0.8*43.5/1000</f>
        <v>1.044</v>
      </c>
      <c r="N342" s="23" t="str">
        <f>'Olieforbrug, TJ'!M342</f>
        <v>February</v>
      </c>
    </row>
    <row r="343" spans="1:14" x14ac:dyDescent="0.2">
      <c r="A343" s="33" t="str">
        <f>'Olieforbrug, TJ'!A343</f>
        <v>Marts</v>
      </c>
      <c r="H343" s="67">
        <f>IFERROR(HLOOKUP("Petroleum",'[81]MOR-supplerende oplysninger'!$A$2:$AG$56,MATCH("total",'[81]MOR-supplerende oplysninger'!$A$2:$A$56,0),FALSE),0)</f>
        <v>2</v>
      </c>
      <c r="I343" s="16"/>
      <c r="J343" s="15"/>
      <c r="K343" s="15"/>
      <c r="L343" s="14">
        <f>H343*0.8*43.5/1000</f>
        <v>6.9600000000000009E-2</v>
      </c>
      <c r="N343" s="23" t="str">
        <f>'Olieforbrug, TJ'!M343</f>
        <v>March</v>
      </c>
    </row>
    <row r="344" spans="1:14" x14ac:dyDescent="0.2">
      <c r="A344" s="33" t="str">
        <f>'Olieforbrug, TJ'!A344</f>
        <v>April</v>
      </c>
      <c r="H344" s="67">
        <f>IFERROR(HLOOKUP("Petroleum",'[82]MOR-supplerende oplysninger'!$A$2:$AG$56,MATCH("total",'[82]MOR-supplerende oplysninger'!$A$2:$A$56,0),FALSE),0)</f>
        <v>0</v>
      </c>
      <c r="I344" s="16"/>
      <c r="J344" s="15"/>
      <c r="K344" s="15"/>
      <c r="L344" s="14">
        <f t="shared" ref="L344:L349" si="67">H344*0.8*43.5/1000</f>
        <v>0</v>
      </c>
      <c r="N344" s="23" t="str">
        <f>'Olieforbrug, TJ'!M344</f>
        <v>April</v>
      </c>
    </row>
    <row r="345" spans="1:14" x14ac:dyDescent="0.2">
      <c r="A345" s="33" t="str">
        <f>'Olieforbrug, TJ'!A345</f>
        <v>Maj</v>
      </c>
      <c r="H345" s="67">
        <f>IFERROR(HLOOKUP("Petroleum",'[83]MOR-supplerende oplysninger'!$A$2:$AG$56,MATCH("total",'[83]MOR-supplerende oplysninger'!$A$2:$A$56,0),FALSE),0)</f>
        <v>0</v>
      </c>
      <c r="I345" s="16"/>
      <c r="J345" s="15"/>
      <c r="K345" s="15"/>
      <c r="L345" s="14">
        <f t="shared" si="67"/>
        <v>0</v>
      </c>
      <c r="N345" s="23" t="str">
        <f>'Olieforbrug, TJ'!M345</f>
        <v>May</v>
      </c>
    </row>
    <row r="346" spans="1:14" x14ac:dyDescent="0.2">
      <c r="A346" s="33" t="str">
        <f>'Olieforbrug, TJ'!A346</f>
        <v>Juni</v>
      </c>
      <c r="H346" s="67">
        <f>IFERROR(HLOOKUP("Petroleum",'[84]MOR-supplerende oplysninger'!$A$2:$AG$56,MATCH("total",'[84]MOR-supplerende oplysninger'!$A$2:$A$56,0),FALSE),0)</f>
        <v>149</v>
      </c>
      <c r="I346" s="16"/>
      <c r="J346" s="15"/>
      <c r="K346" s="15"/>
      <c r="L346" s="14">
        <f t="shared" si="67"/>
        <v>5.1852</v>
      </c>
      <c r="N346" s="23" t="str">
        <f>'Olieforbrug, TJ'!M346</f>
        <v>June</v>
      </c>
    </row>
    <row r="347" spans="1:14" x14ac:dyDescent="0.2">
      <c r="A347" s="33" t="str">
        <f>'Olieforbrug, TJ'!A347</f>
        <v>Juli</v>
      </c>
      <c r="H347" s="67">
        <f>IFERROR(HLOOKUP("Petroleum",'[85]MOR-supplerende oplysninger'!$A$2:$AG$56,MATCH("total",'[85]MOR-supplerende oplysninger'!$A$2:$A$56,0),FALSE),0)</f>
        <v>352</v>
      </c>
      <c r="I347" s="16"/>
      <c r="J347" s="15"/>
      <c r="K347" s="15"/>
      <c r="L347" s="14">
        <f t="shared" si="67"/>
        <v>12.249600000000001</v>
      </c>
      <c r="N347" s="23" t="str">
        <f>'Olieforbrug, TJ'!M347</f>
        <v>July</v>
      </c>
    </row>
    <row r="348" spans="1:14" x14ac:dyDescent="0.2">
      <c r="A348" s="33" t="str">
        <f>'Olieforbrug, TJ'!A348</f>
        <v>August</v>
      </c>
      <c r="H348" s="67">
        <f>IFERROR(HLOOKUP("Petroleum",'[86]MOR-supplerende oplysninger'!$A$2:$AG$56,MATCH("total",'[86]MOR-supplerende oplysninger'!$A$2:$A$56,0),FALSE),0)</f>
        <v>4</v>
      </c>
      <c r="I348" s="16"/>
      <c r="J348" s="15"/>
      <c r="K348" s="15"/>
      <c r="L348" s="14">
        <f t="shared" si="67"/>
        <v>0.13920000000000002</v>
      </c>
      <c r="N348" s="23" t="str">
        <f>'Olieforbrug, TJ'!M348</f>
        <v>August</v>
      </c>
    </row>
    <row r="349" spans="1:14" x14ac:dyDescent="0.2">
      <c r="A349" s="33" t="str">
        <f>'Olieforbrug, TJ'!A349</f>
        <v>September</v>
      </c>
      <c r="H349" s="67">
        <f>IFERROR(HLOOKUP("Petroleum",'[87]MOR-supplerende oplysninger'!$A$2:$AG$56,MATCH("total",'[87]MOR-supplerende oplysninger'!$A$2:$A$56,0),FALSE),0)</f>
        <v>1</v>
      </c>
      <c r="I349" s="16"/>
      <c r="J349" s="15"/>
      <c r="K349" s="15"/>
      <c r="L349" s="14">
        <f t="shared" si="67"/>
        <v>3.4800000000000005E-2</v>
      </c>
      <c r="N349" s="23" t="str">
        <f>'Olieforbrug, TJ'!M349</f>
        <v>September</v>
      </c>
    </row>
    <row r="350" spans="1:14" x14ac:dyDescent="0.2">
      <c r="A350" s="33" t="str">
        <f>'Olieforbrug, TJ'!A350</f>
        <v>Oktober</v>
      </c>
      <c r="H350" s="67">
        <f>IFERROR(HLOOKUP("Petroleum",'[88]MOR-supplerende oplysninger'!$A$2:$AG$56,MATCH("total",'[88]MOR-supplerende oplysninger'!$A$2:$A$56,0),FALSE),0)</f>
        <v>0</v>
      </c>
      <c r="I350" s="16"/>
      <c r="J350" s="15"/>
      <c r="K350" s="15"/>
      <c r="L350" s="14">
        <f>H350*0.8*43.5/1000</f>
        <v>0</v>
      </c>
      <c r="N350" s="23" t="str">
        <f>'Olieforbrug, TJ'!M350</f>
        <v>October</v>
      </c>
    </row>
    <row r="351" spans="1:14" x14ac:dyDescent="0.2">
      <c r="A351" s="33" t="str">
        <f>'Olieforbrug, TJ'!A351</f>
        <v>November</v>
      </c>
      <c r="H351" s="67">
        <f>IFERROR(HLOOKUP("Petroleum",'[89]MOR-supplerende oplysninger'!$A$2:$AG$56,MATCH("total",'[89]MOR-supplerende oplysninger'!$A$2:$A$56,0),FALSE),0)</f>
        <v>1</v>
      </c>
      <c r="I351" s="16"/>
      <c r="J351" s="15"/>
      <c r="K351" s="15"/>
      <c r="L351" s="14">
        <f>H351*0.8*43.5/1000</f>
        <v>3.4800000000000005E-2</v>
      </c>
      <c r="N351" s="23" t="str">
        <f>'Olieforbrug, TJ'!M351</f>
        <v>November</v>
      </c>
    </row>
    <row r="352" spans="1:14" ht="13.5" thickBot="1" x14ac:dyDescent="0.25">
      <c r="A352" s="41" t="str">
        <f>'Olieforbrug, TJ'!A352</f>
        <v>December</v>
      </c>
      <c r="C352" s="42"/>
      <c r="D352" s="42"/>
      <c r="E352" s="42"/>
      <c r="F352" s="42"/>
      <c r="G352" s="42"/>
      <c r="H352" s="42">
        <f>IFERROR(HLOOKUP("Petroleum",'[90]MOR-supplerende oplysninger'!$A$2:$AG$56,MATCH("total",'[90]MOR-supplerende oplysninger'!$A$2:$A$56,0),FALSE),0)</f>
        <v>0</v>
      </c>
      <c r="I352" s="42"/>
      <c r="J352" s="2"/>
      <c r="K352" s="2"/>
      <c r="L352" s="54">
        <f>H352*0.8*43.5/1000</f>
        <v>0</v>
      </c>
      <c r="N352" s="43" t="str">
        <f>'Olieforbrug, TJ'!M352</f>
        <v>December</v>
      </c>
    </row>
    <row r="353" spans="1:14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5"/>
      <c r="K353" s="15"/>
      <c r="L353" s="14"/>
      <c r="M353" s="3"/>
      <c r="N353" s="37">
        <v>2017</v>
      </c>
    </row>
    <row r="354" spans="1:14" x14ac:dyDescent="0.2">
      <c r="A354" s="23" t="str">
        <f>'Olieforbrug, TJ'!A354</f>
        <v>Januar</v>
      </c>
      <c r="H354" s="16">
        <f>IFERROR(HLOOKUP("Petroleum",'[2]MOR-Supplerende oplysninger'!$A$2:$AG$56,MATCH("total",'[2]MOR-Supplerende oplysninger'!$A$2:$A$56,0),FALSE),0)</f>
        <v>0</v>
      </c>
      <c r="I354" s="16"/>
      <c r="J354" s="15"/>
      <c r="K354" s="15"/>
      <c r="L354" s="14">
        <f t="shared" ref="L354:L365" si="68">H354*0.8*43.5/1000</f>
        <v>0</v>
      </c>
      <c r="N354" s="23" t="str">
        <f>'Olieforbrug, TJ'!M354</f>
        <v>January</v>
      </c>
    </row>
    <row r="355" spans="1:14" x14ac:dyDescent="0.2">
      <c r="A355" s="23" t="str">
        <f>'Olieforbrug, TJ'!A355</f>
        <v>Februar</v>
      </c>
      <c r="H355" s="16">
        <f>IFERROR(HLOOKUP("Petroleum",'[2]MOR-Supplerende oplysninger'!$A$2:$AG$56,MATCH("total",'[2]MOR-Supplerende oplysninger'!$A$2:$A$56,0),FALSE),0)</f>
        <v>0</v>
      </c>
      <c r="I355" s="16"/>
      <c r="J355" s="15"/>
      <c r="K355" s="15"/>
      <c r="L355" s="14">
        <f t="shared" si="68"/>
        <v>0</v>
      </c>
      <c r="N355" s="23" t="str">
        <f>'Olieforbrug, TJ'!M355</f>
        <v>February</v>
      </c>
    </row>
    <row r="356" spans="1:14" x14ac:dyDescent="0.2">
      <c r="A356" s="23" t="str">
        <f>'Olieforbrug, TJ'!A356</f>
        <v>Marts</v>
      </c>
      <c r="H356" s="16">
        <f>IFERROR(HLOOKUP("Petroleum",'[3]MOR-Supplerende oplysninger'!$A$2:$AG$56,MATCH("total",'[3]MOR-Supplerende oplysninger'!$A$2:$A$56,0),FALSE),0)</f>
        <v>9</v>
      </c>
      <c r="I356" s="16"/>
      <c r="J356" s="15"/>
      <c r="K356" s="15"/>
      <c r="L356" s="14">
        <f t="shared" si="68"/>
        <v>0.31319999999999998</v>
      </c>
      <c r="N356" s="23" t="str">
        <f>'Olieforbrug, TJ'!M356</f>
        <v>March</v>
      </c>
    </row>
    <row r="357" spans="1:14" x14ac:dyDescent="0.2">
      <c r="A357" s="23" t="str">
        <f>'Olieforbrug, TJ'!A357</f>
        <v>April</v>
      </c>
      <c r="H357" s="16">
        <f>IFERROR(HLOOKUP("Petroleum",'[4]MOR-Supplerende oplysninger'!$A$2:$AG$56,MATCH("total",'[4]MOR-Supplerende oplysninger'!$A$2:$A$56,0),FALSE),0)</f>
        <v>8</v>
      </c>
      <c r="I357" s="16"/>
      <c r="J357" s="15"/>
      <c r="K357" s="15"/>
      <c r="L357" s="14">
        <f t="shared" si="68"/>
        <v>0.27840000000000004</v>
      </c>
      <c r="N357" s="23" t="str">
        <f>'Olieforbrug, TJ'!M357</f>
        <v>April</v>
      </c>
    </row>
    <row r="358" spans="1:14" x14ac:dyDescent="0.2">
      <c r="A358" s="23" t="str">
        <f>'Olieforbrug, TJ'!A358</f>
        <v>Maj</v>
      </c>
      <c r="H358" s="16">
        <f>IFERROR(HLOOKUP("Petroleum",'[5]MOR-Supplerende oplysninger'!$A$2:$AG$56,MATCH("total",'[5]MOR-Supplerende oplysninger'!$A$2:$A$56,0),FALSE),0)</f>
        <v>4</v>
      </c>
      <c r="I358" s="16"/>
      <c r="J358" s="15"/>
      <c r="K358" s="15"/>
      <c r="L358" s="14">
        <f t="shared" si="68"/>
        <v>0.13920000000000002</v>
      </c>
      <c r="N358" s="23" t="str">
        <f>'Olieforbrug, TJ'!M358</f>
        <v>May</v>
      </c>
    </row>
    <row r="359" spans="1:14" x14ac:dyDescent="0.2">
      <c r="A359" s="23" t="str">
        <f>'Olieforbrug, TJ'!A359</f>
        <v>Juni</v>
      </c>
      <c r="H359" s="16">
        <f>IFERROR(HLOOKUP("Petroleum",'[6]MOR-Supplerende oplysninger'!$A$2:$AG$56,MATCH("total",'[6]MOR-Supplerende oplysninger'!$A$2:$A$56,0),FALSE),0)</f>
        <v>46</v>
      </c>
      <c r="I359" s="16"/>
      <c r="J359" s="15"/>
      <c r="K359" s="15"/>
      <c r="L359" s="14">
        <f t="shared" si="68"/>
        <v>1.6008000000000002</v>
      </c>
      <c r="N359" s="23" t="str">
        <f>'Olieforbrug, TJ'!M359</f>
        <v>June</v>
      </c>
    </row>
    <row r="360" spans="1:14" x14ac:dyDescent="0.2">
      <c r="A360" s="23" t="str">
        <f>'Olieforbrug, TJ'!A360</f>
        <v>Juli</v>
      </c>
      <c r="H360" s="16">
        <f>IFERROR(HLOOKUP("Petroleum",'[7]MOR-Supplerende oplysninger'!$A$2:$AG$56,MATCH("total",'[7]MOR-Supplerende oplysninger'!$A$2:$A$56,0),FALSE),0)</f>
        <v>498</v>
      </c>
      <c r="I360" s="16"/>
      <c r="J360" s="15"/>
      <c r="K360" s="15"/>
      <c r="L360" s="14">
        <f t="shared" si="68"/>
        <v>17.330400000000001</v>
      </c>
      <c r="N360" s="23" t="str">
        <f>'Olieforbrug, TJ'!M360</f>
        <v>July</v>
      </c>
    </row>
    <row r="361" spans="1:14" x14ac:dyDescent="0.2">
      <c r="A361" s="23" t="str">
        <f>'Olieforbrug, TJ'!A361</f>
        <v>August</v>
      </c>
      <c r="H361" s="16">
        <f>IFERROR(HLOOKUP("Petroleum",'[8]MOR-Supplerende oplysninger'!$A$2:$AG$56,MATCH("total",'[8]MOR-Supplerende oplysninger'!$A$2:$A$56,0),FALSE),0)</f>
        <v>5</v>
      </c>
      <c r="I361" s="16"/>
      <c r="J361" s="15"/>
      <c r="K361" s="15"/>
      <c r="L361" s="14">
        <f t="shared" si="68"/>
        <v>0.17399999999999999</v>
      </c>
      <c r="N361" s="23" t="str">
        <f>'Olieforbrug, TJ'!M361</f>
        <v>August</v>
      </c>
    </row>
    <row r="362" spans="1:14" x14ac:dyDescent="0.2">
      <c r="A362" s="23" t="str">
        <f>'Olieforbrug, TJ'!A362</f>
        <v>September</v>
      </c>
      <c r="H362" s="16">
        <f>IFERROR(HLOOKUP("Petroleum",'[9]MOR-Supplerende oplysninger'!$A$2:$AG$56,MATCH("total",'[9]MOR-Supplerende oplysninger'!$A$2:$A$56,0),FALSE),0)</f>
        <v>0</v>
      </c>
      <c r="I362" s="16"/>
      <c r="J362" s="15"/>
      <c r="K362" s="15"/>
      <c r="L362" s="14">
        <f t="shared" si="68"/>
        <v>0</v>
      </c>
      <c r="N362" s="23" t="str">
        <f>'Olieforbrug, TJ'!M362</f>
        <v>September</v>
      </c>
    </row>
    <row r="363" spans="1:14" x14ac:dyDescent="0.2">
      <c r="A363" s="23" t="str">
        <f>'Olieforbrug, TJ'!A363</f>
        <v>Oktober</v>
      </c>
      <c r="H363" s="16">
        <f>IFERROR(HLOOKUP("Petroleum",'[10]MOR-Supplerende oplysninger'!$A$2:$AG$56,MATCH("total",'[10]MOR-Supplerende oplysninger'!$A$2:$A$56,0),FALSE),0)</f>
        <v>7</v>
      </c>
      <c r="I363" s="16"/>
      <c r="J363" s="15"/>
      <c r="K363" s="15"/>
      <c r="L363" s="14">
        <f t="shared" si="68"/>
        <v>0.24360000000000001</v>
      </c>
      <c r="N363" s="23" t="str">
        <f>'Olieforbrug, TJ'!M363</f>
        <v>October</v>
      </c>
    </row>
    <row r="364" spans="1:14" ht="13.9" customHeight="1" x14ac:dyDescent="0.2">
      <c r="A364" s="23" t="str">
        <f>'Olieforbrug, TJ'!A364</f>
        <v>November</v>
      </c>
      <c r="H364" s="16">
        <f>IFERROR(HLOOKUP("Petroleum",'[11]MOR-Supplerende oplysninger'!$A$2:$AG$56,MATCH("total",'[11]MOR-Supplerende oplysninger'!$A$2:$A$56,0),FALSE),0)</f>
        <v>12</v>
      </c>
      <c r="I364" s="16"/>
      <c r="J364" s="15"/>
      <c r="K364" s="15"/>
      <c r="L364" s="14">
        <f t="shared" si="68"/>
        <v>0.41760000000000008</v>
      </c>
      <c r="N364" s="23" t="str">
        <f>'Olieforbrug, TJ'!M364</f>
        <v>November</v>
      </c>
    </row>
    <row r="365" spans="1:14" ht="13.5" thickBot="1" x14ac:dyDescent="0.25">
      <c r="A365" s="41" t="str">
        <f>'Olieforbrug, TJ'!A365</f>
        <v>December</v>
      </c>
      <c r="C365" s="42"/>
      <c r="D365" s="42"/>
      <c r="E365" s="42"/>
      <c r="F365" s="42"/>
      <c r="G365" s="42"/>
      <c r="H365" s="42">
        <f>IFERROR(HLOOKUP("Petroleum",'[12]MOR-Supplerende oplysninger'!$A$2:$AG$56,MATCH("total",'[12]MOR-Supplerende oplysninger'!$A$2:$A$56,0),FALSE),0)</f>
        <v>8</v>
      </c>
      <c r="I365" s="42"/>
      <c r="J365" s="2"/>
      <c r="K365" s="2"/>
      <c r="L365" s="54">
        <f t="shared" si="68"/>
        <v>0.27840000000000004</v>
      </c>
      <c r="N365" s="43" t="str">
        <f>'Olieforbrug, TJ'!M365</f>
        <v>December</v>
      </c>
    </row>
    <row r="366" spans="1:14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5"/>
      <c r="K366" s="15"/>
      <c r="L366" s="14"/>
      <c r="M366" s="3"/>
      <c r="N366" s="37">
        <v>2018</v>
      </c>
    </row>
    <row r="367" spans="1:14" x14ac:dyDescent="0.2">
      <c r="A367" s="23" t="str">
        <f>'Olieforbrug, TJ'!A367</f>
        <v>Januar</v>
      </c>
      <c r="H367" s="16">
        <f>IFERROR(HLOOKUP("Petroleum",'[14]MOR-Supplerende oplysninger'!$A$2:$AG$56,MATCH("total",'[14]MOR-Supplerende oplysninger'!$A$2:$A$56,0),FALSE),0)</f>
        <v>10</v>
      </c>
      <c r="I367" s="16"/>
      <c r="J367" s="15"/>
      <c r="K367" s="15"/>
      <c r="L367" s="14">
        <f t="shared" ref="L367:L378" si="69">H367*0.8*43.5/1000</f>
        <v>0.34799999999999998</v>
      </c>
      <c r="N367" s="23" t="str">
        <f>'Olieforbrug, TJ'!M367</f>
        <v>January</v>
      </c>
    </row>
    <row r="368" spans="1:14" x14ac:dyDescent="0.2">
      <c r="A368" s="23" t="str">
        <f>'Olieforbrug, TJ'!A368</f>
        <v>Februar</v>
      </c>
      <c r="H368" s="16">
        <f>IFERROR(HLOOKUP("Petroleum",'[14]MOR-Supplerende oplysninger'!$A$2:$AG$56,MATCH("total",'[14]MOR-Supplerende oplysninger'!$A$2:$A$56,0),FALSE),0)</f>
        <v>10</v>
      </c>
      <c r="I368" s="16"/>
      <c r="J368" s="15"/>
      <c r="K368" s="15"/>
      <c r="L368" s="14">
        <f t="shared" si="69"/>
        <v>0.34799999999999998</v>
      </c>
      <c r="N368" s="23" t="str">
        <f>'Olieforbrug, TJ'!M368</f>
        <v>February</v>
      </c>
    </row>
    <row r="369" spans="1:14" x14ac:dyDescent="0.2">
      <c r="A369" s="23" t="str">
        <f>'Olieforbrug, TJ'!A369</f>
        <v>Marts</v>
      </c>
      <c r="H369" s="16">
        <f>IFERROR(HLOOKUP("Petroleum",'[15]MOR-Supplerende oplysninger'!$A$2:$AG$56,MATCH("total",'[15]MOR-Supplerende oplysninger'!$A$2:$A$56,0),FALSE),0)</f>
        <v>14</v>
      </c>
      <c r="I369" s="16"/>
      <c r="J369" s="15"/>
      <c r="K369" s="15"/>
      <c r="L369" s="14">
        <f t="shared" si="69"/>
        <v>0.48720000000000002</v>
      </c>
      <c r="N369" s="23" t="str">
        <f>'Olieforbrug, TJ'!M369</f>
        <v>March</v>
      </c>
    </row>
    <row r="370" spans="1:14" x14ac:dyDescent="0.2">
      <c r="A370" s="23" t="str">
        <f>'Olieforbrug, TJ'!A370</f>
        <v>April</v>
      </c>
      <c r="H370" s="16">
        <f>IFERROR(HLOOKUP("Petroleum",'[16]MOR-Supplerende oplysninger'!$A$2:$AG$56,MATCH("total",'[16]MOR-Supplerende oplysninger'!$A$2:$A$56,0),FALSE),0)</f>
        <v>0</v>
      </c>
      <c r="I370" s="16"/>
      <c r="J370" s="15"/>
      <c r="K370" s="15"/>
      <c r="L370" s="14">
        <f t="shared" si="69"/>
        <v>0</v>
      </c>
      <c r="N370" s="23" t="str">
        <f>'Olieforbrug, TJ'!M370</f>
        <v>April</v>
      </c>
    </row>
    <row r="371" spans="1:14" x14ac:dyDescent="0.2">
      <c r="A371" s="23" t="str">
        <f>'Olieforbrug, TJ'!A371</f>
        <v>Maj</v>
      </c>
      <c r="H371" s="16">
        <f>IFERROR(HLOOKUP("Petroleum",'[18]MOR-Supplerende oplysninger'!$A$2:$AG$56,MATCH("total",'[18]MOR-Supplerende oplysninger'!$A$2:$A$56,0),FALSE),0)</f>
        <v>4</v>
      </c>
      <c r="I371" s="16"/>
      <c r="J371" s="15"/>
      <c r="K371" s="15"/>
      <c r="L371" s="14">
        <f t="shared" si="69"/>
        <v>0.13920000000000002</v>
      </c>
      <c r="N371" s="23" t="str">
        <f>'Olieforbrug, TJ'!M371</f>
        <v>May</v>
      </c>
    </row>
    <row r="372" spans="1:14" x14ac:dyDescent="0.2">
      <c r="A372" s="23" t="str">
        <f>'Olieforbrug, TJ'!A372</f>
        <v>Juni</v>
      </c>
      <c r="H372" s="16">
        <f>IFERROR(HLOOKUP("Petroleum",'[18]MOR-Supplerende oplysninger'!$A$2:$AG$56,MATCH("total",'[18]MOR-Supplerende oplysninger'!$A$2:$A$56,0),FALSE),0)</f>
        <v>4</v>
      </c>
      <c r="I372" s="16"/>
      <c r="J372" s="15"/>
      <c r="K372" s="15"/>
      <c r="L372" s="14">
        <f t="shared" si="69"/>
        <v>0.13920000000000002</v>
      </c>
      <c r="N372" s="23" t="str">
        <f>'Olieforbrug, TJ'!M372</f>
        <v>June</v>
      </c>
    </row>
    <row r="373" spans="1:14" x14ac:dyDescent="0.2">
      <c r="A373" s="23" t="str">
        <f>'Olieforbrug, TJ'!A373</f>
        <v>Juli</v>
      </c>
      <c r="H373" s="16">
        <f>IFERROR(HLOOKUP("Petroleum",'[19]MOR-Supplerende oplysninger'!$A$2:$AG$56,MATCH("total",'[19]MOR-Supplerende oplysninger'!$A$2:$A$56,0),FALSE),0)</f>
        <v>354</v>
      </c>
      <c r="I373" s="16"/>
      <c r="J373" s="15"/>
      <c r="K373" s="15"/>
      <c r="L373" s="14">
        <f t="shared" si="69"/>
        <v>12.319199999999999</v>
      </c>
      <c r="N373" s="23" t="str">
        <f>'Olieforbrug, TJ'!M373</f>
        <v>July</v>
      </c>
    </row>
    <row r="374" spans="1:14" x14ac:dyDescent="0.2">
      <c r="A374" s="23" t="str">
        <f>'Olieforbrug, TJ'!A374</f>
        <v>August</v>
      </c>
      <c r="H374" s="16">
        <f>IFERROR(HLOOKUP("Petroleum",'[20]MOR-Supplerende oplysninger'!$A$2:$AG$56,MATCH("total",'[20]MOR-Supplerende oplysninger'!$A$2:$A$56,0),FALSE),0)</f>
        <v>1</v>
      </c>
      <c r="I374" s="16"/>
      <c r="J374" s="15"/>
      <c r="K374" s="15"/>
      <c r="L374" s="14">
        <f t="shared" si="69"/>
        <v>3.4800000000000005E-2</v>
      </c>
      <c r="N374" s="23" t="str">
        <f>'Olieforbrug, TJ'!M374</f>
        <v>August</v>
      </c>
    </row>
    <row r="375" spans="1:14" x14ac:dyDescent="0.2">
      <c r="A375" s="23" t="str">
        <f>'Olieforbrug, TJ'!A375</f>
        <v>September</v>
      </c>
      <c r="H375" s="16">
        <f>IFERROR(HLOOKUP("Petroleum",'[21]MOR-Supplerende oplysninger'!$A$2:$AG$56,MATCH("total",'[21]MOR-Supplerende oplysninger'!$A$2:$A$56,0),FALSE),0)</f>
        <v>9</v>
      </c>
      <c r="I375" s="16"/>
      <c r="J375" s="15"/>
      <c r="K375" s="15"/>
      <c r="L375" s="14">
        <f t="shared" si="69"/>
        <v>0.31319999999999998</v>
      </c>
      <c r="N375" s="23" t="str">
        <f>'Olieforbrug, TJ'!M375</f>
        <v>September</v>
      </c>
    </row>
    <row r="376" spans="1:14" x14ac:dyDescent="0.2">
      <c r="A376" s="23" t="str">
        <f>'Olieforbrug, TJ'!A376</f>
        <v>Oktober</v>
      </c>
      <c r="H376" s="16">
        <f>IFERROR(HLOOKUP("Petroleum",'[22]MOR-Supplerende oplysninger'!$A$2:$AG$56,MATCH("total",'[22]MOR-Supplerende oplysninger'!$A$2:$A$56,0),FALSE),0)</f>
        <v>4</v>
      </c>
      <c r="I376" s="16"/>
      <c r="J376" s="15"/>
      <c r="K376" s="15"/>
      <c r="L376" s="14">
        <f t="shared" si="69"/>
        <v>0.13920000000000002</v>
      </c>
      <c r="N376" s="23" t="str">
        <f>'Olieforbrug, TJ'!M376</f>
        <v>October</v>
      </c>
    </row>
    <row r="377" spans="1:14" x14ac:dyDescent="0.2">
      <c r="A377" s="23" t="str">
        <f>'Olieforbrug, TJ'!A377</f>
        <v>November</v>
      </c>
      <c r="H377" s="16">
        <f>IFERROR(HLOOKUP("Petroleum",'[23]MOR-Supplerende oplysninger'!$A$2:$AG$56,MATCH("total",'[23]MOR-Supplerende oplysninger'!$A$2:$A$56,0),FALSE),0)</f>
        <v>0</v>
      </c>
      <c r="I377" s="16"/>
      <c r="J377" s="15"/>
      <c r="K377" s="15"/>
      <c r="L377" s="14">
        <f t="shared" si="69"/>
        <v>0</v>
      </c>
      <c r="N377" s="23" t="str">
        <f>'Olieforbrug, TJ'!M377</f>
        <v>November</v>
      </c>
    </row>
    <row r="378" spans="1:14" ht="13.5" thickBot="1" x14ac:dyDescent="0.25">
      <c r="A378" s="41" t="str">
        <f>'Olieforbrug, TJ'!A378</f>
        <v>December</v>
      </c>
      <c r="C378" s="42"/>
      <c r="D378" s="42"/>
      <c r="E378" s="42"/>
      <c r="F378" s="42"/>
      <c r="G378" s="42"/>
      <c r="H378" s="42">
        <f>IFERROR(HLOOKUP("Petroleum",'[24]MOR-Supplerende oplysninger'!$A$2:$AG$56,MATCH("total",'[24]MOR-Supplerende oplysninger'!$A$2:$A$56,0),FALSE),0)</f>
        <v>4508</v>
      </c>
      <c r="I378" s="42"/>
      <c r="J378" s="2"/>
      <c r="K378" s="2"/>
      <c r="L378" s="54">
        <f t="shared" si="69"/>
        <v>156.8784</v>
      </c>
      <c r="N378" s="43" t="str">
        <f>'Olieforbrug, TJ'!M378</f>
        <v>December</v>
      </c>
    </row>
    <row r="379" spans="1:14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5"/>
      <c r="K379" s="15"/>
      <c r="L379" s="14"/>
      <c r="M379" s="3"/>
      <c r="N379" s="37">
        <v>2019</v>
      </c>
    </row>
    <row r="380" spans="1:14" x14ac:dyDescent="0.2">
      <c r="A380" s="23" t="str">
        <f>'Olieforbrug, TJ'!A380</f>
        <v>Januar</v>
      </c>
      <c r="H380" s="16">
        <f>IFERROR(HLOOKUP("Petroleum",'[26]MOR-Supplerende oplysninger'!$A$2:$AG$56,MATCH("total",'[26]MOR-Supplerende oplysninger'!$A$2:$A$56,0),FALSE),0)</f>
        <v>0</v>
      </c>
      <c r="I380" s="16"/>
      <c r="J380" s="15"/>
      <c r="K380" s="15"/>
      <c r="L380" s="14">
        <f t="shared" ref="L380:L391" si="70">H380*0.8*43.5/1000</f>
        <v>0</v>
      </c>
      <c r="N380" s="23" t="str">
        <f>'Olieforbrug, TJ'!M380</f>
        <v>January</v>
      </c>
    </row>
    <row r="381" spans="1:14" x14ac:dyDescent="0.2">
      <c r="A381" s="23" t="str">
        <f>'Olieforbrug, TJ'!A381</f>
        <v>Februar</v>
      </c>
      <c r="H381" s="16">
        <f>IFERROR(HLOOKUP("Petroleum",'[26]MOR-Supplerende oplysninger'!$A$2:$AG$56,MATCH("total",'[26]MOR-Supplerende oplysninger'!$A$2:$A$56,0),FALSE),0)</f>
        <v>0</v>
      </c>
      <c r="I381" s="16"/>
      <c r="J381" s="15"/>
      <c r="K381" s="15"/>
      <c r="L381" s="14">
        <f t="shared" si="70"/>
        <v>0</v>
      </c>
      <c r="N381" s="23" t="str">
        <f>'Olieforbrug, TJ'!M381</f>
        <v>February</v>
      </c>
    </row>
    <row r="382" spans="1:14" x14ac:dyDescent="0.2">
      <c r="A382" s="23" t="str">
        <f>'Olieforbrug, TJ'!A382</f>
        <v>Marts</v>
      </c>
      <c r="H382" s="16">
        <f>IFERROR(HLOOKUP("Petroleum",'[27]MOR-Supplerende oplysninger'!$A$2:$AG$56,MATCH("total",'[27]MOR-Supplerende oplysninger'!$A$2:$A$56,0),FALSE),0)</f>
        <v>5178</v>
      </c>
      <c r="I382" s="16"/>
      <c r="J382" s="15"/>
      <c r="K382" s="15"/>
      <c r="L382" s="14">
        <f t="shared" si="70"/>
        <v>180.19440000000003</v>
      </c>
      <c r="N382" s="23" t="str">
        <f>'Olieforbrug, TJ'!M382</f>
        <v>March</v>
      </c>
    </row>
    <row r="383" spans="1:14" x14ac:dyDescent="0.2">
      <c r="A383" s="23" t="str">
        <f>'Olieforbrug, TJ'!A383</f>
        <v>April</v>
      </c>
      <c r="H383" s="16">
        <f>IFERROR(HLOOKUP("Petroleum",'[28]MOR-Supplerende oplysninger'!$A$2:$AG$56,MATCH("total",'[28]MOR-Supplerende oplysninger'!$A$2:$A$56,0),FALSE),0)</f>
        <v>0</v>
      </c>
      <c r="I383" s="16"/>
      <c r="J383" s="15"/>
      <c r="K383" s="15"/>
      <c r="L383" s="14">
        <f t="shared" si="70"/>
        <v>0</v>
      </c>
      <c r="N383" s="23" t="str">
        <f>'Olieforbrug, TJ'!M383</f>
        <v>April</v>
      </c>
    </row>
    <row r="384" spans="1:14" x14ac:dyDescent="0.2">
      <c r="A384" s="23" t="str">
        <f>'Olieforbrug, TJ'!A384</f>
        <v>Maj</v>
      </c>
      <c r="H384" s="16">
        <f>IFERROR(HLOOKUP("Petroleum",'[29]MOR-Supplerende oplysninger'!$A$2:$AG$56,MATCH("total",'[29]MOR-Supplerende oplysninger'!$A$2:$A$56,0),FALSE),0)</f>
        <v>0</v>
      </c>
      <c r="I384" s="16"/>
      <c r="J384" s="15"/>
      <c r="K384" s="15"/>
      <c r="L384" s="14">
        <f t="shared" si="70"/>
        <v>0</v>
      </c>
      <c r="N384" s="23" t="str">
        <f>'Olieforbrug, TJ'!M384</f>
        <v>May</v>
      </c>
    </row>
    <row r="385" spans="1:14" x14ac:dyDescent="0.2">
      <c r="A385" s="23" t="str">
        <f>'Olieforbrug, TJ'!A385</f>
        <v>Juni</v>
      </c>
      <c r="H385" s="16">
        <f>IFERROR(HLOOKUP("Petroleum",'[30]MOR-Supplerende oplysninger'!$A$2:$AG$56,MATCH("total",'[30]MOR-Supplerende oplysninger'!$A$2:$A$56,0),FALSE),0)</f>
        <v>0</v>
      </c>
      <c r="I385" s="16"/>
      <c r="J385" s="15"/>
      <c r="K385" s="15"/>
      <c r="L385" s="14">
        <f t="shared" si="70"/>
        <v>0</v>
      </c>
      <c r="N385" s="23" t="str">
        <f>'Olieforbrug, TJ'!M385</f>
        <v>June</v>
      </c>
    </row>
    <row r="386" spans="1:14" x14ac:dyDescent="0.2">
      <c r="A386" s="23" t="str">
        <f>'Olieforbrug, TJ'!A386</f>
        <v>Juli</v>
      </c>
      <c r="H386" s="16">
        <f>IFERROR(HLOOKUP("Petroleum",'[31]MOR-Supplerende oplysninger'!$A$2:$AG$56,MATCH("total",'[31]MOR-Supplerende oplysninger'!$A$2:$A$56,0),FALSE),0)</f>
        <v>197</v>
      </c>
      <c r="I386" s="16"/>
      <c r="J386" s="15"/>
      <c r="K386" s="15"/>
      <c r="L386" s="14">
        <f t="shared" si="70"/>
        <v>6.8556000000000017</v>
      </c>
      <c r="N386" s="23" t="str">
        <f>'Olieforbrug, TJ'!M386</f>
        <v>July</v>
      </c>
    </row>
    <row r="387" spans="1:14" x14ac:dyDescent="0.2">
      <c r="A387" s="23" t="str">
        <f>'Olieforbrug, TJ'!A387</f>
        <v>August</v>
      </c>
      <c r="H387" s="16">
        <f>IFERROR(HLOOKUP("Petroleum",'[32]MOR-Supplerende oplysninger'!$A$2:$AG$56,MATCH("total",'[32]MOR-Supplerende oplysninger'!$A$2:$A$56,0),FALSE),0)</f>
        <v>0</v>
      </c>
      <c r="I387" s="16"/>
      <c r="J387" s="15"/>
      <c r="K387" s="15"/>
      <c r="L387" s="14">
        <f t="shared" si="70"/>
        <v>0</v>
      </c>
      <c r="N387" s="23" t="str">
        <f>'Olieforbrug, TJ'!M387</f>
        <v>August</v>
      </c>
    </row>
    <row r="388" spans="1:14" x14ac:dyDescent="0.2">
      <c r="A388" s="23" t="str">
        <f>'Olieforbrug, TJ'!A388</f>
        <v>September</v>
      </c>
      <c r="H388" s="16">
        <f>IFERROR(HLOOKUP("Petroleum",'[33]MOR-Supplerende oplysninger'!$A$2:$AG$56,MATCH("total",'[33]MOR-Supplerende oplysninger'!$A$2:$A$56,0),FALSE),0)</f>
        <v>0</v>
      </c>
      <c r="I388" s="16"/>
      <c r="J388" s="15"/>
      <c r="K388" s="15"/>
      <c r="L388" s="14">
        <f t="shared" si="70"/>
        <v>0</v>
      </c>
      <c r="N388" s="23" t="str">
        <f>'Olieforbrug, TJ'!M388</f>
        <v>September</v>
      </c>
    </row>
    <row r="389" spans="1:14" x14ac:dyDescent="0.2">
      <c r="A389" s="23" t="str">
        <f>'Olieforbrug, TJ'!A389</f>
        <v>Oktober</v>
      </c>
      <c r="H389" s="16">
        <f>IFERROR(HLOOKUP("Petroleum",'[34]MOR-Supplerende oplysninger'!$A$2:$AG$56,MATCH("total",'[34]MOR-Supplerende oplysninger'!$A$2:$A$56,0),FALSE),0)</f>
        <v>0</v>
      </c>
      <c r="I389" s="16"/>
      <c r="J389" s="15"/>
      <c r="K389" s="15"/>
      <c r="L389" s="14">
        <f t="shared" si="70"/>
        <v>0</v>
      </c>
      <c r="N389" s="23" t="str">
        <f>'Olieforbrug, TJ'!M389</f>
        <v>October</v>
      </c>
    </row>
    <row r="390" spans="1:14" x14ac:dyDescent="0.2">
      <c r="A390" s="23" t="str">
        <f>'Olieforbrug, TJ'!A390</f>
        <v>November</v>
      </c>
      <c r="H390" s="16">
        <f>IFERROR(HLOOKUP("Petroleum",'[35]MOR-Supplerende oplysninger'!$A$2:$AG$56,MATCH("total",'[35]MOR-Supplerende oplysninger'!$A$2:$A$56,0),FALSE),0)</f>
        <v>0</v>
      </c>
      <c r="I390" s="16"/>
      <c r="J390" s="15"/>
      <c r="K390" s="15"/>
      <c r="L390" s="14">
        <f t="shared" si="70"/>
        <v>0</v>
      </c>
      <c r="N390" s="23" t="str">
        <f>'Olieforbrug, TJ'!M390</f>
        <v>November</v>
      </c>
    </row>
    <row r="391" spans="1:14" ht="13.5" thickBot="1" x14ac:dyDescent="0.25">
      <c r="A391" s="41" t="str">
        <f>'Olieforbrug, TJ'!A391</f>
        <v>December</v>
      </c>
      <c r="C391" s="42"/>
      <c r="D391" s="42"/>
      <c r="E391" s="42"/>
      <c r="F391" s="42"/>
      <c r="G391" s="42"/>
      <c r="H391" s="42">
        <f>IFERROR(HLOOKUP("Petroleum",'[36]MOR-Supplerende oplysninger'!$A$2:$AG$56,MATCH("total",'[36]MOR-Supplerende oplysninger'!$A$2:$A$56,0),FALSE),0)</f>
        <v>0</v>
      </c>
      <c r="I391" s="42"/>
      <c r="J391" s="2"/>
      <c r="K391" s="2"/>
      <c r="L391" s="54">
        <f t="shared" si="70"/>
        <v>0</v>
      </c>
      <c r="N391" s="43" t="str">
        <f>'Olieforbrug, TJ'!M391</f>
        <v>December</v>
      </c>
    </row>
    <row r="392" spans="1:14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J392" s="15"/>
      <c r="K392" s="15"/>
      <c r="L392" s="14"/>
      <c r="M392" s="3"/>
      <c r="N392" s="37">
        <v>2020</v>
      </c>
    </row>
    <row r="393" spans="1:14" x14ac:dyDescent="0.2">
      <c r="A393" s="23" t="str">
        <f>'Olieforbrug, TJ'!A393</f>
        <v>Januar</v>
      </c>
      <c r="H393" s="16">
        <f>IFERROR(HLOOKUP("Petroleum",'[37]MOR-Supplerende oplysninger'!$A$2:$AG$56,MATCH("total",'[37]MOR-Supplerende oplysninger'!$A$2:$A$56,0),FALSE),0)</f>
        <v>0</v>
      </c>
      <c r="I393" s="16"/>
      <c r="J393" s="15"/>
      <c r="K393" s="15"/>
      <c r="L393" s="14">
        <f t="shared" ref="L393:L404" si="71">H393*0.8*43.5/1000</f>
        <v>0</v>
      </c>
      <c r="N393" s="23" t="str">
        <f>'Olieforbrug, TJ'!M393</f>
        <v>January</v>
      </c>
    </row>
    <row r="394" spans="1:14" x14ac:dyDescent="0.2">
      <c r="A394" s="23" t="s">
        <v>154</v>
      </c>
      <c r="H394" s="16">
        <f>IFERROR(HLOOKUP("Petroleum",'[38]MOR-Supplerende oplysninger'!$A$2:$AG$56,MATCH("total",'[38]MOR-Supplerende oplysninger'!$A$2:$A$56,0),FALSE),0)</f>
        <v>0</v>
      </c>
      <c r="L394" s="14">
        <f t="shared" si="71"/>
        <v>0</v>
      </c>
      <c r="N394" s="23" t="str">
        <f>'Olieforbrug, TJ'!M394</f>
        <v>February</v>
      </c>
    </row>
    <row r="395" spans="1:14" x14ac:dyDescent="0.2">
      <c r="A395" s="23" t="s">
        <v>155</v>
      </c>
      <c r="H395" s="16">
        <f>IFERROR(HLOOKUP("Petroleum",'[39]MOR-Supplerende oplysninger'!$A$2:$AG$56,MATCH("total",'[39]MOR-Supplerende oplysninger'!$A$2:$A$56,0),FALSE),0)</f>
        <v>12</v>
      </c>
      <c r="L395" s="14">
        <f t="shared" si="71"/>
        <v>0.41760000000000008</v>
      </c>
      <c r="N395" s="23" t="str">
        <f>'Olieforbrug, TJ'!M395</f>
        <v>March</v>
      </c>
    </row>
    <row r="396" spans="1:14" x14ac:dyDescent="0.2">
      <c r="A396" s="23" t="s">
        <v>118</v>
      </c>
      <c r="H396" s="16">
        <f>IFERROR(HLOOKUP("Petroleum",'[40]MOR-Supplerende oplysninger'!$A$2:$AG$56,MATCH("total",'[40]MOR-Supplerende oplysninger'!$A$2:$A$56,0),FALSE),0)</f>
        <v>0</v>
      </c>
      <c r="L396" s="14">
        <f t="shared" si="71"/>
        <v>0</v>
      </c>
      <c r="N396" s="23" t="str">
        <f>'Olieforbrug, TJ'!M396</f>
        <v>April</v>
      </c>
    </row>
    <row r="397" spans="1:14" x14ac:dyDescent="0.2">
      <c r="A397" s="23" t="s">
        <v>137</v>
      </c>
      <c r="H397" s="16">
        <f>IFERROR(HLOOKUP("Petroleum",'[41]MOR-Supplerende oplysninger'!$A$2:$AG$56,MATCH("total",'[41]MOR-Supplerende oplysninger'!$A$2:$A$56,0),FALSE),0)</f>
        <v>1242</v>
      </c>
      <c r="L397" s="14">
        <f t="shared" si="71"/>
        <v>43.221599999999995</v>
      </c>
      <c r="N397" s="23" t="str">
        <f>'Olieforbrug, TJ'!M397</f>
        <v>May</v>
      </c>
    </row>
    <row r="398" spans="1:14" x14ac:dyDescent="0.2">
      <c r="A398" s="23" t="s">
        <v>138</v>
      </c>
      <c r="H398" s="16">
        <f>IFERROR(HLOOKUP("Petroleum",'[42]MOR-Supplerende oplysninger'!$A$2:$AG$56,MATCH("total",'[42]MOR-Supplerende oplysninger'!$A$2:$A$56,0),FALSE),0)</f>
        <v>8</v>
      </c>
      <c r="L398" s="14">
        <f t="shared" si="71"/>
        <v>0.27840000000000004</v>
      </c>
      <c r="N398" s="23" t="str">
        <f>'Olieforbrug, TJ'!M398</f>
        <v>June</v>
      </c>
    </row>
    <row r="399" spans="1:14" x14ac:dyDescent="0.2">
      <c r="A399" s="23" t="s">
        <v>129</v>
      </c>
      <c r="H399" s="16">
        <f>IFERROR(HLOOKUP("Petroleum",'[43]MOR-Supplerende oplysninger'!$A$2:$AG$56,MATCH("total",'[43]MOR-Supplerende oplysninger'!$A$2:$A$56,0),FALSE),0)</f>
        <v>7</v>
      </c>
      <c r="L399" s="14">
        <f t="shared" si="71"/>
        <v>0.24360000000000001</v>
      </c>
      <c r="N399" s="23" t="str">
        <f>'Olieforbrug, TJ'!M399</f>
        <v>July</v>
      </c>
    </row>
    <row r="400" spans="1:14" x14ac:dyDescent="0.2">
      <c r="A400" s="23" t="s">
        <v>122</v>
      </c>
      <c r="H400" s="16">
        <f>IFERROR(HLOOKUP("Petroleum",'[44]MOR-Supplerende oplysninger'!$A$2:$AG$56,MATCH("total",'[44]MOR-Supplerende oplysninger'!$A$2:$A$56,0),FALSE),0)</f>
        <v>8</v>
      </c>
      <c r="L400" s="14">
        <f t="shared" si="71"/>
        <v>0.27840000000000004</v>
      </c>
      <c r="N400" s="23" t="str">
        <f>'Olieforbrug, TJ'!M400</f>
        <v>August</v>
      </c>
    </row>
    <row r="401" spans="1:14" x14ac:dyDescent="0.2">
      <c r="A401" s="23" t="s">
        <v>123</v>
      </c>
      <c r="H401" s="16">
        <f>IFERROR(HLOOKUP("Petroleum",'[45]MOR-Supplerende oplysninger'!$A$2:$AG$56,MATCH("total",'[45]MOR-Supplerende oplysninger'!$A$2:$A$56,0),FALSE),0)</f>
        <v>4</v>
      </c>
      <c r="L401" s="14">
        <f t="shared" si="71"/>
        <v>0.13920000000000002</v>
      </c>
      <c r="N401" s="23" t="str">
        <f>'Olieforbrug, TJ'!M401</f>
        <v>September</v>
      </c>
    </row>
    <row r="402" spans="1:14" x14ac:dyDescent="0.2">
      <c r="A402" s="23" t="s">
        <v>131</v>
      </c>
      <c r="H402" s="16">
        <f>IFERROR(HLOOKUP("Petroleum",'[46]MOR-Supplerende oplysninger'!$A$2:$AG$56,MATCH("total",'[46]MOR-Supplerende oplysninger'!$A$2:$A$56,0),FALSE),0)</f>
        <v>8</v>
      </c>
      <c r="L402" s="14">
        <f t="shared" si="71"/>
        <v>0.27840000000000004</v>
      </c>
      <c r="N402" s="23" t="str">
        <f>'Olieforbrug, TJ'!M402</f>
        <v>October</v>
      </c>
    </row>
    <row r="403" spans="1:14" x14ac:dyDescent="0.2">
      <c r="A403" s="23" t="s">
        <v>125</v>
      </c>
      <c r="H403" s="16">
        <f>IFERROR(HLOOKUP("Petroleum",'[47]MOR-Supplerende oplysninger'!$A$2:$AG$56,MATCH("total",'[47]MOR-Supplerende oplysninger'!$A$2:$A$56,0),FALSE),0)</f>
        <v>8</v>
      </c>
      <c r="L403" s="14">
        <f t="shared" si="71"/>
        <v>0.27840000000000004</v>
      </c>
      <c r="N403" s="23" t="str">
        <f>'Olieforbrug, TJ'!M403</f>
        <v>November</v>
      </c>
    </row>
    <row r="404" spans="1:14" ht="13.5" thickBot="1" x14ac:dyDescent="0.25">
      <c r="A404" s="41" t="s">
        <v>113</v>
      </c>
      <c r="C404" s="42"/>
      <c r="D404" s="42"/>
      <c r="E404" s="42"/>
      <c r="F404" s="42"/>
      <c r="G404" s="42"/>
      <c r="H404" s="42">
        <f>IFERROR(HLOOKUP("Petroleum",'[48]MOR-Supplerende oplysninger'!$A$2:$AG$56,MATCH("total",'[48]MOR-Supplerende oplysninger'!$A$2:$A$56,0),FALSE),0)</f>
        <v>7</v>
      </c>
      <c r="I404" s="42"/>
      <c r="J404" s="2"/>
      <c r="K404" s="2"/>
      <c r="L404" s="54">
        <f t="shared" si="71"/>
        <v>0.24360000000000001</v>
      </c>
      <c r="N404" s="43" t="str">
        <f>'Olieforbrug, TJ'!M404</f>
        <v>December</v>
      </c>
    </row>
    <row r="405" spans="1:14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5"/>
      <c r="K405" s="15"/>
      <c r="L405" s="14"/>
      <c r="M405" s="3"/>
      <c r="N405" s="37">
        <f>'Olieforbrug, TJ'!M405</f>
        <v>2021</v>
      </c>
    </row>
    <row r="406" spans="1:14" x14ac:dyDescent="0.2">
      <c r="A406" s="23" t="str">
        <f>'Olieforbrug, TJ'!A406</f>
        <v>Januar</v>
      </c>
      <c r="H406" s="16">
        <f>IFERROR(HLOOKUP("Petroleum",'[49]MOR-Supplerende oplysninger'!$A$2:$AG$56,MATCH("total",'[49]MOR-Supplerende oplysninger'!$A$2:$A$56,0),FALSE),0)</f>
        <v>7</v>
      </c>
      <c r="I406" s="16"/>
      <c r="J406" s="15"/>
      <c r="K406" s="15"/>
      <c r="L406" s="14">
        <f t="shared" ref="L406:L417" si="72">H406*0.8*43.5/1000</f>
        <v>0.24360000000000001</v>
      </c>
      <c r="N406" s="23" t="str">
        <f>'Olieforbrug, TJ'!M406</f>
        <v>January</v>
      </c>
    </row>
    <row r="407" spans="1:14" x14ac:dyDescent="0.2">
      <c r="A407" s="23" t="str">
        <f>'Olieforbrug, TJ'!A407</f>
        <v>Februar</v>
      </c>
      <c r="H407" s="16">
        <f>IFERROR(HLOOKUP("Petroleum",'[50]MOR-Supplerende oplysninger'!$A$2:$AG$56,MATCH("total",'[50]MOR-Supplerende oplysninger'!$A$2:$A$56,0),FALSE),0)</f>
        <v>8</v>
      </c>
      <c r="I407" s="16"/>
      <c r="J407" s="15"/>
      <c r="K407" s="15"/>
      <c r="L407" s="14">
        <f t="shared" si="72"/>
        <v>0.27840000000000004</v>
      </c>
      <c r="N407" s="23" t="str">
        <f>'Olieforbrug, TJ'!M407</f>
        <v>February</v>
      </c>
    </row>
    <row r="408" spans="1:14" x14ac:dyDescent="0.2">
      <c r="A408" s="23" t="str">
        <f>'Olieforbrug, TJ'!A408</f>
        <v>Marts</v>
      </c>
      <c r="H408" s="16">
        <f>IFERROR(HLOOKUP("Petroleum",'[51]MOR-Supplerende oplysninger'!$A$2:$AG$56,MATCH("total",'[51]MOR-Supplerende oplysninger'!$A$2:$A$56,0),FALSE),0)</f>
        <v>4</v>
      </c>
      <c r="I408" s="16"/>
      <c r="J408" s="15"/>
      <c r="K408" s="15"/>
      <c r="L408" s="14">
        <f t="shared" si="72"/>
        <v>0.13920000000000002</v>
      </c>
      <c r="N408" s="23" t="str">
        <f>'Olieforbrug, TJ'!M408</f>
        <v>March</v>
      </c>
    </row>
    <row r="409" spans="1:14" x14ac:dyDescent="0.2">
      <c r="A409" s="23" t="str">
        <f>'Olieforbrug, TJ'!A409</f>
        <v>April</v>
      </c>
      <c r="H409" s="16">
        <f>IFERROR(HLOOKUP("Petroleum",'[52]MOR-Supplerende oplysninger'!$A$2:$AG$56,MATCH("total",'[52]MOR-Supplerende oplysninger'!$A$2:$A$56,0),FALSE),0)</f>
        <v>38</v>
      </c>
      <c r="I409" s="16"/>
      <c r="J409" s="15"/>
      <c r="K409" s="15"/>
      <c r="L409" s="14">
        <f t="shared" si="72"/>
        <v>1.3224</v>
      </c>
      <c r="N409" s="23" t="str">
        <f>'Olieforbrug, TJ'!M409</f>
        <v>April</v>
      </c>
    </row>
    <row r="410" spans="1:14" x14ac:dyDescent="0.2">
      <c r="A410" s="23" t="str">
        <f>'Olieforbrug, TJ'!A410</f>
        <v>Maj</v>
      </c>
      <c r="H410" s="16">
        <f>IFERROR(HLOOKUP("Petroleum",'[53]MOR-Supplerende oplysninger'!$A$2:$AG$56,MATCH("total",'[53]MOR-Supplerende oplysninger'!$A$2:$A$56,0),FALSE),0)</f>
        <v>8</v>
      </c>
      <c r="I410" s="16"/>
      <c r="J410" s="15"/>
      <c r="K410" s="15"/>
      <c r="L410" s="14">
        <f t="shared" si="72"/>
        <v>0.27840000000000004</v>
      </c>
      <c r="N410" s="23" t="str">
        <f>'Olieforbrug, TJ'!M410</f>
        <v>May</v>
      </c>
    </row>
    <row r="411" spans="1:14" x14ac:dyDescent="0.2">
      <c r="A411" s="23" t="str">
        <f>'Olieforbrug, TJ'!A411</f>
        <v>Juni</v>
      </c>
      <c r="H411" s="16">
        <f>IFERROR(HLOOKUP("Petroleum",'[54]MOR-Supplerende oplysninger'!$A$2:$AG$56,MATCH("total",'[54]MOR-Supplerende oplysninger'!$A$2:$A$56,0),FALSE),0)</f>
        <v>224</v>
      </c>
      <c r="I411" s="16"/>
      <c r="J411" s="15"/>
      <c r="K411" s="15"/>
      <c r="L411" s="14">
        <f t="shared" si="72"/>
        <v>7.7952000000000004</v>
      </c>
      <c r="N411" s="23" t="str">
        <f>'Olieforbrug, TJ'!M411</f>
        <v>June</v>
      </c>
    </row>
    <row r="412" spans="1:14" x14ac:dyDescent="0.2">
      <c r="A412" s="23" t="str">
        <f>'Olieforbrug, TJ'!A412</f>
        <v>Juli</v>
      </c>
      <c r="H412" s="16">
        <f>IFERROR(HLOOKUP("Petroleum",'[55]MOR-Supplerende oplysninger'!$A$2:$AG$56,MATCH("total",'[55]MOR-Supplerende oplysninger'!$A$2:$A$56,0),FALSE),0)</f>
        <v>268</v>
      </c>
      <c r="I412" s="16"/>
      <c r="J412" s="15"/>
      <c r="K412" s="15"/>
      <c r="L412" s="14">
        <f t="shared" si="72"/>
        <v>9.3263999999999996</v>
      </c>
      <c r="N412" s="23" t="str">
        <f>'Olieforbrug, TJ'!M412</f>
        <v>July</v>
      </c>
    </row>
    <row r="413" spans="1:14" x14ac:dyDescent="0.2">
      <c r="A413" s="23" t="str">
        <f>'Olieforbrug, TJ'!A413</f>
        <v>August</v>
      </c>
      <c r="H413" s="16">
        <f>IFERROR(HLOOKUP("Petroleum",'[56]MOR-Supplerende oplysninger'!$A$2:$AG$56,MATCH("total",'[56]MOR-Supplerende oplysninger'!$A$2:$A$56,0),FALSE),0)</f>
        <v>4</v>
      </c>
      <c r="I413" s="16"/>
      <c r="J413" s="15"/>
      <c r="K413" s="15"/>
      <c r="L413" s="14">
        <f t="shared" si="72"/>
        <v>0.13920000000000002</v>
      </c>
      <c r="N413" s="23" t="str">
        <f>'Olieforbrug, TJ'!M413</f>
        <v>August</v>
      </c>
    </row>
    <row r="414" spans="1:14" x14ac:dyDescent="0.2">
      <c r="A414" s="23" t="str">
        <f>'Olieforbrug, TJ'!A414</f>
        <v>September</v>
      </c>
      <c r="H414" s="16">
        <f>IFERROR(HLOOKUP("Petroleum",'[57]MOR-Supplerende oplysninger'!$A$2:$AG$56,MATCH("total",'[57]MOR-Supplerende oplysninger'!$A$2:$A$56,0),FALSE),0)</f>
        <v>10</v>
      </c>
      <c r="I414" s="16"/>
      <c r="J414" s="15"/>
      <c r="K414" s="15"/>
      <c r="L414" s="14">
        <f t="shared" si="72"/>
        <v>0.34799999999999998</v>
      </c>
      <c r="N414" s="23" t="str">
        <f>'Olieforbrug, TJ'!M414</f>
        <v>September</v>
      </c>
    </row>
    <row r="415" spans="1:14" x14ac:dyDescent="0.2">
      <c r="A415" s="23" t="str">
        <f>'Olieforbrug, TJ'!A415</f>
        <v>Oktober</v>
      </c>
      <c r="H415" s="16">
        <f>IFERROR(HLOOKUP("Petroleum",'[58]MOR-Supplerende oplysninger'!$A$2:$AG$56,MATCH("total",'[58]MOR-Supplerende oplysninger'!$A$2:$A$56,0),FALSE),0)</f>
        <v>37</v>
      </c>
      <c r="L415" s="14">
        <f t="shared" si="72"/>
        <v>1.2876000000000001</v>
      </c>
      <c r="N415" s="23" t="str">
        <f>'Olieforbrug, TJ'!M415</f>
        <v>October</v>
      </c>
    </row>
    <row r="416" spans="1:14" x14ac:dyDescent="0.2">
      <c r="A416" s="23" t="str">
        <f>'Olieforbrug, TJ'!A416</f>
        <v>November</v>
      </c>
      <c r="H416" s="16">
        <f>IFERROR(HLOOKUP("Petroleum",'[59]MOR-Supplerende oplysninger'!$A$2:$AG$56,MATCH("total",'[59]MOR-Supplerende oplysninger'!$A$2:$A$56,0),FALSE),0)</f>
        <v>12</v>
      </c>
      <c r="L416" s="14">
        <f t="shared" si="72"/>
        <v>0.41760000000000008</v>
      </c>
      <c r="N416" s="23" t="str">
        <f>'Olieforbrug, TJ'!M416</f>
        <v>November</v>
      </c>
    </row>
    <row r="417" spans="1:14" ht="13.5" thickBot="1" x14ac:dyDescent="0.25">
      <c r="A417" s="43" t="str">
        <f>'Olieforbrug, TJ'!A417</f>
        <v>December</v>
      </c>
      <c r="C417" s="42"/>
      <c r="D417" s="42"/>
      <c r="E417" s="42"/>
      <c r="F417" s="42"/>
      <c r="G417" s="42"/>
      <c r="H417" s="42">
        <f>IFERROR(HLOOKUP("Petroleum",'[60]MOR-Supplerende oplysninger'!$A$2:$AG$56,MATCH("total",'[60]MOR-Supplerende oplysninger'!$A$2:$A$56,0),FALSE),0)</f>
        <v>12</v>
      </c>
      <c r="I417" s="42"/>
      <c r="J417" s="2"/>
      <c r="K417" s="2"/>
      <c r="L417" s="54">
        <f t="shared" si="72"/>
        <v>0.41760000000000008</v>
      </c>
      <c r="N417" s="43" t="str">
        <f>'Olieforbrug, TJ'!M417</f>
        <v>December</v>
      </c>
    </row>
    <row r="418" spans="1:14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5"/>
      <c r="K418" s="15"/>
      <c r="L418" s="14"/>
      <c r="M418" s="3"/>
      <c r="N418" s="37">
        <f>'Olieforbrug, TJ'!M418</f>
        <v>2022</v>
      </c>
    </row>
    <row r="419" spans="1:14" x14ac:dyDescent="0.2">
      <c r="A419" s="23" t="str">
        <f>'Olieforbrug, TJ'!A419</f>
        <v>Januar</v>
      </c>
      <c r="H419" s="16">
        <f>IFERROR(HLOOKUP("Petroleum",'[61]MOR-Supplerende oplysninger'!$A$2:$AG$56,MATCH("total",'[61]MOR-Supplerende oplysninger'!$A$2:$A$56,0),FALSE),0)</f>
        <v>7</v>
      </c>
      <c r="I419" s="16"/>
      <c r="J419" s="15"/>
      <c r="K419" s="15"/>
      <c r="L419" s="14">
        <f t="shared" ref="L419:L424" si="73">H419*0.8*43.5/1000</f>
        <v>0.24360000000000001</v>
      </c>
      <c r="N419" s="23" t="str">
        <f>'Olieforbrug, TJ'!M419</f>
        <v>January</v>
      </c>
    </row>
    <row r="420" spans="1:14" x14ac:dyDescent="0.2">
      <c r="A420" s="23" t="str">
        <f>'Olieforbrug, TJ'!A420</f>
        <v>Februar</v>
      </c>
      <c r="H420" s="16">
        <f>IFERROR(HLOOKUP("Petroleum",'[62]MOR-Supplerende oplysninger'!$A$2:$AG$56,MATCH("total",'[62]MOR-Supplerende oplysninger'!$A$2:$A$56,0),FALSE),0)</f>
        <v>60</v>
      </c>
      <c r="I420" s="16"/>
      <c r="J420" s="15"/>
      <c r="K420" s="15"/>
      <c r="L420" s="14">
        <f t="shared" si="73"/>
        <v>2.0880000000000001</v>
      </c>
      <c r="N420" s="23" t="str">
        <f>'Olieforbrug, TJ'!M420</f>
        <v>February</v>
      </c>
    </row>
    <row r="421" spans="1:14" x14ac:dyDescent="0.2">
      <c r="A421" s="23" t="str">
        <f>'Olieforbrug, TJ'!A421</f>
        <v>Marts</v>
      </c>
      <c r="H421" s="16">
        <f>IFERROR(HLOOKUP("Petroleum",'[63]MOR-Supplerende oplysninger'!$A$2:$AG$56,MATCH("total",'[63]MOR-Supplerende oplysninger'!$A$2:$A$56,0),FALSE),0)</f>
        <v>60</v>
      </c>
      <c r="I421" s="16"/>
      <c r="J421" s="15"/>
      <c r="K421" s="15"/>
      <c r="L421" s="14">
        <f t="shared" si="73"/>
        <v>2.0880000000000001</v>
      </c>
      <c r="N421" s="23" t="str">
        <f>'Olieforbrug, TJ'!M421</f>
        <v>March</v>
      </c>
    </row>
    <row r="422" spans="1:14" x14ac:dyDescent="0.2">
      <c r="A422" s="23" t="str">
        <f>'Olieforbrug, TJ'!A422</f>
        <v>April</v>
      </c>
      <c r="H422" s="16">
        <f>IFERROR(HLOOKUP("Petroleum",'[64]MOR-Supplerende oplysninger'!$A$2:$AG$56,MATCH("total",'[64]MOR-Supplerende oplysninger'!$A$2:$A$56,0),FALSE),0)</f>
        <v>8</v>
      </c>
      <c r="I422" s="16"/>
      <c r="J422" s="15"/>
      <c r="K422" s="15"/>
      <c r="L422" s="14">
        <f t="shared" si="73"/>
        <v>0.27840000000000004</v>
      </c>
      <c r="N422" s="23" t="str">
        <f>'Olieforbrug, TJ'!M422</f>
        <v>April</v>
      </c>
    </row>
    <row r="423" spans="1:14" x14ac:dyDescent="0.2">
      <c r="A423" s="23" t="str">
        <f>'Olieforbrug, TJ'!A423</f>
        <v>Maj</v>
      </c>
      <c r="H423" s="16">
        <f>IFERROR(HLOOKUP("Petroleum",'[65]MOR-Supplerende oplysninger'!$A$2:$AG$56,MATCH("total",'[65]MOR-Supplerende oplysninger'!$A$2:$A$56,0),FALSE),0)</f>
        <v>10</v>
      </c>
      <c r="I423" s="16"/>
      <c r="J423" s="15"/>
      <c r="K423" s="15"/>
      <c r="L423" s="14">
        <f t="shared" si="73"/>
        <v>0.34799999999999998</v>
      </c>
      <c r="N423" s="23" t="str">
        <f>'Olieforbrug, TJ'!M423</f>
        <v>May</v>
      </c>
    </row>
    <row r="424" spans="1:14" x14ac:dyDescent="0.2">
      <c r="A424" s="23" t="str">
        <f>'Olieforbrug, TJ'!A424</f>
        <v>Juni</v>
      </c>
      <c r="H424" s="16">
        <f>IFERROR(HLOOKUP("Petroleum",'[66]MOR-Supplerende oplysninger'!$A$2:$AG$56,MATCH("total",'[66]MOR-Supplerende oplysninger'!$A$2:$A$56,0),FALSE),0)</f>
        <v>6</v>
      </c>
      <c r="I424" s="16"/>
      <c r="J424" s="15"/>
      <c r="K424" s="15"/>
      <c r="L424" s="14">
        <f t="shared" si="73"/>
        <v>0.20880000000000004</v>
      </c>
      <c r="N424" s="23" t="str">
        <f>'Olieforbrug, TJ'!M424</f>
        <v>June</v>
      </c>
    </row>
    <row r="425" spans="1:14" x14ac:dyDescent="0.2">
      <c r="A425" s="23" t="str">
        <f>'Olieforbrug, TJ'!A425</f>
        <v>Juli</v>
      </c>
      <c r="H425" s="16">
        <f>IFERROR(HLOOKUP("Petroleum",'[67]MOR-Supplerende oplysninger'!$A$2:$AG$56,MATCH("total",'[67]MOR-Supplerende oplysninger'!$A$2:$A$56,0),FALSE),0)</f>
        <v>22</v>
      </c>
      <c r="I425" s="16"/>
      <c r="J425" s="15"/>
      <c r="K425" s="15"/>
      <c r="L425" s="14">
        <f t="shared" ref="L425" si="74">H425*0.8*43.5/1000</f>
        <v>0.76560000000000006</v>
      </c>
      <c r="N425" s="23" t="str">
        <f>'Olieforbrug, TJ'!M425</f>
        <v>July</v>
      </c>
    </row>
    <row r="426" spans="1:14" x14ac:dyDescent="0.2">
      <c r="A426" s="23" t="str">
        <f>'Olieforbrug, TJ'!A426</f>
        <v>August</v>
      </c>
      <c r="H426" s="16">
        <f>IFERROR(HLOOKUP("Petroleum",'[68]MOR-Supplerende oplysninger'!$A$2:$AG$56,MATCH("total",'[68]MOR-Supplerende oplysninger'!$A$2:$A$56,0),FALSE),0)</f>
        <v>4</v>
      </c>
      <c r="I426" s="16"/>
      <c r="J426" s="15"/>
      <c r="K426" s="15"/>
      <c r="L426" s="14">
        <f t="shared" ref="L426" si="75">H426*0.8*43.5/1000</f>
        <v>0.13920000000000002</v>
      </c>
      <c r="N426" s="23" t="str">
        <f>'Olieforbrug, TJ'!M426</f>
        <v>August</v>
      </c>
    </row>
    <row r="427" spans="1:14" x14ac:dyDescent="0.2">
      <c r="A427" s="23" t="str">
        <f>'Olieforbrug, TJ'!A427</f>
        <v>September</v>
      </c>
      <c r="H427" s="16">
        <f>IFERROR(HLOOKUP("Petroleum",'[69]MOR-Supplerende oplysninger'!$A$2:$AG$56,MATCH("total",'[69]MOR-Supplerende oplysninger'!$A$2:$A$56,0),FALSE),0)</f>
        <v>8</v>
      </c>
      <c r="I427" s="16"/>
      <c r="J427" s="15"/>
      <c r="K427" s="15"/>
      <c r="L427" s="14">
        <f t="shared" ref="L427" si="76">H427*0.8*43.5/1000</f>
        <v>0.27840000000000004</v>
      </c>
      <c r="N427" s="23" t="str">
        <f>'Olieforbrug, TJ'!M427</f>
        <v>September</v>
      </c>
    </row>
    <row r="428" spans="1:14" x14ac:dyDescent="0.2">
      <c r="A428" s="23" t="str">
        <f>'Olieforbrug, TJ'!A428</f>
        <v>Oktober</v>
      </c>
      <c r="H428" s="16">
        <f>IFERROR(HLOOKUP("Petroleum",'[70]MOR-Supplerende oplysninger'!$A$2:$AG$56,MATCH("total",'[70]MOR-Supplerende oplysninger'!$A$2:$A$56,0),FALSE),0)</f>
        <v>8</v>
      </c>
      <c r="I428" s="16"/>
      <c r="J428" s="15"/>
      <c r="K428" s="15"/>
      <c r="L428" s="14">
        <f t="shared" ref="L428" si="77">H428*0.8*43.5/1000</f>
        <v>0.27840000000000004</v>
      </c>
      <c r="N428" s="23" t="str">
        <f>'Olieforbrug, TJ'!M428</f>
        <v>October</v>
      </c>
    </row>
    <row r="429" spans="1:14" x14ac:dyDescent="0.2">
      <c r="A429" s="23" t="str">
        <f>'Olieforbrug, TJ'!A429</f>
        <v>November</v>
      </c>
      <c r="H429" s="16">
        <f>IFERROR(HLOOKUP("Petroleum",'[71]MOR-Supplerende oplysninger'!$A$2:$AG$56,MATCH("total",'[71]MOR-Supplerende oplysninger'!$A$2:$A$56,0),FALSE),0)</f>
        <v>3</v>
      </c>
      <c r="I429" s="16"/>
      <c r="J429" s="15"/>
      <c r="K429" s="15"/>
      <c r="L429" s="14">
        <f t="shared" ref="L429" si="78">H429*0.8*43.5/1000</f>
        <v>0.10440000000000002</v>
      </c>
      <c r="N429" s="23" t="str">
        <f>'Olieforbrug, TJ'!M429</f>
        <v>November</v>
      </c>
    </row>
    <row r="430" spans="1:14" ht="13.5" thickBot="1" x14ac:dyDescent="0.25">
      <c r="A430" s="43" t="str">
        <f>'Olieforbrug, TJ'!A430</f>
        <v>December</v>
      </c>
      <c r="B430" s="15"/>
      <c r="C430" s="42"/>
      <c r="D430" s="42"/>
      <c r="E430" s="42"/>
      <c r="F430" s="42"/>
      <c r="G430" s="42"/>
      <c r="H430" s="42">
        <f>IFERROR(HLOOKUP("Petroleum",'[72]MOR-Supplerende oplysninger'!$A$2:$AG$56,MATCH("total",'[72]MOR-Supplerende oplysninger'!$A$2:$A$56,0),FALSE),0)</f>
        <v>0</v>
      </c>
      <c r="I430" s="42"/>
      <c r="J430" s="2"/>
      <c r="K430" s="2"/>
      <c r="L430" s="54">
        <f t="shared" ref="L430" si="79">H430*0.8*43.5/1000</f>
        <v>0</v>
      </c>
      <c r="M430" s="15"/>
      <c r="N430" s="43" t="str">
        <f>'Olieforbrug, TJ'!M430</f>
        <v>December</v>
      </c>
    </row>
    <row r="431" spans="1:14" x14ac:dyDescent="0.2">
      <c r="A431" s="22">
        <f>'Olieforbrug, TJ'!A431</f>
        <v>2023</v>
      </c>
      <c r="H431" s="16"/>
      <c r="I431" s="16"/>
      <c r="J431" s="15"/>
      <c r="K431" s="15"/>
      <c r="L431" s="14"/>
      <c r="N431" s="22">
        <f>'Olieforbrug, TJ'!M431</f>
        <v>2023</v>
      </c>
    </row>
    <row r="432" spans="1:14" x14ac:dyDescent="0.2">
      <c r="A432" s="23" t="str">
        <f>'Olieforbrug, TJ'!A432</f>
        <v>Januar</v>
      </c>
      <c r="H432" s="16">
        <f>IFERROR(HLOOKUP("Petroleum",'[73]MOR-Supplerende oplysninger'!$A$2:$AG$56,MATCH("total",'[73]MOR-Supplerende oplysninger'!$A$2:$A$56,0),FALSE),0)</f>
        <v>9</v>
      </c>
      <c r="I432" s="16"/>
      <c r="J432" s="15"/>
      <c r="K432" s="15"/>
      <c r="L432" s="14">
        <f t="shared" ref="L432" si="80">H432*0.8*43.5/1000</f>
        <v>0.31319999999999998</v>
      </c>
      <c r="N432" s="23" t="str">
        <f>'Olieforbrug, TJ'!M432</f>
        <v>January</v>
      </c>
    </row>
    <row r="433" spans="1:14" x14ac:dyDescent="0.2">
      <c r="A433" s="23" t="str">
        <f>'Olieforbrug, TJ'!A433</f>
        <v>Februar</v>
      </c>
      <c r="G433" s="69"/>
      <c r="H433" s="16">
        <f>IFERROR(HLOOKUP("Petroleum",'[74]MOR-Supplerende oplysninger'!$A$2:$AG$56,MATCH("total",'[74]MOR-Supplerende oplysninger'!$A$2:$A$56,0),FALSE),0)</f>
        <v>4</v>
      </c>
      <c r="I433" s="16"/>
      <c r="J433" s="15"/>
      <c r="K433" s="15"/>
      <c r="L433" s="14">
        <f t="shared" ref="L433" si="81">H433*0.8*43.5/1000</f>
        <v>0.13920000000000002</v>
      </c>
      <c r="N433" s="23" t="str">
        <f>'Olieforbrug, TJ'!M433</f>
        <v>February</v>
      </c>
    </row>
    <row r="434" spans="1:14" x14ac:dyDescent="0.2">
      <c r="A434" s="23" t="str">
        <f>'Olieforbrug, TJ'!A434</f>
        <v>Marts</v>
      </c>
      <c r="G434" s="69"/>
      <c r="H434" s="16">
        <f>IFERROR(HLOOKUP("Petroleum",'[75]MOR-Supplerende oplysninger'!$A$2:$AG$56,MATCH("total",'[75]MOR-Supplerende oplysninger'!$A$2:$A$56,0),FALSE),0)</f>
        <v>8</v>
      </c>
      <c r="I434" s="16"/>
      <c r="J434" s="15"/>
      <c r="K434" s="15"/>
      <c r="L434" s="14">
        <f t="shared" ref="L434" si="82">H434*0.8*43.5/1000</f>
        <v>0.27840000000000004</v>
      </c>
      <c r="N434" s="23" t="str">
        <f>'Olieforbrug, TJ'!M434</f>
        <v>March</v>
      </c>
    </row>
    <row r="435" spans="1:14" x14ac:dyDescent="0.2">
      <c r="A435" s="23" t="str">
        <f>'Olieforbrug, TJ'!A435</f>
        <v>April</v>
      </c>
      <c r="G435" s="69"/>
      <c r="H435" s="16">
        <f>IFERROR(HLOOKUP("Petroleum",'[76]MOR-Supplerende oplysninger'!$A$2:$AG$56,MATCH("total",'[76]MOR-Supplerende oplysninger'!$A$2:$A$56,0),FALSE),0)</f>
        <v>5</v>
      </c>
      <c r="I435" s="16"/>
      <c r="J435" s="15"/>
      <c r="K435" s="15"/>
      <c r="L435" s="14">
        <f t="shared" ref="L435" si="83">H435*0.8*43.5/1000</f>
        <v>0.17399999999999999</v>
      </c>
      <c r="N435" s="23" t="str">
        <f>'Olieforbrug, TJ'!M435</f>
        <v>April</v>
      </c>
    </row>
    <row r="436" spans="1:14" x14ac:dyDescent="0.2">
      <c r="A436" s="23" t="str">
        <f>'Olieforbrug, TJ'!A436</f>
        <v>Maj</v>
      </c>
      <c r="G436" s="69"/>
      <c r="H436" s="16">
        <f>IFERROR(HLOOKUP("Petroleum",'[77]MOR-Supplerende oplysninger'!$A$2:$AG$56,MATCH("total",'[77]MOR-Supplerende oplysninger'!$A$2:$A$56,0),FALSE),0)</f>
        <v>3</v>
      </c>
      <c r="I436" s="16"/>
      <c r="J436" s="15"/>
      <c r="K436" s="15"/>
      <c r="L436" s="14">
        <f t="shared" ref="L436" si="84">H436*0.8*43.5/1000</f>
        <v>0.10440000000000002</v>
      </c>
      <c r="N436" s="23" t="str">
        <f>'Olieforbrug, TJ'!M436</f>
        <v>May</v>
      </c>
    </row>
    <row r="437" spans="1:14" x14ac:dyDescent="0.2">
      <c r="A437" s="23" t="str">
        <f>'Olieforbrug, TJ'!A437</f>
        <v>Juni</v>
      </c>
      <c r="G437" s="69"/>
      <c r="H437" s="16">
        <f>IFERROR(HLOOKUP("Petroleum",'[78]MOR-Supplerende oplysninger'!$A$2:$AG$56,MATCH("total",'[78]MOR-Supplerende oplysninger'!$A$2:$A$56,0),FALSE),0)</f>
        <v>0</v>
      </c>
      <c r="I437" s="16"/>
      <c r="J437" s="15"/>
      <c r="K437" s="15"/>
      <c r="L437" s="14">
        <f t="shared" ref="L437" si="85">H437*0.8*43.5/1000</f>
        <v>0</v>
      </c>
      <c r="N437" s="23" t="str">
        <f>'Olieforbrug, TJ'!M437</f>
        <v>June</v>
      </c>
    </row>
    <row r="438" spans="1:14" x14ac:dyDescent="0.2">
      <c r="A438" s="23" t="str">
        <f>'Olieforbrug, TJ'!A438</f>
        <v>Juli</v>
      </c>
      <c r="G438" s="69"/>
      <c r="H438" s="16">
        <f>IFERROR(HLOOKUP("Petroleum",'[79]MOR-Supplerende oplysninger'!$A$2:$AG$56,MATCH("total",'[79]MOR-Supplerende oplysninger'!$A$2:$A$56,0),FALSE),0)</f>
        <v>197</v>
      </c>
      <c r="I438" s="16"/>
      <c r="J438" s="15"/>
      <c r="K438" s="15"/>
      <c r="L438" s="14">
        <f t="shared" ref="L438" si="86">H438*0.8*43.5/1000</f>
        <v>6.8556000000000017</v>
      </c>
      <c r="N438" s="23" t="str">
        <f>'Olieforbrug, TJ'!M438</f>
        <v>July</v>
      </c>
    </row>
  </sheetData>
  <phoneticPr fontId="2" type="noConversion"/>
  <pageMargins left="0.75" right="0.75" top="1" bottom="1" header="0.5" footer="0.5"/>
  <pageSetup paperSize="9" orientation="portrait" r:id="rId1"/>
  <headerFooter alignWithMargins="0"/>
  <ignoredErrors>
    <ignoredError sqref="H48 H94:L102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indexed="42"/>
  </sheetPr>
  <dimension ref="A1:P438"/>
  <sheetViews>
    <sheetView zoomScale="82" zoomScaleNormal="82" workbookViewId="0">
      <pane xSplit="2" ySplit="5" topLeftCell="C396" activePane="bottomRight" state="frozen"/>
      <selection pane="topRight" activeCell="C1" sqref="C1"/>
      <selection pane="bottomLeft" activeCell="A6" sqref="A6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5" customWidth="1"/>
    <col min="11" max="11" width="3.42578125" customWidth="1"/>
    <col min="12" max="12" width="17.85546875" bestFit="1" customWidth="1"/>
    <col min="14" max="14" width="20.7109375" customWidth="1"/>
    <col min="15" max="15" width="9.7109375" customWidth="1"/>
    <col min="16" max="16" width="10.140625" bestFit="1" customWidth="1"/>
  </cols>
  <sheetData>
    <row r="1" spans="1:16" x14ac:dyDescent="0.2">
      <c r="A1" s="1" t="s">
        <v>12</v>
      </c>
      <c r="B1" s="1"/>
      <c r="C1"/>
      <c r="D1"/>
      <c r="E1"/>
      <c r="F1"/>
      <c r="G1"/>
      <c r="H1"/>
      <c r="I1"/>
      <c r="M1" s="4"/>
      <c r="N1" s="27" t="s">
        <v>73</v>
      </c>
      <c r="O1" s="27"/>
    </row>
    <row r="2" spans="1:16" x14ac:dyDescent="0.2">
      <c r="A2" s="1" t="s">
        <v>1</v>
      </c>
      <c r="B2" s="1"/>
      <c r="C2"/>
      <c r="D2"/>
      <c r="E2"/>
      <c r="F2"/>
      <c r="G2"/>
      <c r="H2"/>
      <c r="I2"/>
      <c r="N2" s="27" t="s">
        <v>70</v>
      </c>
      <c r="O2" s="27"/>
    </row>
    <row r="4" spans="1:16" ht="13.5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J4" s="23"/>
      <c r="K4" s="23"/>
      <c r="L4" s="31" t="s">
        <v>30</v>
      </c>
      <c r="N4" s="5"/>
    </row>
    <row r="5" spans="1:16" ht="13.5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J5" s="23"/>
      <c r="K5" s="23"/>
      <c r="L5" s="31" t="s">
        <v>68</v>
      </c>
      <c r="N5" s="18"/>
    </row>
    <row r="6" spans="1:16" x14ac:dyDescent="0.2">
      <c r="A6" s="21"/>
      <c r="C6" s="10"/>
      <c r="D6" s="10"/>
      <c r="E6" s="10"/>
      <c r="F6" s="10"/>
      <c r="G6" s="10"/>
      <c r="H6" s="10"/>
      <c r="I6" s="10"/>
    </row>
    <row r="7" spans="1:16" x14ac:dyDescent="0.2">
      <c r="A7" s="22">
        <v>2005</v>
      </c>
      <c r="C7" s="3">
        <v>633834</v>
      </c>
      <c r="D7" s="3">
        <v>1213170</v>
      </c>
      <c r="E7" s="3">
        <v>473464</v>
      </c>
      <c r="F7" s="3">
        <v>0</v>
      </c>
      <c r="G7" s="3">
        <v>-272475</v>
      </c>
      <c r="H7" s="3">
        <v>1148258</v>
      </c>
      <c r="I7" s="3">
        <v>462640</v>
      </c>
      <c r="J7" s="3"/>
      <c r="K7" s="3"/>
      <c r="L7" s="3">
        <v>38810.3868</v>
      </c>
      <c r="N7" s="22">
        <v>2005</v>
      </c>
      <c r="O7" s="3"/>
    </row>
    <row r="8" spans="1:16" x14ac:dyDescent="0.2">
      <c r="A8" s="22">
        <v>2006</v>
      </c>
      <c r="C8" s="3">
        <v>759731</v>
      </c>
      <c r="D8" s="3">
        <v>746734</v>
      </c>
      <c r="E8" s="3">
        <v>554773</v>
      </c>
      <c r="F8" s="3">
        <v>0</v>
      </c>
      <c r="G8" s="3">
        <v>172327</v>
      </c>
      <c r="H8" s="3">
        <v>1122523</v>
      </c>
      <c r="I8" s="3">
        <v>290313</v>
      </c>
      <c r="J8" s="3"/>
      <c r="K8" s="3"/>
      <c r="L8" s="3">
        <v>39063.8004</v>
      </c>
      <c r="N8" s="22">
        <v>2006</v>
      </c>
      <c r="O8" s="3"/>
    </row>
    <row r="9" spans="1:16" x14ac:dyDescent="0.2">
      <c r="A9" s="22">
        <v>2007</v>
      </c>
      <c r="C9" s="3">
        <v>677714</v>
      </c>
      <c r="D9" s="3">
        <v>922791</v>
      </c>
      <c r="E9" s="3">
        <v>637099</v>
      </c>
      <c r="F9" s="3">
        <v>0</v>
      </c>
      <c r="G9" s="3">
        <v>155082</v>
      </c>
      <c r="H9" s="3">
        <v>1170638</v>
      </c>
      <c r="I9" s="3">
        <v>135231</v>
      </c>
      <c r="J9" s="3"/>
      <c r="K9" s="3"/>
      <c r="L9" s="3">
        <v>40738.202400000009</v>
      </c>
      <c r="N9" s="22">
        <v>2007</v>
      </c>
      <c r="O9" s="3"/>
    </row>
    <row r="10" spans="1:16" x14ac:dyDescent="0.2">
      <c r="A10" s="22">
        <v>2008</v>
      </c>
      <c r="C10" s="3">
        <v>624663</v>
      </c>
      <c r="D10" s="3">
        <v>1294415</v>
      </c>
      <c r="E10" s="3">
        <v>446036</v>
      </c>
      <c r="F10" s="3">
        <v>0</v>
      </c>
      <c r="G10" s="3">
        <v>-403239</v>
      </c>
      <c r="H10" s="3">
        <v>1142333</v>
      </c>
      <c r="I10" s="3">
        <v>538470</v>
      </c>
      <c r="J10" s="3"/>
      <c r="K10" s="3"/>
      <c r="L10" s="3">
        <v>39753.188399999999</v>
      </c>
      <c r="N10" s="22">
        <v>2008</v>
      </c>
      <c r="O10" s="3"/>
    </row>
    <row r="11" spans="1:16" x14ac:dyDescent="0.2">
      <c r="A11" s="22">
        <v>2009</v>
      </c>
      <c r="C11" s="3">
        <v>510811</v>
      </c>
      <c r="D11" s="3">
        <v>1037641</v>
      </c>
      <c r="E11" s="3">
        <v>441531</v>
      </c>
      <c r="F11" s="3">
        <v>0</v>
      </c>
      <c r="G11" s="3">
        <v>-79030</v>
      </c>
      <c r="H11" s="3">
        <v>1014282</v>
      </c>
      <c r="I11" s="3">
        <v>617500</v>
      </c>
      <c r="J11" s="3"/>
      <c r="K11" s="3"/>
      <c r="L11" s="3">
        <v>35297.013600000006</v>
      </c>
      <c r="N11" s="22">
        <v>2009</v>
      </c>
      <c r="O11" s="3"/>
    </row>
    <row r="12" spans="1:16" x14ac:dyDescent="0.2">
      <c r="A12" s="22">
        <v>2010</v>
      </c>
      <c r="C12" s="3">
        <v>508249</v>
      </c>
      <c r="D12" s="3">
        <v>1015774</v>
      </c>
      <c r="E12" s="3">
        <v>434473</v>
      </c>
      <c r="F12" s="3">
        <v>274</v>
      </c>
      <c r="G12" s="3">
        <v>-21210</v>
      </c>
      <c r="H12" s="3">
        <v>1051049</v>
      </c>
      <c r="I12" s="3">
        <v>638710</v>
      </c>
      <c r="J12" s="3"/>
      <c r="K12" s="3"/>
      <c r="L12" s="3">
        <v>36576.5052</v>
      </c>
      <c r="N12" s="22">
        <v>2010</v>
      </c>
      <c r="O12" s="3"/>
    </row>
    <row r="13" spans="1:16" x14ac:dyDescent="0.2">
      <c r="A13" s="22">
        <v>2011</v>
      </c>
      <c r="C13" s="3">
        <v>343458</v>
      </c>
      <c r="D13" s="3">
        <v>1042300</v>
      </c>
      <c r="E13" s="3">
        <v>550273</v>
      </c>
      <c r="F13" s="3">
        <v>0</v>
      </c>
      <c r="G13" s="3">
        <v>255350</v>
      </c>
      <c r="H13" s="3">
        <v>1097063</v>
      </c>
      <c r="I13" s="3">
        <v>383360</v>
      </c>
      <c r="J13" s="3"/>
      <c r="K13" s="3"/>
      <c r="L13" s="3">
        <v>38177.792399999998</v>
      </c>
      <c r="N13" s="22">
        <v>2011</v>
      </c>
      <c r="O13" s="3"/>
    </row>
    <row r="14" spans="1:16" x14ac:dyDescent="0.2">
      <c r="A14" s="22">
        <v>2012</v>
      </c>
      <c r="C14" s="3">
        <v>280453</v>
      </c>
      <c r="D14" s="3">
        <v>853689</v>
      </c>
      <c r="E14" s="3">
        <v>187516</v>
      </c>
      <c r="F14" s="3">
        <v>0</v>
      </c>
      <c r="G14" s="3">
        <v>134504</v>
      </c>
      <c r="H14" s="3">
        <v>1071998</v>
      </c>
      <c r="I14" s="3">
        <v>248856</v>
      </c>
      <c r="J14" s="3"/>
      <c r="K14" s="3"/>
      <c r="L14" s="3">
        <v>37329.089999999997</v>
      </c>
      <c r="N14" s="22">
        <v>2012</v>
      </c>
      <c r="O14" s="3"/>
      <c r="P14" s="12"/>
    </row>
    <row r="15" spans="1:16" x14ac:dyDescent="0.2">
      <c r="A15" s="22">
        <v>2013</v>
      </c>
      <c r="C15" s="3">
        <v>181600</v>
      </c>
      <c r="D15" s="3">
        <v>993448</v>
      </c>
      <c r="E15" s="3">
        <v>84824</v>
      </c>
      <c r="F15" s="3">
        <v>0</v>
      </c>
      <c r="G15" s="3">
        <v>-9914</v>
      </c>
      <c r="H15" s="3">
        <v>1069115</v>
      </c>
      <c r="I15" s="3">
        <v>258770</v>
      </c>
      <c r="J15" s="3"/>
      <c r="K15" s="22"/>
      <c r="L15" s="3">
        <v>37234.538400000005</v>
      </c>
      <c r="M15" s="3"/>
      <c r="N15" s="22">
        <v>2013</v>
      </c>
      <c r="O15" s="3"/>
      <c r="P15" s="12"/>
    </row>
    <row r="16" spans="1:16" x14ac:dyDescent="0.2">
      <c r="A16" s="22">
        <v>2014</v>
      </c>
      <c r="C16" s="3">
        <f t="shared" ref="C16:H16" si="0">SUM(C94:C97)</f>
        <v>171628</v>
      </c>
      <c r="D16" s="3">
        <f t="shared" si="0"/>
        <v>932733</v>
      </c>
      <c r="E16" s="3">
        <f t="shared" si="0"/>
        <v>80058</v>
      </c>
      <c r="F16" s="3">
        <f t="shared" si="0"/>
        <v>0</v>
      </c>
      <c r="G16" s="3">
        <f t="shared" si="0"/>
        <v>125688</v>
      </c>
      <c r="H16" s="3">
        <f t="shared" si="0"/>
        <v>1149833</v>
      </c>
      <c r="I16" s="3">
        <f>I97</f>
        <v>133082</v>
      </c>
      <c r="J16" s="3"/>
      <c r="K16" s="22"/>
      <c r="L16" s="3">
        <f>SUM(L94:L97)</f>
        <v>40014.188399999999</v>
      </c>
      <c r="M16" s="3"/>
      <c r="N16" s="22">
        <v>2014</v>
      </c>
      <c r="O16" s="3"/>
      <c r="P16" s="12"/>
    </row>
    <row r="17" spans="1:16" x14ac:dyDescent="0.2">
      <c r="A17" s="22">
        <v>2015</v>
      </c>
      <c r="C17" s="3">
        <f t="shared" ref="C17:H17" si="1">SUM(C99:C102)</f>
        <v>179669</v>
      </c>
      <c r="D17" s="3">
        <f t="shared" si="1"/>
        <v>1122405</v>
      </c>
      <c r="E17" s="3">
        <f t="shared" si="1"/>
        <v>78135</v>
      </c>
      <c r="F17" s="3">
        <f t="shared" si="1"/>
        <v>0</v>
      </c>
      <c r="G17" s="3">
        <f t="shared" si="1"/>
        <v>-103698</v>
      </c>
      <c r="H17" s="3">
        <f t="shared" si="1"/>
        <v>1118591</v>
      </c>
      <c r="I17" s="3">
        <f>I102</f>
        <v>236780</v>
      </c>
      <c r="J17" s="3"/>
      <c r="K17" s="3"/>
      <c r="L17" s="3">
        <f>SUM(L99:L102)</f>
        <v>38926.966800000002</v>
      </c>
      <c r="M17" s="3"/>
      <c r="N17" s="22">
        <v>2015</v>
      </c>
      <c r="O17" s="3"/>
      <c r="P17" s="12"/>
    </row>
    <row r="18" spans="1:16" x14ac:dyDescent="0.2">
      <c r="A18" s="22">
        <v>2016</v>
      </c>
      <c r="C18" s="3">
        <f>SUM(C104:C107)</f>
        <v>162782</v>
      </c>
      <c r="D18" s="3">
        <f t="shared" ref="D18:L18" si="2">SUM(D104:D107)</f>
        <v>1324467</v>
      </c>
      <c r="E18" s="3">
        <f t="shared" si="2"/>
        <v>68790</v>
      </c>
      <c r="F18" s="3">
        <f t="shared" si="2"/>
        <v>352</v>
      </c>
      <c r="G18" s="3">
        <f t="shared" si="2"/>
        <v>-142502</v>
      </c>
      <c r="H18" s="3">
        <f t="shared" si="2"/>
        <v>1232606</v>
      </c>
      <c r="I18" s="3">
        <f>I107</f>
        <v>379282</v>
      </c>
      <c r="J18" s="3"/>
      <c r="K18" s="3"/>
      <c r="L18" s="3">
        <f t="shared" si="2"/>
        <v>42894.688800000004</v>
      </c>
      <c r="M18" s="3"/>
      <c r="N18" s="22">
        <v>2016</v>
      </c>
      <c r="P18" s="12"/>
    </row>
    <row r="19" spans="1:16" x14ac:dyDescent="0.2">
      <c r="A19" s="22">
        <v>2017</v>
      </c>
      <c r="C19" s="3">
        <f t="shared" ref="C19:H19" si="3">SUM(C109:C112)</f>
        <v>151953</v>
      </c>
      <c r="D19" s="3">
        <f t="shared" si="3"/>
        <v>1158516</v>
      </c>
      <c r="E19" s="3">
        <f t="shared" si="3"/>
        <v>223841</v>
      </c>
      <c r="F19" s="3">
        <f t="shared" si="3"/>
        <v>0</v>
      </c>
      <c r="G19" s="3">
        <f t="shared" si="3"/>
        <v>167055</v>
      </c>
      <c r="H19" s="3">
        <f t="shared" si="3"/>
        <v>1287446</v>
      </c>
      <c r="I19" s="3">
        <f>I112</f>
        <v>212227</v>
      </c>
      <c r="J19" s="3"/>
      <c r="K19" s="65"/>
      <c r="L19" s="3">
        <f>SUM(L109:L112)</f>
        <v>44803.120800000004</v>
      </c>
      <c r="M19" s="57"/>
      <c r="N19" s="22">
        <v>2017</v>
      </c>
    </row>
    <row r="20" spans="1:16" x14ac:dyDescent="0.2">
      <c r="A20" s="22">
        <v>2018</v>
      </c>
      <c r="C20" s="3">
        <f t="shared" ref="C20:H20" si="4">SUM(C114:C117)</f>
        <v>145222</v>
      </c>
      <c r="D20" s="3">
        <f t="shared" si="4"/>
        <v>1184777</v>
      </c>
      <c r="E20" s="3">
        <f t="shared" si="4"/>
        <v>70357</v>
      </c>
      <c r="F20" s="3">
        <f t="shared" si="4"/>
        <v>737</v>
      </c>
      <c r="G20" s="3">
        <f t="shared" si="4"/>
        <v>43083</v>
      </c>
      <c r="H20" s="3">
        <f t="shared" si="4"/>
        <v>1237489</v>
      </c>
      <c r="I20" s="3">
        <f>I117</f>
        <v>169144</v>
      </c>
      <c r="J20" s="3"/>
      <c r="L20" s="3">
        <f>SUM(L114:L117)</f>
        <v>43064.617200000001</v>
      </c>
      <c r="M20" s="57"/>
      <c r="N20" s="22">
        <v>2018</v>
      </c>
    </row>
    <row r="21" spans="1:16" x14ac:dyDescent="0.2">
      <c r="A21" s="22">
        <v>2019</v>
      </c>
      <c r="C21" s="3">
        <f t="shared" ref="C21:H21" si="5">SUM(C119:C122)</f>
        <v>150657</v>
      </c>
      <c r="D21" s="3">
        <f t="shared" si="5"/>
        <v>1263254</v>
      </c>
      <c r="E21" s="3">
        <f t="shared" si="5"/>
        <v>14769</v>
      </c>
      <c r="F21" s="3">
        <f t="shared" si="5"/>
        <v>1970</v>
      </c>
      <c r="G21" s="3">
        <f t="shared" si="5"/>
        <v>-80880</v>
      </c>
      <c r="H21" s="3">
        <f t="shared" si="5"/>
        <v>1292841</v>
      </c>
      <c r="I21" s="3">
        <f>SUM(I122)</f>
        <v>250024</v>
      </c>
      <c r="J21" s="3"/>
      <c r="L21" s="3">
        <f>SUM(L119:L122)</f>
        <v>44990.866800000003</v>
      </c>
      <c r="M21" s="57"/>
      <c r="N21" s="22">
        <v>2019</v>
      </c>
    </row>
    <row r="22" spans="1:16" ht="12" customHeight="1" x14ac:dyDescent="0.2">
      <c r="A22" s="22">
        <v>2020</v>
      </c>
      <c r="C22" s="3">
        <f t="shared" ref="C22:H22" si="6">SUM(C124:C127)</f>
        <v>98191</v>
      </c>
      <c r="D22" s="3">
        <f t="shared" si="6"/>
        <v>634819</v>
      </c>
      <c r="E22" s="3">
        <f t="shared" si="6"/>
        <v>103990</v>
      </c>
      <c r="F22" s="3">
        <f t="shared" si="6"/>
        <v>0</v>
      </c>
      <c r="G22" s="3">
        <f t="shared" si="6"/>
        <v>-188793</v>
      </c>
      <c r="H22" s="3">
        <f t="shared" si="6"/>
        <v>463564</v>
      </c>
      <c r="I22" s="3">
        <f>SUM(I127)</f>
        <v>438817</v>
      </c>
      <c r="J22" s="3"/>
      <c r="L22" s="3">
        <f>SUM(L124:L127)</f>
        <v>16132.0272</v>
      </c>
      <c r="M22" s="57"/>
      <c r="N22" s="22">
        <v>2020</v>
      </c>
    </row>
    <row r="23" spans="1:16" x14ac:dyDescent="0.2">
      <c r="A23" s="22">
        <v>2021</v>
      </c>
      <c r="C23" s="3">
        <f>SUM(C129:C132)</f>
        <v>114789</v>
      </c>
      <c r="D23" s="3">
        <f t="shared" ref="D23:L23" si="7">SUM(D129:D132)</f>
        <v>404295</v>
      </c>
      <c r="E23" s="3">
        <f>SUM(E129:E132)</f>
        <v>239291</v>
      </c>
      <c r="F23" s="3">
        <f t="shared" si="7"/>
        <v>0</v>
      </c>
      <c r="G23" s="3">
        <f t="shared" si="7"/>
        <v>293274</v>
      </c>
      <c r="H23" s="3">
        <f t="shared" si="7"/>
        <v>566147</v>
      </c>
      <c r="I23" s="3">
        <f>SUM(I132)</f>
        <v>145543</v>
      </c>
      <c r="J23" s="3"/>
      <c r="K23" s="3"/>
      <c r="L23" s="3">
        <f t="shared" si="7"/>
        <v>19701.9156</v>
      </c>
      <c r="M23" s="57"/>
      <c r="N23" s="22">
        <v>2021</v>
      </c>
    </row>
    <row r="24" spans="1:16" x14ac:dyDescent="0.2">
      <c r="A24" s="22">
        <v>2022</v>
      </c>
      <c r="C24" s="3">
        <f>SUM(C134:C137)</f>
        <v>179731</v>
      </c>
      <c r="D24" s="3">
        <f t="shared" ref="D24:L24" si="8">SUM(D134:D137)</f>
        <v>829154</v>
      </c>
      <c r="E24" s="3">
        <f t="shared" si="8"/>
        <v>563</v>
      </c>
      <c r="F24" s="3">
        <f t="shared" si="8"/>
        <v>0</v>
      </c>
      <c r="G24" s="3">
        <f t="shared" si="8"/>
        <v>-66249</v>
      </c>
      <c r="H24" s="3">
        <f t="shared" si="8"/>
        <v>938836</v>
      </c>
      <c r="I24" s="3">
        <f>SUM(I137)</f>
        <v>211792</v>
      </c>
      <c r="J24" s="3"/>
      <c r="K24" s="3"/>
      <c r="L24" s="3">
        <f t="shared" si="8"/>
        <v>32671.4928</v>
      </c>
      <c r="M24" s="57"/>
      <c r="N24" s="22">
        <v>2022</v>
      </c>
    </row>
    <row r="25" spans="1:16" x14ac:dyDescent="0.2">
      <c r="A25" s="22">
        <v>2023</v>
      </c>
      <c r="J25" s="3"/>
      <c r="K25" s="3"/>
      <c r="L25" s="3"/>
      <c r="M25" s="57"/>
      <c r="N25" s="22">
        <v>2023</v>
      </c>
    </row>
    <row r="26" spans="1:16" x14ac:dyDescent="0.2">
      <c r="A26" s="23"/>
      <c r="J26" s="3"/>
      <c r="K26" s="3"/>
      <c r="L26" s="3"/>
      <c r="M26" s="3"/>
    </row>
    <row r="27" spans="1:16" x14ac:dyDescent="0.2">
      <c r="A27" s="22" t="str">
        <f>'Olieforbrug, TJ'!A27</f>
        <v>Januar - July</v>
      </c>
      <c r="J27" s="3"/>
      <c r="K27" s="3"/>
      <c r="L27" s="3"/>
      <c r="M27" s="3"/>
      <c r="N27" s="22" t="str">
        <f>'Olieforbrug, TJ'!M27</f>
        <v>January - July</v>
      </c>
    </row>
    <row r="28" spans="1:16" x14ac:dyDescent="0.2">
      <c r="A28" s="22">
        <f>'Olieforbrug, TJ'!A28</f>
        <v>2005</v>
      </c>
      <c r="C28" s="3">
        <f>SUM(C198:C204)</f>
        <v>362873</v>
      </c>
      <c r="D28" s="3">
        <f t="shared" ref="D28:L28" si="9">SUM(D198:D204)</f>
        <v>822708</v>
      </c>
      <c r="E28" s="3">
        <f t="shared" si="9"/>
        <v>322182</v>
      </c>
      <c r="F28" s="3">
        <f t="shared" si="9"/>
        <v>0</v>
      </c>
      <c r="G28" s="3">
        <f t="shared" si="9"/>
        <v>-237711</v>
      </c>
      <c r="H28" s="3">
        <f t="shared" si="9"/>
        <v>656266</v>
      </c>
      <c r="I28" s="3">
        <f>SUM(I204)</f>
        <v>427876</v>
      </c>
      <c r="J28" s="3"/>
      <c r="K28" s="3"/>
      <c r="L28" s="3">
        <f t="shared" si="9"/>
        <v>22838.056800000002</v>
      </c>
      <c r="M28" s="3"/>
      <c r="N28" s="22">
        <f>'Olieforbrug, TJ'!M28</f>
        <v>2005</v>
      </c>
      <c r="P28" s="3"/>
    </row>
    <row r="29" spans="1:16" x14ac:dyDescent="0.2">
      <c r="A29" s="22">
        <f>'Olieforbrug, TJ'!A29</f>
        <v>2006</v>
      </c>
      <c r="C29" s="3">
        <f>SUM(C211:C217)</f>
        <v>448586</v>
      </c>
      <c r="D29" s="3">
        <f t="shared" ref="D29:L29" si="10">SUM(D211:D217)</f>
        <v>452707</v>
      </c>
      <c r="E29" s="3">
        <f t="shared" si="10"/>
        <v>289439</v>
      </c>
      <c r="F29" s="3">
        <f t="shared" si="10"/>
        <v>0</v>
      </c>
      <c r="G29" s="3">
        <f t="shared" si="10"/>
        <v>32760</v>
      </c>
      <c r="H29" s="3">
        <f t="shared" si="10"/>
        <v>641714</v>
      </c>
      <c r="I29" s="3">
        <f>SUM(I217)</f>
        <v>429880</v>
      </c>
      <c r="J29" s="3"/>
      <c r="K29" s="3"/>
      <c r="L29" s="3">
        <f t="shared" si="10"/>
        <v>22331.647199999999</v>
      </c>
      <c r="M29" s="3"/>
      <c r="N29" s="22">
        <f>'Olieforbrug, TJ'!M29</f>
        <v>2006</v>
      </c>
      <c r="P29" s="3"/>
    </row>
    <row r="30" spans="1:16" x14ac:dyDescent="0.2">
      <c r="A30" s="22">
        <f>'Olieforbrug, TJ'!A30</f>
        <v>2007</v>
      </c>
      <c r="C30" s="3">
        <f>SUM(C224:C230)</f>
        <v>428869</v>
      </c>
      <c r="D30" s="3">
        <f t="shared" ref="D30:L30" si="11">SUM(D224:D230)</f>
        <v>613134</v>
      </c>
      <c r="E30" s="3">
        <f t="shared" si="11"/>
        <v>371838</v>
      </c>
      <c r="F30" s="3">
        <f t="shared" si="11"/>
        <v>0</v>
      </c>
      <c r="G30" s="3">
        <f t="shared" si="11"/>
        <v>-22366</v>
      </c>
      <c r="H30" s="3">
        <f t="shared" si="11"/>
        <v>682946</v>
      </c>
      <c r="I30" s="3">
        <f>SUM(I230)</f>
        <v>312679</v>
      </c>
      <c r="J30" s="3"/>
      <c r="K30" s="3"/>
      <c r="L30" s="3">
        <f t="shared" si="11"/>
        <v>23766.520800000006</v>
      </c>
      <c r="M30" s="3"/>
      <c r="N30" s="22">
        <f>'Olieforbrug, TJ'!M30</f>
        <v>2007</v>
      </c>
      <c r="P30" s="3"/>
    </row>
    <row r="31" spans="1:16" x14ac:dyDescent="0.2">
      <c r="A31" s="22">
        <f>'Olieforbrug, TJ'!A31</f>
        <v>2008</v>
      </c>
      <c r="C31" s="3">
        <f>SUM(C237:C243)</f>
        <v>401124</v>
      </c>
      <c r="D31" s="3">
        <f t="shared" ref="D31:L31" si="12">SUM(D237:D243)</f>
        <v>690535</v>
      </c>
      <c r="E31" s="3">
        <f t="shared" si="12"/>
        <v>271886</v>
      </c>
      <c r="F31" s="3">
        <f t="shared" si="12"/>
        <v>0</v>
      </c>
      <c r="G31" s="3">
        <f t="shared" si="12"/>
        <v>-185425</v>
      </c>
      <c r="H31" s="3">
        <f t="shared" si="12"/>
        <v>674729</v>
      </c>
      <c r="I31" s="3">
        <f>SUM(I243)</f>
        <v>320656</v>
      </c>
      <c r="J31" s="3"/>
      <c r="K31" s="3"/>
      <c r="L31" s="3">
        <f t="shared" si="12"/>
        <v>23480.569200000002</v>
      </c>
      <c r="M31" s="3"/>
      <c r="N31" s="22">
        <f>'Olieforbrug, TJ'!M31</f>
        <v>2008</v>
      </c>
      <c r="P31" s="3"/>
    </row>
    <row r="32" spans="1:16" x14ac:dyDescent="0.2">
      <c r="A32" s="22">
        <f>'Olieforbrug, TJ'!A32</f>
        <v>2009</v>
      </c>
      <c r="C32" s="3">
        <f>SUM(C250:C256)</f>
        <v>300240</v>
      </c>
      <c r="D32" s="3">
        <f t="shared" ref="D32:L32" si="13">SUM(D250:D256)</f>
        <v>704354</v>
      </c>
      <c r="E32" s="3">
        <f t="shared" si="13"/>
        <v>155442</v>
      </c>
      <c r="F32" s="3">
        <f t="shared" si="13"/>
        <v>0</v>
      </c>
      <c r="G32" s="3">
        <f t="shared" si="13"/>
        <v>-258781</v>
      </c>
      <c r="H32" s="3">
        <f t="shared" si="13"/>
        <v>594073</v>
      </c>
      <c r="I32" s="3">
        <f>SUM(I256)</f>
        <v>797251</v>
      </c>
      <c r="J32" s="3"/>
      <c r="K32" s="3"/>
      <c r="L32" s="3">
        <f t="shared" si="13"/>
        <v>20673.740399999995</v>
      </c>
      <c r="M32" s="3"/>
      <c r="N32" s="22">
        <f>'Olieforbrug, TJ'!M32</f>
        <v>2009</v>
      </c>
      <c r="P32" s="3"/>
    </row>
    <row r="33" spans="1:16" x14ac:dyDescent="0.2">
      <c r="A33" s="22">
        <f>'Olieforbrug, TJ'!A33</f>
        <v>2010</v>
      </c>
      <c r="C33" s="3">
        <f>SUM(C263:C269)</f>
        <v>301443</v>
      </c>
      <c r="D33" s="3">
        <f t="shared" ref="D33:L33" si="14">SUM(D263:D269)</f>
        <v>589630</v>
      </c>
      <c r="E33" s="3">
        <f t="shared" si="14"/>
        <v>226004</v>
      </c>
      <c r="F33" s="3">
        <f t="shared" si="14"/>
        <v>0</v>
      </c>
      <c r="G33" s="3">
        <f t="shared" si="14"/>
        <v>-91120</v>
      </c>
      <c r="H33" s="3">
        <f t="shared" si="14"/>
        <v>586882</v>
      </c>
      <c r="I33" s="3">
        <f>SUM(I269)</f>
        <v>708620</v>
      </c>
      <c r="J33" s="3"/>
      <c r="K33" s="3"/>
      <c r="L33" s="3">
        <f t="shared" si="14"/>
        <v>20423.493600000002</v>
      </c>
      <c r="M33" s="3"/>
      <c r="N33" s="22">
        <f>'Olieforbrug, TJ'!M33</f>
        <v>2010</v>
      </c>
      <c r="P33" s="3"/>
    </row>
    <row r="34" spans="1:16" x14ac:dyDescent="0.2">
      <c r="A34" s="22">
        <f>'Olieforbrug, TJ'!A34</f>
        <v>2011</v>
      </c>
      <c r="C34" s="3">
        <f>SUM(C276:C282)</f>
        <v>191342</v>
      </c>
      <c r="D34" s="3">
        <f t="shared" ref="D34:L34" si="15">SUM(D276:D282)</f>
        <v>543121</v>
      </c>
      <c r="E34" s="3">
        <f t="shared" si="15"/>
        <v>131160</v>
      </c>
      <c r="F34" s="3">
        <f t="shared" si="15"/>
        <v>0</v>
      </c>
      <c r="G34" s="3">
        <f t="shared" si="15"/>
        <v>10816</v>
      </c>
      <c r="H34" s="3">
        <f t="shared" si="15"/>
        <v>625857</v>
      </c>
      <c r="I34" s="3">
        <f>SUM(I282)</f>
        <v>627894</v>
      </c>
      <c r="J34" s="3"/>
      <c r="K34" s="3"/>
      <c r="L34" s="3">
        <f t="shared" si="15"/>
        <v>21779.823600000003</v>
      </c>
      <c r="M34" s="3"/>
      <c r="N34" s="22">
        <f>'Olieforbrug, TJ'!M34</f>
        <v>2011</v>
      </c>
      <c r="P34" s="3"/>
    </row>
    <row r="35" spans="1:16" x14ac:dyDescent="0.2">
      <c r="A35" s="22">
        <f>'Olieforbrug, TJ'!A35</f>
        <v>2012</v>
      </c>
      <c r="C35" s="3">
        <f>SUM(C289:C295)</f>
        <v>170795</v>
      </c>
      <c r="D35" s="3">
        <f t="shared" ref="D35:L35" si="16">SUM(D289:D295)</f>
        <v>451173</v>
      </c>
      <c r="E35" s="3">
        <f t="shared" si="16"/>
        <v>80695</v>
      </c>
      <c r="F35" s="3">
        <f t="shared" si="16"/>
        <v>0</v>
      </c>
      <c r="G35" s="3">
        <f t="shared" si="16"/>
        <v>84573</v>
      </c>
      <c r="H35" s="3">
        <f t="shared" si="16"/>
        <v>618494</v>
      </c>
      <c r="I35" s="3">
        <f>SUM(I295)</f>
        <v>298787</v>
      </c>
      <c r="J35" s="3"/>
      <c r="K35" s="3"/>
      <c r="L35" s="3">
        <f t="shared" si="16"/>
        <v>21523.591199999999</v>
      </c>
      <c r="M35" s="3"/>
      <c r="N35" s="22">
        <f>'Olieforbrug, TJ'!M35</f>
        <v>2012</v>
      </c>
      <c r="P35" s="115"/>
    </row>
    <row r="36" spans="1:16" x14ac:dyDescent="0.2">
      <c r="A36" s="22">
        <f>'Olieforbrug, TJ'!A36</f>
        <v>2013</v>
      </c>
      <c r="C36" s="3">
        <f>SUM(C302:C308)</f>
        <v>96639</v>
      </c>
      <c r="D36" s="3">
        <f t="shared" ref="D36:L36" si="17">SUM(D302:D308)</f>
        <v>549343</v>
      </c>
      <c r="E36" s="3">
        <f t="shared" si="17"/>
        <v>75494</v>
      </c>
      <c r="F36" s="3">
        <f t="shared" si="17"/>
        <v>0</v>
      </c>
      <c r="G36" s="3">
        <f t="shared" si="17"/>
        <v>49058</v>
      </c>
      <c r="H36" s="3">
        <f t="shared" si="17"/>
        <v>609182</v>
      </c>
      <c r="I36" s="3">
        <f>SUM(I308)</f>
        <v>199798</v>
      </c>
      <c r="J36" s="3"/>
      <c r="K36" s="3"/>
      <c r="L36" s="3">
        <f t="shared" si="17"/>
        <v>21199.533600000002</v>
      </c>
      <c r="M36" s="3"/>
      <c r="N36" s="22">
        <f>'Olieforbrug, TJ'!M36</f>
        <v>2013</v>
      </c>
      <c r="P36" s="3"/>
    </row>
    <row r="37" spans="1:16" x14ac:dyDescent="0.2">
      <c r="A37" s="22">
        <f>'Olieforbrug, TJ'!A37</f>
        <v>2014</v>
      </c>
      <c r="C37" s="3">
        <f>SUM(C315:C321)</f>
        <v>92579</v>
      </c>
      <c r="D37" s="3">
        <f t="shared" ref="D37:L37" si="18">SUM(D315:D321)</f>
        <v>517360</v>
      </c>
      <c r="E37" s="3">
        <f t="shared" si="18"/>
        <v>59677</v>
      </c>
      <c r="F37" s="3">
        <f t="shared" si="18"/>
        <v>0</v>
      </c>
      <c r="G37" s="3">
        <f t="shared" si="18"/>
        <v>97769</v>
      </c>
      <c r="H37" s="3">
        <f t="shared" si="18"/>
        <v>648537</v>
      </c>
      <c r="I37" s="3">
        <f>SUM(I321)</f>
        <v>161001</v>
      </c>
      <c r="J37" s="3"/>
      <c r="K37" s="3"/>
      <c r="L37" s="3">
        <f t="shared" si="18"/>
        <v>22569.087599999999</v>
      </c>
      <c r="M37" s="3"/>
      <c r="N37" s="22">
        <f>'Olieforbrug, TJ'!M37</f>
        <v>2014</v>
      </c>
      <c r="P37" s="3"/>
    </row>
    <row r="38" spans="1:16" x14ac:dyDescent="0.2">
      <c r="A38" s="22">
        <f>'Olieforbrug, TJ'!A38</f>
        <v>2015</v>
      </c>
      <c r="C38" s="3">
        <f>SUM(C328:C334)</f>
        <v>110680</v>
      </c>
      <c r="D38" s="3">
        <f t="shared" ref="D38:L38" si="19">SUM(D328:D334)</f>
        <v>648425</v>
      </c>
      <c r="E38" s="3">
        <f t="shared" si="19"/>
        <v>62011</v>
      </c>
      <c r="F38" s="3">
        <f t="shared" si="19"/>
        <v>0</v>
      </c>
      <c r="G38" s="3">
        <f t="shared" si="19"/>
        <v>-70148</v>
      </c>
      <c r="H38" s="3">
        <f t="shared" si="19"/>
        <v>625324</v>
      </c>
      <c r="I38" s="3">
        <f>SUM(I334)</f>
        <v>203230</v>
      </c>
      <c r="J38" s="3"/>
      <c r="K38" s="3"/>
      <c r="L38" s="3">
        <f t="shared" si="19"/>
        <v>21761.275200000004</v>
      </c>
      <c r="M38" s="3"/>
      <c r="N38" s="22">
        <f>'Olieforbrug, TJ'!M38</f>
        <v>2015</v>
      </c>
      <c r="P38" s="3"/>
    </row>
    <row r="39" spans="1:16" x14ac:dyDescent="0.2">
      <c r="A39" s="22">
        <f>'Olieforbrug, TJ'!A39</f>
        <v>2016</v>
      </c>
      <c r="C39" s="3">
        <f>SUM(C341:C347)</f>
        <v>98862</v>
      </c>
      <c r="D39" s="3">
        <f t="shared" ref="D39:L39" si="20">SUM(D341:D347)</f>
        <v>788235</v>
      </c>
      <c r="E39" s="3">
        <f t="shared" si="20"/>
        <v>30236</v>
      </c>
      <c r="F39" s="3">
        <f t="shared" si="20"/>
        <v>0</v>
      </c>
      <c r="G39" s="3">
        <f t="shared" si="20"/>
        <v>-122984</v>
      </c>
      <c r="H39" s="3">
        <f t="shared" si="20"/>
        <v>701653</v>
      </c>
      <c r="I39" s="3">
        <f>SUM(I347)</f>
        <v>359764</v>
      </c>
      <c r="J39" s="3"/>
      <c r="K39" s="3"/>
      <c r="L39" s="3">
        <f t="shared" si="20"/>
        <v>24417.524400000002</v>
      </c>
      <c r="M39" s="3"/>
      <c r="N39" s="22">
        <f>'Olieforbrug, TJ'!M39</f>
        <v>2016</v>
      </c>
      <c r="P39" s="3"/>
    </row>
    <row r="40" spans="1:16" x14ac:dyDescent="0.2">
      <c r="A40" s="22">
        <f>'Olieforbrug, TJ'!A40</f>
        <v>2017</v>
      </c>
      <c r="C40" s="3">
        <f>SUM(C354:C360)</f>
        <v>83645</v>
      </c>
      <c r="D40" s="3">
        <f t="shared" ref="D40:L40" si="21">SUM(D354:D360)</f>
        <v>681611</v>
      </c>
      <c r="E40" s="3">
        <f t="shared" si="21"/>
        <v>24304</v>
      </c>
      <c r="F40" s="3">
        <f t="shared" si="21"/>
        <v>0</v>
      </c>
      <c r="G40" s="3">
        <f t="shared" si="21"/>
        <v>-29849</v>
      </c>
      <c r="H40" s="3">
        <f t="shared" si="21"/>
        <v>709908</v>
      </c>
      <c r="I40" s="3">
        <f>SUM(I360)</f>
        <v>409131</v>
      </c>
      <c r="J40" s="3"/>
      <c r="K40" s="3"/>
      <c r="L40" s="3">
        <f t="shared" si="21"/>
        <v>24704.7984</v>
      </c>
      <c r="M40" s="3"/>
      <c r="N40" s="22">
        <f>'Olieforbrug, TJ'!M40</f>
        <v>2017</v>
      </c>
      <c r="P40" s="3"/>
    </row>
    <row r="41" spans="1:16" x14ac:dyDescent="0.2">
      <c r="A41" s="22">
        <f>'Olieforbrug, TJ'!A41</f>
        <v>2018</v>
      </c>
      <c r="C41" s="3">
        <f>SUM(C367:C373)</f>
        <v>71004</v>
      </c>
      <c r="D41" s="3">
        <f t="shared" ref="D41:L41" si="22">SUM(D367:D373)</f>
        <v>637706</v>
      </c>
      <c r="E41" s="3">
        <f t="shared" si="22"/>
        <v>24970</v>
      </c>
      <c r="F41" s="3">
        <f t="shared" si="22"/>
        <v>137</v>
      </c>
      <c r="G41" s="3">
        <f t="shared" si="22"/>
        <v>62946</v>
      </c>
      <c r="H41" s="3">
        <f t="shared" si="22"/>
        <v>686757</v>
      </c>
      <c r="I41" s="3">
        <f>SUM(I373)</f>
        <v>149281</v>
      </c>
      <c r="J41" s="3"/>
      <c r="K41" s="3"/>
      <c r="L41" s="3">
        <f t="shared" si="22"/>
        <v>23899.143599999999</v>
      </c>
      <c r="M41" s="3"/>
      <c r="N41" s="22">
        <f>'Olieforbrug, TJ'!M41</f>
        <v>2018</v>
      </c>
      <c r="P41" s="3"/>
    </row>
    <row r="42" spans="1:16" x14ac:dyDescent="0.2">
      <c r="A42" s="22">
        <f>'Olieforbrug, TJ'!A42</f>
        <v>2019</v>
      </c>
      <c r="C42" s="3">
        <f>SUM(C380:C386)</f>
        <v>75540</v>
      </c>
      <c r="D42" s="3">
        <f t="shared" ref="D42:L42" si="23">SUM(D380:D386)</f>
        <v>742152</v>
      </c>
      <c r="E42" s="3">
        <f t="shared" si="23"/>
        <v>515</v>
      </c>
      <c r="F42" s="3">
        <f t="shared" si="23"/>
        <v>1970</v>
      </c>
      <c r="G42" s="3">
        <f t="shared" si="23"/>
        <v>-68451</v>
      </c>
      <c r="H42" s="3">
        <f t="shared" si="23"/>
        <v>740861</v>
      </c>
      <c r="I42" s="3">
        <f>SUM(I386)</f>
        <v>237595</v>
      </c>
      <c r="J42" s="3"/>
      <c r="K42" s="3"/>
      <c r="L42" s="3">
        <f t="shared" si="23"/>
        <v>25781.962800000005</v>
      </c>
      <c r="M42" s="3"/>
      <c r="N42" s="22">
        <f>'Olieforbrug, TJ'!M42</f>
        <v>2019</v>
      </c>
      <c r="P42" s="3"/>
    </row>
    <row r="43" spans="1:16" x14ac:dyDescent="0.2">
      <c r="A43" s="22">
        <f>'Olieforbrug, TJ'!A43</f>
        <v>2020</v>
      </c>
      <c r="C43" s="3">
        <f>SUM(C393:C399)</f>
        <v>76770</v>
      </c>
      <c r="D43" s="3">
        <f t="shared" ref="D43:L43" si="24">SUM(D393:D399)</f>
        <v>517796</v>
      </c>
      <c r="E43" s="3">
        <f t="shared" si="24"/>
        <v>88790</v>
      </c>
      <c r="F43" s="3">
        <f t="shared" si="24"/>
        <v>0</v>
      </c>
      <c r="G43" s="3">
        <f t="shared" si="24"/>
        <v>-193904</v>
      </c>
      <c r="H43" s="3">
        <f t="shared" si="24"/>
        <v>305640</v>
      </c>
      <c r="I43" s="3">
        <f>SUM(I399)</f>
        <v>443928</v>
      </c>
      <c r="J43" s="3"/>
      <c r="K43" s="3"/>
      <c r="L43" s="3">
        <f t="shared" si="24"/>
        <v>10636.271999999999</v>
      </c>
      <c r="M43" s="3"/>
      <c r="N43" s="22">
        <f>'Olieforbrug, TJ'!M43</f>
        <v>2020</v>
      </c>
      <c r="P43" s="3"/>
    </row>
    <row r="44" spans="1:16" x14ac:dyDescent="0.2">
      <c r="A44" s="22">
        <f>'Olieforbrug, TJ'!A44</f>
        <v>2021</v>
      </c>
      <c r="C44" s="3">
        <f>SUM(C406:C412)</f>
        <v>54447</v>
      </c>
      <c r="D44" s="3">
        <f t="shared" ref="D44:L44" si="25">SUM(D406:D412)</f>
        <v>213906</v>
      </c>
      <c r="E44" s="3">
        <f t="shared" si="25"/>
        <v>44284</v>
      </c>
      <c r="F44" s="3">
        <f t="shared" si="25"/>
        <v>0</v>
      </c>
      <c r="G44" s="3">
        <f t="shared" si="25"/>
        <v>14235</v>
      </c>
      <c r="H44" s="3">
        <f t="shared" si="25"/>
        <v>233897</v>
      </c>
      <c r="I44" s="3">
        <f>SUM(I412)</f>
        <v>424582</v>
      </c>
      <c r="J44" s="3"/>
      <c r="K44" s="3"/>
      <c r="L44" s="3">
        <f t="shared" si="25"/>
        <v>8139.615600000001</v>
      </c>
      <c r="M44" s="3"/>
      <c r="N44" s="22">
        <f>'Olieforbrug, TJ'!M44</f>
        <v>2021</v>
      </c>
      <c r="P44" s="3"/>
    </row>
    <row r="45" spans="1:16" x14ac:dyDescent="0.2">
      <c r="A45" s="22">
        <f>'Olieforbrug, TJ'!A45</f>
        <v>2022</v>
      </c>
      <c r="C45" s="3">
        <f>SUM(C419:C425)</f>
        <v>112580</v>
      </c>
      <c r="D45" s="3">
        <f t="shared" ref="D45:L45" si="26">SUM(D419:D425)</f>
        <v>383103</v>
      </c>
      <c r="E45" s="3">
        <f t="shared" si="26"/>
        <v>245</v>
      </c>
      <c r="F45" s="3">
        <f t="shared" si="26"/>
        <v>0</v>
      </c>
      <c r="G45" s="3">
        <f t="shared" si="26"/>
        <v>15442</v>
      </c>
      <c r="H45" s="3">
        <f t="shared" si="26"/>
        <v>507658</v>
      </c>
      <c r="I45" s="3">
        <f>SUM(I425)</f>
        <v>130101</v>
      </c>
      <c r="J45" s="3"/>
      <c r="K45" s="3"/>
      <c r="L45" s="3">
        <f t="shared" si="26"/>
        <v>17666.4984</v>
      </c>
      <c r="M45" s="3"/>
      <c r="N45" s="22">
        <f>'Olieforbrug, TJ'!M45</f>
        <v>2022</v>
      </c>
      <c r="P45" s="3"/>
    </row>
    <row r="46" spans="1:16" x14ac:dyDescent="0.2">
      <c r="A46" s="22">
        <f>'Olieforbrug, TJ'!A46</f>
        <v>2023</v>
      </c>
      <c r="C46" s="3">
        <f>SUM(C432:C438)</f>
        <v>139520</v>
      </c>
      <c r="D46" s="3">
        <f t="shared" ref="D46:L46" si="27">SUM(D432:D438)</f>
        <v>516746</v>
      </c>
      <c r="E46" s="3">
        <f t="shared" si="27"/>
        <v>8005</v>
      </c>
      <c r="F46" s="3">
        <f t="shared" si="27"/>
        <v>0</v>
      </c>
      <c r="G46" s="3">
        <f t="shared" si="27"/>
        <v>-34566</v>
      </c>
      <c r="H46" s="3">
        <f t="shared" si="27"/>
        <v>613357</v>
      </c>
      <c r="I46" s="3">
        <f>SUM(I438)</f>
        <v>246358</v>
      </c>
      <c r="J46" s="3"/>
      <c r="K46" s="3"/>
      <c r="L46" s="3">
        <f t="shared" si="27"/>
        <v>21344.823600000003</v>
      </c>
      <c r="M46" s="3"/>
      <c r="N46" s="22">
        <f>'Olieforbrug, TJ'!M46</f>
        <v>2023</v>
      </c>
      <c r="P46" s="3"/>
    </row>
    <row r="47" spans="1:16" x14ac:dyDescent="0.2">
      <c r="A47" s="22"/>
      <c r="H47" s="82"/>
      <c r="J47" s="3"/>
      <c r="K47" s="3"/>
      <c r="L47" s="83"/>
      <c r="M47" s="3"/>
      <c r="N47" s="22"/>
    </row>
    <row r="48" spans="1:16" ht="13.5" thickBot="1" x14ac:dyDescent="0.25">
      <c r="A48" s="2"/>
      <c r="C48" s="25"/>
      <c r="D48" s="25"/>
      <c r="E48" s="25"/>
      <c r="F48" s="25"/>
      <c r="G48" s="25"/>
      <c r="H48" s="25"/>
      <c r="I48" s="25"/>
      <c r="L48" s="25"/>
      <c r="N48" s="2"/>
    </row>
    <row r="49" spans="1:14" x14ac:dyDescent="0.2">
      <c r="A49" s="23" t="s">
        <v>40</v>
      </c>
      <c r="C49" s="3">
        <v>181103</v>
      </c>
      <c r="D49" s="3">
        <v>172231</v>
      </c>
      <c r="E49" s="3">
        <v>178442</v>
      </c>
      <c r="F49" s="3">
        <v>0</v>
      </c>
      <c r="G49" s="3">
        <v>67490</v>
      </c>
      <c r="H49" s="3">
        <v>261007</v>
      </c>
      <c r="I49" s="3">
        <v>122675</v>
      </c>
      <c r="L49" s="3">
        <v>9083.0436000000009</v>
      </c>
      <c r="N49" s="26" t="s">
        <v>61</v>
      </c>
    </row>
    <row r="50" spans="1:14" x14ac:dyDescent="0.2">
      <c r="A50" s="23" t="s">
        <v>41</v>
      </c>
      <c r="C50" s="3">
        <v>117802</v>
      </c>
      <c r="D50" s="3">
        <v>464608</v>
      </c>
      <c r="E50" s="3">
        <v>86107</v>
      </c>
      <c r="F50" s="3">
        <v>0</v>
      </c>
      <c r="G50" s="3">
        <v>-209500</v>
      </c>
      <c r="H50" s="3">
        <v>288410</v>
      </c>
      <c r="I50" s="3">
        <v>332175</v>
      </c>
      <c r="L50" s="3">
        <v>10036.668</v>
      </c>
      <c r="N50" s="26" t="s">
        <v>62</v>
      </c>
    </row>
    <row r="51" spans="1:14" x14ac:dyDescent="0.2">
      <c r="A51" s="23" t="s">
        <v>42</v>
      </c>
      <c r="C51" s="3">
        <v>200717</v>
      </c>
      <c r="D51" s="3">
        <v>306465</v>
      </c>
      <c r="E51" s="3">
        <v>134362</v>
      </c>
      <c r="F51" s="3">
        <v>0</v>
      </c>
      <c r="G51" s="3">
        <v>-67043</v>
      </c>
      <c r="H51" s="3">
        <v>322495</v>
      </c>
      <c r="I51" s="3">
        <v>399218</v>
      </c>
      <c r="L51" s="3">
        <v>10073.834400000002</v>
      </c>
      <c r="N51" s="26" t="s">
        <v>63</v>
      </c>
    </row>
    <row r="52" spans="1:14" x14ac:dyDescent="0.2">
      <c r="A52" s="23" t="s">
        <v>43</v>
      </c>
      <c r="C52" s="3">
        <v>134212</v>
      </c>
      <c r="D52" s="3">
        <v>269866</v>
      </c>
      <c r="E52" s="3">
        <v>74553</v>
      </c>
      <c r="F52" s="3">
        <v>0</v>
      </c>
      <c r="G52" s="3">
        <v>-63422</v>
      </c>
      <c r="H52" s="3">
        <v>276346</v>
      </c>
      <c r="I52" s="3">
        <v>462640</v>
      </c>
      <c r="L52" s="3">
        <v>9616.8407999999999</v>
      </c>
      <c r="N52" s="26" t="s">
        <v>64</v>
      </c>
    </row>
    <row r="53" spans="1:14" x14ac:dyDescent="0.2">
      <c r="A53" s="23"/>
      <c r="L53" s="3"/>
    </row>
    <row r="54" spans="1:14" x14ac:dyDescent="0.2">
      <c r="A54" s="23" t="s">
        <v>44</v>
      </c>
      <c r="C54" s="3">
        <v>182377</v>
      </c>
      <c r="D54" s="3">
        <v>177162</v>
      </c>
      <c r="E54" s="3">
        <v>137564</v>
      </c>
      <c r="F54" s="3">
        <v>0</v>
      </c>
      <c r="G54" s="3">
        <v>32534</v>
      </c>
      <c r="H54" s="3">
        <v>252174</v>
      </c>
      <c r="I54" s="3">
        <v>430106</v>
      </c>
      <c r="L54" s="3">
        <v>8775.6551999999992</v>
      </c>
      <c r="N54" s="26" t="s">
        <v>81</v>
      </c>
    </row>
    <row r="55" spans="1:14" x14ac:dyDescent="0.2">
      <c r="A55" s="23" t="s">
        <v>45</v>
      </c>
      <c r="C55" s="3">
        <v>189668</v>
      </c>
      <c r="D55" s="3">
        <v>213826</v>
      </c>
      <c r="E55" s="3">
        <v>112123</v>
      </c>
      <c r="F55" s="3">
        <v>0</v>
      </c>
      <c r="G55" s="3">
        <v>-977</v>
      </c>
      <c r="H55" s="3">
        <v>284689</v>
      </c>
      <c r="I55" s="3">
        <v>431083</v>
      </c>
      <c r="L55" s="3">
        <v>9907.1772000000001</v>
      </c>
      <c r="N55" s="26" t="s">
        <v>82</v>
      </c>
    </row>
    <row r="56" spans="1:14" x14ac:dyDescent="0.2">
      <c r="A56" s="23" t="s">
        <v>46</v>
      </c>
      <c r="C56" s="3">
        <v>220821</v>
      </c>
      <c r="D56" s="3">
        <v>238805</v>
      </c>
      <c r="E56" s="3">
        <v>110736</v>
      </c>
      <c r="F56" s="3">
        <v>0</v>
      </c>
      <c r="G56" s="3">
        <v>-41767</v>
      </c>
      <c r="H56" s="3">
        <v>312845</v>
      </c>
      <c r="I56" s="3">
        <v>472850</v>
      </c>
      <c r="L56" s="3">
        <v>10887.006000000001</v>
      </c>
      <c r="N56" s="26" t="s">
        <v>83</v>
      </c>
    </row>
    <row r="57" spans="1:14" x14ac:dyDescent="0.2">
      <c r="A57" s="23" t="s">
        <v>47</v>
      </c>
      <c r="C57" s="3">
        <v>166865</v>
      </c>
      <c r="D57" s="3">
        <v>116941</v>
      </c>
      <c r="E57" s="3">
        <v>194350</v>
      </c>
      <c r="F57" s="3">
        <v>0</v>
      </c>
      <c r="G57" s="3">
        <v>182537</v>
      </c>
      <c r="H57" s="3">
        <v>272815</v>
      </c>
      <c r="I57" s="3">
        <v>290313</v>
      </c>
      <c r="L57" s="3">
        <v>9493.9619999999995</v>
      </c>
      <c r="N57" s="26" t="s">
        <v>84</v>
      </c>
    </row>
    <row r="58" spans="1:14" x14ac:dyDescent="0.2">
      <c r="A58" s="23"/>
      <c r="L58" s="3"/>
    </row>
    <row r="59" spans="1:14" x14ac:dyDescent="0.2">
      <c r="A59" s="23" t="s">
        <v>48</v>
      </c>
      <c r="C59" s="3">
        <v>195809</v>
      </c>
      <c r="D59" s="3">
        <v>299232</v>
      </c>
      <c r="E59" s="3">
        <v>230577</v>
      </c>
      <c r="F59" s="3">
        <v>0</v>
      </c>
      <c r="G59" s="3">
        <v>-25350</v>
      </c>
      <c r="H59" s="3">
        <v>285961</v>
      </c>
      <c r="I59" s="3">
        <v>315663</v>
      </c>
      <c r="L59" s="3">
        <v>9951.4428000000007</v>
      </c>
      <c r="N59" s="26" t="s">
        <v>85</v>
      </c>
    </row>
    <row r="60" spans="1:14" x14ac:dyDescent="0.2">
      <c r="A60" s="23" t="s">
        <v>49</v>
      </c>
      <c r="C60" s="3">
        <v>157797</v>
      </c>
      <c r="D60" s="3">
        <v>246853</v>
      </c>
      <c r="E60" s="3">
        <v>110338</v>
      </c>
      <c r="F60" s="3">
        <v>0</v>
      </c>
      <c r="G60" s="3">
        <v>-15873</v>
      </c>
      <c r="H60" s="3">
        <v>279761</v>
      </c>
      <c r="I60" s="3">
        <v>331536</v>
      </c>
      <c r="L60" s="3">
        <v>9735.6828000000023</v>
      </c>
      <c r="N60" s="26" t="s">
        <v>86</v>
      </c>
    </row>
    <row r="61" spans="1:14" x14ac:dyDescent="0.2">
      <c r="A61" s="23" t="s">
        <v>50</v>
      </c>
      <c r="C61" s="3">
        <v>176966</v>
      </c>
      <c r="D61" s="3">
        <v>250498</v>
      </c>
      <c r="E61" s="3">
        <v>93243</v>
      </c>
      <c r="F61" s="3">
        <v>0</v>
      </c>
      <c r="G61" s="3">
        <v>2750</v>
      </c>
      <c r="H61" s="3">
        <v>324933</v>
      </c>
      <c r="I61" s="3">
        <v>328786</v>
      </c>
      <c r="L61" s="3">
        <v>11307.668400000002</v>
      </c>
      <c r="N61" s="26" t="s">
        <v>87</v>
      </c>
    </row>
    <row r="62" spans="1:14" x14ac:dyDescent="0.2">
      <c r="A62" s="23" t="s">
        <v>51</v>
      </c>
      <c r="C62" s="3">
        <v>147142</v>
      </c>
      <c r="D62" s="3">
        <v>126208</v>
      </c>
      <c r="E62" s="3">
        <v>202941</v>
      </c>
      <c r="F62" s="3">
        <v>0</v>
      </c>
      <c r="G62" s="3">
        <v>193555</v>
      </c>
      <c r="H62" s="3">
        <v>279983</v>
      </c>
      <c r="I62" s="3">
        <v>135231</v>
      </c>
      <c r="L62" s="3">
        <v>9743.4084000000003</v>
      </c>
      <c r="N62" s="26" t="s">
        <v>88</v>
      </c>
    </row>
    <row r="63" spans="1:14" x14ac:dyDescent="0.2">
      <c r="A63" s="23"/>
      <c r="L63" s="3"/>
    </row>
    <row r="64" spans="1:14" x14ac:dyDescent="0.2">
      <c r="A64" s="23" t="s">
        <v>52</v>
      </c>
      <c r="C64" s="3">
        <v>153801</v>
      </c>
      <c r="D64" s="3">
        <v>358969</v>
      </c>
      <c r="E64" s="3">
        <v>112150</v>
      </c>
      <c r="F64" s="3">
        <v>0</v>
      </c>
      <c r="G64" s="3">
        <v>-111149</v>
      </c>
      <c r="H64" s="3">
        <v>294619</v>
      </c>
      <c r="I64" s="3">
        <v>246380</v>
      </c>
      <c r="L64" s="3">
        <v>10252.7412</v>
      </c>
      <c r="N64" s="26" t="s">
        <v>89</v>
      </c>
    </row>
    <row r="65" spans="1:14" x14ac:dyDescent="0.2">
      <c r="A65" s="23" t="s">
        <v>53</v>
      </c>
      <c r="C65" s="3">
        <v>173719</v>
      </c>
      <c r="D65" s="3">
        <v>198837</v>
      </c>
      <c r="E65" s="3">
        <v>120763</v>
      </c>
      <c r="F65" s="3">
        <v>0</v>
      </c>
      <c r="G65" s="3">
        <v>2647</v>
      </c>
      <c r="H65" s="3">
        <v>278301</v>
      </c>
      <c r="I65" s="3">
        <v>243733</v>
      </c>
      <c r="L65" s="3">
        <v>9684.8748000000014</v>
      </c>
      <c r="N65" s="26" t="s">
        <v>90</v>
      </c>
    </row>
    <row r="66" spans="1:14" x14ac:dyDescent="0.2">
      <c r="A66" s="23" t="s">
        <v>54</v>
      </c>
      <c r="C66" s="3">
        <v>196147</v>
      </c>
      <c r="D66" s="3">
        <v>288642</v>
      </c>
      <c r="E66" s="3">
        <v>133394</v>
      </c>
      <c r="F66" s="3">
        <v>0</v>
      </c>
      <c r="G66" s="3">
        <v>-74664</v>
      </c>
      <c r="H66" s="3">
        <v>294644</v>
      </c>
      <c r="I66" s="3">
        <v>318397</v>
      </c>
      <c r="L66" s="3">
        <v>10253.611200000001</v>
      </c>
      <c r="N66" s="26" t="s">
        <v>91</v>
      </c>
    </row>
    <row r="67" spans="1:14" x14ac:dyDescent="0.2">
      <c r="A67" s="23" t="s">
        <v>55</v>
      </c>
      <c r="C67" s="3">
        <v>100996</v>
      </c>
      <c r="D67" s="3">
        <v>447967</v>
      </c>
      <c r="E67" s="3">
        <v>79729</v>
      </c>
      <c r="F67" s="3">
        <v>0</v>
      </c>
      <c r="G67" s="3">
        <v>-220073</v>
      </c>
      <c r="H67" s="3">
        <v>274769</v>
      </c>
      <c r="I67" s="3">
        <v>538470</v>
      </c>
      <c r="L67" s="3">
        <v>9561.9612000000016</v>
      </c>
      <c r="N67" s="26" t="s">
        <v>92</v>
      </c>
    </row>
    <row r="68" spans="1:14" x14ac:dyDescent="0.2">
      <c r="A68" s="23"/>
      <c r="L68" s="3"/>
    </row>
    <row r="69" spans="1:14" x14ac:dyDescent="0.2">
      <c r="A69" s="23" t="s">
        <v>56</v>
      </c>
      <c r="C69" s="3">
        <v>138833</v>
      </c>
      <c r="D69" s="3">
        <v>395211</v>
      </c>
      <c r="E69" s="3">
        <v>67352</v>
      </c>
      <c r="F69" s="3">
        <v>0</v>
      </c>
      <c r="G69" s="3">
        <v>-237868</v>
      </c>
      <c r="H69" s="3">
        <v>240162</v>
      </c>
      <c r="I69" s="3">
        <v>776338</v>
      </c>
      <c r="L69" s="3">
        <v>8357.6375999999982</v>
      </c>
      <c r="N69" s="26" t="s">
        <v>93</v>
      </c>
    </row>
    <row r="70" spans="1:14" x14ac:dyDescent="0.2">
      <c r="A70" s="23" t="s">
        <v>57</v>
      </c>
      <c r="C70" s="3">
        <v>116025</v>
      </c>
      <c r="D70" s="3">
        <v>214174</v>
      </c>
      <c r="E70" s="3">
        <v>70975</v>
      </c>
      <c r="F70" s="3">
        <v>0</v>
      </c>
      <c r="G70" s="3">
        <v>9559</v>
      </c>
      <c r="H70" s="3">
        <v>261357</v>
      </c>
      <c r="I70" s="3">
        <v>766779</v>
      </c>
      <c r="L70" s="3">
        <v>9095.2235999999994</v>
      </c>
      <c r="N70" s="26" t="s">
        <v>94</v>
      </c>
    </row>
    <row r="71" spans="1:14" x14ac:dyDescent="0.2">
      <c r="A71" s="23" t="s">
        <v>58</v>
      </c>
      <c r="C71" s="3">
        <v>126105</v>
      </c>
      <c r="D71" s="3">
        <v>194815</v>
      </c>
      <c r="E71" s="3">
        <v>68306</v>
      </c>
      <c r="F71" s="3">
        <v>0</v>
      </c>
      <c r="G71" s="3">
        <v>20135</v>
      </c>
      <c r="H71" s="3">
        <v>263614</v>
      </c>
      <c r="I71" s="3">
        <v>746644</v>
      </c>
      <c r="L71" s="3">
        <v>9173.7672000000002</v>
      </c>
      <c r="N71" s="26" t="s">
        <v>95</v>
      </c>
    </row>
    <row r="72" spans="1:14" x14ac:dyDescent="0.2">
      <c r="A72" s="23" t="s">
        <v>96</v>
      </c>
      <c r="C72" s="3">
        <v>129848</v>
      </c>
      <c r="D72" s="3">
        <v>233441</v>
      </c>
      <c r="E72" s="3">
        <v>234898</v>
      </c>
      <c r="F72" s="3">
        <v>0</v>
      </c>
      <c r="G72" s="3">
        <v>129144</v>
      </c>
      <c r="H72" s="3">
        <v>249149</v>
      </c>
      <c r="I72" s="3">
        <v>617500</v>
      </c>
      <c r="L72" s="3">
        <v>8670.3852000000006</v>
      </c>
      <c r="N72" s="26" t="s">
        <v>97</v>
      </c>
    </row>
    <row r="73" spans="1:14" x14ac:dyDescent="0.2">
      <c r="A73" s="23"/>
      <c r="L73" s="3"/>
      <c r="N73" s="26"/>
    </row>
    <row r="74" spans="1:14" x14ac:dyDescent="0.2">
      <c r="A74" s="32" t="s">
        <v>98</v>
      </c>
      <c r="C74" s="3">
        <v>115035</v>
      </c>
      <c r="D74" s="3">
        <v>248163</v>
      </c>
      <c r="E74" s="3">
        <v>87544</v>
      </c>
      <c r="F74" s="3">
        <v>0</v>
      </c>
      <c r="G74" s="3">
        <v>-53945</v>
      </c>
      <c r="H74" s="3">
        <v>228647</v>
      </c>
      <c r="I74" s="3">
        <v>671445</v>
      </c>
      <c r="L74" s="3">
        <v>7956.9156000000012</v>
      </c>
      <c r="N74" s="26" t="s">
        <v>99</v>
      </c>
    </row>
    <row r="75" spans="1:14" x14ac:dyDescent="0.2">
      <c r="A75" s="32" t="s">
        <v>114</v>
      </c>
      <c r="C75" s="3">
        <v>136956</v>
      </c>
      <c r="D75" s="3">
        <v>301922</v>
      </c>
      <c r="E75" s="3">
        <v>93043</v>
      </c>
      <c r="F75" s="3">
        <v>0</v>
      </c>
      <c r="G75" s="3">
        <v>-86450</v>
      </c>
      <c r="H75" s="3">
        <v>256734</v>
      </c>
      <c r="I75" s="3">
        <v>757895</v>
      </c>
      <c r="J75" s="3"/>
      <c r="K75" s="3"/>
      <c r="L75" s="3">
        <v>8934.3432000000012</v>
      </c>
      <c r="N75" s="26" t="s">
        <v>126</v>
      </c>
    </row>
    <row r="76" spans="1:14" x14ac:dyDescent="0.2">
      <c r="A76" s="32" t="s">
        <v>127</v>
      </c>
      <c r="C76" s="3">
        <v>112800</v>
      </c>
      <c r="D76" s="3">
        <v>193618</v>
      </c>
      <c r="E76" s="3">
        <v>109848</v>
      </c>
      <c r="F76" s="3">
        <v>0</v>
      </c>
      <c r="G76" s="3">
        <v>87122</v>
      </c>
      <c r="H76" s="3">
        <v>293571</v>
      </c>
      <c r="I76" s="3">
        <v>670773</v>
      </c>
      <c r="J76" s="3"/>
      <c r="K76" s="3"/>
      <c r="L76" s="3">
        <v>10216.2708</v>
      </c>
      <c r="N76" s="26" t="s">
        <v>128</v>
      </c>
    </row>
    <row r="77" spans="1:14" x14ac:dyDescent="0.2">
      <c r="A77" s="32" t="s">
        <v>132</v>
      </c>
      <c r="C77" s="3">
        <v>143458</v>
      </c>
      <c r="D77" s="3">
        <v>272071</v>
      </c>
      <c r="E77" s="3">
        <v>144038</v>
      </c>
      <c r="F77" s="3">
        <v>274</v>
      </c>
      <c r="G77" s="3">
        <v>32063</v>
      </c>
      <c r="H77" s="3">
        <v>272097</v>
      </c>
      <c r="I77" s="3">
        <v>638710</v>
      </c>
      <c r="J77" s="3"/>
      <c r="K77" s="3"/>
      <c r="L77" s="3">
        <v>9468.9756000000016</v>
      </c>
      <c r="N77" s="26" t="s">
        <v>133</v>
      </c>
    </row>
    <row r="78" spans="1:14" x14ac:dyDescent="0.2">
      <c r="A78" s="32"/>
      <c r="J78" s="3"/>
      <c r="K78" s="3"/>
      <c r="L78" s="3"/>
      <c r="N78" s="26"/>
    </row>
    <row r="79" spans="1:14" x14ac:dyDescent="0.2">
      <c r="A79" s="32" t="s">
        <v>134</v>
      </c>
      <c r="C79" s="3">
        <v>81095</v>
      </c>
      <c r="D79" s="3">
        <v>128948</v>
      </c>
      <c r="E79" s="3">
        <v>79733</v>
      </c>
      <c r="F79" s="3">
        <v>0</v>
      </c>
      <c r="G79" s="3">
        <v>110140</v>
      </c>
      <c r="H79" s="3">
        <v>238740</v>
      </c>
      <c r="I79" s="3">
        <v>528570</v>
      </c>
      <c r="J79" s="3"/>
      <c r="K79" s="3"/>
      <c r="L79" s="3">
        <v>8308.152</v>
      </c>
      <c r="N79" s="26" t="s">
        <v>135</v>
      </c>
    </row>
    <row r="80" spans="1:14" x14ac:dyDescent="0.2">
      <c r="A80" s="32" t="s">
        <v>139</v>
      </c>
      <c r="C80" s="3">
        <v>52232</v>
      </c>
      <c r="D80" s="3">
        <v>270710</v>
      </c>
      <c r="E80" s="3">
        <v>23967</v>
      </c>
      <c r="F80" s="3">
        <v>0</v>
      </c>
      <c r="G80" s="3">
        <v>-32720</v>
      </c>
      <c r="H80" s="3">
        <v>284833</v>
      </c>
      <c r="I80" s="3">
        <v>561290</v>
      </c>
      <c r="J80" s="3"/>
      <c r="K80" s="3"/>
      <c r="L80" s="3">
        <v>9912.1884000000009</v>
      </c>
      <c r="N80" s="26" t="s">
        <v>140</v>
      </c>
    </row>
    <row r="81" spans="1:14" x14ac:dyDescent="0.2">
      <c r="A81" s="32" t="s">
        <v>141</v>
      </c>
      <c r="C81" s="3">
        <v>129301</v>
      </c>
      <c r="D81" s="3">
        <v>281635</v>
      </c>
      <c r="E81" s="3">
        <v>97174</v>
      </c>
      <c r="F81" s="3">
        <v>0</v>
      </c>
      <c r="G81" s="3">
        <v>-14870</v>
      </c>
      <c r="H81" s="3">
        <v>291009</v>
      </c>
      <c r="I81" s="3">
        <v>576160</v>
      </c>
      <c r="J81" s="3"/>
      <c r="K81" s="3"/>
      <c r="L81" s="3">
        <v>10127.113200000002</v>
      </c>
      <c r="N81" s="26" t="s">
        <v>142</v>
      </c>
    </row>
    <row r="82" spans="1:14" x14ac:dyDescent="0.2">
      <c r="A82" s="32" t="s">
        <v>151</v>
      </c>
      <c r="C82" s="3">
        <v>80830</v>
      </c>
      <c r="D82" s="3">
        <v>361007</v>
      </c>
      <c r="E82" s="3">
        <v>349399</v>
      </c>
      <c r="F82" s="3">
        <v>0</v>
      </c>
      <c r="G82" s="3">
        <v>192800</v>
      </c>
      <c r="H82" s="3">
        <v>282481</v>
      </c>
      <c r="I82" s="3">
        <v>383360</v>
      </c>
      <c r="J82" s="3"/>
      <c r="K82" s="3"/>
      <c r="L82" s="3">
        <v>9830.3387999999995</v>
      </c>
      <c r="N82" s="26" t="s">
        <v>152</v>
      </c>
    </row>
    <row r="83" spans="1:14" x14ac:dyDescent="0.2">
      <c r="A83" s="32"/>
      <c r="J83" s="3"/>
      <c r="K83" s="3"/>
      <c r="L83" s="3"/>
      <c r="N83" s="26"/>
    </row>
    <row r="84" spans="1:14" x14ac:dyDescent="0.2">
      <c r="A84" s="32" t="s">
        <v>156</v>
      </c>
      <c r="C84" s="3">
        <v>71260</v>
      </c>
      <c r="D84" s="3">
        <v>177624</v>
      </c>
      <c r="E84" s="3">
        <v>47321</v>
      </c>
      <c r="F84" s="3">
        <v>0</v>
      </c>
      <c r="G84" s="3">
        <v>45134</v>
      </c>
      <c r="H84" s="3">
        <v>243581</v>
      </c>
      <c r="I84" s="3">
        <v>338226</v>
      </c>
      <c r="J84" s="3"/>
      <c r="K84" s="3"/>
      <c r="L84" s="3">
        <v>8476.6188000000002</v>
      </c>
      <c r="N84" s="26" t="s">
        <v>157</v>
      </c>
    </row>
    <row r="85" spans="1:14" x14ac:dyDescent="0.2">
      <c r="A85" s="32" t="s">
        <v>159</v>
      </c>
      <c r="C85" s="3">
        <v>77860</v>
      </c>
      <c r="D85" s="3">
        <v>173334</v>
      </c>
      <c r="E85" s="3">
        <v>20897</v>
      </c>
      <c r="F85" s="3">
        <v>0</v>
      </c>
      <c r="G85" s="3">
        <v>36312</v>
      </c>
      <c r="H85" s="3">
        <v>266075</v>
      </c>
      <c r="I85" s="3">
        <v>301914</v>
      </c>
      <c r="J85" s="3"/>
      <c r="K85" s="3"/>
      <c r="L85" s="3">
        <v>9259.41</v>
      </c>
      <c r="N85" s="26" t="s">
        <v>160</v>
      </c>
    </row>
    <row r="86" spans="1:14" x14ac:dyDescent="0.2">
      <c r="A86" s="32" t="s">
        <v>161</v>
      </c>
      <c r="C86" s="3">
        <v>74227</v>
      </c>
      <c r="D86" s="3">
        <v>238189</v>
      </c>
      <c r="E86" s="3">
        <v>46555</v>
      </c>
      <c r="F86" s="3">
        <v>0</v>
      </c>
      <c r="G86" s="3">
        <v>40944</v>
      </c>
      <c r="H86" s="3">
        <v>302490</v>
      </c>
      <c r="I86" s="3">
        <v>260970</v>
      </c>
      <c r="J86" s="3"/>
      <c r="K86" s="3"/>
      <c r="L86" s="3">
        <v>10796.560800000001</v>
      </c>
      <c r="N86" s="26" t="s">
        <v>162</v>
      </c>
    </row>
    <row r="87" spans="1:14" x14ac:dyDescent="0.2">
      <c r="A87" s="32" t="s">
        <v>163</v>
      </c>
      <c r="C87" s="3">
        <v>57106</v>
      </c>
      <c r="D87" s="3">
        <v>264542</v>
      </c>
      <c r="E87" s="3">
        <v>72743</v>
      </c>
      <c r="F87" s="3">
        <v>0</v>
      </c>
      <c r="G87" s="3">
        <v>12114</v>
      </c>
      <c r="H87" s="3">
        <v>259852</v>
      </c>
      <c r="I87" s="3">
        <v>248856</v>
      </c>
      <c r="J87" s="3"/>
      <c r="K87" s="3"/>
      <c r="L87" s="3">
        <v>8993.2248000000018</v>
      </c>
      <c r="N87" s="26" t="s">
        <v>164</v>
      </c>
    </row>
    <row r="88" spans="1:14" x14ac:dyDescent="0.2">
      <c r="A88" s="32"/>
      <c r="J88" s="3"/>
      <c r="K88" s="3"/>
      <c r="L88" s="3"/>
      <c r="N88" s="26"/>
    </row>
    <row r="89" spans="1:14" x14ac:dyDescent="0.2">
      <c r="A89" s="32" t="s">
        <v>165</v>
      </c>
      <c r="C89" s="3">
        <v>16704</v>
      </c>
      <c r="D89" s="3">
        <v>198432</v>
      </c>
      <c r="E89" s="3">
        <v>36801</v>
      </c>
      <c r="F89" s="3">
        <v>0</v>
      </c>
      <c r="G89" s="3">
        <v>48157</v>
      </c>
      <c r="H89" s="3">
        <v>227343</v>
      </c>
      <c r="I89" s="3">
        <v>200699</v>
      </c>
      <c r="J89" s="3"/>
      <c r="K89" s="3"/>
      <c r="L89" s="3">
        <v>7911.5364000000009</v>
      </c>
      <c r="M89" s="3"/>
      <c r="N89" s="26" t="s">
        <v>166</v>
      </c>
    </row>
    <row r="90" spans="1:14" x14ac:dyDescent="0.2">
      <c r="A90" s="32" t="s">
        <v>167</v>
      </c>
      <c r="C90" s="3">
        <v>49495</v>
      </c>
      <c r="D90" s="3">
        <v>231430</v>
      </c>
      <c r="E90" s="3">
        <v>16902</v>
      </c>
      <c r="F90" s="3">
        <v>0</v>
      </c>
      <c r="G90" s="3">
        <v>18617</v>
      </c>
      <c r="H90" s="3">
        <v>273100</v>
      </c>
      <c r="I90" s="3">
        <v>182082</v>
      </c>
      <c r="J90" s="3"/>
      <c r="K90" s="3"/>
      <c r="L90" s="3">
        <v>9503.880000000001</v>
      </c>
      <c r="M90" s="3"/>
      <c r="N90" s="26" t="s">
        <v>168</v>
      </c>
    </row>
    <row r="91" spans="1:14" x14ac:dyDescent="0.2">
      <c r="A91" s="32" t="s">
        <v>169</v>
      </c>
      <c r="C91" s="3">
        <v>66444</v>
      </c>
      <c r="D91" s="3">
        <v>289285</v>
      </c>
      <c r="E91" s="3">
        <v>23330</v>
      </c>
      <c r="F91" s="3">
        <v>0</v>
      </c>
      <c r="G91" s="3">
        <v>-20520</v>
      </c>
      <c r="H91" s="3">
        <v>310246</v>
      </c>
      <c r="I91" s="3">
        <v>202602</v>
      </c>
      <c r="J91" s="3"/>
      <c r="K91" s="3"/>
      <c r="L91" s="3">
        <v>10796.560800000001</v>
      </c>
      <c r="M91" s="3"/>
      <c r="N91" s="26" t="s">
        <v>170</v>
      </c>
    </row>
    <row r="92" spans="1:14" x14ac:dyDescent="0.2">
      <c r="A92" s="32" t="s">
        <v>171</v>
      </c>
      <c r="C92" s="3">
        <v>48957</v>
      </c>
      <c r="D92" s="3">
        <v>274301</v>
      </c>
      <c r="E92" s="3">
        <v>7791</v>
      </c>
      <c r="F92" s="3">
        <v>0</v>
      </c>
      <c r="G92" s="3">
        <v>-56168</v>
      </c>
      <c r="H92" s="3">
        <v>258426</v>
      </c>
      <c r="I92" s="3">
        <v>258770</v>
      </c>
      <c r="J92" s="3"/>
      <c r="L92" s="3">
        <v>8993.2248000000018</v>
      </c>
      <c r="M92" s="3"/>
      <c r="N92" s="26" t="s">
        <v>172</v>
      </c>
    </row>
    <row r="93" spans="1:14" x14ac:dyDescent="0.2">
      <c r="A93" s="32"/>
      <c r="J93" s="3"/>
      <c r="K93" s="3"/>
      <c r="L93" s="3"/>
      <c r="M93" s="26"/>
    </row>
    <row r="94" spans="1:14" x14ac:dyDescent="0.2">
      <c r="A94" s="32" t="s">
        <v>173</v>
      </c>
      <c r="C94" s="3">
        <f t="shared" ref="C94:H94" si="28">SUM(C315:C317)</f>
        <v>24444</v>
      </c>
      <c r="D94" s="3">
        <f t="shared" si="28"/>
        <v>128604</v>
      </c>
      <c r="E94" s="3">
        <f t="shared" si="28"/>
        <v>37817</v>
      </c>
      <c r="F94" s="3">
        <f t="shared" si="28"/>
        <v>0</v>
      </c>
      <c r="G94" s="3">
        <f t="shared" si="28"/>
        <v>141268</v>
      </c>
      <c r="H94" s="3">
        <f t="shared" si="28"/>
        <v>255759</v>
      </c>
      <c r="I94" s="3">
        <f>I317</f>
        <v>117502</v>
      </c>
      <c r="J94" s="3"/>
      <c r="K94" s="3"/>
      <c r="L94" s="3">
        <f>SUM(L315:L317)</f>
        <v>8900.4132000000009</v>
      </c>
      <c r="N94" s="26" t="s">
        <v>174</v>
      </c>
    </row>
    <row r="95" spans="1:14" x14ac:dyDescent="0.2">
      <c r="A95" s="32" t="s">
        <v>175</v>
      </c>
      <c r="C95" s="3">
        <f t="shared" ref="C95:H95" si="29">SUM(C318:C320)</f>
        <v>42464</v>
      </c>
      <c r="D95" s="3">
        <f t="shared" si="29"/>
        <v>229516</v>
      </c>
      <c r="E95" s="3">
        <f t="shared" si="29"/>
        <v>9324</v>
      </c>
      <c r="F95" s="3">
        <f t="shared" si="29"/>
        <v>0</v>
      </c>
      <c r="G95" s="3">
        <f t="shared" si="29"/>
        <v>28908</v>
      </c>
      <c r="H95" s="3">
        <f t="shared" si="29"/>
        <v>292223</v>
      </c>
      <c r="I95" s="3">
        <f>I320</f>
        <v>88594</v>
      </c>
      <c r="J95" s="3"/>
      <c r="L95" s="3">
        <f>SUM(L318:L320)</f>
        <v>10169.3604</v>
      </c>
      <c r="M95" s="3"/>
      <c r="N95" s="26" t="s">
        <v>176</v>
      </c>
    </row>
    <row r="96" spans="1:14" x14ac:dyDescent="0.2">
      <c r="A96" s="32" t="s">
        <v>177</v>
      </c>
      <c r="C96" s="3">
        <f t="shared" ref="C96:H96" si="30">SUM(C321:C323)</f>
        <v>71654</v>
      </c>
      <c r="D96" s="3">
        <f t="shared" si="30"/>
        <v>343478</v>
      </c>
      <c r="E96" s="3">
        <f t="shared" si="30"/>
        <v>29805</v>
      </c>
      <c r="F96" s="3">
        <f t="shared" si="30"/>
        <v>0</v>
      </c>
      <c r="G96" s="3">
        <f t="shared" si="30"/>
        <v>-64346</v>
      </c>
      <c r="H96" s="3">
        <f t="shared" si="30"/>
        <v>321785</v>
      </c>
      <c r="I96" s="3">
        <f>I323</f>
        <v>152940</v>
      </c>
      <c r="J96" s="3"/>
      <c r="L96" s="3">
        <f>SUM(L321:L323)</f>
        <v>11198.118000000002</v>
      </c>
      <c r="M96" s="3"/>
      <c r="N96" s="26" t="s">
        <v>178</v>
      </c>
    </row>
    <row r="97" spans="1:14" x14ac:dyDescent="0.2">
      <c r="A97" s="32" t="s">
        <v>179</v>
      </c>
      <c r="C97" s="3">
        <f t="shared" ref="C97:H97" si="31">SUM(C324:C326)</f>
        <v>33066</v>
      </c>
      <c r="D97" s="3">
        <f t="shared" si="31"/>
        <v>231135</v>
      </c>
      <c r="E97" s="3">
        <f t="shared" si="31"/>
        <v>3112</v>
      </c>
      <c r="F97" s="3">
        <f t="shared" si="31"/>
        <v>0</v>
      </c>
      <c r="G97" s="3">
        <f t="shared" si="31"/>
        <v>19858</v>
      </c>
      <c r="H97" s="3">
        <f t="shared" si="31"/>
        <v>280066</v>
      </c>
      <c r="I97" s="3">
        <f>I326</f>
        <v>133082</v>
      </c>
      <c r="J97" s="3"/>
      <c r="L97" s="3">
        <f>SUM(L324:L326)</f>
        <v>9746.2968000000001</v>
      </c>
      <c r="M97" s="3"/>
      <c r="N97" s="26" t="s">
        <v>180</v>
      </c>
    </row>
    <row r="98" spans="1:14" x14ac:dyDescent="0.2">
      <c r="A98" s="32"/>
      <c r="J98" s="3"/>
      <c r="L98" s="3"/>
      <c r="M98" s="3"/>
      <c r="N98" s="26"/>
    </row>
    <row r="99" spans="1:14" s="57" customFormat="1" x14ac:dyDescent="0.2">
      <c r="A99" s="32" t="s">
        <v>181</v>
      </c>
      <c r="C99" s="3">
        <f t="shared" ref="C99:H99" si="32">SUM(C328:C330)</f>
        <v>53000</v>
      </c>
      <c r="D99" s="3">
        <f t="shared" si="32"/>
        <v>272639</v>
      </c>
      <c r="E99" s="3">
        <f t="shared" si="32"/>
        <v>23536</v>
      </c>
      <c r="F99" s="3">
        <f t="shared" si="32"/>
        <v>0</v>
      </c>
      <c r="G99" s="3">
        <f t="shared" si="32"/>
        <v>-65364</v>
      </c>
      <c r="H99" s="3">
        <f t="shared" si="32"/>
        <v>236409</v>
      </c>
      <c r="I99" s="3">
        <f>I330</f>
        <v>198446</v>
      </c>
      <c r="J99" s="65"/>
      <c r="L99" s="3">
        <f>SUM(L328:L330)</f>
        <v>8227.0332000000017</v>
      </c>
      <c r="M99" s="65"/>
      <c r="N99" s="26" t="s">
        <v>185</v>
      </c>
    </row>
    <row r="100" spans="1:14" s="57" customFormat="1" x14ac:dyDescent="0.2">
      <c r="A100" s="32" t="s">
        <v>182</v>
      </c>
      <c r="C100" s="3">
        <f t="shared" ref="C100:H100" si="33">SUM(C331:C333)</f>
        <v>47172</v>
      </c>
      <c r="D100" s="3">
        <f t="shared" si="33"/>
        <v>315414</v>
      </c>
      <c r="E100" s="3">
        <f t="shared" si="33"/>
        <v>36376</v>
      </c>
      <c r="F100" s="3">
        <f t="shared" si="33"/>
        <v>0</v>
      </c>
      <c r="G100" s="3">
        <f t="shared" si="33"/>
        <v>-50929</v>
      </c>
      <c r="H100" s="3">
        <f t="shared" si="33"/>
        <v>274894</v>
      </c>
      <c r="I100" s="3">
        <f>I333</f>
        <v>249375</v>
      </c>
      <c r="J100" s="65"/>
      <c r="L100" s="3">
        <f>SUM(L331:L333)</f>
        <v>9566.3112000000001</v>
      </c>
      <c r="M100" s="65"/>
      <c r="N100" s="26" t="s">
        <v>186</v>
      </c>
    </row>
    <row r="101" spans="1:14" s="57" customFormat="1" x14ac:dyDescent="0.2">
      <c r="A101" s="32" t="s">
        <v>183</v>
      </c>
      <c r="C101" s="3">
        <f t="shared" ref="C101:H101" si="34">SUM(C334:C336)</f>
        <v>44812</v>
      </c>
      <c r="D101" s="3">
        <f t="shared" si="34"/>
        <v>239475</v>
      </c>
      <c r="E101" s="3">
        <f t="shared" si="34"/>
        <v>4194</v>
      </c>
      <c r="F101" s="3">
        <f t="shared" si="34"/>
        <v>0</v>
      </c>
      <c r="G101" s="3">
        <f t="shared" si="34"/>
        <v>51608</v>
      </c>
      <c r="H101" s="3">
        <f t="shared" si="34"/>
        <v>330712</v>
      </c>
      <c r="I101" s="3">
        <f>I336</f>
        <v>197767</v>
      </c>
      <c r="J101" s="65"/>
      <c r="L101" s="3">
        <f>SUM(L334:L336)</f>
        <v>11508.777599999999</v>
      </c>
      <c r="M101" s="65"/>
      <c r="N101" s="26" t="s">
        <v>187</v>
      </c>
    </row>
    <row r="102" spans="1:14" s="57" customFormat="1" x14ac:dyDescent="0.2">
      <c r="A102" s="32" t="s">
        <v>184</v>
      </c>
      <c r="C102" s="3">
        <f t="shared" ref="C102:H102" si="35">SUM(C337:C339)</f>
        <v>34685</v>
      </c>
      <c r="D102" s="3">
        <f t="shared" si="35"/>
        <v>294877</v>
      </c>
      <c r="E102" s="3">
        <f t="shared" si="35"/>
        <v>14029</v>
      </c>
      <c r="F102" s="3">
        <f t="shared" si="35"/>
        <v>0</v>
      </c>
      <c r="G102" s="3">
        <f t="shared" si="35"/>
        <v>-39013</v>
      </c>
      <c r="H102" s="3">
        <f t="shared" si="35"/>
        <v>276576</v>
      </c>
      <c r="I102" s="3">
        <f>I339</f>
        <v>236780</v>
      </c>
      <c r="J102" s="65"/>
      <c r="L102" s="3">
        <f>SUM(L337:L339)</f>
        <v>9624.8448000000008</v>
      </c>
      <c r="M102" s="65"/>
      <c r="N102" s="26" t="s">
        <v>188</v>
      </c>
    </row>
    <row r="103" spans="1:14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</row>
    <row r="104" spans="1:14" s="57" customFormat="1" x14ac:dyDescent="0.2">
      <c r="A104" s="32" t="s">
        <v>193</v>
      </c>
      <c r="C104" s="3">
        <f t="shared" ref="C104:H104" si="36">SUM(C341:C343)</f>
        <v>45442</v>
      </c>
      <c r="D104" s="3">
        <f t="shared" si="36"/>
        <v>260917</v>
      </c>
      <c r="E104" s="3">
        <f t="shared" si="36"/>
        <v>13193</v>
      </c>
      <c r="F104" s="3">
        <f t="shared" si="36"/>
        <v>0</v>
      </c>
      <c r="G104" s="3">
        <f t="shared" si="36"/>
        <v>-25621</v>
      </c>
      <c r="H104" s="3">
        <f t="shared" si="36"/>
        <v>266897</v>
      </c>
      <c r="I104" s="3">
        <f>I343</f>
        <v>262401</v>
      </c>
      <c r="J104" s="3"/>
      <c r="K104" s="3"/>
      <c r="L104" s="3">
        <f>SUM(L341:L343)</f>
        <v>9288.0156000000006</v>
      </c>
      <c r="M104" s="65"/>
      <c r="N104" s="26" t="s">
        <v>189</v>
      </c>
    </row>
    <row r="105" spans="1:14" s="57" customFormat="1" x14ac:dyDescent="0.2">
      <c r="A105" s="32" t="s">
        <v>194</v>
      </c>
      <c r="C105" s="3">
        <f t="shared" ref="C105:H105" si="37">SUM(C344:C346)</f>
        <v>36862</v>
      </c>
      <c r="D105" s="3">
        <f t="shared" si="37"/>
        <v>383468</v>
      </c>
      <c r="E105" s="3">
        <f t="shared" si="37"/>
        <v>16959</v>
      </c>
      <c r="F105" s="3">
        <f t="shared" si="37"/>
        <v>0</v>
      </c>
      <c r="G105" s="3">
        <f t="shared" si="37"/>
        <v>-89814</v>
      </c>
      <c r="H105" s="3">
        <f t="shared" si="37"/>
        <v>313487</v>
      </c>
      <c r="I105" s="3">
        <f>I346</f>
        <v>352215</v>
      </c>
      <c r="J105" s="3"/>
      <c r="K105" s="3"/>
      <c r="L105" s="3">
        <f>SUM(L344:L346)</f>
        <v>10909.347600000001</v>
      </c>
      <c r="M105" s="65"/>
      <c r="N105" s="26" t="s">
        <v>190</v>
      </c>
    </row>
    <row r="106" spans="1:14" s="57" customFormat="1" x14ac:dyDescent="0.2">
      <c r="A106" s="32" t="s">
        <v>195</v>
      </c>
      <c r="C106" s="3">
        <f>SUM(C347:C349)</f>
        <v>41189</v>
      </c>
      <c r="D106" s="3">
        <f t="shared" ref="D106:L106" si="38">SUM(D347:D349)</f>
        <v>362373</v>
      </c>
      <c r="E106" s="3">
        <f t="shared" si="38"/>
        <v>324</v>
      </c>
      <c r="F106" s="3">
        <f t="shared" si="38"/>
        <v>0</v>
      </c>
      <c r="G106" s="3">
        <f t="shared" si="38"/>
        <v>-23947</v>
      </c>
      <c r="H106" s="3">
        <f t="shared" si="38"/>
        <v>347612</v>
      </c>
      <c r="I106" s="3">
        <f>I349</f>
        <v>376162</v>
      </c>
      <c r="J106" s="3"/>
      <c r="K106" s="3"/>
      <c r="L106" s="3">
        <f t="shared" si="38"/>
        <v>12096.8976</v>
      </c>
      <c r="M106" s="65"/>
      <c r="N106" s="26" t="s">
        <v>191</v>
      </c>
    </row>
    <row r="107" spans="1:14" s="57" customFormat="1" x14ac:dyDescent="0.2">
      <c r="A107" s="32" t="s">
        <v>196</v>
      </c>
      <c r="C107" s="3">
        <f>SUM(C350:C352)</f>
        <v>39289</v>
      </c>
      <c r="D107" s="3">
        <f t="shared" ref="D107:L107" si="39">SUM(D350:D352)</f>
        <v>317709</v>
      </c>
      <c r="E107" s="3">
        <f t="shared" si="39"/>
        <v>38314</v>
      </c>
      <c r="F107" s="3">
        <f t="shared" si="39"/>
        <v>352</v>
      </c>
      <c r="G107" s="3">
        <f t="shared" si="39"/>
        <v>-3120</v>
      </c>
      <c r="H107" s="3">
        <f t="shared" si="39"/>
        <v>304610</v>
      </c>
      <c r="I107" s="3">
        <f>I352</f>
        <v>379282</v>
      </c>
      <c r="J107" s="3"/>
      <c r="K107" s="3"/>
      <c r="L107" s="3">
        <f t="shared" si="39"/>
        <v>10600.428</v>
      </c>
      <c r="M107" s="65"/>
      <c r="N107" s="26" t="s">
        <v>192</v>
      </c>
    </row>
    <row r="108" spans="1:14" s="57" customFormat="1" x14ac:dyDescent="0.2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</row>
    <row r="109" spans="1:14" s="57" customFormat="1" x14ac:dyDescent="0.2">
      <c r="A109" s="32" t="s">
        <v>197</v>
      </c>
      <c r="C109" s="3">
        <f t="shared" ref="C109:H109" si="40">SUM(C354:C356)</f>
        <v>24849</v>
      </c>
      <c r="D109" s="3">
        <f t="shared" si="40"/>
        <v>285158</v>
      </c>
      <c r="E109" s="3">
        <f t="shared" si="40"/>
        <v>15888</v>
      </c>
      <c r="F109" s="3">
        <f t="shared" si="40"/>
        <v>0</v>
      </c>
      <c r="G109" s="3">
        <f t="shared" si="40"/>
        <v>-25824</v>
      </c>
      <c r="H109" s="3">
        <f t="shared" si="40"/>
        <v>267810</v>
      </c>
      <c r="I109" s="3">
        <f>I356</f>
        <v>405106</v>
      </c>
      <c r="J109" s="3"/>
      <c r="K109" s="3"/>
      <c r="L109" s="3">
        <f>SUM(L354:L356)</f>
        <v>9319.7880000000005</v>
      </c>
      <c r="M109" s="65"/>
      <c r="N109" s="26" t="s">
        <v>201</v>
      </c>
    </row>
    <row r="110" spans="1:14" s="57" customFormat="1" x14ac:dyDescent="0.2">
      <c r="A110" s="32" t="s">
        <v>198</v>
      </c>
      <c r="C110" s="3">
        <f t="shared" ref="C110:H110" si="41">SUM(C357:C359)</f>
        <v>42618</v>
      </c>
      <c r="D110" s="3">
        <f t="shared" si="41"/>
        <v>293588</v>
      </c>
      <c r="E110" s="3">
        <f t="shared" si="41"/>
        <v>8416</v>
      </c>
      <c r="F110" s="3">
        <f t="shared" si="41"/>
        <v>0</v>
      </c>
      <c r="G110" s="3">
        <f t="shared" si="41"/>
        <v>-6899</v>
      </c>
      <c r="H110" s="3">
        <f t="shared" si="41"/>
        <v>320641</v>
      </c>
      <c r="I110" s="3">
        <f>I359</f>
        <v>412005</v>
      </c>
      <c r="J110" s="3"/>
      <c r="K110" s="3"/>
      <c r="L110" s="3">
        <f>SUM(L357:L359)</f>
        <v>11158.3068</v>
      </c>
      <c r="M110" s="65"/>
      <c r="N110" s="26" t="s">
        <v>202</v>
      </c>
    </row>
    <row r="111" spans="1:14" s="57" customFormat="1" x14ac:dyDescent="0.2">
      <c r="A111" s="32" t="s">
        <v>199</v>
      </c>
      <c r="C111" s="3">
        <f>SUM(C360:C362)</f>
        <v>33223</v>
      </c>
      <c r="D111" s="3">
        <f t="shared" ref="D111:L111" si="42">SUM(D360:D362)</f>
        <v>299773</v>
      </c>
      <c r="E111" s="3">
        <f t="shared" si="42"/>
        <v>140113</v>
      </c>
      <c r="F111" s="3">
        <f t="shared" si="42"/>
        <v>0</v>
      </c>
      <c r="G111" s="3">
        <f t="shared" si="42"/>
        <v>153257</v>
      </c>
      <c r="H111" s="3">
        <f t="shared" si="42"/>
        <v>345075</v>
      </c>
      <c r="I111" s="3">
        <f>I362</f>
        <v>258748</v>
      </c>
      <c r="J111" s="3"/>
      <c r="K111" s="3"/>
      <c r="L111" s="3">
        <f t="shared" si="42"/>
        <v>12008.61</v>
      </c>
      <c r="M111" s="65"/>
      <c r="N111" s="26" t="s">
        <v>203</v>
      </c>
    </row>
    <row r="112" spans="1:14" s="57" customFormat="1" x14ac:dyDescent="0.2">
      <c r="A112" s="32" t="s">
        <v>200</v>
      </c>
      <c r="C112" s="3">
        <f t="shared" ref="C112:H112" si="43">SUM(C363:C365)</f>
        <v>51263</v>
      </c>
      <c r="D112" s="3">
        <f t="shared" si="43"/>
        <v>279997</v>
      </c>
      <c r="E112" s="3">
        <f t="shared" si="43"/>
        <v>59424</v>
      </c>
      <c r="F112" s="3">
        <f t="shared" si="43"/>
        <v>0</v>
      </c>
      <c r="G112" s="3">
        <f t="shared" si="43"/>
        <v>46521</v>
      </c>
      <c r="H112" s="3">
        <f t="shared" si="43"/>
        <v>353920</v>
      </c>
      <c r="I112" s="3">
        <f>I365</f>
        <v>212227</v>
      </c>
      <c r="J112" s="3"/>
      <c r="K112" s="3"/>
      <c r="L112" s="3">
        <f>SUM(L363:L365)</f>
        <v>12316.416000000001</v>
      </c>
      <c r="M112" s="65"/>
      <c r="N112" s="26" t="s">
        <v>204</v>
      </c>
    </row>
    <row r="113" spans="1:14" s="57" customFormat="1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</row>
    <row r="114" spans="1:14" s="57" customFormat="1" x14ac:dyDescent="0.2">
      <c r="A114" s="32" t="s">
        <v>205</v>
      </c>
      <c r="C114" s="3">
        <f t="shared" ref="C114:H114" si="44">SUM(C367:C369)</f>
        <v>18972</v>
      </c>
      <c r="D114" s="3">
        <f t="shared" si="44"/>
        <v>218236</v>
      </c>
      <c r="E114" s="3">
        <f t="shared" si="44"/>
        <v>1524</v>
      </c>
      <c r="F114" s="3">
        <f t="shared" si="44"/>
        <v>137</v>
      </c>
      <c r="G114" s="3">
        <f t="shared" si="44"/>
        <v>42582</v>
      </c>
      <c r="H114" s="3">
        <f t="shared" si="44"/>
        <v>277867</v>
      </c>
      <c r="I114" s="3">
        <f>SUM(I369)</f>
        <v>169645</v>
      </c>
      <c r="J114" s="3"/>
      <c r="L114" s="3">
        <f>SUM(L367:L369)</f>
        <v>9669.7716</v>
      </c>
      <c r="M114" s="65"/>
      <c r="N114" s="26" t="s">
        <v>209</v>
      </c>
    </row>
    <row r="115" spans="1:14" s="57" customFormat="1" x14ac:dyDescent="0.2">
      <c r="A115" s="32" t="s">
        <v>206</v>
      </c>
      <c r="C115" s="3">
        <f t="shared" ref="C115:H115" si="45">SUM(C370:C372)</f>
        <v>35220</v>
      </c>
      <c r="D115" s="3">
        <f t="shared" si="45"/>
        <v>296270</v>
      </c>
      <c r="E115" s="3">
        <f t="shared" si="45"/>
        <v>4170</v>
      </c>
      <c r="F115" s="3">
        <f t="shared" si="45"/>
        <v>0</v>
      </c>
      <c r="G115" s="3">
        <f t="shared" si="45"/>
        <v>-24148</v>
      </c>
      <c r="H115" s="3">
        <f t="shared" si="45"/>
        <v>279378</v>
      </c>
      <c r="I115" s="3">
        <f>I372</f>
        <v>193793</v>
      </c>
      <c r="J115" s="3"/>
      <c r="K115" s="3"/>
      <c r="L115" s="3">
        <f>SUM(L370:L372)</f>
        <v>9722.3544000000002</v>
      </c>
      <c r="M115" s="65"/>
      <c r="N115" s="26" t="s">
        <v>210</v>
      </c>
    </row>
    <row r="116" spans="1:14" s="57" customFormat="1" x14ac:dyDescent="0.2">
      <c r="A116" s="32" t="s">
        <v>207</v>
      </c>
      <c r="C116" s="3">
        <f t="shared" ref="C116:H116" si="46">SUM(C373:C375)</f>
        <v>48905</v>
      </c>
      <c r="D116" s="3">
        <f t="shared" si="46"/>
        <v>362886</v>
      </c>
      <c r="E116" s="3">
        <f t="shared" si="46"/>
        <v>22914</v>
      </c>
      <c r="F116" s="3">
        <f t="shared" si="46"/>
        <v>0</v>
      </c>
      <c r="G116" s="3">
        <f t="shared" si="46"/>
        <v>12589</v>
      </c>
      <c r="H116" s="3">
        <f t="shared" si="46"/>
        <v>365761</v>
      </c>
      <c r="I116" s="3">
        <f>I375</f>
        <v>181204</v>
      </c>
      <c r="J116" s="3"/>
      <c r="L116" s="3">
        <f>SUM(L373:L375)</f>
        <v>12728.4828</v>
      </c>
      <c r="M116" s="65"/>
      <c r="N116" s="26" t="s">
        <v>211</v>
      </c>
    </row>
    <row r="117" spans="1:14" s="57" customFormat="1" x14ac:dyDescent="0.2">
      <c r="A117" s="32" t="s">
        <v>208</v>
      </c>
      <c r="C117" s="3">
        <f t="shared" ref="C117:H117" si="47">SUM(C376:C378)</f>
        <v>42125</v>
      </c>
      <c r="D117" s="3">
        <f t="shared" si="47"/>
        <v>307385</v>
      </c>
      <c r="E117" s="3">
        <f t="shared" si="47"/>
        <v>41749</v>
      </c>
      <c r="F117" s="3">
        <f t="shared" si="47"/>
        <v>600</v>
      </c>
      <c r="G117" s="3">
        <f t="shared" si="47"/>
        <v>12060</v>
      </c>
      <c r="H117" s="3">
        <f t="shared" si="47"/>
        <v>314483</v>
      </c>
      <c r="I117" s="3">
        <f>I378</f>
        <v>169144</v>
      </c>
      <c r="J117" s="3"/>
      <c r="L117" s="3">
        <f>SUM(L376:L378)</f>
        <v>10944.008400000001</v>
      </c>
      <c r="M117" s="65"/>
      <c r="N117" s="26" t="s">
        <v>212</v>
      </c>
    </row>
    <row r="118" spans="1:14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L118" s="3"/>
      <c r="M118" s="65"/>
      <c r="N118" s="26"/>
    </row>
    <row r="119" spans="1:14" s="57" customFormat="1" x14ac:dyDescent="0.2">
      <c r="A119" s="32" t="str">
        <f>'Olieforbrug, TJ'!A119</f>
        <v>1. kvartal 2019</v>
      </c>
      <c r="C119" s="3">
        <f t="shared" ref="C119:H119" si="48">SUM(C380:C382)</f>
        <v>27129</v>
      </c>
      <c r="D119" s="3">
        <f t="shared" si="48"/>
        <v>298897</v>
      </c>
      <c r="E119" s="3">
        <f t="shared" si="48"/>
        <v>407</v>
      </c>
      <c r="F119" s="3">
        <f t="shared" si="48"/>
        <v>0</v>
      </c>
      <c r="G119" s="3">
        <f t="shared" si="48"/>
        <v>-36190</v>
      </c>
      <c r="H119" s="3">
        <f t="shared" si="48"/>
        <v>284227</v>
      </c>
      <c r="I119" s="3">
        <f>SUM(I382)</f>
        <v>205334</v>
      </c>
      <c r="J119" s="3"/>
      <c r="L119" s="3">
        <f>SUM(L380:L382)</f>
        <v>9891.0996000000014</v>
      </c>
      <c r="M119" s="65"/>
      <c r="N119" s="26" t="str">
        <f>'Olieforbrug, TJ'!M119</f>
        <v>1. Quarter 2019</v>
      </c>
    </row>
    <row r="120" spans="1:14" s="57" customFormat="1" x14ac:dyDescent="0.2">
      <c r="A120" s="32" t="str">
        <f>'Olieforbrug, TJ'!A120</f>
        <v>2. kvartal 2019</v>
      </c>
      <c r="C120" s="3">
        <f t="shared" ref="C120:H120" si="49">SUM(C383:C385)</f>
        <v>38242</v>
      </c>
      <c r="D120" s="3">
        <f t="shared" si="49"/>
        <v>284211</v>
      </c>
      <c r="E120" s="3">
        <f t="shared" si="49"/>
        <v>108</v>
      </c>
      <c r="F120" s="3">
        <f t="shared" si="49"/>
        <v>1970</v>
      </c>
      <c r="G120" s="3">
        <f t="shared" si="49"/>
        <v>7111</v>
      </c>
      <c r="H120" s="3">
        <f t="shared" si="49"/>
        <v>327353</v>
      </c>
      <c r="I120" s="3">
        <f>SUM(I385)</f>
        <v>198223</v>
      </c>
      <c r="J120" s="3"/>
      <c r="L120" s="3">
        <f>SUM(L383:L385)</f>
        <v>11391.884400000003</v>
      </c>
      <c r="M120" s="65"/>
      <c r="N120" s="26" t="str">
        <f>'Olieforbrug, TJ'!M120</f>
        <v>2. Quarter 2019</v>
      </c>
    </row>
    <row r="121" spans="1:14" s="57" customFormat="1" x14ac:dyDescent="0.2">
      <c r="A121" s="32" t="str">
        <f>'Olieforbrug, TJ'!A121</f>
        <v>3. kvartal 2019</v>
      </c>
      <c r="C121" s="3">
        <f t="shared" ref="C121:H121" si="50">SUM(C386:C388)</f>
        <v>42396</v>
      </c>
      <c r="D121" s="3">
        <f t="shared" si="50"/>
        <v>379088</v>
      </c>
      <c r="E121" s="3">
        <f t="shared" si="50"/>
        <v>7034</v>
      </c>
      <c r="F121" s="3">
        <f t="shared" si="50"/>
        <v>0</v>
      </c>
      <c r="G121" s="3">
        <f t="shared" si="50"/>
        <v>-42664</v>
      </c>
      <c r="H121" s="3">
        <f t="shared" si="50"/>
        <v>371377</v>
      </c>
      <c r="I121" s="3">
        <f>SUM(I388)</f>
        <v>240887</v>
      </c>
      <c r="J121" s="3"/>
      <c r="K121" s="3"/>
      <c r="L121" s="3">
        <f>SUM(L386:L388)</f>
        <v>12923.919600000001</v>
      </c>
      <c r="M121" s="65"/>
      <c r="N121" s="26" t="str">
        <f>'Olieforbrug, TJ'!M121</f>
        <v>3. Quarter 2019</v>
      </c>
    </row>
    <row r="122" spans="1:14" s="57" customFormat="1" x14ac:dyDescent="0.2">
      <c r="A122" s="32" t="str">
        <f>'Olieforbrug, TJ'!A122</f>
        <v>4. kvartal 2019</v>
      </c>
      <c r="C122" s="3">
        <f t="shared" ref="C122:H122" si="51">SUM(C389:C391)</f>
        <v>42890</v>
      </c>
      <c r="D122" s="3">
        <f t="shared" si="51"/>
        <v>301058</v>
      </c>
      <c r="E122" s="3">
        <f t="shared" si="51"/>
        <v>7220</v>
      </c>
      <c r="F122" s="3">
        <f t="shared" si="51"/>
        <v>0</v>
      </c>
      <c r="G122" s="3">
        <f t="shared" si="51"/>
        <v>-9137</v>
      </c>
      <c r="H122" s="3">
        <f t="shared" si="51"/>
        <v>309884</v>
      </c>
      <c r="I122" s="3">
        <f>SUM(I391)</f>
        <v>250024</v>
      </c>
      <c r="J122" s="3"/>
      <c r="L122" s="3">
        <f>SUM(L389:L391)</f>
        <v>10783.9632</v>
      </c>
      <c r="M122" s="65"/>
      <c r="N122" s="26" t="str">
        <f>'Olieforbrug, TJ'!M122</f>
        <v>4. Quarter 2019</v>
      </c>
    </row>
    <row r="123" spans="1:14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L123" s="3"/>
      <c r="M123" s="65"/>
      <c r="N123" s="26"/>
    </row>
    <row r="124" spans="1:14" s="57" customFormat="1" x14ac:dyDescent="0.2">
      <c r="A124" s="32" t="str">
        <f>'Olieforbrug, TJ'!A124</f>
        <v>1. kvartal 2020</v>
      </c>
      <c r="C124" s="3">
        <f t="shared" ref="C124:H124" si="52">SUM(C393:C395)</f>
        <v>34076</v>
      </c>
      <c r="D124" s="3">
        <f t="shared" si="52"/>
        <v>281145</v>
      </c>
      <c r="E124" s="3">
        <f t="shared" si="52"/>
        <v>69246</v>
      </c>
      <c r="F124" s="3">
        <f t="shared" si="52"/>
        <v>0</v>
      </c>
      <c r="G124" s="3">
        <f t="shared" si="52"/>
        <v>-29890</v>
      </c>
      <c r="H124" s="3">
        <f t="shared" si="52"/>
        <v>213405</v>
      </c>
      <c r="I124" s="3">
        <f>SUM(I395)</f>
        <v>279914</v>
      </c>
      <c r="J124" s="3"/>
      <c r="K124" s="3"/>
      <c r="L124" s="3">
        <f>SUM(L393:L395)</f>
        <v>7426.4939999999997</v>
      </c>
      <c r="M124" s="65"/>
      <c r="N124" s="26" t="str">
        <f>'Olieforbrug, TJ'!M124</f>
        <v>1. Quarter 2020</v>
      </c>
    </row>
    <row r="125" spans="1:14" s="57" customFormat="1" x14ac:dyDescent="0.2">
      <c r="A125" s="32" t="str">
        <f>'Olieforbrug, TJ'!A125</f>
        <v>2. kvartal 2020</v>
      </c>
      <c r="C125" s="3">
        <f t="shared" ref="C125:H125" si="53">SUM(C396:C398)</f>
        <v>28178</v>
      </c>
      <c r="D125" s="3">
        <f t="shared" si="53"/>
        <v>236651</v>
      </c>
      <c r="E125" s="3">
        <f t="shared" si="53"/>
        <v>19544</v>
      </c>
      <c r="F125" s="3">
        <f t="shared" si="53"/>
        <v>0</v>
      </c>
      <c r="G125" s="3">
        <f t="shared" si="53"/>
        <v>-189998</v>
      </c>
      <c r="H125" s="3">
        <f t="shared" si="53"/>
        <v>54003</v>
      </c>
      <c r="I125" s="3">
        <f>SUM(I398)</f>
        <v>469912</v>
      </c>
      <c r="J125" s="3"/>
      <c r="L125" s="3">
        <f>SUM(L396:L398)</f>
        <v>1879.3044</v>
      </c>
      <c r="M125" s="65"/>
      <c r="N125" s="26" t="str">
        <f>'Olieforbrug, TJ'!M125</f>
        <v>2. Quarter 2020</v>
      </c>
    </row>
    <row r="126" spans="1:14" s="57" customFormat="1" x14ac:dyDescent="0.2">
      <c r="A126" s="32" t="str">
        <f>'Olieforbrug, TJ'!A126</f>
        <v>3. kvartal 2020</v>
      </c>
      <c r="C126" s="3">
        <f t="shared" ref="C126:H126" si="54">SUM(C399:C401)</f>
        <v>26018</v>
      </c>
      <c r="D126" s="3">
        <f t="shared" si="54"/>
        <v>38020</v>
      </c>
      <c r="E126" s="3">
        <f t="shared" si="54"/>
        <v>0</v>
      </c>
      <c r="F126" s="3">
        <f t="shared" si="54"/>
        <v>0</v>
      </c>
      <c r="G126" s="3">
        <f t="shared" si="54"/>
        <v>50559</v>
      </c>
      <c r="H126" s="3">
        <f t="shared" si="54"/>
        <v>112275</v>
      </c>
      <c r="I126" s="3">
        <f>SUM(I401)</f>
        <v>419353</v>
      </c>
      <c r="J126" s="3"/>
      <c r="K126" s="3"/>
      <c r="L126" s="3">
        <f>SUM(L399:L401)</f>
        <v>3907.17</v>
      </c>
      <c r="M126" s="65"/>
      <c r="N126" s="26" t="str">
        <f>'Olieforbrug, TJ'!M126</f>
        <v>3. Quarter 2020</v>
      </c>
    </row>
    <row r="127" spans="1:14" s="57" customFormat="1" x14ac:dyDescent="0.2">
      <c r="A127" s="32" t="str">
        <f>'Olieforbrug, TJ'!A127</f>
        <v>4. kvartal 2020</v>
      </c>
      <c r="C127" s="3">
        <f t="shared" ref="C127:H127" si="55">SUM(C402:C404)</f>
        <v>9919</v>
      </c>
      <c r="D127" s="3">
        <f t="shared" si="55"/>
        <v>79003</v>
      </c>
      <c r="E127" s="3">
        <f t="shared" si="55"/>
        <v>15200</v>
      </c>
      <c r="F127" s="3">
        <f t="shared" si="55"/>
        <v>0</v>
      </c>
      <c r="G127" s="3">
        <f t="shared" si="55"/>
        <v>-19464</v>
      </c>
      <c r="H127" s="3">
        <f t="shared" si="55"/>
        <v>83881</v>
      </c>
      <c r="I127" s="3">
        <f>SUM(I404)</f>
        <v>438817</v>
      </c>
      <c r="J127" s="3"/>
      <c r="L127" s="3">
        <f>SUM(L402:L404)</f>
        <v>2919.0588000000002</v>
      </c>
      <c r="M127" s="65"/>
      <c r="N127" s="26" t="str">
        <f>'Olieforbrug, TJ'!M127</f>
        <v>4. Quarter 2020</v>
      </c>
    </row>
    <row r="128" spans="1:14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L128" s="3"/>
      <c r="M128" s="65"/>
      <c r="N128" s="26"/>
    </row>
    <row r="129" spans="1:14" s="57" customFormat="1" x14ac:dyDescent="0.2">
      <c r="A129" s="32" t="str">
        <f>'Olieforbrug, TJ'!A129</f>
        <v>1. kvartal 2021</v>
      </c>
      <c r="C129" s="3">
        <f t="shared" ref="C129:H129" si="56">SUM(C406:C408)</f>
        <v>12871</v>
      </c>
      <c r="D129" s="3">
        <f t="shared" si="56"/>
        <v>102777</v>
      </c>
      <c r="E129" s="3">
        <f t="shared" si="56"/>
        <v>22151</v>
      </c>
      <c r="F129" s="3">
        <f t="shared" si="56"/>
        <v>0</v>
      </c>
      <c r="G129" s="3">
        <f t="shared" si="56"/>
        <v>-28813</v>
      </c>
      <c r="H129" s="3">
        <f t="shared" si="56"/>
        <v>64477</v>
      </c>
      <c r="I129" s="3">
        <f>SUM(I408)</f>
        <v>467630</v>
      </c>
      <c r="J129" s="3"/>
      <c r="L129" s="3">
        <f>SUM(L406:L408)</f>
        <v>2243.7996000000003</v>
      </c>
      <c r="M129" s="65"/>
      <c r="N129" s="26" t="str">
        <f>'Olieforbrug, TJ'!M129</f>
        <v>1. Quarter 2021</v>
      </c>
    </row>
    <row r="130" spans="1:14" s="57" customFormat="1" x14ac:dyDescent="0.2">
      <c r="A130" s="32" t="str">
        <f>'Olieforbrug, TJ'!A130</f>
        <v>2. kvartal 2021</v>
      </c>
      <c r="C130" s="3">
        <f t="shared" ref="C130:H130" si="57">SUM(C409:C411)</f>
        <v>25167</v>
      </c>
      <c r="D130" s="3">
        <f t="shared" si="57"/>
        <v>80665</v>
      </c>
      <c r="E130" s="3">
        <f t="shared" si="57"/>
        <v>10116</v>
      </c>
      <c r="F130" s="3">
        <f t="shared" si="57"/>
        <v>0</v>
      </c>
      <c r="G130" s="3">
        <f t="shared" si="57"/>
        <v>14501</v>
      </c>
      <c r="H130" s="3">
        <f t="shared" si="57"/>
        <v>106950</v>
      </c>
      <c r="I130" s="3">
        <f>SUM(I411)</f>
        <v>453129</v>
      </c>
      <c r="J130" s="3"/>
      <c r="L130" s="3">
        <f>SUM(L409:L411)</f>
        <v>3721.86</v>
      </c>
      <c r="M130" s="65"/>
      <c r="N130" s="26" t="str">
        <f>'Olieforbrug, TJ'!M130</f>
        <v>2. Quarter 2021</v>
      </c>
    </row>
    <row r="131" spans="1:14" s="57" customFormat="1" x14ac:dyDescent="0.2">
      <c r="A131" s="32" t="str">
        <f>'Olieforbrug, TJ'!A131</f>
        <v>3. kvartal 2021</v>
      </c>
      <c r="C131" s="3">
        <f t="shared" ref="C131:H131" si="58">SUM(C412:C414)</f>
        <v>37694</v>
      </c>
      <c r="D131" s="3">
        <f t="shared" si="58"/>
        <v>49311</v>
      </c>
      <c r="E131" s="3">
        <f t="shared" si="58"/>
        <v>108464</v>
      </c>
      <c r="F131" s="3">
        <f t="shared" si="58"/>
        <v>0</v>
      </c>
      <c r="G131" s="3">
        <f t="shared" si="58"/>
        <v>216891</v>
      </c>
      <c r="H131" s="3">
        <f t="shared" si="58"/>
        <v>194046</v>
      </c>
      <c r="I131" s="3">
        <f>SUM(I414)</f>
        <v>236238</v>
      </c>
      <c r="J131" s="3"/>
      <c r="L131" s="3">
        <f>SUM(L412:L414)</f>
        <v>6752.8008000000009</v>
      </c>
      <c r="M131" s="65"/>
      <c r="N131" s="26" t="str">
        <f>'Olieforbrug, TJ'!M131</f>
        <v>3. Quarter 2021</v>
      </c>
    </row>
    <row r="132" spans="1:14" s="57" customFormat="1" x14ac:dyDescent="0.2">
      <c r="A132" s="32" t="str">
        <f>'Olieforbrug, TJ'!A132</f>
        <v>4. kvartal 2021</v>
      </c>
      <c r="C132" s="3">
        <f t="shared" ref="C132:H132" si="59">SUM(C415:C417)</f>
        <v>39057</v>
      </c>
      <c r="D132" s="3">
        <f t="shared" si="59"/>
        <v>171542</v>
      </c>
      <c r="E132" s="3">
        <f>SUM(E415:E417)</f>
        <v>98560</v>
      </c>
      <c r="F132" s="3">
        <f t="shared" si="59"/>
        <v>0</v>
      </c>
      <c r="G132" s="3">
        <f t="shared" si="59"/>
        <v>90695</v>
      </c>
      <c r="H132" s="3">
        <f t="shared" si="59"/>
        <v>200674</v>
      </c>
      <c r="I132" s="3">
        <f>SUM(I417)</f>
        <v>145543</v>
      </c>
      <c r="J132" s="3"/>
      <c r="L132" s="3">
        <f>SUM(L415:L417)</f>
        <v>6983.4552000000003</v>
      </c>
      <c r="M132" s="65"/>
      <c r="N132" s="26" t="str">
        <f>'Olieforbrug, TJ'!M132</f>
        <v>4. Quarter 2021</v>
      </c>
    </row>
    <row r="133" spans="1:14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L133" s="3"/>
      <c r="M133" s="65"/>
      <c r="N133" s="26"/>
    </row>
    <row r="134" spans="1:14" s="57" customFormat="1" x14ac:dyDescent="0.2">
      <c r="A134" s="32" t="str">
        <f>'Olieforbrug, TJ'!A134</f>
        <v>1. kvartal 2022</v>
      </c>
      <c r="C134" s="3">
        <f>SUM(C419:C421)</f>
        <v>34245</v>
      </c>
      <c r="D134" s="3">
        <f t="shared" ref="D134:H134" si="60">SUM(D419:D421)</f>
        <v>119572</v>
      </c>
      <c r="E134" s="3">
        <f t="shared" si="60"/>
        <v>98</v>
      </c>
      <c r="F134" s="3">
        <f t="shared" si="60"/>
        <v>0</v>
      </c>
      <c r="G134" s="3">
        <f t="shared" si="60"/>
        <v>11838</v>
      </c>
      <c r="H134" s="3">
        <f t="shared" si="60"/>
        <v>164779</v>
      </c>
      <c r="I134" s="3">
        <f>SUM(I421)</f>
        <v>133705</v>
      </c>
      <c r="J134" s="3"/>
      <c r="L134" s="3">
        <f>SUM(L419:L421)</f>
        <v>5734.3092000000006</v>
      </c>
      <c r="M134" s="65"/>
      <c r="N134" s="26" t="str">
        <f>'Olieforbrug, TJ'!M134</f>
        <v>1. Quarter 2022</v>
      </c>
    </row>
    <row r="135" spans="1:14" s="57" customFormat="1" x14ac:dyDescent="0.2">
      <c r="A135" s="32" t="str">
        <f>'Olieforbrug, TJ'!A135</f>
        <v>2. kvartal 2022</v>
      </c>
      <c r="C135" s="3">
        <f>SUM(C422:C424)</f>
        <v>63249</v>
      </c>
      <c r="D135" s="3">
        <f t="shared" ref="D135:L135" si="61">SUM(D422:D424)</f>
        <v>213258</v>
      </c>
      <c r="E135" s="3">
        <f t="shared" si="61"/>
        <v>147</v>
      </c>
      <c r="F135" s="3">
        <f t="shared" si="61"/>
        <v>0</v>
      </c>
      <c r="G135" s="3">
        <f t="shared" si="61"/>
        <v>-23754</v>
      </c>
      <c r="H135" s="3">
        <f t="shared" si="61"/>
        <v>250537</v>
      </c>
      <c r="I135" s="3">
        <f>SUM(I424)</f>
        <v>157459</v>
      </c>
      <c r="J135" s="3"/>
      <c r="L135" s="3">
        <f t="shared" si="61"/>
        <v>8718.6876000000011</v>
      </c>
      <c r="M135" s="65"/>
      <c r="N135" s="26" t="str">
        <f>'Olieforbrug, TJ'!M135</f>
        <v>2. Quarter 2022</v>
      </c>
    </row>
    <row r="136" spans="1:14" s="57" customFormat="1" x14ac:dyDescent="0.2">
      <c r="A136" s="32" t="str">
        <f>'Olieforbrug, TJ'!A136</f>
        <v>3. kvartal 2022</v>
      </c>
      <c r="C136" s="3">
        <f>SUM(C425:C427)</f>
        <v>48934</v>
      </c>
      <c r="D136" s="3">
        <f t="shared" ref="D136:L136" si="62">SUM(D425:D427)</f>
        <v>239862</v>
      </c>
      <c r="E136" s="3">
        <f t="shared" si="62"/>
        <v>293</v>
      </c>
      <c r="F136" s="3">
        <f t="shared" si="62"/>
        <v>0</v>
      </c>
      <c r="G136" s="3">
        <f t="shared" si="62"/>
        <v>-3678</v>
      </c>
      <c r="H136" s="3">
        <f t="shared" si="62"/>
        <v>284515</v>
      </c>
      <c r="I136" s="3">
        <f>SUM(I427)</f>
        <v>161137</v>
      </c>
      <c r="J136" s="3">
        <f t="shared" si="62"/>
        <v>0</v>
      </c>
      <c r="K136" s="3">
        <f t="shared" si="62"/>
        <v>0</v>
      </c>
      <c r="L136" s="3">
        <f t="shared" si="62"/>
        <v>9901.1219999999994</v>
      </c>
      <c r="M136" s="65"/>
      <c r="N136" s="26" t="str">
        <f>'Olieforbrug, TJ'!M136</f>
        <v>3. Quarter 2022</v>
      </c>
    </row>
    <row r="137" spans="1:14" s="57" customFormat="1" x14ac:dyDescent="0.2">
      <c r="A137" s="32" t="str">
        <f>'Olieforbrug, TJ'!A137</f>
        <v>4. kvartal 2022</v>
      </c>
      <c r="C137" s="3">
        <f t="shared" ref="C137:H137" si="63">SUM(C428:C430)</f>
        <v>33303</v>
      </c>
      <c r="D137" s="3">
        <f t="shared" si="63"/>
        <v>256462</v>
      </c>
      <c r="E137" s="3">
        <f t="shared" si="63"/>
        <v>25</v>
      </c>
      <c r="F137" s="3">
        <f t="shared" si="63"/>
        <v>0</v>
      </c>
      <c r="G137" s="3">
        <f t="shared" si="63"/>
        <v>-50655</v>
      </c>
      <c r="H137" s="3">
        <f t="shared" si="63"/>
        <v>239005</v>
      </c>
      <c r="I137" s="3">
        <f>SUM(I430)</f>
        <v>211792</v>
      </c>
      <c r="J137" s="3"/>
      <c r="K137" s="3"/>
      <c r="L137" s="3">
        <f>SUM(L428:L430)</f>
        <v>8317.3739999999998</v>
      </c>
      <c r="M137" s="65"/>
      <c r="N137" s="26" t="str">
        <f>'Olieforbrug, TJ'!M137</f>
        <v>4. Quarter 2022</v>
      </c>
    </row>
    <row r="138" spans="1:14" s="57" customFormat="1" x14ac:dyDescent="0.2">
      <c r="A138" s="3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65"/>
      <c r="N138" s="26"/>
    </row>
    <row r="139" spans="1:14" s="57" customFormat="1" x14ac:dyDescent="0.2">
      <c r="A139" s="32" t="str">
        <f>'Olieforbrug, TJ'!A139</f>
        <v>1. kvartal 2023</v>
      </c>
      <c r="C139" s="3">
        <f>SUM(C432:C434)</f>
        <v>50173</v>
      </c>
      <c r="D139" s="3">
        <f t="shared" ref="D139:L139" si="64">SUM(D432:D434)</f>
        <v>119275</v>
      </c>
      <c r="E139" s="3">
        <f t="shared" si="64"/>
        <v>8005</v>
      </c>
      <c r="F139" s="3">
        <f t="shared" si="64"/>
        <v>0</v>
      </c>
      <c r="G139" s="3">
        <f t="shared" si="64"/>
        <v>44347</v>
      </c>
      <c r="H139" s="3">
        <f t="shared" si="64"/>
        <v>205707</v>
      </c>
      <c r="I139" s="3">
        <f>SUM(I434)</f>
        <v>167445</v>
      </c>
      <c r="J139" s="3">
        <f t="shared" si="64"/>
        <v>0</v>
      </c>
      <c r="K139" s="3">
        <f t="shared" si="64"/>
        <v>0</v>
      </c>
      <c r="L139" s="3">
        <f t="shared" si="64"/>
        <v>7158.6036000000004</v>
      </c>
      <c r="M139" s="65"/>
      <c r="N139" s="26" t="str">
        <f>'Olieforbrug, TJ'!M139</f>
        <v>1. Quarter 2023</v>
      </c>
    </row>
    <row r="140" spans="1:14" s="57" customFormat="1" x14ac:dyDescent="0.2">
      <c r="A140" s="32" t="str">
        <f>'Olieforbrug, TJ'!A140</f>
        <v>2. kvartal 2023</v>
      </c>
      <c r="C140" s="3">
        <f t="shared" ref="C140:H140" si="65">SUM(C435:C437)</f>
        <v>63003</v>
      </c>
      <c r="D140" s="3">
        <f t="shared" si="65"/>
        <v>286857</v>
      </c>
      <c r="E140" s="3">
        <f t="shared" si="65"/>
        <v>0</v>
      </c>
      <c r="F140" s="3">
        <f t="shared" si="65"/>
        <v>0</v>
      </c>
      <c r="G140" s="3">
        <f t="shared" si="65"/>
        <v>-58299</v>
      </c>
      <c r="H140" s="3">
        <f t="shared" si="65"/>
        <v>291522</v>
      </c>
      <c r="I140" s="3">
        <f>SUM(I437)</f>
        <v>225744</v>
      </c>
      <c r="J140" s="3"/>
      <c r="K140" s="3"/>
      <c r="L140" s="3">
        <f>SUM(L435:L437)</f>
        <v>10144.9656</v>
      </c>
      <c r="M140" s="65"/>
      <c r="N140" s="26" t="str">
        <f>'Olieforbrug, TJ'!M140</f>
        <v>2. Quarter 2023</v>
      </c>
    </row>
    <row r="141" spans="1:14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4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4" x14ac:dyDescent="0.2">
      <c r="A143" s="32"/>
      <c r="J143" s="3"/>
      <c r="K143" s="57"/>
      <c r="L143" s="3"/>
      <c r="M143" s="3"/>
      <c r="N143" s="26"/>
    </row>
    <row r="144" spans="1:14" ht="13.5" thickBot="1" x14ac:dyDescent="0.25">
      <c r="A144" s="2"/>
      <c r="C144" s="25"/>
      <c r="D144" s="25"/>
      <c r="E144" s="25"/>
      <c r="F144" s="25"/>
      <c r="G144" s="25"/>
      <c r="H144" s="25"/>
      <c r="I144" s="25"/>
      <c r="J144" s="3"/>
      <c r="K144" s="57"/>
      <c r="L144" s="25"/>
      <c r="N144" s="2"/>
    </row>
    <row r="145" spans="1:14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7"/>
      <c r="L145" s="34"/>
      <c r="N145" s="37">
        <v>2001</v>
      </c>
    </row>
    <row r="146" spans="1:14" x14ac:dyDescent="0.2">
      <c r="A146" s="33" t="s">
        <v>102</v>
      </c>
      <c r="C146" s="3">
        <v>68967</v>
      </c>
      <c r="D146" s="3">
        <v>97898</v>
      </c>
      <c r="E146" s="3">
        <v>51535</v>
      </c>
      <c r="F146" s="3">
        <v>0</v>
      </c>
      <c r="G146" s="3">
        <v>-24078</v>
      </c>
      <c r="H146" s="3">
        <v>89580</v>
      </c>
      <c r="I146" s="3">
        <v>127241</v>
      </c>
      <c r="N146" s="23" t="s">
        <v>115</v>
      </c>
    </row>
    <row r="147" spans="1:14" x14ac:dyDescent="0.2">
      <c r="A147" s="33" t="s">
        <v>103</v>
      </c>
      <c r="C147" s="3">
        <v>53250</v>
      </c>
      <c r="D147" s="3">
        <v>24211</v>
      </c>
      <c r="E147" s="3">
        <v>43773</v>
      </c>
      <c r="F147" s="3">
        <v>2</v>
      </c>
      <c r="G147" s="3">
        <v>26346</v>
      </c>
      <c r="H147" s="3">
        <v>73023</v>
      </c>
      <c r="I147" s="3">
        <v>100895</v>
      </c>
      <c r="N147" s="23" t="s">
        <v>116</v>
      </c>
    </row>
    <row r="148" spans="1:14" x14ac:dyDescent="0.2">
      <c r="A148" s="33" t="s">
        <v>104</v>
      </c>
      <c r="C148" s="3">
        <v>53475</v>
      </c>
      <c r="D148" s="3">
        <v>66434</v>
      </c>
      <c r="E148" s="3">
        <v>35223</v>
      </c>
      <c r="F148" s="3">
        <v>1</v>
      </c>
      <c r="G148" s="3">
        <v>-2599</v>
      </c>
      <c r="H148" s="3">
        <v>81661</v>
      </c>
      <c r="I148" s="3">
        <v>103494</v>
      </c>
      <c r="N148" s="23" t="s">
        <v>117</v>
      </c>
    </row>
    <row r="149" spans="1:14" x14ac:dyDescent="0.2">
      <c r="A149" s="33" t="s">
        <v>105</v>
      </c>
      <c r="B149" s="15"/>
      <c r="C149" s="16">
        <v>49850</v>
      </c>
      <c r="D149" s="16">
        <v>72954</v>
      </c>
      <c r="E149" s="16">
        <v>44434</v>
      </c>
      <c r="F149" s="16">
        <v>0</v>
      </c>
      <c r="G149" s="16">
        <v>4191</v>
      </c>
      <c r="H149" s="16">
        <v>89975</v>
      </c>
      <c r="I149" s="16">
        <v>99303</v>
      </c>
      <c r="J149" s="15"/>
      <c r="K149" s="15"/>
      <c r="L149" s="15"/>
      <c r="N149" s="23" t="s">
        <v>118</v>
      </c>
    </row>
    <row r="150" spans="1:14" x14ac:dyDescent="0.2">
      <c r="A150" s="33" t="s">
        <v>106</v>
      </c>
      <c r="B150" s="15"/>
      <c r="C150" s="16">
        <v>46821</v>
      </c>
      <c r="D150" s="16">
        <v>73176</v>
      </c>
      <c r="E150" s="16">
        <v>40168</v>
      </c>
      <c r="F150" s="16">
        <v>0</v>
      </c>
      <c r="G150" s="16">
        <v>6281</v>
      </c>
      <c r="H150" s="16">
        <v>91786</v>
      </c>
      <c r="I150" s="16">
        <v>93022</v>
      </c>
      <c r="J150" s="15"/>
      <c r="K150" s="15"/>
      <c r="L150" s="15"/>
      <c r="N150" s="23" t="s">
        <v>119</v>
      </c>
    </row>
    <row r="151" spans="1:14" x14ac:dyDescent="0.2">
      <c r="A151" s="33" t="s">
        <v>107</v>
      </c>
      <c r="B151" s="15"/>
      <c r="C151" s="16">
        <v>66658</v>
      </c>
      <c r="D151" s="16">
        <v>119987</v>
      </c>
      <c r="E151" s="16">
        <v>46920</v>
      </c>
      <c r="F151" s="16">
        <v>0</v>
      </c>
      <c r="G151" s="16">
        <v>-40088</v>
      </c>
      <c r="H151" s="16">
        <v>84902</v>
      </c>
      <c r="I151" s="16">
        <v>133110</v>
      </c>
      <c r="J151" s="15"/>
      <c r="K151" s="15"/>
      <c r="L151" s="15"/>
      <c r="N151" s="23" t="s">
        <v>120</v>
      </c>
    </row>
    <row r="152" spans="1:14" x14ac:dyDescent="0.2">
      <c r="A152" s="33" t="s">
        <v>108</v>
      </c>
      <c r="B152" s="15"/>
      <c r="C152" s="16">
        <v>64410</v>
      </c>
      <c r="D152" s="16">
        <v>140272</v>
      </c>
      <c r="E152" s="16">
        <v>46181</v>
      </c>
      <c r="F152" s="16">
        <v>0</v>
      </c>
      <c r="G152" s="16">
        <v>-56786</v>
      </c>
      <c r="H152" s="16">
        <v>95417</v>
      </c>
      <c r="I152" s="16">
        <v>189896</v>
      </c>
      <c r="J152" s="15"/>
      <c r="K152" s="15"/>
      <c r="L152" s="15"/>
      <c r="N152" s="23" t="s">
        <v>121</v>
      </c>
    </row>
    <row r="153" spans="1:14" x14ac:dyDescent="0.2">
      <c r="A153" s="33" t="s">
        <v>109</v>
      </c>
      <c r="B153" s="15"/>
      <c r="C153" s="16">
        <v>59996</v>
      </c>
      <c r="D153" s="16">
        <v>108571</v>
      </c>
      <c r="E153" s="16">
        <v>39249</v>
      </c>
      <c r="F153" s="16">
        <v>0</v>
      </c>
      <c r="G153" s="16">
        <v>-50711</v>
      </c>
      <c r="H153" s="16">
        <v>93443</v>
      </c>
      <c r="I153" s="16">
        <v>240607</v>
      </c>
      <c r="J153" s="15"/>
      <c r="K153" s="15"/>
      <c r="L153" s="15"/>
      <c r="N153" s="23" t="s">
        <v>122</v>
      </c>
    </row>
    <row r="154" spans="1:14" x14ac:dyDescent="0.2">
      <c r="A154" s="33" t="s">
        <v>110</v>
      </c>
      <c r="B154" s="15"/>
      <c r="C154" s="16">
        <v>58319</v>
      </c>
      <c r="D154" s="16">
        <v>58108</v>
      </c>
      <c r="E154" s="16">
        <v>40946</v>
      </c>
      <c r="F154" s="16">
        <v>0</v>
      </c>
      <c r="G154" s="16">
        <v>5359</v>
      </c>
      <c r="H154" s="16">
        <v>80713</v>
      </c>
      <c r="I154" s="16">
        <v>235248</v>
      </c>
      <c r="J154" s="15"/>
      <c r="K154" s="15"/>
      <c r="L154" s="15"/>
      <c r="N154" s="23" t="s">
        <v>123</v>
      </c>
    </row>
    <row r="155" spans="1:14" x14ac:dyDescent="0.2">
      <c r="A155" s="33" t="s">
        <v>111</v>
      </c>
      <c r="B155" s="15"/>
      <c r="C155" s="16">
        <v>50490</v>
      </c>
      <c r="D155" s="16">
        <v>11949</v>
      </c>
      <c r="E155" s="16">
        <v>54598</v>
      </c>
      <c r="F155" s="16">
        <v>0</v>
      </c>
      <c r="G155" s="16">
        <v>95348</v>
      </c>
      <c r="H155" s="16">
        <v>95944</v>
      </c>
      <c r="I155" s="16">
        <v>139900</v>
      </c>
      <c r="J155" s="15"/>
      <c r="K155" s="15"/>
      <c r="L155" s="15"/>
      <c r="N155" s="23" t="s">
        <v>124</v>
      </c>
    </row>
    <row r="156" spans="1:14" x14ac:dyDescent="0.2">
      <c r="A156" s="33" t="s">
        <v>112</v>
      </c>
      <c r="B156" s="15"/>
      <c r="C156" s="16">
        <v>56441</v>
      </c>
      <c r="D156" s="16">
        <v>172599</v>
      </c>
      <c r="E156" s="16">
        <v>30086</v>
      </c>
      <c r="F156" s="16">
        <v>0</v>
      </c>
      <c r="G156" s="16">
        <v>-98650</v>
      </c>
      <c r="H156" s="16">
        <v>87651</v>
      </c>
      <c r="I156" s="16">
        <v>238550</v>
      </c>
      <c r="J156" s="15"/>
      <c r="K156" s="15"/>
      <c r="L156" s="15"/>
      <c r="N156" s="23" t="s">
        <v>125</v>
      </c>
    </row>
    <row r="157" spans="1:14" ht="13.5" thickBot="1" x14ac:dyDescent="0.25">
      <c r="A157" s="41" t="s">
        <v>113</v>
      </c>
      <c r="C157" s="42">
        <v>49487</v>
      </c>
      <c r="D157" s="42">
        <v>53292</v>
      </c>
      <c r="E157" s="42">
        <v>31810</v>
      </c>
      <c r="F157" s="42">
        <v>1</v>
      </c>
      <c r="G157" s="42">
        <v>-4843</v>
      </c>
      <c r="H157" s="42">
        <v>65110</v>
      </c>
      <c r="I157" s="42">
        <v>243393</v>
      </c>
      <c r="J157" s="2"/>
      <c r="K157" s="2"/>
      <c r="L157" s="42"/>
      <c r="N157" s="43" t="s">
        <v>113</v>
      </c>
    </row>
    <row r="158" spans="1:14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M158" s="3"/>
      <c r="N158" s="37">
        <v>2002</v>
      </c>
    </row>
    <row r="159" spans="1:14" x14ac:dyDescent="0.2">
      <c r="A159" s="33" t="s">
        <v>102</v>
      </c>
      <c r="B159" s="15"/>
      <c r="C159" s="16">
        <v>59687</v>
      </c>
      <c r="D159" s="16">
        <v>117205</v>
      </c>
      <c r="E159" s="16">
        <v>43445</v>
      </c>
      <c r="F159" s="16">
        <v>0</v>
      </c>
      <c r="G159" s="16">
        <v>-66540</v>
      </c>
      <c r="H159" s="16">
        <v>69164</v>
      </c>
      <c r="I159" s="16">
        <v>309933</v>
      </c>
      <c r="J159" s="15"/>
      <c r="K159" s="15"/>
      <c r="L159" s="15"/>
      <c r="N159" s="23" t="s">
        <v>115</v>
      </c>
    </row>
    <row r="160" spans="1:14" x14ac:dyDescent="0.2">
      <c r="A160" s="33" t="s">
        <v>103</v>
      </c>
      <c r="B160" s="15"/>
      <c r="C160" s="16">
        <v>54104</v>
      </c>
      <c r="D160" s="16">
        <v>48391</v>
      </c>
      <c r="E160" s="16">
        <v>43063</v>
      </c>
      <c r="F160" s="16">
        <v>0</v>
      </c>
      <c r="G160" s="16">
        <v>-5365</v>
      </c>
      <c r="H160" s="16">
        <v>62746</v>
      </c>
      <c r="I160" s="16">
        <v>315298</v>
      </c>
      <c r="J160" s="15"/>
      <c r="K160" s="15"/>
      <c r="L160" s="15"/>
      <c r="N160" s="23" t="s">
        <v>116</v>
      </c>
    </row>
    <row r="161" spans="1:14" x14ac:dyDescent="0.2">
      <c r="A161" s="33" t="s">
        <v>104</v>
      </c>
      <c r="B161" s="15"/>
      <c r="C161" s="16">
        <v>45497</v>
      </c>
      <c r="D161" s="16">
        <v>87962</v>
      </c>
      <c r="E161" s="16">
        <v>35605</v>
      </c>
      <c r="F161" s="16">
        <v>2</v>
      </c>
      <c r="G161" s="16">
        <v>-13629</v>
      </c>
      <c r="H161" s="16">
        <v>74632</v>
      </c>
      <c r="I161" s="16">
        <v>328927</v>
      </c>
      <c r="J161" s="15"/>
      <c r="K161" s="15"/>
      <c r="L161" s="15"/>
      <c r="N161" s="23" t="s">
        <v>117</v>
      </c>
    </row>
    <row r="162" spans="1:14" x14ac:dyDescent="0.2">
      <c r="A162" s="33" t="s">
        <v>105</v>
      </c>
      <c r="B162" s="15"/>
      <c r="C162" s="16">
        <v>54203</v>
      </c>
      <c r="D162" s="16">
        <v>78602</v>
      </c>
      <c r="E162" s="16">
        <v>42345</v>
      </c>
      <c r="F162" s="16">
        <v>0</v>
      </c>
      <c r="G162" s="16">
        <v>-25814</v>
      </c>
      <c r="H162" s="16">
        <v>65268</v>
      </c>
      <c r="I162" s="16">
        <v>354741</v>
      </c>
      <c r="J162" s="15"/>
      <c r="K162" s="15"/>
      <c r="L162" s="15"/>
      <c r="N162" s="23" t="s">
        <v>118</v>
      </c>
    </row>
    <row r="163" spans="1:14" x14ac:dyDescent="0.2">
      <c r="A163" s="33" t="s">
        <v>106</v>
      </c>
      <c r="B163" s="15"/>
      <c r="C163" s="16">
        <v>62228</v>
      </c>
      <c r="D163" s="16">
        <v>8675</v>
      </c>
      <c r="E163" s="16">
        <v>19553</v>
      </c>
      <c r="F163" s="16">
        <v>0</v>
      </c>
      <c r="G163" s="16">
        <v>28102</v>
      </c>
      <c r="H163" s="16">
        <v>79644</v>
      </c>
      <c r="I163" s="16">
        <v>326639</v>
      </c>
      <c r="J163" s="15"/>
      <c r="K163" s="15"/>
      <c r="L163" s="15"/>
      <c r="N163" s="23" t="s">
        <v>119</v>
      </c>
    </row>
    <row r="164" spans="1:14" x14ac:dyDescent="0.2">
      <c r="A164" s="33" t="s">
        <v>107</v>
      </c>
      <c r="B164" s="15"/>
      <c r="C164" s="16">
        <v>58193</v>
      </c>
      <c r="D164" s="16">
        <v>24110</v>
      </c>
      <c r="E164" s="16">
        <v>33867</v>
      </c>
      <c r="F164" s="16">
        <v>0</v>
      </c>
      <c r="G164" s="16">
        <v>25806</v>
      </c>
      <c r="H164" s="16">
        <v>76328</v>
      </c>
      <c r="I164" s="16">
        <v>300833</v>
      </c>
      <c r="J164" s="15"/>
      <c r="K164" s="15"/>
      <c r="L164" s="15"/>
      <c r="N164" s="23" t="s">
        <v>120</v>
      </c>
    </row>
    <row r="165" spans="1:14" x14ac:dyDescent="0.2">
      <c r="A165" s="33" t="s">
        <v>108</v>
      </c>
      <c r="B165" s="15"/>
      <c r="C165" s="16">
        <v>72436</v>
      </c>
      <c r="D165" s="16">
        <v>71420</v>
      </c>
      <c r="E165" s="16">
        <v>51123</v>
      </c>
      <c r="F165" s="16">
        <v>0</v>
      </c>
      <c r="G165" s="16">
        <v>-13969</v>
      </c>
      <c r="H165" s="16">
        <v>79408</v>
      </c>
      <c r="I165" s="16">
        <v>314802</v>
      </c>
      <c r="J165" s="15"/>
      <c r="K165" s="15"/>
      <c r="L165" s="15"/>
      <c r="N165" s="23" t="s">
        <v>121</v>
      </c>
    </row>
    <row r="166" spans="1:14" x14ac:dyDescent="0.2">
      <c r="A166" s="33" t="s">
        <v>109</v>
      </c>
      <c r="B166" s="15"/>
      <c r="C166" s="16">
        <v>59425</v>
      </c>
      <c r="D166" s="16">
        <v>126593</v>
      </c>
      <c r="E166" s="16">
        <v>62684</v>
      </c>
      <c r="F166" s="16">
        <v>2</v>
      </c>
      <c r="G166" s="16">
        <v>-34546</v>
      </c>
      <c r="H166" s="16">
        <v>92063</v>
      </c>
      <c r="I166" s="16">
        <v>349348</v>
      </c>
      <c r="J166" s="15"/>
      <c r="K166" s="15"/>
      <c r="L166" s="15"/>
      <c r="N166" s="23" t="s">
        <v>122</v>
      </c>
    </row>
    <row r="167" spans="1:14" x14ac:dyDescent="0.2">
      <c r="A167" s="33" t="s">
        <v>110</v>
      </c>
      <c r="B167" s="15"/>
      <c r="C167" s="16">
        <v>68677</v>
      </c>
      <c r="D167" s="16">
        <v>68416</v>
      </c>
      <c r="E167" s="16">
        <v>38770</v>
      </c>
      <c r="F167" s="16">
        <v>1</v>
      </c>
      <c r="G167" s="16">
        <v>-11194</v>
      </c>
      <c r="H167" s="16">
        <v>87958</v>
      </c>
      <c r="I167" s="16">
        <v>360542</v>
      </c>
      <c r="J167" s="15"/>
      <c r="K167" s="15"/>
      <c r="L167" s="15"/>
      <c r="N167" s="23" t="s">
        <v>123</v>
      </c>
    </row>
    <row r="168" spans="1:14" x14ac:dyDescent="0.2">
      <c r="A168" s="33" t="s">
        <v>111</v>
      </c>
      <c r="B168" s="15"/>
      <c r="C168" s="16">
        <v>32812</v>
      </c>
      <c r="D168" s="16">
        <v>59827</v>
      </c>
      <c r="E168" s="16">
        <v>36525</v>
      </c>
      <c r="F168" s="16">
        <v>0</v>
      </c>
      <c r="G168" s="16">
        <v>20107</v>
      </c>
      <c r="H168" s="16">
        <v>75615</v>
      </c>
      <c r="I168" s="16">
        <v>340435</v>
      </c>
      <c r="J168" s="15"/>
      <c r="K168" s="15"/>
      <c r="L168" s="15"/>
      <c r="N168" s="23" t="s">
        <v>124</v>
      </c>
    </row>
    <row r="169" spans="1:14" x14ac:dyDescent="0.2">
      <c r="A169" s="33" t="s">
        <v>112</v>
      </c>
      <c r="B169" s="15"/>
      <c r="C169" s="16">
        <v>45095</v>
      </c>
      <c r="D169" s="16">
        <v>15867</v>
      </c>
      <c r="E169" s="16">
        <v>10644</v>
      </c>
      <c r="F169" s="16">
        <v>0</v>
      </c>
      <c r="G169" s="16">
        <v>19147</v>
      </c>
      <c r="H169" s="16">
        <v>69412</v>
      </c>
      <c r="I169" s="16">
        <v>321318</v>
      </c>
      <c r="J169" s="15"/>
      <c r="K169" s="15"/>
      <c r="L169" s="15"/>
      <c r="N169" s="23" t="s">
        <v>125</v>
      </c>
    </row>
    <row r="170" spans="1:14" ht="13.5" thickBot="1" x14ac:dyDescent="0.25">
      <c r="A170" s="41" t="s">
        <v>113</v>
      </c>
      <c r="C170" s="42">
        <v>48856</v>
      </c>
      <c r="D170" s="42">
        <v>6169</v>
      </c>
      <c r="E170" s="42">
        <v>42044</v>
      </c>
      <c r="F170" s="42">
        <v>1</v>
      </c>
      <c r="G170" s="42">
        <v>58800</v>
      </c>
      <c r="H170" s="42">
        <v>70664</v>
      </c>
      <c r="I170" s="42">
        <v>262488</v>
      </c>
      <c r="J170" s="2"/>
      <c r="K170" s="2"/>
      <c r="L170" s="42"/>
      <c r="N170" s="43" t="s">
        <v>113</v>
      </c>
    </row>
    <row r="171" spans="1:14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M171" s="3"/>
      <c r="N171" s="37">
        <v>2003</v>
      </c>
    </row>
    <row r="172" spans="1:14" x14ac:dyDescent="0.2">
      <c r="A172" s="33" t="s">
        <v>102</v>
      </c>
      <c r="B172" s="15"/>
      <c r="C172" s="16">
        <v>63921</v>
      </c>
      <c r="D172" s="16">
        <v>0</v>
      </c>
      <c r="E172" s="16">
        <v>37333</v>
      </c>
      <c r="F172" s="16">
        <v>0</v>
      </c>
      <c r="G172" s="16">
        <v>41301</v>
      </c>
      <c r="H172" s="16">
        <v>67823</v>
      </c>
      <c r="I172" s="16">
        <v>221187</v>
      </c>
      <c r="J172" s="15"/>
      <c r="K172" s="15"/>
      <c r="L172" s="15"/>
      <c r="N172" s="23" t="s">
        <v>115</v>
      </c>
    </row>
    <row r="173" spans="1:14" x14ac:dyDescent="0.2">
      <c r="A173" s="33" t="s">
        <v>103</v>
      </c>
      <c r="B173" s="15"/>
      <c r="C173" s="16">
        <v>54977</v>
      </c>
      <c r="D173" s="16">
        <v>26124</v>
      </c>
      <c r="E173" s="16">
        <v>68937</v>
      </c>
      <c r="F173" s="16">
        <v>0</v>
      </c>
      <c r="G173" s="16">
        <v>51348</v>
      </c>
      <c r="H173" s="16">
        <v>62795</v>
      </c>
      <c r="I173" s="16">
        <v>169839</v>
      </c>
      <c r="J173" s="15"/>
      <c r="K173" s="15"/>
      <c r="L173" s="15"/>
      <c r="N173" s="23" t="s">
        <v>116</v>
      </c>
    </row>
    <row r="174" spans="1:14" x14ac:dyDescent="0.2">
      <c r="A174" s="33" t="s">
        <v>104</v>
      </c>
      <c r="B174" s="15"/>
      <c r="C174" s="16">
        <v>72841</v>
      </c>
      <c r="D174" s="16">
        <v>48819</v>
      </c>
      <c r="E174" s="16">
        <v>59310</v>
      </c>
      <c r="F174" s="16">
        <v>0</v>
      </c>
      <c r="G174" s="16">
        <v>9660</v>
      </c>
      <c r="H174" s="16">
        <v>72160</v>
      </c>
      <c r="I174" s="16">
        <v>160179</v>
      </c>
      <c r="J174" s="15"/>
      <c r="K174" s="15"/>
      <c r="L174" s="15"/>
      <c r="N174" s="23" t="s">
        <v>117</v>
      </c>
    </row>
    <row r="175" spans="1:14" x14ac:dyDescent="0.2">
      <c r="A175" s="33" t="s">
        <v>105</v>
      </c>
      <c r="B175" s="15"/>
      <c r="C175" s="16">
        <v>70563</v>
      </c>
      <c r="D175" s="16">
        <v>60012</v>
      </c>
      <c r="E175" s="16">
        <v>96765</v>
      </c>
      <c r="F175" s="16">
        <v>0</v>
      </c>
      <c r="G175" s="16">
        <v>32600</v>
      </c>
      <c r="H175" s="16">
        <v>66997</v>
      </c>
      <c r="I175" s="16">
        <v>127579</v>
      </c>
      <c r="J175" s="15"/>
      <c r="K175" s="15"/>
      <c r="L175" s="15"/>
      <c r="N175" s="23" t="s">
        <v>118</v>
      </c>
    </row>
    <row r="176" spans="1:14" x14ac:dyDescent="0.2">
      <c r="A176" s="33" t="s">
        <v>106</v>
      </c>
      <c r="B176" s="15"/>
      <c r="C176" s="16">
        <v>76062</v>
      </c>
      <c r="D176" s="16">
        <v>43487</v>
      </c>
      <c r="E176" s="16">
        <v>65718</v>
      </c>
      <c r="F176" s="16">
        <v>0</v>
      </c>
      <c r="G176" s="16">
        <v>5477</v>
      </c>
      <c r="H176" s="16">
        <v>89020</v>
      </c>
      <c r="I176" s="16">
        <v>122102</v>
      </c>
      <c r="J176" s="15"/>
      <c r="K176" s="15"/>
      <c r="L176" s="15"/>
      <c r="N176" s="23" t="s">
        <v>119</v>
      </c>
    </row>
    <row r="177" spans="1:14" x14ac:dyDescent="0.2">
      <c r="A177" s="33" t="s">
        <v>107</v>
      </c>
      <c r="B177" s="15"/>
      <c r="C177" s="16">
        <v>63492</v>
      </c>
      <c r="D177" s="16">
        <v>113154</v>
      </c>
      <c r="E177" s="16">
        <v>30597</v>
      </c>
      <c r="F177" s="16">
        <v>0</v>
      </c>
      <c r="G177" s="16">
        <v>-35633</v>
      </c>
      <c r="H177" s="16">
        <v>91053</v>
      </c>
      <c r="I177" s="16">
        <v>157735</v>
      </c>
      <c r="J177" s="15"/>
      <c r="K177" s="15"/>
      <c r="L177" s="15"/>
      <c r="N177" s="23" t="s">
        <v>120</v>
      </c>
    </row>
    <row r="178" spans="1:14" x14ac:dyDescent="0.2">
      <c r="A178" s="33" t="s">
        <v>108</v>
      </c>
      <c r="B178" s="15"/>
      <c r="C178" s="16">
        <v>64906</v>
      </c>
      <c r="D178" s="16">
        <v>60577</v>
      </c>
      <c r="E178" s="16">
        <v>62885</v>
      </c>
      <c r="F178" s="16">
        <v>0</v>
      </c>
      <c r="G178" s="16">
        <v>18095</v>
      </c>
      <c r="H178" s="16">
        <v>76906</v>
      </c>
      <c r="I178" s="16">
        <v>139640</v>
      </c>
      <c r="J178" s="15"/>
      <c r="K178" s="15"/>
      <c r="L178" s="15"/>
      <c r="N178" s="23" t="s">
        <v>121</v>
      </c>
    </row>
    <row r="179" spans="1:14" x14ac:dyDescent="0.2">
      <c r="A179" s="33" t="s">
        <v>109</v>
      </c>
      <c r="B179" s="15"/>
      <c r="C179" s="16">
        <v>69606</v>
      </c>
      <c r="D179" s="16">
        <v>68640</v>
      </c>
      <c r="E179" s="16">
        <v>44747</v>
      </c>
      <c r="F179" s="16">
        <v>0</v>
      </c>
      <c r="G179" s="16">
        <v>-9725</v>
      </c>
      <c r="H179" s="16">
        <v>87329</v>
      </c>
      <c r="I179" s="16">
        <v>149365</v>
      </c>
      <c r="J179" s="15"/>
      <c r="K179" s="15"/>
      <c r="L179" s="15"/>
      <c r="N179" s="23" t="s">
        <v>122</v>
      </c>
    </row>
    <row r="180" spans="1:14" x14ac:dyDescent="0.2">
      <c r="A180" s="33" t="s">
        <v>110</v>
      </c>
      <c r="B180" s="15"/>
      <c r="C180" s="16">
        <v>40612</v>
      </c>
      <c r="D180" s="16">
        <v>82446</v>
      </c>
      <c r="E180" s="16">
        <v>42294</v>
      </c>
      <c r="F180" s="16">
        <v>0</v>
      </c>
      <c r="G180" s="16">
        <v>1837</v>
      </c>
      <c r="H180" s="16">
        <v>81074</v>
      </c>
      <c r="I180" s="16">
        <v>147528</v>
      </c>
      <c r="J180" s="15"/>
      <c r="K180" s="15"/>
      <c r="L180" s="15"/>
      <c r="N180" s="23" t="s">
        <v>123</v>
      </c>
    </row>
    <row r="181" spans="1:14" x14ac:dyDescent="0.2">
      <c r="A181" s="33" t="s">
        <v>111</v>
      </c>
      <c r="B181" s="15"/>
      <c r="C181" s="16">
        <v>48067</v>
      </c>
      <c r="D181" s="16">
        <v>42094</v>
      </c>
      <c r="E181" s="16">
        <v>24269</v>
      </c>
      <c r="F181" s="16">
        <v>0</v>
      </c>
      <c r="G181" s="16">
        <v>14336</v>
      </c>
      <c r="H181" s="16">
        <v>83004</v>
      </c>
      <c r="I181" s="16">
        <v>133192</v>
      </c>
      <c r="J181" s="15"/>
      <c r="K181" s="15"/>
      <c r="L181" s="15"/>
      <c r="N181" s="23" t="s">
        <v>124</v>
      </c>
    </row>
    <row r="182" spans="1:14" x14ac:dyDescent="0.2">
      <c r="A182" s="33" t="s">
        <v>112</v>
      </c>
      <c r="B182" s="15"/>
      <c r="C182" s="16">
        <v>65814</v>
      </c>
      <c r="D182" s="16">
        <v>52906</v>
      </c>
      <c r="E182" s="16">
        <v>51411</v>
      </c>
      <c r="F182" s="16">
        <v>0</v>
      </c>
      <c r="G182" s="16">
        <v>8540</v>
      </c>
      <c r="H182" s="16">
        <v>75985</v>
      </c>
      <c r="I182" s="16">
        <v>124652</v>
      </c>
      <c r="J182" s="15"/>
      <c r="K182" s="15"/>
      <c r="L182" s="15"/>
      <c r="N182" s="23" t="s">
        <v>125</v>
      </c>
    </row>
    <row r="183" spans="1:14" ht="13.5" thickBot="1" x14ac:dyDescent="0.25">
      <c r="A183" s="41" t="s">
        <v>113</v>
      </c>
      <c r="C183" s="42">
        <v>73076</v>
      </c>
      <c r="D183" s="42">
        <v>61950</v>
      </c>
      <c r="E183" s="42">
        <v>33390</v>
      </c>
      <c r="F183" s="42">
        <v>0</v>
      </c>
      <c r="G183" s="42">
        <v>-21772</v>
      </c>
      <c r="H183" s="42">
        <v>76990</v>
      </c>
      <c r="I183" s="42">
        <v>146424</v>
      </c>
      <c r="J183" s="2"/>
      <c r="K183" s="2"/>
      <c r="L183" s="42"/>
      <c r="N183" s="43" t="s">
        <v>113</v>
      </c>
    </row>
    <row r="184" spans="1:14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M184" s="3"/>
      <c r="N184" s="37">
        <v>2004</v>
      </c>
    </row>
    <row r="185" spans="1:14" x14ac:dyDescent="0.2">
      <c r="A185" s="33" t="s">
        <v>102</v>
      </c>
      <c r="B185" s="15"/>
      <c r="C185" s="16">
        <v>69426</v>
      </c>
      <c r="D185" s="16">
        <v>117232</v>
      </c>
      <c r="E185" s="16">
        <v>26811</v>
      </c>
      <c r="F185" s="16">
        <v>0</v>
      </c>
      <c r="G185" s="16">
        <v>-82148</v>
      </c>
      <c r="H185" s="16">
        <v>78559</v>
      </c>
      <c r="I185" s="16">
        <v>228572</v>
      </c>
      <c r="J185" s="15"/>
      <c r="K185" s="15"/>
      <c r="L185" s="15"/>
      <c r="N185" s="23" t="s">
        <v>115</v>
      </c>
    </row>
    <row r="186" spans="1:14" x14ac:dyDescent="0.2">
      <c r="A186" s="33" t="s">
        <v>103</v>
      </c>
      <c r="B186" s="15"/>
      <c r="C186" s="16">
        <v>64905</v>
      </c>
      <c r="D186" s="16">
        <v>10938</v>
      </c>
      <c r="E186" s="16">
        <v>53178</v>
      </c>
      <c r="F186" s="16">
        <v>0</v>
      </c>
      <c r="G186" s="16">
        <v>64565</v>
      </c>
      <c r="H186" s="16">
        <v>86453</v>
      </c>
      <c r="I186" s="16">
        <v>164007</v>
      </c>
      <c r="J186" s="15"/>
      <c r="K186" s="15"/>
      <c r="L186" s="15"/>
      <c r="N186" s="23" t="s">
        <v>116</v>
      </c>
    </row>
    <row r="187" spans="1:14" x14ac:dyDescent="0.2">
      <c r="A187" s="33" t="s">
        <v>104</v>
      </c>
      <c r="B187" s="15"/>
      <c r="C187" s="16">
        <v>58336</v>
      </c>
      <c r="D187" s="16">
        <v>38093</v>
      </c>
      <c r="E187" s="16">
        <v>39740</v>
      </c>
      <c r="F187" s="16">
        <v>0</v>
      </c>
      <c r="G187" s="16">
        <v>24376</v>
      </c>
      <c r="H187" s="16">
        <v>81048</v>
      </c>
      <c r="I187" s="16">
        <v>139631</v>
      </c>
      <c r="J187" s="15"/>
      <c r="K187" s="15"/>
      <c r="L187" s="15"/>
      <c r="N187" s="23" t="s">
        <v>117</v>
      </c>
    </row>
    <row r="188" spans="1:14" x14ac:dyDescent="0.2">
      <c r="A188" s="33" t="s">
        <v>105</v>
      </c>
      <c r="B188" s="15"/>
      <c r="C188" s="16">
        <v>50053</v>
      </c>
      <c r="D188" s="16">
        <v>49304</v>
      </c>
      <c r="E188" s="16">
        <v>41755</v>
      </c>
      <c r="F188" s="16">
        <v>0</v>
      </c>
      <c r="G188" s="16">
        <v>24092</v>
      </c>
      <c r="H188" s="16">
        <v>81945</v>
      </c>
      <c r="I188" s="16">
        <v>115539</v>
      </c>
      <c r="J188" s="15"/>
      <c r="K188" s="15"/>
      <c r="L188" s="15"/>
      <c r="N188" s="23" t="s">
        <v>118</v>
      </c>
    </row>
    <row r="189" spans="1:14" x14ac:dyDescent="0.2">
      <c r="A189" s="33" t="s">
        <v>106</v>
      </c>
      <c r="B189" s="15"/>
      <c r="C189" s="16">
        <v>76792</v>
      </c>
      <c r="D189" s="16">
        <v>71316</v>
      </c>
      <c r="E189" s="16">
        <v>31727</v>
      </c>
      <c r="F189" s="16">
        <v>0</v>
      </c>
      <c r="G189" s="16">
        <v>-30103</v>
      </c>
      <c r="H189" s="16">
        <v>86894</v>
      </c>
      <c r="I189" s="16">
        <v>145642</v>
      </c>
      <c r="J189" s="15"/>
      <c r="K189" s="15"/>
      <c r="L189" s="15"/>
      <c r="N189" s="23" t="s">
        <v>119</v>
      </c>
    </row>
    <row r="190" spans="1:14" x14ac:dyDescent="0.2">
      <c r="A190" s="33" t="s">
        <v>107</v>
      </c>
      <c r="B190" s="15"/>
      <c r="C190" s="16">
        <v>64281</v>
      </c>
      <c r="D190" s="16">
        <v>78056</v>
      </c>
      <c r="E190" s="16">
        <v>34598</v>
      </c>
      <c r="F190" s="16">
        <v>0</v>
      </c>
      <c r="G190" s="16">
        <v>-8732</v>
      </c>
      <c r="H190" s="16">
        <v>99572</v>
      </c>
      <c r="I190" s="16">
        <v>154374</v>
      </c>
      <c r="J190" s="15"/>
      <c r="K190" s="15"/>
      <c r="L190" s="15"/>
      <c r="N190" s="23" t="s">
        <v>120</v>
      </c>
    </row>
    <row r="191" spans="1:14" x14ac:dyDescent="0.2">
      <c r="A191" s="33" t="s">
        <v>108</v>
      </c>
      <c r="B191" s="15"/>
      <c r="C191" s="16">
        <v>71870</v>
      </c>
      <c r="D191" s="16">
        <v>65488</v>
      </c>
      <c r="E191" s="16">
        <v>75122</v>
      </c>
      <c r="F191" s="16">
        <v>0</v>
      </c>
      <c r="G191" s="16">
        <v>29141</v>
      </c>
      <c r="H191" s="16">
        <v>92849</v>
      </c>
      <c r="I191" s="16">
        <v>125233</v>
      </c>
      <c r="J191" s="15"/>
      <c r="K191" s="15"/>
      <c r="L191" s="15"/>
      <c r="N191" s="23" t="s">
        <v>121</v>
      </c>
    </row>
    <row r="192" spans="1:14" x14ac:dyDescent="0.2">
      <c r="A192" s="33" t="s">
        <v>109</v>
      </c>
      <c r="B192" s="15"/>
      <c r="C192" s="16">
        <v>65951</v>
      </c>
      <c r="D192" s="16">
        <v>154500</v>
      </c>
      <c r="E192" s="16">
        <v>25416</v>
      </c>
      <c r="F192" s="16">
        <v>0</v>
      </c>
      <c r="G192" s="16">
        <v>-88183</v>
      </c>
      <c r="H192" s="16">
        <v>103094</v>
      </c>
      <c r="I192" s="16">
        <v>213416</v>
      </c>
      <c r="J192" s="15"/>
      <c r="K192" s="15"/>
      <c r="L192" s="15"/>
      <c r="N192" s="23" t="s">
        <v>122</v>
      </c>
    </row>
    <row r="193" spans="1:14" x14ac:dyDescent="0.2">
      <c r="A193" s="33" t="s">
        <v>110</v>
      </c>
      <c r="B193" s="15"/>
      <c r="C193" s="16">
        <v>40594</v>
      </c>
      <c r="D193" s="16">
        <v>79217</v>
      </c>
      <c r="E193" s="16">
        <v>24692</v>
      </c>
      <c r="F193" s="16">
        <v>0</v>
      </c>
      <c r="G193" s="16">
        <v>-3406</v>
      </c>
      <c r="H193" s="16">
        <v>91305</v>
      </c>
      <c r="I193" s="16">
        <v>216822</v>
      </c>
      <c r="J193" s="15"/>
      <c r="K193" s="15"/>
      <c r="L193" s="15"/>
      <c r="N193" s="23" t="s">
        <v>123</v>
      </c>
    </row>
    <row r="194" spans="1:14" x14ac:dyDescent="0.2">
      <c r="A194" s="33" t="s">
        <v>111</v>
      </c>
      <c r="B194" s="15"/>
      <c r="C194" s="16">
        <v>57511</v>
      </c>
      <c r="D194" s="16">
        <v>65430</v>
      </c>
      <c r="E194" s="16">
        <v>42209</v>
      </c>
      <c r="F194" s="16">
        <v>0</v>
      </c>
      <c r="G194" s="16">
        <v>16865</v>
      </c>
      <c r="H194" s="16">
        <v>94666</v>
      </c>
      <c r="I194" s="16">
        <v>199957</v>
      </c>
      <c r="J194" s="15"/>
      <c r="K194" s="15"/>
      <c r="L194" s="15"/>
      <c r="N194" s="23" t="s">
        <v>124</v>
      </c>
    </row>
    <row r="195" spans="1:14" x14ac:dyDescent="0.2">
      <c r="A195" s="33" t="s">
        <v>112</v>
      </c>
      <c r="B195" s="15"/>
      <c r="C195" s="16">
        <v>71305</v>
      </c>
      <c r="D195" s="16">
        <v>79393</v>
      </c>
      <c r="E195" s="16">
        <v>74780</v>
      </c>
      <c r="F195" s="16">
        <v>0</v>
      </c>
      <c r="G195" s="16">
        <v>11770</v>
      </c>
      <c r="H195" s="16">
        <v>89914</v>
      </c>
      <c r="I195" s="16">
        <v>188187</v>
      </c>
      <c r="J195" s="15"/>
      <c r="K195" s="15"/>
      <c r="L195" s="15"/>
      <c r="N195" s="23" t="s">
        <v>125</v>
      </c>
    </row>
    <row r="196" spans="1:14" ht="13.5" thickBot="1" x14ac:dyDescent="0.25">
      <c r="A196" s="41" t="s">
        <v>113</v>
      </c>
      <c r="C196" s="42">
        <v>67070</v>
      </c>
      <c r="D196" s="42">
        <v>77276</v>
      </c>
      <c r="E196" s="42">
        <v>56012</v>
      </c>
      <c r="F196" s="42">
        <v>0</v>
      </c>
      <c r="G196" s="42">
        <v>-1978</v>
      </c>
      <c r="H196" s="42">
        <v>85561</v>
      </c>
      <c r="I196" s="42">
        <v>190165</v>
      </c>
      <c r="J196" s="2"/>
      <c r="K196" s="2"/>
      <c r="L196" s="42"/>
      <c r="N196" s="43" t="s">
        <v>113</v>
      </c>
    </row>
    <row r="197" spans="1:14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M197" s="3"/>
      <c r="N197" s="37">
        <v>2005</v>
      </c>
    </row>
    <row r="198" spans="1:14" x14ac:dyDescent="0.2">
      <c r="A198" s="33" t="s">
        <v>102</v>
      </c>
      <c r="B198" s="15"/>
      <c r="C198" s="16">
        <v>58048</v>
      </c>
      <c r="D198" s="16">
        <v>99976</v>
      </c>
      <c r="E198" s="16">
        <v>105054</v>
      </c>
      <c r="F198" s="16">
        <v>0</v>
      </c>
      <c r="G198" s="16">
        <v>16466</v>
      </c>
      <c r="H198" s="16">
        <v>82964</v>
      </c>
      <c r="I198" s="16">
        <v>173699</v>
      </c>
      <c r="J198" s="15"/>
      <c r="K198" s="15"/>
      <c r="L198" s="14">
        <v>2887.1471999999999</v>
      </c>
      <c r="N198" s="23" t="s">
        <v>115</v>
      </c>
    </row>
    <row r="199" spans="1:14" x14ac:dyDescent="0.2">
      <c r="A199" s="33" t="s">
        <v>103</v>
      </c>
      <c r="B199" s="15"/>
      <c r="C199" s="16">
        <v>58327</v>
      </c>
      <c r="D199" s="16">
        <v>12490</v>
      </c>
      <c r="E199" s="16">
        <v>39749</v>
      </c>
      <c r="F199" s="16">
        <v>0</v>
      </c>
      <c r="G199" s="16">
        <v>49779</v>
      </c>
      <c r="H199" s="16">
        <v>88582</v>
      </c>
      <c r="I199" s="16">
        <v>123920</v>
      </c>
      <c r="J199" s="15"/>
      <c r="K199" s="15"/>
      <c r="L199" s="14">
        <v>3082.6536000000001</v>
      </c>
      <c r="N199" s="23" t="s">
        <v>116</v>
      </c>
    </row>
    <row r="200" spans="1:14" x14ac:dyDescent="0.2">
      <c r="A200" s="33" t="s">
        <v>104</v>
      </c>
      <c r="B200" s="15"/>
      <c r="C200" s="16">
        <v>64728</v>
      </c>
      <c r="D200" s="16">
        <v>59765</v>
      </c>
      <c r="E200" s="16">
        <v>33639</v>
      </c>
      <c r="F200" s="16">
        <v>0</v>
      </c>
      <c r="G200" s="16">
        <v>1245</v>
      </c>
      <c r="H200" s="16">
        <v>89461</v>
      </c>
      <c r="I200" s="16">
        <v>122675</v>
      </c>
      <c r="J200" s="15"/>
      <c r="K200" s="15"/>
      <c r="L200" s="14">
        <v>3113.2428000000004</v>
      </c>
      <c r="N200" s="23" t="s">
        <v>117</v>
      </c>
    </row>
    <row r="201" spans="1:14" x14ac:dyDescent="0.2">
      <c r="A201" s="33" t="s">
        <v>105</v>
      </c>
      <c r="B201" s="15"/>
      <c r="C201" s="16">
        <v>20510</v>
      </c>
      <c r="D201" s="16">
        <v>109601</v>
      </c>
      <c r="E201" s="16">
        <v>19670</v>
      </c>
      <c r="F201" s="16">
        <v>0</v>
      </c>
      <c r="G201" s="16">
        <v>-18641</v>
      </c>
      <c r="H201" s="16">
        <v>88455</v>
      </c>
      <c r="I201" s="16">
        <v>141316</v>
      </c>
      <c r="J201" s="15"/>
      <c r="K201" s="15"/>
      <c r="L201" s="14">
        <v>3078.2339999999999</v>
      </c>
      <c r="N201" s="23" t="s">
        <v>118</v>
      </c>
    </row>
    <row r="202" spans="1:14" x14ac:dyDescent="0.2">
      <c r="A202" s="33" t="s">
        <v>106</v>
      </c>
      <c r="B202" s="15"/>
      <c r="C202" s="16">
        <v>33332</v>
      </c>
      <c r="D202" s="16">
        <v>115673</v>
      </c>
      <c r="E202" s="16">
        <v>27626</v>
      </c>
      <c r="F202" s="16">
        <v>0</v>
      </c>
      <c r="G202" s="16">
        <v>-32529</v>
      </c>
      <c r="H202" s="16">
        <v>89115</v>
      </c>
      <c r="I202" s="16">
        <v>173845</v>
      </c>
      <c r="J202" s="15"/>
      <c r="K202" s="15"/>
      <c r="L202" s="14">
        <v>3101.2020000000002</v>
      </c>
      <c r="N202" s="23" t="s">
        <v>119</v>
      </c>
    </row>
    <row r="203" spans="1:14" x14ac:dyDescent="0.2">
      <c r="A203" s="33" t="s">
        <v>107</v>
      </c>
      <c r="B203" s="15"/>
      <c r="C203" s="16">
        <v>63960</v>
      </c>
      <c r="D203" s="16">
        <v>239334</v>
      </c>
      <c r="E203" s="16">
        <v>38811</v>
      </c>
      <c r="F203" s="16">
        <v>0</v>
      </c>
      <c r="G203" s="16">
        <v>-158330</v>
      </c>
      <c r="H203" s="16">
        <v>110840</v>
      </c>
      <c r="I203" s="16">
        <v>332175</v>
      </c>
      <c r="J203" s="15"/>
      <c r="K203" s="15"/>
      <c r="L203" s="14">
        <v>3857.232</v>
      </c>
      <c r="N203" s="23" t="s">
        <v>120</v>
      </c>
    </row>
    <row r="204" spans="1:14" x14ac:dyDescent="0.2">
      <c r="A204" s="33" t="s">
        <v>108</v>
      </c>
      <c r="B204" s="15"/>
      <c r="C204" s="16">
        <v>63968</v>
      </c>
      <c r="D204" s="16">
        <v>185869</v>
      </c>
      <c r="E204" s="16">
        <v>57633</v>
      </c>
      <c r="F204" s="16">
        <v>0</v>
      </c>
      <c r="G204" s="16">
        <v>-95701</v>
      </c>
      <c r="H204" s="16">
        <v>106849</v>
      </c>
      <c r="I204" s="16">
        <v>427876</v>
      </c>
      <c r="J204" s="15"/>
      <c r="K204" s="15"/>
      <c r="L204" s="14">
        <v>3718.3452000000007</v>
      </c>
      <c r="N204" s="23" t="s">
        <v>121</v>
      </c>
    </row>
    <row r="205" spans="1:14" x14ac:dyDescent="0.2">
      <c r="A205" s="33" t="s">
        <v>109</v>
      </c>
      <c r="B205" s="15"/>
      <c r="C205" s="16">
        <v>70086</v>
      </c>
      <c r="D205" s="16">
        <v>14629</v>
      </c>
      <c r="E205" s="16">
        <v>29500</v>
      </c>
      <c r="F205" s="16">
        <v>0</v>
      </c>
      <c r="G205" s="16">
        <v>38558</v>
      </c>
      <c r="H205" s="16">
        <v>94763</v>
      </c>
      <c r="I205" s="16">
        <v>389318</v>
      </c>
      <c r="J205" s="15"/>
      <c r="K205" s="15"/>
      <c r="L205" s="14">
        <v>3297.7524000000003</v>
      </c>
      <c r="N205" s="23" t="s">
        <v>122</v>
      </c>
    </row>
    <row r="206" spans="1:14" x14ac:dyDescent="0.2">
      <c r="A206" s="33" t="s">
        <v>110</v>
      </c>
      <c r="B206" s="15"/>
      <c r="C206" s="16">
        <v>66663</v>
      </c>
      <c r="D206" s="16">
        <v>105967</v>
      </c>
      <c r="E206" s="16">
        <v>47229</v>
      </c>
      <c r="F206" s="16">
        <v>0</v>
      </c>
      <c r="G206" s="16">
        <v>-9900</v>
      </c>
      <c r="H206" s="16">
        <v>120883</v>
      </c>
      <c r="I206" s="16">
        <v>399218</v>
      </c>
      <c r="J206" s="15"/>
      <c r="K206" s="15"/>
      <c r="L206" s="14">
        <v>3057.7368000000001</v>
      </c>
      <c r="N206" s="23" t="s">
        <v>123</v>
      </c>
    </row>
    <row r="207" spans="1:14" x14ac:dyDescent="0.2">
      <c r="A207" s="33" t="s">
        <v>111</v>
      </c>
      <c r="B207" s="15"/>
      <c r="C207" s="16">
        <v>58908</v>
      </c>
      <c r="D207" s="16">
        <v>35963</v>
      </c>
      <c r="E207" s="16">
        <v>19925</v>
      </c>
      <c r="F207" s="16">
        <v>0</v>
      </c>
      <c r="G207" s="16">
        <v>29658</v>
      </c>
      <c r="H207" s="16">
        <v>100420</v>
      </c>
      <c r="I207" s="16">
        <v>369560</v>
      </c>
      <c r="J207" s="15"/>
      <c r="K207" s="15"/>
      <c r="L207" s="14">
        <v>3494.616</v>
      </c>
      <c r="N207" s="23" t="s">
        <v>124</v>
      </c>
    </row>
    <row r="208" spans="1:14" x14ac:dyDescent="0.2">
      <c r="A208" s="33" t="s">
        <v>112</v>
      </c>
      <c r="B208" s="15"/>
      <c r="C208" s="16">
        <v>31058</v>
      </c>
      <c r="D208" s="16">
        <v>67600</v>
      </c>
      <c r="E208" s="16">
        <v>37868</v>
      </c>
      <c r="F208" s="16">
        <v>0</v>
      </c>
      <c r="G208" s="16">
        <v>-4595</v>
      </c>
      <c r="H208" s="16">
        <v>88060</v>
      </c>
      <c r="I208" s="16">
        <v>374155</v>
      </c>
      <c r="J208" s="15"/>
      <c r="K208" s="15"/>
      <c r="L208" s="14">
        <v>3064.4879999999998</v>
      </c>
      <c r="N208" s="23" t="s">
        <v>125</v>
      </c>
    </row>
    <row r="209" spans="1:14" ht="13.5" thickBot="1" x14ac:dyDescent="0.25">
      <c r="A209" s="41" t="s">
        <v>113</v>
      </c>
      <c r="C209" s="42">
        <v>44246</v>
      </c>
      <c r="D209" s="42">
        <v>166303</v>
      </c>
      <c r="E209" s="42">
        <v>16760</v>
      </c>
      <c r="F209" s="42">
        <v>0</v>
      </c>
      <c r="G209" s="42">
        <v>-88485</v>
      </c>
      <c r="H209" s="42">
        <v>87866</v>
      </c>
      <c r="I209" s="42">
        <v>462640</v>
      </c>
      <c r="J209" s="2"/>
      <c r="K209" s="2"/>
      <c r="L209" s="42">
        <v>3057.7368000000001</v>
      </c>
      <c r="N209" s="43" t="s">
        <v>113</v>
      </c>
    </row>
    <row r="210" spans="1:14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M210" s="3"/>
      <c r="N210" s="37">
        <v>2006</v>
      </c>
    </row>
    <row r="211" spans="1:14" x14ac:dyDescent="0.2">
      <c r="A211" s="33" t="s">
        <v>102</v>
      </c>
      <c r="B211" s="15"/>
      <c r="C211" s="16">
        <v>55234</v>
      </c>
      <c r="D211" s="16">
        <v>72477</v>
      </c>
      <c r="E211" s="16">
        <v>30426</v>
      </c>
      <c r="F211" s="16">
        <v>0</v>
      </c>
      <c r="G211" s="16">
        <v>-13029</v>
      </c>
      <c r="H211" s="16">
        <v>82772</v>
      </c>
      <c r="I211" s="16">
        <v>475669</v>
      </c>
      <c r="J211" s="15"/>
      <c r="K211" s="15"/>
      <c r="L211" s="14">
        <v>2880.4656</v>
      </c>
      <c r="N211" s="23" t="s">
        <v>115</v>
      </c>
    </row>
    <row r="212" spans="1:14" x14ac:dyDescent="0.2">
      <c r="A212" s="33" t="s">
        <v>103</v>
      </c>
      <c r="B212" s="15"/>
      <c r="C212" s="16">
        <v>67481</v>
      </c>
      <c r="D212" s="16">
        <v>53026</v>
      </c>
      <c r="E212" s="16">
        <v>37535</v>
      </c>
      <c r="F212" s="16">
        <v>0</v>
      </c>
      <c r="G212" s="16">
        <v>-2626</v>
      </c>
      <c r="H212" s="16">
        <v>79772</v>
      </c>
      <c r="I212" s="16">
        <v>478295</v>
      </c>
      <c r="J212" s="15"/>
      <c r="K212" s="15"/>
      <c r="L212" s="14">
        <v>2776.0655999999999</v>
      </c>
      <c r="N212" s="23" t="s">
        <v>116</v>
      </c>
    </row>
    <row r="213" spans="1:14" x14ac:dyDescent="0.2">
      <c r="A213" s="33" t="s">
        <v>104</v>
      </c>
      <c r="B213" s="15"/>
      <c r="C213" s="16">
        <v>59662</v>
      </c>
      <c r="D213" s="16">
        <v>51659</v>
      </c>
      <c r="E213" s="16">
        <v>69603</v>
      </c>
      <c r="F213" s="16">
        <v>0</v>
      </c>
      <c r="G213" s="16">
        <v>48189</v>
      </c>
      <c r="H213" s="16">
        <v>89630</v>
      </c>
      <c r="I213" s="16">
        <v>430106</v>
      </c>
      <c r="J213" s="15"/>
      <c r="K213" s="15"/>
      <c r="L213" s="14">
        <v>3119.1239999999998</v>
      </c>
      <c r="N213" s="23" t="s">
        <v>117</v>
      </c>
    </row>
    <row r="214" spans="1:14" x14ac:dyDescent="0.2">
      <c r="A214" s="33" t="s">
        <v>105</v>
      </c>
      <c r="B214" s="15"/>
      <c r="C214" s="16">
        <v>73794</v>
      </c>
      <c r="D214" s="16">
        <v>81070</v>
      </c>
      <c r="E214" s="16">
        <v>27853</v>
      </c>
      <c r="F214" s="16">
        <v>0</v>
      </c>
      <c r="G214" s="16">
        <v>-41234</v>
      </c>
      <c r="H214" s="16">
        <v>85601</v>
      </c>
      <c r="I214" s="16">
        <v>471340</v>
      </c>
      <c r="J214" s="15"/>
      <c r="K214" s="15"/>
      <c r="L214" s="14">
        <v>2978.9148000000005</v>
      </c>
      <c r="N214" s="23" t="s">
        <v>118</v>
      </c>
    </row>
    <row r="215" spans="1:14" x14ac:dyDescent="0.2">
      <c r="A215" s="33" t="s">
        <v>106</v>
      </c>
      <c r="B215" s="15"/>
      <c r="C215" s="16">
        <v>72430</v>
      </c>
      <c r="D215" s="16">
        <v>105746</v>
      </c>
      <c r="E215" s="16">
        <v>46857</v>
      </c>
      <c r="F215" s="16">
        <v>0</v>
      </c>
      <c r="G215" s="16">
        <v>-37628</v>
      </c>
      <c r="H215" s="16">
        <v>94614</v>
      </c>
      <c r="I215" s="16">
        <v>508968</v>
      </c>
      <c r="J215" s="15"/>
      <c r="K215" s="15"/>
      <c r="L215" s="14">
        <v>3292.5671999999995</v>
      </c>
      <c r="N215" s="23" t="s">
        <v>119</v>
      </c>
    </row>
    <row r="216" spans="1:14" x14ac:dyDescent="0.2">
      <c r="A216" s="33" t="s">
        <v>107</v>
      </c>
      <c r="B216" s="15"/>
      <c r="C216" s="16">
        <v>43444</v>
      </c>
      <c r="D216" s="16">
        <v>27010</v>
      </c>
      <c r="E216" s="16">
        <v>37413</v>
      </c>
      <c r="F216" s="16">
        <v>0</v>
      </c>
      <c r="G216" s="16">
        <v>77885</v>
      </c>
      <c r="H216" s="16">
        <v>104474</v>
      </c>
      <c r="I216" s="16">
        <v>431083</v>
      </c>
      <c r="J216" s="15"/>
      <c r="K216" s="15"/>
      <c r="L216" s="14">
        <v>3635.6952000000006</v>
      </c>
      <c r="N216" s="23" t="s">
        <v>120</v>
      </c>
    </row>
    <row r="217" spans="1:14" x14ac:dyDescent="0.2">
      <c r="A217" s="33" t="s">
        <v>108</v>
      </c>
      <c r="B217" s="15"/>
      <c r="C217" s="16">
        <v>76541</v>
      </c>
      <c r="D217" s="16">
        <v>61719</v>
      </c>
      <c r="E217" s="16">
        <v>39752</v>
      </c>
      <c r="F217" s="16">
        <v>0</v>
      </c>
      <c r="G217" s="16">
        <v>1203</v>
      </c>
      <c r="H217" s="16">
        <v>104851</v>
      </c>
      <c r="I217" s="16">
        <v>429880</v>
      </c>
      <c r="J217" s="15"/>
      <c r="K217" s="15"/>
      <c r="L217" s="14">
        <v>3648.8148000000001</v>
      </c>
      <c r="N217" s="23" t="s">
        <v>121</v>
      </c>
    </row>
    <row r="218" spans="1:14" x14ac:dyDescent="0.2">
      <c r="A218" s="33" t="s">
        <v>109</v>
      </c>
      <c r="B218" s="15"/>
      <c r="C218" s="16">
        <v>75669</v>
      </c>
      <c r="D218" s="16">
        <v>8704</v>
      </c>
      <c r="E218" s="16">
        <v>41096</v>
      </c>
      <c r="F218" s="16">
        <v>0</v>
      </c>
      <c r="G218" s="16">
        <v>71107</v>
      </c>
      <c r="H218" s="16">
        <v>114764</v>
      </c>
      <c r="I218" s="16">
        <v>358773</v>
      </c>
      <c r="J218" s="15"/>
      <c r="K218" s="15"/>
      <c r="L218" s="14">
        <v>3993.7872000000007</v>
      </c>
      <c r="N218" s="23" t="s">
        <v>122</v>
      </c>
    </row>
    <row r="219" spans="1:14" x14ac:dyDescent="0.2">
      <c r="A219" s="33" t="s">
        <v>110</v>
      </c>
      <c r="B219" s="15"/>
      <c r="C219" s="16">
        <v>68611</v>
      </c>
      <c r="D219" s="16">
        <v>168382</v>
      </c>
      <c r="E219" s="16">
        <v>29888</v>
      </c>
      <c r="F219" s="16">
        <v>0</v>
      </c>
      <c r="G219" s="16">
        <v>-114077</v>
      </c>
      <c r="H219" s="16">
        <v>93230</v>
      </c>
      <c r="I219" s="16">
        <v>472850</v>
      </c>
      <c r="J219" s="15"/>
      <c r="K219" s="15"/>
      <c r="L219" s="14">
        <v>3244.404</v>
      </c>
      <c r="N219" s="23" t="s">
        <v>123</v>
      </c>
    </row>
    <row r="220" spans="1:14" x14ac:dyDescent="0.2">
      <c r="A220" s="33" t="s">
        <v>111</v>
      </c>
      <c r="B220" s="15"/>
      <c r="C220" s="16">
        <v>64650</v>
      </c>
      <c r="D220" s="16">
        <v>50105</v>
      </c>
      <c r="E220" s="16">
        <v>40785</v>
      </c>
      <c r="F220" s="16">
        <v>0</v>
      </c>
      <c r="G220" s="16">
        <v>26562</v>
      </c>
      <c r="H220" s="16">
        <v>100781</v>
      </c>
      <c r="I220" s="16">
        <v>446288</v>
      </c>
      <c r="J220" s="15"/>
      <c r="K220" s="15"/>
      <c r="L220" s="14">
        <v>3507.1788000000001</v>
      </c>
      <c r="N220" s="23" t="s">
        <v>124</v>
      </c>
    </row>
    <row r="221" spans="1:14" x14ac:dyDescent="0.2">
      <c r="A221" s="33" t="s">
        <v>112</v>
      </c>
      <c r="B221" s="15"/>
      <c r="C221" s="16">
        <v>51078</v>
      </c>
      <c r="D221" s="16">
        <v>66836</v>
      </c>
      <c r="E221" s="16">
        <v>58390</v>
      </c>
      <c r="F221" s="16">
        <v>0</v>
      </c>
      <c r="G221" s="16">
        <v>26938</v>
      </c>
      <c r="H221" s="16">
        <v>86015</v>
      </c>
      <c r="I221" s="16">
        <v>419350</v>
      </c>
      <c r="J221" s="15"/>
      <c r="K221" s="15"/>
      <c r="L221" s="14">
        <v>2993.3220000000001</v>
      </c>
      <c r="N221" s="23" t="s">
        <v>125</v>
      </c>
    </row>
    <row r="222" spans="1:14" ht="13.5" thickBot="1" x14ac:dyDescent="0.25">
      <c r="A222" s="41" t="s">
        <v>113</v>
      </c>
      <c r="C222" s="42">
        <v>51137</v>
      </c>
      <c r="D222" s="42">
        <v>0</v>
      </c>
      <c r="E222" s="42">
        <v>95175</v>
      </c>
      <c r="F222" s="42">
        <v>0</v>
      </c>
      <c r="G222" s="42">
        <v>129037</v>
      </c>
      <c r="H222" s="42">
        <v>86019</v>
      </c>
      <c r="I222" s="42">
        <v>290313</v>
      </c>
      <c r="J222" s="2"/>
      <c r="K222" s="2"/>
      <c r="L222" s="42">
        <v>2993.4611999999997</v>
      </c>
      <c r="N222" s="43" t="s">
        <v>113</v>
      </c>
    </row>
    <row r="223" spans="1:14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M223" s="3"/>
      <c r="N223" s="37">
        <v>2007</v>
      </c>
    </row>
    <row r="224" spans="1:14" x14ac:dyDescent="0.2">
      <c r="A224" s="33" t="s">
        <v>102</v>
      </c>
      <c r="B224" s="15"/>
      <c r="C224" s="16">
        <v>63196</v>
      </c>
      <c r="D224" s="16">
        <v>99720</v>
      </c>
      <c r="E224" s="16">
        <v>189511</v>
      </c>
      <c r="F224" s="16">
        <v>0</v>
      </c>
      <c r="G224" s="16">
        <v>103415</v>
      </c>
      <c r="H224" s="16">
        <v>93059</v>
      </c>
      <c r="I224" s="16">
        <v>186898</v>
      </c>
      <c r="J224" s="15"/>
      <c r="K224" s="15"/>
      <c r="L224" s="14">
        <v>3238.4531999999999</v>
      </c>
      <c r="N224" s="23" t="s">
        <v>115</v>
      </c>
    </row>
    <row r="225" spans="1:14" x14ac:dyDescent="0.2">
      <c r="A225" s="33" t="s">
        <v>103</v>
      </c>
      <c r="B225" s="15"/>
      <c r="C225" s="16">
        <v>63508</v>
      </c>
      <c r="D225" s="16">
        <v>148529</v>
      </c>
      <c r="E225" s="16">
        <v>14723</v>
      </c>
      <c r="F225" s="16">
        <v>0</v>
      </c>
      <c r="G225" s="16">
        <v>-125303</v>
      </c>
      <c r="H225" s="16">
        <v>99347</v>
      </c>
      <c r="I225" s="16">
        <v>312201</v>
      </c>
      <c r="J225" s="15"/>
      <c r="K225" s="15"/>
      <c r="L225" s="14">
        <v>3457.2755999999999</v>
      </c>
      <c r="N225" s="23" t="s">
        <v>116</v>
      </c>
    </row>
    <row r="226" spans="1:14" x14ac:dyDescent="0.2">
      <c r="A226" s="33" t="s">
        <v>104</v>
      </c>
      <c r="B226" s="15"/>
      <c r="C226" s="16">
        <v>69105</v>
      </c>
      <c r="D226" s="16">
        <v>50983</v>
      </c>
      <c r="E226" s="16">
        <v>26343</v>
      </c>
      <c r="F226" s="16">
        <v>0</v>
      </c>
      <c r="G226" s="16">
        <v>-3462</v>
      </c>
      <c r="H226" s="16">
        <v>93555</v>
      </c>
      <c r="I226" s="16">
        <v>315663</v>
      </c>
      <c r="J226" s="15"/>
      <c r="K226" s="15"/>
      <c r="L226" s="14">
        <v>3255.7139999999999</v>
      </c>
      <c r="N226" s="23" t="s">
        <v>117</v>
      </c>
    </row>
    <row r="227" spans="1:14" x14ac:dyDescent="0.2">
      <c r="A227" s="33" t="s">
        <v>105</v>
      </c>
      <c r="B227" s="15"/>
      <c r="C227" s="16">
        <v>46411</v>
      </c>
      <c r="D227" s="16">
        <v>96679</v>
      </c>
      <c r="E227" s="16">
        <v>46974</v>
      </c>
      <c r="F227" s="16">
        <v>0</v>
      </c>
      <c r="G227" s="16">
        <v>-19277</v>
      </c>
      <c r="H227" s="16">
        <v>81699</v>
      </c>
      <c r="I227" s="16">
        <v>334940</v>
      </c>
      <c r="J227" s="15"/>
      <c r="K227" s="15"/>
      <c r="L227" s="14">
        <v>2843.1252000000004</v>
      </c>
      <c r="N227" s="23" t="s">
        <v>118</v>
      </c>
    </row>
    <row r="228" spans="1:14" x14ac:dyDescent="0.2">
      <c r="A228" s="33" t="s">
        <v>106</v>
      </c>
      <c r="B228" s="15"/>
      <c r="C228" s="16">
        <v>40566</v>
      </c>
      <c r="D228" s="16">
        <v>121665</v>
      </c>
      <c r="E228" s="16">
        <v>27347</v>
      </c>
      <c r="F228" s="16">
        <v>0</v>
      </c>
      <c r="G228" s="16">
        <v>-37841</v>
      </c>
      <c r="H228" s="16">
        <v>93523</v>
      </c>
      <c r="I228" s="16">
        <v>372781</v>
      </c>
      <c r="J228" s="15"/>
      <c r="K228" s="15"/>
      <c r="L228" s="14">
        <v>3254.6004000000003</v>
      </c>
      <c r="N228" s="23" t="s">
        <v>119</v>
      </c>
    </row>
    <row r="229" spans="1:14" x14ac:dyDescent="0.2">
      <c r="A229" s="33" t="s">
        <v>107</v>
      </c>
      <c r="B229" s="15"/>
      <c r="C229" s="16">
        <v>70820</v>
      </c>
      <c r="D229" s="16">
        <v>28509</v>
      </c>
      <c r="E229" s="16">
        <v>36017</v>
      </c>
      <c r="F229" s="16">
        <v>0</v>
      </c>
      <c r="G229" s="16">
        <v>41245</v>
      </c>
      <c r="H229" s="16">
        <v>104539</v>
      </c>
      <c r="I229" s="16">
        <v>331536</v>
      </c>
      <c r="J229" s="15"/>
      <c r="K229" s="15"/>
      <c r="L229" s="14">
        <v>3637.9572000000007</v>
      </c>
      <c r="N229" s="23" t="s">
        <v>120</v>
      </c>
    </row>
    <row r="230" spans="1:14" x14ac:dyDescent="0.2">
      <c r="A230" s="33" t="s">
        <v>108</v>
      </c>
      <c r="B230" s="15"/>
      <c r="C230" s="16">
        <v>75263</v>
      </c>
      <c r="D230" s="16">
        <v>67049</v>
      </c>
      <c r="E230" s="16">
        <v>30923</v>
      </c>
      <c r="F230" s="16">
        <v>0</v>
      </c>
      <c r="G230" s="16">
        <v>18857</v>
      </c>
      <c r="H230" s="16">
        <v>117224</v>
      </c>
      <c r="I230" s="16">
        <v>312679</v>
      </c>
      <c r="J230" s="15"/>
      <c r="K230" s="15"/>
      <c r="L230" s="14">
        <v>4079.3952000000008</v>
      </c>
      <c r="N230" s="23" t="s">
        <v>121</v>
      </c>
    </row>
    <row r="231" spans="1:14" x14ac:dyDescent="0.2">
      <c r="A231" s="33" t="s">
        <v>109</v>
      </c>
      <c r="B231" s="15"/>
      <c r="C231" s="16">
        <v>50592</v>
      </c>
      <c r="D231" s="16">
        <v>109085</v>
      </c>
      <c r="E231" s="16">
        <v>37597</v>
      </c>
      <c r="F231" s="16">
        <v>0</v>
      </c>
      <c r="G231" s="16">
        <v>-16825</v>
      </c>
      <c r="H231" s="16">
        <v>106393</v>
      </c>
      <c r="I231" s="16">
        <v>329504</v>
      </c>
      <c r="J231" s="15"/>
      <c r="K231" s="15"/>
      <c r="L231" s="14">
        <v>3702.4764000000005</v>
      </c>
      <c r="N231" s="23" t="s">
        <v>122</v>
      </c>
    </row>
    <row r="232" spans="1:14" x14ac:dyDescent="0.2">
      <c r="A232" s="33" t="s">
        <v>110</v>
      </c>
      <c r="B232" s="15"/>
      <c r="C232" s="16">
        <v>51111</v>
      </c>
      <c r="D232" s="16">
        <v>74364</v>
      </c>
      <c r="E232" s="16">
        <v>24723</v>
      </c>
      <c r="F232" s="16">
        <v>0</v>
      </c>
      <c r="G232" s="16">
        <v>718</v>
      </c>
      <c r="H232" s="16">
        <v>101316</v>
      </c>
      <c r="I232" s="16">
        <v>328786</v>
      </c>
      <c r="J232" s="15"/>
      <c r="K232" s="15"/>
      <c r="L232" s="14">
        <v>3525.7968000000001</v>
      </c>
      <c r="N232" s="23" t="s">
        <v>123</v>
      </c>
    </row>
    <row r="233" spans="1:14" x14ac:dyDescent="0.2">
      <c r="A233" s="33" t="s">
        <v>111</v>
      </c>
      <c r="B233" s="15"/>
      <c r="C233" s="16">
        <v>64211</v>
      </c>
      <c r="D233" s="16">
        <v>79476</v>
      </c>
      <c r="E233" s="16">
        <v>55117</v>
      </c>
      <c r="F233" s="16">
        <v>0</v>
      </c>
      <c r="G233" s="16">
        <v>12536</v>
      </c>
      <c r="H233" s="16">
        <v>105902</v>
      </c>
      <c r="I233" s="16">
        <v>316250</v>
      </c>
      <c r="J233" s="15"/>
      <c r="K233" s="15"/>
      <c r="L233" s="14">
        <v>3685.3896</v>
      </c>
      <c r="N233" s="23" t="s">
        <v>124</v>
      </c>
    </row>
    <row r="234" spans="1:14" x14ac:dyDescent="0.2">
      <c r="A234" s="33" t="s">
        <v>112</v>
      </c>
      <c r="B234" s="15"/>
      <c r="C234" s="16">
        <v>33838</v>
      </c>
      <c r="D234" s="16">
        <v>17281</v>
      </c>
      <c r="E234" s="16">
        <v>64354</v>
      </c>
      <c r="F234" s="16">
        <v>0</v>
      </c>
      <c r="G234" s="16">
        <v>107884</v>
      </c>
      <c r="H234" s="16">
        <v>89388</v>
      </c>
      <c r="I234" s="16">
        <v>208366</v>
      </c>
      <c r="J234" s="15"/>
      <c r="K234" s="15"/>
      <c r="L234" s="14">
        <v>3110.7024000000006</v>
      </c>
      <c r="N234" s="23" t="s">
        <v>125</v>
      </c>
    </row>
    <row r="235" spans="1:14" ht="13.5" thickBot="1" x14ac:dyDescent="0.25">
      <c r="A235" s="41" t="s">
        <v>113</v>
      </c>
      <c r="C235" s="42">
        <v>49093</v>
      </c>
      <c r="D235" s="42">
        <v>29451</v>
      </c>
      <c r="E235" s="42">
        <v>83470</v>
      </c>
      <c r="F235" s="42">
        <v>0</v>
      </c>
      <c r="G235" s="42">
        <v>73135</v>
      </c>
      <c r="H235" s="42">
        <v>84693</v>
      </c>
      <c r="I235" s="42">
        <v>135231</v>
      </c>
      <c r="J235" s="2"/>
      <c r="K235" s="2"/>
      <c r="L235" s="42">
        <v>2947.3164000000002</v>
      </c>
      <c r="N235" s="43" t="s">
        <v>113</v>
      </c>
    </row>
    <row r="236" spans="1:14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M236" s="3"/>
      <c r="N236" s="37">
        <v>2008</v>
      </c>
    </row>
    <row r="237" spans="1:14" x14ac:dyDescent="0.2">
      <c r="A237" s="33" t="s">
        <v>102</v>
      </c>
      <c r="B237" s="15"/>
      <c r="C237" s="16">
        <v>48619</v>
      </c>
      <c r="D237" s="16">
        <v>191668</v>
      </c>
      <c r="E237" s="16">
        <v>21049</v>
      </c>
      <c r="F237" s="16">
        <v>0</v>
      </c>
      <c r="G237" s="16">
        <v>-144651</v>
      </c>
      <c r="H237" s="16">
        <v>81420</v>
      </c>
      <c r="I237" s="16">
        <v>279882</v>
      </c>
      <c r="J237" s="15"/>
      <c r="K237" s="15"/>
      <c r="L237" s="14">
        <v>2833.4160000000002</v>
      </c>
      <c r="N237" s="23" t="s">
        <v>115</v>
      </c>
    </row>
    <row r="238" spans="1:14" x14ac:dyDescent="0.2">
      <c r="A238" s="33" t="s">
        <v>103</v>
      </c>
      <c r="B238" s="15"/>
      <c r="C238" s="16">
        <v>53898</v>
      </c>
      <c r="D238" s="16">
        <v>95018</v>
      </c>
      <c r="E238" s="16">
        <v>56229</v>
      </c>
      <c r="F238" s="16">
        <v>0</v>
      </c>
      <c r="G238" s="16">
        <v>17813</v>
      </c>
      <c r="H238" s="16">
        <v>104899</v>
      </c>
      <c r="I238" s="16">
        <v>262069</v>
      </c>
      <c r="J238" s="15"/>
      <c r="K238" s="15"/>
      <c r="L238" s="14">
        <v>3650.4852000000005</v>
      </c>
      <c r="N238" s="23" t="s">
        <v>116</v>
      </c>
    </row>
    <row r="239" spans="1:14" x14ac:dyDescent="0.2">
      <c r="A239" s="33" t="s">
        <v>104</v>
      </c>
      <c r="B239" s="15"/>
      <c r="C239" s="16">
        <v>51284</v>
      </c>
      <c r="D239" s="16">
        <v>72283</v>
      </c>
      <c r="E239" s="16">
        <v>34872</v>
      </c>
      <c r="F239" s="16">
        <v>0</v>
      </c>
      <c r="G239" s="16">
        <v>15689</v>
      </c>
      <c r="H239" s="16">
        <v>108300</v>
      </c>
      <c r="I239" s="16">
        <v>246380</v>
      </c>
      <c r="J239" s="15"/>
      <c r="K239" s="15"/>
      <c r="L239" s="14">
        <v>3768.84</v>
      </c>
      <c r="N239" s="23" t="s">
        <v>117</v>
      </c>
    </row>
    <row r="240" spans="1:14" x14ac:dyDescent="0.2">
      <c r="A240" s="33" t="s">
        <v>105</v>
      </c>
      <c r="B240" s="15"/>
      <c r="C240" s="16">
        <v>30705</v>
      </c>
      <c r="D240" s="16">
        <v>79566</v>
      </c>
      <c r="E240" s="16">
        <v>45042</v>
      </c>
      <c r="F240" s="16">
        <v>0</v>
      </c>
      <c r="G240" s="16">
        <v>16268</v>
      </c>
      <c r="H240" s="16">
        <v>87931</v>
      </c>
      <c r="I240" s="16">
        <v>230112</v>
      </c>
      <c r="J240" s="15"/>
      <c r="K240" s="15"/>
      <c r="L240" s="14">
        <v>3059.9988000000003</v>
      </c>
      <c r="N240" s="23" t="s">
        <v>118</v>
      </c>
    </row>
    <row r="241" spans="1:15" x14ac:dyDescent="0.2">
      <c r="A241" s="33" t="s">
        <v>106</v>
      </c>
      <c r="B241" s="15"/>
      <c r="C241" s="16">
        <v>69520</v>
      </c>
      <c r="D241" s="16">
        <v>25149</v>
      </c>
      <c r="E241" s="16">
        <v>32953</v>
      </c>
      <c r="F241" s="16">
        <v>0</v>
      </c>
      <c r="G241" s="16">
        <v>17149</v>
      </c>
      <c r="H241" s="16">
        <v>91205</v>
      </c>
      <c r="I241" s="16">
        <v>212963</v>
      </c>
      <c r="J241" s="15"/>
      <c r="K241" s="15"/>
      <c r="L241" s="14">
        <v>3173.9340000000002</v>
      </c>
      <c r="N241" s="23" t="s">
        <v>119</v>
      </c>
    </row>
    <row r="242" spans="1:15" x14ac:dyDescent="0.2">
      <c r="A242" s="33" t="s">
        <v>107</v>
      </c>
      <c r="B242" s="15"/>
      <c r="C242" s="16">
        <v>73494</v>
      </c>
      <c r="D242" s="16">
        <v>94122</v>
      </c>
      <c r="E242" s="16">
        <v>42768</v>
      </c>
      <c r="F242" s="16">
        <v>0</v>
      </c>
      <c r="G242" s="16">
        <v>-30770</v>
      </c>
      <c r="H242" s="16">
        <v>99165</v>
      </c>
      <c r="I242" s="16">
        <v>243733</v>
      </c>
      <c r="J242" s="15"/>
      <c r="K242" s="15"/>
      <c r="L242" s="14">
        <v>3450.942</v>
      </c>
      <c r="N242" s="23" t="s">
        <v>120</v>
      </c>
    </row>
    <row r="243" spans="1:15" x14ac:dyDescent="0.2">
      <c r="A243" s="33" t="s">
        <v>108</v>
      </c>
      <c r="B243" s="15"/>
      <c r="C243" s="16">
        <v>73604</v>
      </c>
      <c r="D243" s="16">
        <v>132729</v>
      </c>
      <c r="E243" s="16">
        <v>38973</v>
      </c>
      <c r="F243" s="16">
        <v>0</v>
      </c>
      <c r="G243" s="16">
        <v>-76923</v>
      </c>
      <c r="H243" s="16">
        <v>101809</v>
      </c>
      <c r="I243" s="16">
        <v>320656</v>
      </c>
      <c r="J243" s="15"/>
      <c r="K243" s="15"/>
      <c r="L243" s="14">
        <v>3542.9532000000008</v>
      </c>
      <c r="N243" s="23" t="s">
        <v>121</v>
      </c>
    </row>
    <row r="244" spans="1:15" x14ac:dyDescent="0.2">
      <c r="A244" s="33" t="s">
        <v>109</v>
      </c>
      <c r="B244" s="15"/>
      <c r="C244" s="16">
        <v>62650</v>
      </c>
      <c r="D244" s="16">
        <v>99653</v>
      </c>
      <c r="E244" s="16">
        <v>47059</v>
      </c>
      <c r="F244" s="16">
        <v>0</v>
      </c>
      <c r="G244" s="16">
        <v>-15561</v>
      </c>
      <c r="H244" s="16">
        <v>99606</v>
      </c>
      <c r="I244" s="16">
        <v>336217</v>
      </c>
      <c r="J244" s="15"/>
      <c r="K244" s="15"/>
      <c r="L244" s="14">
        <v>3466.2888000000003</v>
      </c>
      <c r="N244" s="23" t="s">
        <v>122</v>
      </c>
    </row>
    <row r="245" spans="1:15" x14ac:dyDescent="0.2">
      <c r="A245" s="33" t="s">
        <v>110</v>
      </c>
      <c r="B245" s="15"/>
      <c r="C245" s="16">
        <v>59893</v>
      </c>
      <c r="D245" s="16">
        <v>56260</v>
      </c>
      <c r="E245" s="16">
        <v>47362</v>
      </c>
      <c r="F245" s="16">
        <v>0</v>
      </c>
      <c r="G245" s="16">
        <v>17820</v>
      </c>
      <c r="H245" s="16">
        <v>93229</v>
      </c>
      <c r="I245" s="16">
        <v>318397</v>
      </c>
      <c r="J245" s="15"/>
      <c r="K245" s="15"/>
      <c r="L245" s="14">
        <v>3244.3691999999996</v>
      </c>
      <c r="N245" s="23" t="s">
        <v>123</v>
      </c>
    </row>
    <row r="246" spans="1:15" x14ac:dyDescent="0.2">
      <c r="A246" s="33" t="s">
        <v>111</v>
      </c>
      <c r="B246" s="15"/>
      <c r="C246" s="16">
        <v>50160</v>
      </c>
      <c r="D246" s="16">
        <v>267496</v>
      </c>
      <c r="E246" s="16">
        <v>44648</v>
      </c>
      <c r="F246" s="16">
        <v>0</v>
      </c>
      <c r="G246" s="16">
        <v>-172689</v>
      </c>
      <c r="H246" s="16">
        <v>110742</v>
      </c>
      <c r="I246" s="16">
        <v>491086</v>
      </c>
      <c r="J246" s="15"/>
      <c r="K246" s="15"/>
      <c r="L246" s="14">
        <v>3853.8216000000002</v>
      </c>
      <c r="N246" s="23" t="s">
        <v>124</v>
      </c>
    </row>
    <row r="247" spans="1:15" x14ac:dyDescent="0.2">
      <c r="A247" s="33" t="s">
        <v>112</v>
      </c>
      <c r="B247" s="15"/>
      <c r="C247" s="16">
        <v>32203</v>
      </c>
      <c r="D247" s="16">
        <v>15319</v>
      </c>
      <c r="E247" s="16">
        <v>28112</v>
      </c>
      <c r="F247" s="16">
        <v>0</v>
      </c>
      <c r="G247" s="16">
        <v>64721</v>
      </c>
      <c r="H247" s="16">
        <v>92749</v>
      </c>
      <c r="I247" s="16">
        <v>426365</v>
      </c>
      <c r="J247" s="15"/>
      <c r="K247" s="15"/>
      <c r="L247" s="14">
        <v>3227.6651999999999</v>
      </c>
      <c r="N247" s="23" t="s">
        <v>125</v>
      </c>
    </row>
    <row r="248" spans="1:15" ht="13.5" thickBot="1" x14ac:dyDescent="0.25">
      <c r="A248" s="41" t="s">
        <v>113</v>
      </c>
      <c r="C248" s="42">
        <v>18633</v>
      </c>
      <c r="D248" s="42">
        <v>165152</v>
      </c>
      <c r="E248" s="42">
        <v>6969</v>
      </c>
      <c r="F248" s="42">
        <v>0</v>
      </c>
      <c r="G248" s="42">
        <v>-112105</v>
      </c>
      <c r="H248" s="42">
        <v>71278</v>
      </c>
      <c r="I248" s="42">
        <v>538470</v>
      </c>
      <c r="J248" s="2"/>
      <c r="K248" s="2"/>
      <c r="L248" s="42">
        <v>2480.4744000000001</v>
      </c>
      <c r="N248" s="43" t="s">
        <v>113</v>
      </c>
    </row>
    <row r="249" spans="1:15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M249" s="3"/>
      <c r="N249" s="37">
        <v>2009</v>
      </c>
    </row>
    <row r="250" spans="1:15" x14ac:dyDescent="0.2">
      <c r="A250" s="33" t="s">
        <v>102</v>
      </c>
      <c r="B250" s="16"/>
      <c r="C250" s="16">
        <v>50942</v>
      </c>
      <c r="D250" s="16">
        <v>199277</v>
      </c>
      <c r="E250" s="16">
        <v>26132</v>
      </c>
      <c r="F250" s="16">
        <v>0</v>
      </c>
      <c r="G250" s="16">
        <v>-141163</v>
      </c>
      <c r="H250" s="16">
        <v>83355</v>
      </c>
      <c r="I250" s="16">
        <v>679633</v>
      </c>
      <c r="J250" s="15"/>
      <c r="K250" s="15"/>
      <c r="L250" s="14">
        <v>2900.7539999999999</v>
      </c>
      <c r="N250" s="23" t="s">
        <v>115</v>
      </c>
      <c r="O250" s="10"/>
    </row>
    <row r="251" spans="1:15" x14ac:dyDescent="0.2">
      <c r="A251" s="33" t="s">
        <v>103</v>
      </c>
      <c r="B251" s="15"/>
      <c r="C251" s="16">
        <v>40077</v>
      </c>
      <c r="D251" s="16">
        <v>95206</v>
      </c>
      <c r="E251" s="16">
        <v>19116</v>
      </c>
      <c r="F251" s="16">
        <v>0</v>
      </c>
      <c r="G251" s="16">
        <v>-44389</v>
      </c>
      <c r="H251" s="16">
        <v>70092</v>
      </c>
      <c r="I251" s="16">
        <v>724022</v>
      </c>
      <c r="J251" s="15"/>
      <c r="K251" s="15"/>
      <c r="L251" s="14">
        <v>2439.2015999999999</v>
      </c>
      <c r="N251" s="23" t="s">
        <v>116</v>
      </c>
      <c r="O251" s="10"/>
    </row>
    <row r="252" spans="1:15" x14ac:dyDescent="0.2">
      <c r="A252" s="33" t="s">
        <v>104</v>
      </c>
      <c r="B252" s="15"/>
      <c r="C252" s="16">
        <v>47814</v>
      </c>
      <c r="D252" s="16">
        <v>100728</v>
      </c>
      <c r="E252" s="16">
        <v>22104</v>
      </c>
      <c r="F252" s="16">
        <v>0</v>
      </c>
      <c r="G252" s="16">
        <v>-52316</v>
      </c>
      <c r="H252" s="16">
        <v>86715</v>
      </c>
      <c r="I252" s="16">
        <v>776338</v>
      </c>
      <c r="J252" s="15"/>
      <c r="K252" s="15"/>
      <c r="L252" s="14">
        <v>3017.6819999999998</v>
      </c>
      <c r="N252" s="23" t="s">
        <v>117</v>
      </c>
      <c r="O252" s="10"/>
    </row>
    <row r="253" spans="1:15" x14ac:dyDescent="0.2">
      <c r="A253" s="33" t="s">
        <v>105</v>
      </c>
      <c r="B253" s="15"/>
      <c r="C253" s="16">
        <v>35507</v>
      </c>
      <c r="D253" s="16">
        <v>104613</v>
      </c>
      <c r="E253" s="16">
        <v>20556</v>
      </c>
      <c r="F253" s="16">
        <v>0</v>
      </c>
      <c r="G253" s="16">
        <v>-41049</v>
      </c>
      <c r="H253" s="16">
        <v>86589</v>
      </c>
      <c r="I253" s="16">
        <v>817387</v>
      </c>
      <c r="J253" s="15"/>
      <c r="K253" s="15"/>
      <c r="L253" s="14">
        <v>3013.2971999999995</v>
      </c>
      <c r="N253" s="23" t="s">
        <v>118</v>
      </c>
      <c r="O253" s="10"/>
    </row>
    <row r="254" spans="1:15" x14ac:dyDescent="0.2">
      <c r="A254" s="33" t="s">
        <v>106</v>
      </c>
      <c r="B254" s="15"/>
      <c r="C254" s="16">
        <v>39403</v>
      </c>
      <c r="D254" s="16">
        <v>22659</v>
      </c>
      <c r="E254" s="16">
        <v>11967</v>
      </c>
      <c r="F254" s="16">
        <v>0</v>
      </c>
      <c r="G254" s="16">
        <v>50752</v>
      </c>
      <c r="H254" s="16">
        <v>84074</v>
      </c>
      <c r="I254" s="16">
        <v>766635</v>
      </c>
      <c r="J254" s="15"/>
      <c r="K254" s="15"/>
      <c r="L254" s="14">
        <v>2925.7751999999996</v>
      </c>
      <c r="N254" s="23" t="s">
        <v>119</v>
      </c>
      <c r="O254" s="10"/>
    </row>
    <row r="255" spans="1:15" x14ac:dyDescent="0.2">
      <c r="A255" s="33" t="s">
        <v>107</v>
      </c>
      <c r="B255" s="15"/>
      <c r="C255" s="16">
        <v>41115</v>
      </c>
      <c r="D255" s="16">
        <v>86902</v>
      </c>
      <c r="E255" s="16">
        <v>38452</v>
      </c>
      <c r="F255" s="16">
        <v>0</v>
      </c>
      <c r="G255" s="16">
        <v>-144</v>
      </c>
      <c r="H255" s="16">
        <v>90694</v>
      </c>
      <c r="I255" s="16">
        <v>766779</v>
      </c>
      <c r="J255" s="15"/>
      <c r="K255" s="15"/>
      <c r="L255" s="14">
        <v>3156.1511999999998</v>
      </c>
      <c r="N255" s="23" t="s">
        <v>120</v>
      </c>
      <c r="O255" s="10"/>
    </row>
    <row r="256" spans="1:15" x14ac:dyDescent="0.2">
      <c r="A256" s="33" t="s">
        <v>108</v>
      </c>
      <c r="B256" s="15"/>
      <c r="C256" s="16">
        <v>45382</v>
      </c>
      <c r="D256" s="16">
        <v>94969</v>
      </c>
      <c r="E256" s="16">
        <v>17115</v>
      </c>
      <c r="F256" s="16">
        <v>0</v>
      </c>
      <c r="G256" s="16">
        <v>-30472</v>
      </c>
      <c r="H256" s="16">
        <v>92554</v>
      </c>
      <c r="I256" s="16">
        <v>797251</v>
      </c>
      <c r="J256" s="15"/>
      <c r="K256" s="15"/>
      <c r="L256" s="14">
        <v>3220.8791999999999</v>
      </c>
      <c r="N256" s="23" t="s">
        <v>121</v>
      </c>
      <c r="O256" s="10"/>
    </row>
    <row r="257" spans="1:15" x14ac:dyDescent="0.2">
      <c r="A257" s="33" t="s">
        <v>109</v>
      </c>
      <c r="B257" s="15"/>
      <c r="C257" s="16">
        <v>19714</v>
      </c>
      <c r="D257" s="16">
        <v>54425</v>
      </c>
      <c r="E257" s="16">
        <v>14551</v>
      </c>
      <c r="F257" s="16">
        <v>0</v>
      </c>
      <c r="G257" s="16">
        <v>21101</v>
      </c>
      <c r="H257" s="16">
        <v>88240</v>
      </c>
      <c r="I257" s="16">
        <v>776150</v>
      </c>
      <c r="J257" s="15"/>
      <c r="K257" s="15"/>
      <c r="L257" s="14">
        <v>3070.752</v>
      </c>
      <c r="N257" s="23" t="s">
        <v>122</v>
      </c>
      <c r="O257" s="10"/>
    </row>
    <row r="258" spans="1:15" x14ac:dyDescent="0.2">
      <c r="A258" s="33" t="s">
        <v>110</v>
      </c>
      <c r="B258" s="15"/>
      <c r="C258" s="16">
        <v>61009</v>
      </c>
      <c r="D258" s="16">
        <v>45421</v>
      </c>
      <c r="E258" s="16">
        <v>36640</v>
      </c>
      <c r="F258" s="16">
        <v>0</v>
      </c>
      <c r="G258" s="16">
        <v>29506</v>
      </c>
      <c r="H258" s="16">
        <v>82820</v>
      </c>
      <c r="I258" s="16">
        <v>746644</v>
      </c>
      <c r="J258" s="15"/>
      <c r="K258" s="15"/>
      <c r="L258" s="14">
        <v>2882.136</v>
      </c>
      <c r="N258" s="23" t="s">
        <v>123</v>
      </c>
      <c r="O258" s="10"/>
    </row>
    <row r="259" spans="1:15" x14ac:dyDescent="0.2">
      <c r="A259" s="33" t="s">
        <v>111</v>
      </c>
      <c r="B259" s="15"/>
      <c r="C259" s="16">
        <v>38628</v>
      </c>
      <c r="D259" s="16">
        <v>51509</v>
      </c>
      <c r="E259" s="16">
        <v>27073</v>
      </c>
      <c r="F259" s="16">
        <v>0</v>
      </c>
      <c r="G259" s="16">
        <v>27394</v>
      </c>
      <c r="H259" s="16">
        <v>88088</v>
      </c>
      <c r="I259" s="16">
        <v>719250</v>
      </c>
      <c r="J259" s="15"/>
      <c r="K259" s="15"/>
      <c r="L259" s="14">
        <v>3065.4624000000003</v>
      </c>
      <c r="N259" s="23" t="s">
        <v>124</v>
      </c>
      <c r="O259" s="10"/>
    </row>
    <row r="260" spans="1:15" x14ac:dyDescent="0.2">
      <c r="A260" s="33" t="s">
        <v>112</v>
      </c>
      <c r="B260" s="15"/>
      <c r="C260" s="16">
        <v>34934</v>
      </c>
      <c r="D260" s="16">
        <v>130262</v>
      </c>
      <c r="E260" s="16">
        <v>87989</v>
      </c>
      <c r="F260" s="16">
        <v>0</v>
      </c>
      <c r="G260" s="16">
        <v>9368</v>
      </c>
      <c r="H260" s="16">
        <v>75593</v>
      </c>
      <c r="I260" s="16">
        <v>709882</v>
      </c>
      <c r="J260" s="15"/>
      <c r="K260" s="15"/>
      <c r="L260" s="14">
        <v>2630.6363999999999</v>
      </c>
      <c r="N260" s="23" t="s">
        <v>125</v>
      </c>
      <c r="O260" s="10"/>
    </row>
    <row r="261" spans="1:15" ht="13.5" thickBot="1" x14ac:dyDescent="0.25">
      <c r="A261" s="41" t="s">
        <v>113</v>
      </c>
      <c r="C261" s="42">
        <v>56286</v>
      </c>
      <c r="D261" s="42">
        <v>51670</v>
      </c>
      <c r="E261" s="42">
        <v>119836</v>
      </c>
      <c r="F261" s="42">
        <v>0</v>
      </c>
      <c r="G261" s="42">
        <v>92382</v>
      </c>
      <c r="H261" s="42">
        <v>85468</v>
      </c>
      <c r="I261" s="42">
        <v>617500</v>
      </c>
      <c r="J261" s="2"/>
      <c r="K261" s="2"/>
      <c r="L261" s="42">
        <v>2974.2864000000004</v>
      </c>
      <c r="N261" s="43" t="s">
        <v>113</v>
      </c>
    </row>
    <row r="262" spans="1:15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M262" s="3"/>
      <c r="N262" s="37">
        <v>2010</v>
      </c>
    </row>
    <row r="263" spans="1:15" x14ac:dyDescent="0.2">
      <c r="A263" s="33" t="s">
        <v>102</v>
      </c>
      <c r="B263" s="15"/>
      <c r="C263" s="16">
        <v>47583</v>
      </c>
      <c r="D263" s="16">
        <v>143958</v>
      </c>
      <c r="E263" s="16">
        <v>38848</v>
      </c>
      <c r="F263" s="16">
        <v>0</v>
      </c>
      <c r="G263" s="16">
        <v>-74767</v>
      </c>
      <c r="H263" s="16">
        <v>76445</v>
      </c>
      <c r="I263" s="16">
        <v>692267</v>
      </c>
      <c r="J263" s="15"/>
      <c r="K263" s="15"/>
      <c r="L263" s="14">
        <v>2660.2860000000001</v>
      </c>
      <c r="N263" s="23" t="s">
        <v>115</v>
      </c>
      <c r="O263" s="10"/>
    </row>
    <row r="264" spans="1:15" x14ac:dyDescent="0.2">
      <c r="A264" s="33" t="s">
        <v>103</v>
      </c>
      <c r="B264" s="15"/>
      <c r="C264" s="16">
        <v>20520</v>
      </c>
      <c r="D264" s="16">
        <v>42079</v>
      </c>
      <c r="E264" s="16">
        <v>24928</v>
      </c>
      <c r="F264" s="16">
        <v>0</v>
      </c>
      <c r="G264" s="16">
        <v>28668</v>
      </c>
      <c r="H264" s="16">
        <v>71556</v>
      </c>
      <c r="I264" s="16">
        <v>663599</v>
      </c>
      <c r="J264" s="15"/>
      <c r="K264" s="15"/>
      <c r="L264" s="14">
        <v>2490.1488000000004</v>
      </c>
      <c r="N264" s="23" t="s">
        <v>116</v>
      </c>
      <c r="O264" s="10"/>
    </row>
    <row r="265" spans="1:15" x14ac:dyDescent="0.2">
      <c r="A265" s="33" t="s">
        <v>104</v>
      </c>
      <c r="B265" s="15"/>
      <c r="C265" s="16">
        <v>46932</v>
      </c>
      <c r="D265" s="16">
        <v>62126</v>
      </c>
      <c r="E265" s="16">
        <v>23768</v>
      </c>
      <c r="F265" s="16">
        <v>0</v>
      </c>
      <c r="G265" s="16">
        <v>-7846</v>
      </c>
      <c r="H265" s="16">
        <v>80646</v>
      </c>
      <c r="I265" s="16">
        <v>671445</v>
      </c>
      <c r="J265" s="15"/>
      <c r="K265" s="15"/>
      <c r="L265" s="14">
        <v>2806.4808000000003</v>
      </c>
      <c r="N265" s="23" t="s">
        <v>117</v>
      </c>
      <c r="O265" s="10"/>
    </row>
    <row r="266" spans="1:15" x14ac:dyDescent="0.2">
      <c r="A266" s="33" t="s">
        <v>105</v>
      </c>
      <c r="B266" s="15"/>
      <c r="C266" s="16">
        <v>58665</v>
      </c>
      <c r="D266" s="16">
        <v>79365</v>
      </c>
      <c r="E266" s="16">
        <v>35663</v>
      </c>
      <c r="F266" s="16">
        <v>0</v>
      </c>
      <c r="G266" s="16">
        <v>-29739</v>
      </c>
      <c r="H266" s="16">
        <v>65644</v>
      </c>
      <c r="I266" s="16">
        <v>701184</v>
      </c>
      <c r="J266" s="15"/>
      <c r="K266" s="15"/>
      <c r="L266" s="14">
        <v>2284.4112</v>
      </c>
      <c r="N266" s="23" t="s">
        <v>118</v>
      </c>
      <c r="O266" s="10"/>
    </row>
    <row r="267" spans="1:15" x14ac:dyDescent="0.2">
      <c r="A267" s="33" t="s">
        <v>106</v>
      </c>
      <c r="B267" s="15"/>
      <c r="C267" s="16">
        <v>28538</v>
      </c>
      <c r="D267" s="16">
        <v>66581</v>
      </c>
      <c r="E267" s="16">
        <v>33502</v>
      </c>
      <c r="F267" s="16">
        <v>0</v>
      </c>
      <c r="G267" s="16">
        <v>23676</v>
      </c>
      <c r="H267" s="16">
        <v>88525</v>
      </c>
      <c r="I267" s="16">
        <v>677508</v>
      </c>
      <c r="J267" s="15"/>
      <c r="K267" s="15"/>
      <c r="L267" s="14">
        <v>3080.67</v>
      </c>
      <c r="N267" s="23" t="s">
        <v>119</v>
      </c>
      <c r="O267" s="10"/>
    </row>
    <row r="268" spans="1:15" x14ac:dyDescent="0.2">
      <c r="A268" s="33" t="s">
        <v>107</v>
      </c>
      <c r="B268" s="15"/>
      <c r="C268" s="16">
        <v>49753</v>
      </c>
      <c r="D268" s="16">
        <v>155976</v>
      </c>
      <c r="E268" s="16">
        <v>23878</v>
      </c>
      <c r="F268" s="16">
        <v>0</v>
      </c>
      <c r="G268" s="16">
        <v>-80387</v>
      </c>
      <c r="H268" s="16">
        <v>102565</v>
      </c>
      <c r="I268" s="16">
        <v>757895</v>
      </c>
      <c r="J268" s="15"/>
      <c r="K268" s="15"/>
      <c r="L268" s="14">
        <v>3569.2620000000002</v>
      </c>
      <c r="N268" s="23" t="s">
        <v>120</v>
      </c>
      <c r="O268" s="10"/>
    </row>
    <row r="269" spans="1:15" x14ac:dyDescent="0.2">
      <c r="A269" s="33" t="s">
        <v>129</v>
      </c>
      <c r="B269" s="15"/>
      <c r="C269" s="16">
        <v>49452</v>
      </c>
      <c r="D269" s="16">
        <v>39545</v>
      </c>
      <c r="E269" s="16">
        <v>45417</v>
      </c>
      <c r="F269" s="16">
        <v>0</v>
      </c>
      <c r="G269" s="16">
        <v>49275</v>
      </c>
      <c r="H269" s="16">
        <v>101501</v>
      </c>
      <c r="I269" s="16">
        <v>708620</v>
      </c>
      <c r="J269" s="15"/>
      <c r="K269" s="15"/>
      <c r="L269" s="14">
        <v>3532.2348000000002</v>
      </c>
      <c r="N269" s="23" t="s">
        <v>121</v>
      </c>
    </row>
    <row r="270" spans="1:15" x14ac:dyDescent="0.2">
      <c r="A270" s="33" t="s">
        <v>122</v>
      </c>
      <c r="C270" s="16">
        <v>53801</v>
      </c>
      <c r="D270" s="16">
        <v>77836</v>
      </c>
      <c r="E270" s="16">
        <v>22450</v>
      </c>
      <c r="F270" s="16">
        <v>0</v>
      </c>
      <c r="G270" s="16">
        <v>-8923</v>
      </c>
      <c r="H270" s="16">
        <v>99467</v>
      </c>
      <c r="I270" s="16">
        <v>717543</v>
      </c>
      <c r="J270" s="15"/>
      <c r="K270" s="15"/>
      <c r="L270" s="14">
        <v>3461.4515999999999</v>
      </c>
      <c r="N270" s="23" t="s">
        <v>122</v>
      </c>
    </row>
    <row r="271" spans="1:15" x14ac:dyDescent="0.2">
      <c r="A271" s="33" t="s">
        <v>123</v>
      </c>
      <c r="C271" s="16">
        <v>9547</v>
      </c>
      <c r="D271" s="16">
        <v>76237</v>
      </c>
      <c r="E271" s="16">
        <v>41981</v>
      </c>
      <c r="F271" s="16">
        <v>0</v>
      </c>
      <c r="G271" s="16">
        <v>46770</v>
      </c>
      <c r="H271" s="16">
        <v>92603</v>
      </c>
      <c r="I271" s="16">
        <v>670773</v>
      </c>
      <c r="J271" s="15"/>
      <c r="K271" s="15"/>
      <c r="L271" s="14">
        <v>3222.5844000000002</v>
      </c>
      <c r="N271" s="23" t="s">
        <v>123</v>
      </c>
    </row>
    <row r="272" spans="1:15" x14ac:dyDescent="0.2">
      <c r="A272" s="33" t="s">
        <v>131</v>
      </c>
      <c r="C272" s="3">
        <v>41343</v>
      </c>
      <c r="D272" s="3">
        <v>37024</v>
      </c>
      <c r="E272" s="3">
        <v>68615</v>
      </c>
      <c r="F272" s="3">
        <v>274</v>
      </c>
      <c r="G272" s="3">
        <v>94752</v>
      </c>
      <c r="H272" s="16">
        <v>103051</v>
      </c>
      <c r="I272" s="16">
        <v>576021</v>
      </c>
      <c r="J272" s="15"/>
      <c r="K272" s="15"/>
      <c r="L272" s="14">
        <v>3586.1748000000002</v>
      </c>
      <c r="N272" s="23" t="s">
        <v>124</v>
      </c>
    </row>
    <row r="273" spans="1:14" x14ac:dyDescent="0.2">
      <c r="A273" s="33" t="s">
        <v>125</v>
      </c>
      <c r="C273" s="3">
        <v>46694</v>
      </c>
      <c r="D273" s="3">
        <v>38133</v>
      </c>
      <c r="E273" s="3">
        <v>46381</v>
      </c>
      <c r="F273" s="3">
        <v>0</v>
      </c>
      <c r="G273" s="3">
        <v>52379</v>
      </c>
      <c r="H273" s="16">
        <v>80040</v>
      </c>
      <c r="I273" s="16">
        <v>523642</v>
      </c>
      <c r="J273" s="15"/>
      <c r="K273" s="15"/>
      <c r="L273" s="14">
        <v>2785.3919999999998</v>
      </c>
      <c r="N273" s="23" t="s">
        <v>125</v>
      </c>
    </row>
    <row r="274" spans="1:14" ht="13.5" thickBot="1" x14ac:dyDescent="0.25">
      <c r="A274" s="41" t="s">
        <v>113</v>
      </c>
      <c r="C274" s="42">
        <v>55421</v>
      </c>
      <c r="D274" s="42">
        <v>196914</v>
      </c>
      <c r="E274" s="42">
        <v>29042</v>
      </c>
      <c r="F274" s="42">
        <v>0</v>
      </c>
      <c r="G274" s="42">
        <v>-115068</v>
      </c>
      <c r="H274" s="42">
        <v>89006</v>
      </c>
      <c r="I274" s="42">
        <v>638710</v>
      </c>
      <c r="J274" s="2"/>
      <c r="K274" s="2"/>
      <c r="L274" s="42">
        <v>3097.4088000000002</v>
      </c>
      <c r="N274" s="43" t="s">
        <v>113</v>
      </c>
    </row>
    <row r="275" spans="1:14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M275" s="3"/>
      <c r="N275" s="37">
        <v>2011</v>
      </c>
    </row>
    <row r="276" spans="1:14" x14ac:dyDescent="0.2">
      <c r="A276" s="33" t="s">
        <v>102</v>
      </c>
      <c r="C276" s="3">
        <v>39633</v>
      </c>
      <c r="D276" s="3">
        <v>37595</v>
      </c>
      <c r="E276" s="3">
        <v>55307</v>
      </c>
      <c r="F276" s="3">
        <v>0</v>
      </c>
      <c r="G276" s="3">
        <v>56551</v>
      </c>
      <c r="H276" s="16">
        <v>77691</v>
      </c>
      <c r="I276" s="16">
        <v>582159</v>
      </c>
      <c r="J276" s="15"/>
      <c r="K276" s="15"/>
      <c r="L276" s="14">
        <v>2703.6468000000004</v>
      </c>
      <c r="N276" s="23" t="s">
        <v>115</v>
      </c>
    </row>
    <row r="277" spans="1:14" x14ac:dyDescent="0.2">
      <c r="A277" s="33" t="s">
        <v>103</v>
      </c>
      <c r="C277" s="3">
        <v>31587</v>
      </c>
      <c r="D277" s="3">
        <v>43315</v>
      </c>
      <c r="E277" s="3">
        <v>8510</v>
      </c>
      <c r="F277" s="3">
        <v>0</v>
      </c>
      <c r="G277" s="3">
        <v>8953</v>
      </c>
      <c r="H277" s="16">
        <v>74512</v>
      </c>
      <c r="I277" s="16">
        <v>573206</v>
      </c>
      <c r="J277" s="15"/>
      <c r="K277" s="15"/>
      <c r="L277" s="14">
        <v>2593.0176000000001</v>
      </c>
      <c r="N277" s="23" t="s">
        <v>116</v>
      </c>
    </row>
    <row r="278" spans="1:14" x14ac:dyDescent="0.2">
      <c r="A278" s="33" t="s">
        <v>104</v>
      </c>
      <c r="C278" s="3">
        <v>9875</v>
      </c>
      <c r="D278" s="3">
        <v>48038</v>
      </c>
      <c r="E278" s="3">
        <v>15916</v>
      </c>
      <c r="F278" s="3">
        <v>0</v>
      </c>
      <c r="G278" s="3">
        <v>44636</v>
      </c>
      <c r="H278" s="16">
        <v>86537</v>
      </c>
      <c r="I278" s="16">
        <v>528570</v>
      </c>
      <c r="J278" s="15"/>
      <c r="K278" s="15"/>
      <c r="L278" s="14">
        <v>3011.4875999999999</v>
      </c>
      <c r="N278" s="23" t="s">
        <v>117</v>
      </c>
    </row>
    <row r="279" spans="1:14" x14ac:dyDescent="0.2">
      <c r="A279" s="33" t="s">
        <v>105</v>
      </c>
      <c r="C279" s="3">
        <v>14976</v>
      </c>
      <c r="D279" s="3">
        <v>126759</v>
      </c>
      <c r="E279" s="3">
        <v>0</v>
      </c>
      <c r="F279" s="3">
        <v>0</v>
      </c>
      <c r="G279" s="3">
        <v>-50909</v>
      </c>
      <c r="H279" s="16">
        <v>84801</v>
      </c>
      <c r="I279" s="16">
        <v>579479</v>
      </c>
      <c r="J279" s="15"/>
      <c r="K279" s="15"/>
      <c r="L279" s="14">
        <v>2951.0748000000003</v>
      </c>
      <c r="N279" s="23" t="s">
        <v>118</v>
      </c>
    </row>
    <row r="280" spans="1:14" x14ac:dyDescent="0.2">
      <c r="A280" s="33" t="s">
        <v>137</v>
      </c>
      <c r="C280" s="3">
        <v>13720</v>
      </c>
      <c r="D280" s="3">
        <v>57740</v>
      </c>
      <c r="E280" s="3">
        <v>15191</v>
      </c>
      <c r="F280" s="3">
        <v>0</v>
      </c>
      <c r="G280" s="3">
        <v>23768</v>
      </c>
      <c r="H280" s="16">
        <v>95802</v>
      </c>
      <c r="I280" s="16">
        <v>555711</v>
      </c>
      <c r="J280" s="15"/>
      <c r="K280" s="15"/>
      <c r="L280" s="14">
        <v>3333.9096</v>
      </c>
      <c r="N280" s="23" t="s">
        <v>119</v>
      </c>
    </row>
    <row r="281" spans="1:14" x14ac:dyDescent="0.2">
      <c r="A281" s="33" t="s">
        <v>138</v>
      </c>
      <c r="C281" s="3">
        <v>23536</v>
      </c>
      <c r="D281" s="3">
        <v>86211</v>
      </c>
      <c r="E281" s="3">
        <v>8776</v>
      </c>
      <c r="F281" s="3">
        <v>0</v>
      </c>
      <c r="G281" s="3">
        <v>-5579</v>
      </c>
      <c r="H281" s="16">
        <v>104230</v>
      </c>
      <c r="I281" s="16">
        <v>561290</v>
      </c>
      <c r="J281" s="15"/>
      <c r="K281" s="15"/>
      <c r="L281" s="14">
        <v>3627.2040000000002</v>
      </c>
      <c r="N281" s="23" t="s">
        <v>120</v>
      </c>
    </row>
    <row r="282" spans="1:14" x14ac:dyDescent="0.2">
      <c r="A282" s="33" t="s">
        <v>129</v>
      </c>
      <c r="C282" s="3">
        <v>58015</v>
      </c>
      <c r="D282" s="3">
        <v>143463</v>
      </c>
      <c r="E282" s="3">
        <v>27460</v>
      </c>
      <c r="F282" s="3">
        <v>0</v>
      </c>
      <c r="G282" s="3">
        <v>-66604</v>
      </c>
      <c r="H282" s="16">
        <v>102284</v>
      </c>
      <c r="I282" s="16">
        <v>627894</v>
      </c>
      <c r="J282" s="15"/>
      <c r="K282" s="15"/>
      <c r="L282" s="14">
        <v>3559.4832000000006</v>
      </c>
      <c r="N282" s="23" t="s">
        <v>121</v>
      </c>
    </row>
    <row r="283" spans="1:14" x14ac:dyDescent="0.2">
      <c r="A283" s="33" t="s">
        <v>122</v>
      </c>
      <c r="C283" s="3">
        <v>53393</v>
      </c>
      <c r="D283" s="3">
        <v>71720</v>
      </c>
      <c r="E283" s="3">
        <v>61201</v>
      </c>
      <c r="F283" s="3">
        <v>0</v>
      </c>
      <c r="G283" s="3">
        <v>36700</v>
      </c>
      <c r="H283" s="16">
        <v>97617</v>
      </c>
      <c r="I283" s="16">
        <v>591194</v>
      </c>
      <c r="J283" s="15"/>
      <c r="K283" s="15"/>
      <c r="L283" s="14">
        <v>3397.0716000000002</v>
      </c>
      <c r="N283" s="23" t="s">
        <v>122</v>
      </c>
    </row>
    <row r="284" spans="1:14" x14ac:dyDescent="0.2">
      <c r="A284" s="33" t="s">
        <v>123</v>
      </c>
      <c r="C284" s="3">
        <v>17893</v>
      </c>
      <c r="D284" s="3">
        <v>66452</v>
      </c>
      <c r="E284" s="3">
        <v>8513</v>
      </c>
      <c r="F284" s="3">
        <v>0</v>
      </c>
      <c r="G284" s="3">
        <v>15034</v>
      </c>
      <c r="H284" s="16">
        <v>91108</v>
      </c>
      <c r="I284" s="16">
        <v>576160</v>
      </c>
      <c r="J284" s="15"/>
      <c r="K284" s="15"/>
      <c r="L284" s="14">
        <v>3170.5584000000003</v>
      </c>
      <c r="N284" s="23" t="s">
        <v>123</v>
      </c>
    </row>
    <row r="285" spans="1:14" x14ac:dyDescent="0.2">
      <c r="A285" s="33" t="s">
        <v>131</v>
      </c>
      <c r="C285" s="3">
        <v>26902</v>
      </c>
      <c r="D285" s="3">
        <v>37543</v>
      </c>
      <c r="E285" s="3">
        <v>144668</v>
      </c>
      <c r="F285" s="3">
        <v>0</v>
      </c>
      <c r="G285" s="3">
        <v>181921</v>
      </c>
      <c r="H285" s="16">
        <v>100987</v>
      </c>
      <c r="I285" s="16">
        <v>394239</v>
      </c>
      <c r="J285" s="15"/>
      <c r="K285" s="15"/>
      <c r="L285" s="14">
        <v>3514.3476000000001</v>
      </c>
      <c r="N285" s="23" t="s">
        <v>124</v>
      </c>
    </row>
    <row r="286" spans="1:14" x14ac:dyDescent="0.2">
      <c r="A286" s="33" t="s">
        <v>125</v>
      </c>
      <c r="C286" s="3">
        <v>27272</v>
      </c>
      <c r="D286" s="3">
        <v>161113</v>
      </c>
      <c r="E286" s="3">
        <v>93790</v>
      </c>
      <c r="F286" s="3">
        <v>0</v>
      </c>
      <c r="G286" s="3">
        <v>2622</v>
      </c>
      <c r="H286" s="16">
        <v>95994</v>
      </c>
      <c r="I286" s="16">
        <v>391617</v>
      </c>
      <c r="J286" s="15"/>
      <c r="K286" s="15"/>
      <c r="L286" s="14">
        <v>3340.5911999999998</v>
      </c>
      <c r="N286" s="23" t="s">
        <v>125</v>
      </c>
    </row>
    <row r="287" spans="1:14" ht="13.5" thickBot="1" x14ac:dyDescent="0.25">
      <c r="A287" s="41" t="s">
        <v>113</v>
      </c>
      <c r="C287" s="42">
        <v>26656</v>
      </c>
      <c r="D287" s="42">
        <v>162351</v>
      </c>
      <c r="E287" s="42">
        <v>110941</v>
      </c>
      <c r="F287" s="42">
        <v>0</v>
      </c>
      <c r="G287" s="42">
        <v>8257</v>
      </c>
      <c r="H287" s="42">
        <v>85500</v>
      </c>
      <c r="I287" s="42">
        <v>383360</v>
      </c>
      <c r="J287" s="2"/>
      <c r="K287" s="2"/>
      <c r="L287" s="42">
        <v>2975.4</v>
      </c>
      <c r="N287" s="43" t="s">
        <v>113</v>
      </c>
    </row>
    <row r="288" spans="1:14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M288" s="3"/>
      <c r="N288" s="37">
        <v>2012</v>
      </c>
    </row>
    <row r="289" spans="1:16" x14ac:dyDescent="0.2">
      <c r="A289" s="33" t="s">
        <v>153</v>
      </c>
      <c r="C289" s="3">
        <v>10807</v>
      </c>
      <c r="D289" s="3">
        <v>18878</v>
      </c>
      <c r="E289" s="3">
        <v>8951</v>
      </c>
      <c r="F289" s="3">
        <v>0</v>
      </c>
      <c r="G289" s="3">
        <v>60355</v>
      </c>
      <c r="H289" s="16">
        <v>78438</v>
      </c>
      <c r="I289" s="16">
        <v>323005</v>
      </c>
      <c r="J289" s="15"/>
      <c r="K289" s="15"/>
      <c r="L289" s="14">
        <v>2729.6423999999997</v>
      </c>
      <c r="N289" s="23" t="s">
        <v>115</v>
      </c>
      <c r="O289" s="3"/>
    </row>
    <row r="290" spans="1:16" x14ac:dyDescent="0.2">
      <c r="A290" s="33" t="s">
        <v>154</v>
      </c>
      <c r="C290" s="3">
        <v>28069</v>
      </c>
      <c r="D290" s="3">
        <v>82180</v>
      </c>
      <c r="E290" s="3">
        <v>25903</v>
      </c>
      <c r="F290" s="3">
        <v>0</v>
      </c>
      <c r="G290" s="3">
        <v>-5857</v>
      </c>
      <c r="H290" s="16">
        <v>78242</v>
      </c>
      <c r="I290" s="16">
        <v>328862</v>
      </c>
      <c r="J290" s="15"/>
      <c r="K290" s="15"/>
      <c r="L290" s="14">
        <v>2722.8216000000002</v>
      </c>
      <c r="N290" s="23" t="s">
        <v>116</v>
      </c>
    </row>
    <row r="291" spans="1:16" x14ac:dyDescent="0.2">
      <c r="A291" s="33" t="s">
        <v>155</v>
      </c>
      <c r="C291" s="3">
        <v>32384</v>
      </c>
      <c r="D291" s="3">
        <v>76566</v>
      </c>
      <c r="E291" s="3">
        <v>12467</v>
      </c>
      <c r="F291" s="3">
        <v>0</v>
      </c>
      <c r="G291" s="3">
        <v>-9364</v>
      </c>
      <c r="H291" s="16">
        <v>86901</v>
      </c>
      <c r="I291" s="16">
        <v>338226</v>
      </c>
      <c r="J291" s="15"/>
      <c r="K291" s="15"/>
      <c r="L291" s="14">
        <v>3024.1548000000003</v>
      </c>
      <c r="N291" s="23" t="s">
        <v>117</v>
      </c>
    </row>
    <row r="292" spans="1:16" x14ac:dyDescent="0.2">
      <c r="A292" s="33" t="s">
        <v>118</v>
      </c>
      <c r="C292" s="3">
        <v>23847</v>
      </c>
      <c r="D292" s="3">
        <v>70686</v>
      </c>
      <c r="E292" s="3">
        <v>6579</v>
      </c>
      <c r="F292" s="3">
        <v>0</v>
      </c>
      <c r="G292" s="3">
        <v>-3649</v>
      </c>
      <c r="H292" s="16">
        <v>84140</v>
      </c>
      <c r="I292" s="16">
        <v>341875</v>
      </c>
      <c r="J292" s="15"/>
      <c r="K292" s="15"/>
      <c r="L292" s="14">
        <v>2928.0720000000001</v>
      </c>
      <c r="N292" s="23" t="s">
        <v>118</v>
      </c>
      <c r="O292" s="3"/>
    </row>
    <row r="293" spans="1:16" x14ac:dyDescent="0.2">
      <c r="A293" s="33" t="s">
        <v>137</v>
      </c>
      <c r="C293" s="3">
        <v>17717</v>
      </c>
      <c r="D293" s="3">
        <v>32331</v>
      </c>
      <c r="E293" s="3">
        <v>2012</v>
      </c>
      <c r="F293" s="3">
        <v>0</v>
      </c>
      <c r="G293" s="3">
        <v>38900</v>
      </c>
      <c r="H293" s="16">
        <v>86640</v>
      </c>
      <c r="I293" s="16">
        <v>302975</v>
      </c>
      <c r="J293" s="15"/>
      <c r="K293" s="15"/>
      <c r="L293" s="14">
        <v>3015.0720000000001</v>
      </c>
      <c r="N293" s="23" t="s">
        <v>119</v>
      </c>
    </row>
    <row r="294" spans="1:16" x14ac:dyDescent="0.2">
      <c r="A294" s="33" t="s">
        <v>138</v>
      </c>
      <c r="C294" s="3">
        <v>36296</v>
      </c>
      <c r="D294" s="3">
        <v>70317</v>
      </c>
      <c r="E294" s="3">
        <v>12306</v>
      </c>
      <c r="F294" s="3">
        <v>0</v>
      </c>
      <c r="G294" s="3">
        <v>1061</v>
      </c>
      <c r="H294" s="16">
        <v>95295</v>
      </c>
      <c r="I294" s="16">
        <v>301914</v>
      </c>
      <c r="J294" s="15"/>
      <c r="K294" s="15"/>
      <c r="L294" s="14">
        <v>3316.2660000000001</v>
      </c>
      <c r="N294" s="23" t="s">
        <v>120</v>
      </c>
    </row>
    <row r="295" spans="1:16" x14ac:dyDescent="0.2">
      <c r="A295" s="33" t="s">
        <v>129</v>
      </c>
      <c r="C295" s="3">
        <v>21675</v>
      </c>
      <c r="D295" s="3">
        <v>100215</v>
      </c>
      <c r="E295" s="3">
        <v>12477</v>
      </c>
      <c r="F295" s="3">
        <v>0</v>
      </c>
      <c r="G295" s="3">
        <v>3127</v>
      </c>
      <c r="H295" s="16">
        <v>108838</v>
      </c>
      <c r="I295" s="16">
        <v>298787</v>
      </c>
      <c r="J295" s="15"/>
      <c r="K295" s="15"/>
      <c r="L295" s="14">
        <v>3787.5624000000003</v>
      </c>
      <c r="N295" s="23" t="s">
        <v>121</v>
      </c>
      <c r="O295" s="3"/>
    </row>
    <row r="296" spans="1:16" x14ac:dyDescent="0.2">
      <c r="A296" s="33" t="s">
        <v>122</v>
      </c>
      <c r="C296" s="3">
        <v>29463</v>
      </c>
      <c r="D296" s="3">
        <v>58993</v>
      </c>
      <c r="E296" s="3">
        <v>18418</v>
      </c>
      <c r="F296" s="3">
        <v>0</v>
      </c>
      <c r="G296" s="3">
        <v>24487</v>
      </c>
      <c r="H296" s="16">
        <v>94023</v>
      </c>
      <c r="I296" s="16">
        <v>274300</v>
      </c>
      <c r="J296" s="15"/>
      <c r="K296" s="15"/>
      <c r="L296" s="14">
        <v>3272.0004000000004</v>
      </c>
      <c r="N296" s="23" t="s">
        <v>122</v>
      </c>
    </row>
    <row r="297" spans="1:16" x14ac:dyDescent="0.2">
      <c r="A297" s="33" t="s">
        <v>123</v>
      </c>
      <c r="C297" s="3">
        <v>23089</v>
      </c>
      <c r="D297" s="3">
        <v>78981</v>
      </c>
      <c r="E297" s="3">
        <v>15660</v>
      </c>
      <c r="F297" s="3">
        <v>0</v>
      </c>
      <c r="G297" s="3">
        <v>13330</v>
      </c>
      <c r="H297" s="16">
        <v>99629</v>
      </c>
      <c r="I297" s="16">
        <v>260970</v>
      </c>
      <c r="J297" s="15"/>
      <c r="K297" s="15"/>
      <c r="L297" s="14">
        <v>3467.0892000000008</v>
      </c>
      <c r="N297" s="23" t="s">
        <v>123</v>
      </c>
    </row>
    <row r="298" spans="1:16" x14ac:dyDescent="0.2">
      <c r="A298" s="33" t="s">
        <v>131</v>
      </c>
      <c r="C298" s="3">
        <v>27961</v>
      </c>
      <c r="D298" s="3">
        <v>85672</v>
      </c>
      <c r="E298" s="3">
        <v>20765</v>
      </c>
      <c r="F298" s="3">
        <v>0</v>
      </c>
      <c r="G298" s="3">
        <v>-1021</v>
      </c>
      <c r="H298" s="16">
        <v>91511</v>
      </c>
      <c r="I298" s="16">
        <v>261991</v>
      </c>
      <c r="J298" s="15"/>
      <c r="K298" s="15"/>
      <c r="L298" s="14">
        <v>3184.5828000000001</v>
      </c>
      <c r="N298" s="23" t="s">
        <v>124</v>
      </c>
      <c r="O298" s="3"/>
    </row>
    <row r="299" spans="1:16" x14ac:dyDescent="0.2">
      <c r="A299" s="33" t="s">
        <v>125</v>
      </c>
      <c r="C299" s="3">
        <v>14796</v>
      </c>
      <c r="D299" s="3">
        <v>82990</v>
      </c>
      <c r="E299" s="3">
        <v>45972</v>
      </c>
      <c r="F299" s="3">
        <v>0</v>
      </c>
      <c r="G299" s="3">
        <v>31399</v>
      </c>
      <c r="H299" s="16">
        <v>83048</v>
      </c>
      <c r="I299" s="16">
        <v>230592</v>
      </c>
      <c r="J299" s="15"/>
      <c r="K299" s="15"/>
      <c r="L299" s="14">
        <v>2890.0704000000005</v>
      </c>
      <c r="N299" s="23" t="s">
        <v>125</v>
      </c>
    </row>
    <row r="300" spans="1:16" ht="13.5" thickBot="1" x14ac:dyDescent="0.25">
      <c r="A300" s="41" t="s">
        <v>113</v>
      </c>
      <c r="C300" s="42">
        <v>14349</v>
      </c>
      <c r="D300" s="42">
        <v>95880</v>
      </c>
      <c r="E300" s="42">
        <v>6006</v>
      </c>
      <c r="F300" s="42">
        <v>0</v>
      </c>
      <c r="G300" s="42">
        <v>-18264</v>
      </c>
      <c r="H300" s="42">
        <v>85293</v>
      </c>
      <c r="I300" s="42">
        <v>248856</v>
      </c>
      <c r="J300" s="2"/>
      <c r="K300" s="2"/>
      <c r="L300" s="42">
        <v>2968.1964000000003</v>
      </c>
      <c r="N300" s="43" t="s">
        <v>113</v>
      </c>
      <c r="P300" s="3"/>
    </row>
    <row r="301" spans="1:16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L301" s="14"/>
      <c r="M301" s="3"/>
      <c r="N301" s="37">
        <v>2013</v>
      </c>
    </row>
    <row r="302" spans="1:16" x14ac:dyDescent="0.2">
      <c r="A302" s="33" t="s">
        <v>153</v>
      </c>
      <c r="C302" s="3">
        <v>6782</v>
      </c>
      <c r="D302" s="3">
        <v>36721</v>
      </c>
      <c r="E302" s="3">
        <v>33941</v>
      </c>
      <c r="F302" s="3">
        <v>0</v>
      </c>
      <c r="G302" s="3">
        <v>67021</v>
      </c>
      <c r="H302" s="16">
        <v>76308</v>
      </c>
      <c r="I302" s="16">
        <v>181835</v>
      </c>
      <c r="J302" s="15"/>
      <c r="K302" s="15"/>
      <c r="L302" s="14">
        <v>2655.5183999999999</v>
      </c>
      <c r="N302" s="23" t="s">
        <v>115</v>
      </c>
    </row>
    <row r="303" spans="1:16" x14ac:dyDescent="0.2">
      <c r="A303" s="33" t="s">
        <v>154</v>
      </c>
      <c r="C303" s="3">
        <v>3857</v>
      </c>
      <c r="D303" s="3">
        <v>82338</v>
      </c>
      <c r="E303" s="3">
        <v>1490</v>
      </c>
      <c r="F303" s="3">
        <v>0</v>
      </c>
      <c r="G303" s="3">
        <v>-17419</v>
      </c>
      <c r="H303" s="16">
        <v>68634</v>
      </c>
      <c r="I303" s="16">
        <v>199254</v>
      </c>
      <c r="J303" s="15"/>
      <c r="K303" s="15"/>
      <c r="L303" s="14">
        <v>2388.4632000000001</v>
      </c>
      <c r="N303" s="23" t="s">
        <v>116</v>
      </c>
    </row>
    <row r="304" spans="1:16" x14ac:dyDescent="0.2">
      <c r="A304" s="33" t="s">
        <v>155</v>
      </c>
      <c r="C304" s="3">
        <v>6065</v>
      </c>
      <c r="D304" s="3">
        <v>79373</v>
      </c>
      <c r="E304" s="3">
        <v>1370</v>
      </c>
      <c r="F304" s="3">
        <v>0</v>
      </c>
      <c r="G304" s="3">
        <v>-1445</v>
      </c>
      <c r="H304" s="16">
        <v>82401</v>
      </c>
      <c r="I304" s="16">
        <v>200699</v>
      </c>
      <c r="J304" s="15"/>
      <c r="K304" s="15"/>
      <c r="L304" s="14">
        <v>2867.5548000000003</v>
      </c>
      <c r="N304" s="23" t="s">
        <v>117</v>
      </c>
    </row>
    <row r="305" spans="1:14" x14ac:dyDescent="0.2">
      <c r="A305" s="33" t="s">
        <v>118</v>
      </c>
      <c r="C305" s="3">
        <v>10232</v>
      </c>
      <c r="D305" s="3">
        <v>75910</v>
      </c>
      <c r="E305" s="3">
        <v>4809</v>
      </c>
      <c r="F305" s="3">
        <v>0</v>
      </c>
      <c r="G305" s="3">
        <v>20818</v>
      </c>
      <c r="H305" s="16">
        <v>101647</v>
      </c>
      <c r="I305" s="16">
        <v>179881</v>
      </c>
      <c r="J305" s="15"/>
      <c r="K305" s="15"/>
      <c r="L305" s="14">
        <v>3537.3155999999999</v>
      </c>
      <c r="N305" s="23" t="s">
        <v>118</v>
      </c>
    </row>
    <row r="306" spans="1:14" x14ac:dyDescent="0.2">
      <c r="A306" s="33" t="s">
        <v>137</v>
      </c>
      <c r="C306" s="3">
        <v>15344</v>
      </c>
      <c r="D306" s="3">
        <v>81826</v>
      </c>
      <c r="E306" s="3">
        <v>6073</v>
      </c>
      <c r="F306" s="3">
        <v>0</v>
      </c>
      <c r="G306" s="3">
        <v>7502</v>
      </c>
      <c r="H306" s="16">
        <v>88917</v>
      </c>
      <c r="I306" s="16">
        <v>172379</v>
      </c>
      <c r="J306" s="15"/>
      <c r="K306" s="15"/>
      <c r="L306" s="14">
        <v>3094.3116</v>
      </c>
      <c r="N306" s="23" t="s">
        <v>119</v>
      </c>
    </row>
    <row r="307" spans="1:14" x14ac:dyDescent="0.2">
      <c r="A307" s="33" t="s">
        <v>138</v>
      </c>
      <c r="C307" s="3">
        <v>23919</v>
      </c>
      <c r="D307" s="3">
        <v>73694</v>
      </c>
      <c r="E307" s="3">
        <v>6020</v>
      </c>
      <c r="F307" s="3">
        <v>0</v>
      </c>
      <c r="G307" s="3">
        <v>-9703</v>
      </c>
      <c r="H307" s="16">
        <v>82536</v>
      </c>
      <c r="I307" s="16">
        <v>182082</v>
      </c>
      <c r="J307" s="15"/>
      <c r="K307" s="15"/>
      <c r="L307" s="14">
        <v>2872.2528000000002</v>
      </c>
      <c r="N307" s="23" t="s">
        <v>120</v>
      </c>
    </row>
    <row r="308" spans="1:14" x14ac:dyDescent="0.2">
      <c r="A308" s="33" t="s">
        <v>129</v>
      </c>
      <c r="C308" s="3">
        <v>30440</v>
      </c>
      <c r="D308" s="3">
        <v>119481</v>
      </c>
      <c r="E308" s="3">
        <v>21791</v>
      </c>
      <c r="F308" s="3">
        <v>0</v>
      </c>
      <c r="G308" s="3">
        <v>-17716</v>
      </c>
      <c r="H308" s="16">
        <v>108739</v>
      </c>
      <c r="I308" s="16">
        <v>199798</v>
      </c>
      <c r="J308" s="15"/>
      <c r="K308" s="15"/>
      <c r="L308" s="14">
        <v>3784.1172000000006</v>
      </c>
      <c r="N308" s="23" t="s">
        <v>121</v>
      </c>
    </row>
    <row r="309" spans="1:14" x14ac:dyDescent="0.2">
      <c r="A309" s="33" t="s">
        <v>122</v>
      </c>
      <c r="C309" s="3">
        <v>19604</v>
      </c>
      <c r="D309" s="3">
        <v>123317</v>
      </c>
      <c r="E309" s="3">
        <v>789</v>
      </c>
      <c r="F309" s="3">
        <v>0</v>
      </c>
      <c r="G309" s="3">
        <v>-35640</v>
      </c>
      <c r="H309" s="16">
        <v>106816</v>
      </c>
      <c r="I309" s="16">
        <v>235438</v>
      </c>
      <c r="J309" s="15"/>
      <c r="K309" s="15"/>
      <c r="L309" s="14">
        <v>3717.1968000000002</v>
      </c>
      <c r="N309" s="23" t="s">
        <v>122</v>
      </c>
    </row>
    <row r="310" spans="1:14" x14ac:dyDescent="0.2">
      <c r="A310" s="33" t="s">
        <v>123</v>
      </c>
      <c r="C310" s="3">
        <v>16400</v>
      </c>
      <c r="D310" s="3">
        <v>46487</v>
      </c>
      <c r="E310" s="3">
        <v>750</v>
      </c>
      <c r="F310" s="3">
        <v>0</v>
      </c>
      <c r="G310" s="3">
        <v>32836</v>
      </c>
      <c r="H310" s="16">
        <v>94691</v>
      </c>
      <c r="I310" s="16">
        <v>202602</v>
      </c>
      <c r="J310" s="15"/>
      <c r="K310" s="15"/>
      <c r="L310" s="14">
        <v>3295.2468000000003</v>
      </c>
      <c r="N310" s="23" t="s">
        <v>123</v>
      </c>
    </row>
    <row r="311" spans="1:14" x14ac:dyDescent="0.2">
      <c r="A311" s="33" t="s">
        <v>131</v>
      </c>
      <c r="C311" s="3">
        <v>17406</v>
      </c>
      <c r="D311" s="3">
        <v>93980</v>
      </c>
      <c r="E311" s="3">
        <v>4412</v>
      </c>
      <c r="F311" s="3">
        <v>0</v>
      </c>
      <c r="G311" s="3">
        <v>-8143</v>
      </c>
      <c r="H311" s="16">
        <v>98609</v>
      </c>
      <c r="I311" s="16">
        <v>210745</v>
      </c>
      <c r="J311" s="15"/>
      <c r="K311" s="15"/>
      <c r="L311" s="14">
        <v>3431.5932000000007</v>
      </c>
      <c r="N311" s="23" t="s">
        <v>124</v>
      </c>
    </row>
    <row r="312" spans="1:14" x14ac:dyDescent="0.2">
      <c r="A312" s="33" t="s">
        <v>125</v>
      </c>
      <c r="C312" s="3">
        <v>13095</v>
      </c>
      <c r="D312" s="3">
        <v>51659</v>
      </c>
      <c r="E312" s="3">
        <v>3111</v>
      </c>
      <c r="F312" s="3">
        <v>0</v>
      </c>
      <c r="G312" s="3">
        <v>21553</v>
      </c>
      <c r="H312" s="16">
        <v>82968</v>
      </c>
      <c r="I312" s="16">
        <v>189192</v>
      </c>
      <c r="J312" s="15"/>
      <c r="K312" s="15"/>
      <c r="L312" s="14">
        <v>2887.2864000000004</v>
      </c>
      <c r="N312" s="23" t="s">
        <v>125</v>
      </c>
    </row>
    <row r="313" spans="1:14" ht="13.5" thickBot="1" x14ac:dyDescent="0.25">
      <c r="A313" s="41" t="s">
        <v>113</v>
      </c>
      <c r="C313" s="42">
        <v>18456</v>
      </c>
      <c r="D313" s="42">
        <v>128662</v>
      </c>
      <c r="E313" s="42">
        <v>268</v>
      </c>
      <c r="F313" s="42">
        <v>0</v>
      </c>
      <c r="G313" s="42">
        <v>-69578</v>
      </c>
      <c r="H313" s="42">
        <v>76849</v>
      </c>
      <c r="I313" s="42">
        <v>258770</v>
      </c>
      <c r="J313" s="2"/>
      <c r="K313" s="2"/>
      <c r="L313" s="42">
        <v>2674.3452000000002</v>
      </c>
      <c r="N313" s="43" t="s">
        <v>113</v>
      </c>
    </row>
    <row r="314" spans="1:14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L314" s="14"/>
      <c r="M314" s="3"/>
      <c r="N314" s="37">
        <f>'Olieforbrug, TJ'!M314</f>
        <v>2014</v>
      </c>
    </row>
    <row r="315" spans="1:14" x14ac:dyDescent="0.2">
      <c r="A315" s="33" t="s">
        <v>153</v>
      </c>
      <c r="C315" s="3">
        <v>8252</v>
      </c>
      <c r="D315" s="3">
        <v>44911</v>
      </c>
      <c r="E315" s="3">
        <v>37554</v>
      </c>
      <c r="F315" s="3">
        <v>0</v>
      </c>
      <c r="G315" s="3">
        <v>72557</v>
      </c>
      <c r="H315" s="16">
        <v>87550</v>
      </c>
      <c r="I315" s="16">
        <v>186213</v>
      </c>
      <c r="J315" s="15"/>
      <c r="K315" s="15"/>
      <c r="L315" s="14">
        <v>3046.74</v>
      </c>
      <c r="N315" s="23" t="s">
        <v>115</v>
      </c>
    </row>
    <row r="316" spans="1:14" x14ac:dyDescent="0.2">
      <c r="A316" s="33" t="s">
        <v>154</v>
      </c>
      <c r="C316" s="3">
        <v>7869</v>
      </c>
      <c r="D316" s="3">
        <v>0</v>
      </c>
      <c r="E316" s="3">
        <v>89</v>
      </c>
      <c r="F316" s="3">
        <v>0</v>
      </c>
      <c r="G316" s="3">
        <v>75282</v>
      </c>
      <c r="H316" s="16">
        <v>83001</v>
      </c>
      <c r="I316" s="16">
        <v>110931</v>
      </c>
      <c r="J316" s="15"/>
      <c r="K316" s="15"/>
      <c r="L316" s="14">
        <v>2888.4348000000005</v>
      </c>
      <c r="N316" s="23" t="s">
        <v>116</v>
      </c>
    </row>
    <row r="317" spans="1:14" x14ac:dyDescent="0.2">
      <c r="A317" s="33" t="s">
        <v>155</v>
      </c>
      <c r="C317" s="3">
        <v>8323</v>
      </c>
      <c r="D317" s="3">
        <v>83693</v>
      </c>
      <c r="E317" s="3">
        <v>174</v>
      </c>
      <c r="F317" s="3">
        <v>0</v>
      </c>
      <c r="G317" s="3">
        <v>-6571</v>
      </c>
      <c r="H317" s="16">
        <v>85208</v>
      </c>
      <c r="I317" s="16">
        <v>117502</v>
      </c>
      <c r="J317" s="15"/>
      <c r="K317" s="15"/>
      <c r="L317" s="14">
        <v>2965.2384000000002</v>
      </c>
      <c r="N317" s="23" t="s">
        <v>117</v>
      </c>
    </row>
    <row r="318" spans="1:14" x14ac:dyDescent="0.2">
      <c r="A318" s="33" t="s">
        <v>118</v>
      </c>
      <c r="C318" s="3">
        <v>7732</v>
      </c>
      <c r="D318" s="3">
        <v>100928</v>
      </c>
      <c r="E318" s="3">
        <v>355</v>
      </c>
      <c r="F318" s="3">
        <v>0</v>
      </c>
      <c r="G318" s="3">
        <v>-14232</v>
      </c>
      <c r="H318" s="16">
        <v>94102</v>
      </c>
      <c r="I318" s="16">
        <v>131734</v>
      </c>
      <c r="J318" s="15"/>
      <c r="K318" s="15"/>
      <c r="L318" s="14">
        <v>3274.7496000000001</v>
      </c>
      <c r="N318" s="23" t="s">
        <v>118</v>
      </c>
    </row>
    <row r="319" spans="1:14" x14ac:dyDescent="0.2">
      <c r="A319" s="33" t="s">
        <v>137</v>
      </c>
      <c r="C319" s="3">
        <v>7745</v>
      </c>
      <c r="D319" s="3">
        <v>13941</v>
      </c>
      <c r="E319" s="3">
        <v>398</v>
      </c>
      <c r="F319" s="3">
        <v>0</v>
      </c>
      <c r="G319" s="3">
        <v>73355</v>
      </c>
      <c r="H319" s="16">
        <v>95169</v>
      </c>
      <c r="I319" s="16">
        <v>58379</v>
      </c>
      <c r="J319" s="15"/>
      <c r="K319" s="15"/>
      <c r="L319" s="14">
        <v>3311.8811999999998</v>
      </c>
      <c r="N319" s="23" t="s">
        <v>119</v>
      </c>
    </row>
    <row r="320" spans="1:14" x14ac:dyDescent="0.2">
      <c r="A320" s="33" t="s">
        <v>138</v>
      </c>
      <c r="C320" s="3">
        <v>26987</v>
      </c>
      <c r="D320" s="3">
        <v>114647</v>
      </c>
      <c r="E320" s="3">
        <v>8571</v>
      </c>
      <c r="F320" s="3">
        <v>0</v>
      </c>
      <c r="G320" s="3">
        <v>-30215</v>
      </c>
      <c r="H320" s="16">
        <v>102952</v>
      </c>
      <c r="I320" s="16">
        <v>88594</v>
      </c>
      <c r="J320" s="15"/>
      <c r="K320" s="15"/>
      <c r="L320" s="14">
        <v>3582.7296000000001</v>
      </c>
      <c r="N320" s="23" t="s">
        <v>120</v>
      </c>
    </row>
    <row r="321" spans="1:14" x14ac:dyDescent="0.2">
      <c r="A321" s="33" t="s">
        <v>129</v>
      </c>
      <c r="C321" s="3">
        <v>25671</v>
      </c>
      <c r="D321" s="3">
        <v>159240</v>
      </c>
      <c r="E321" s="3">
        <v>12536</v>
      </c>
      <c r="F321" s="3">
        <v>0</v>
      </c>
      <c r="G321" s="3">
        <v>-72407</v>
      </c>
      <c r="H321" s="16">
        <v>100555</v>
      </c>
      <c r="I321" s="16">
        <v>161001</v>
      </c>
      <c r="J321" s="15"/>
      <c r="K321" s="15"/>
      <c r="L321" s="14">
        <v>3499.3139999999999</v>
      </c>
      <c r="N321" s="23" t="s">
        <v>121</v>
      </c>
    </row>
    <row r="322" spans="1:14" ht="15" customHeight="1" x14ac:dyDescent="0.2">
      <c r="A322" s="33" t="s">
        <v>122</v>
      </c>
      <c r="C322" s="3">
        <v>34726</v>
      </c>
      <c r="D322" s="3">
        <v>32499</v>
      </c>
      <c r="E322" s="3">
        <v>16856</v>
      </c>
      <c r="F322" s="3">
        <v>0</v>
      </c>
      <c r="G322" s="3">
        <v>72133</v>
      </c>
      <c r="H322" s="16">
        <v>122509</v>
      </c>
      <c r="I322" s="16">
        <v>88868</v>
      </c>
      <c r="J322" s="15"/>
      <c r="K322" s="15"/>
      <c r="L322" s="14">
        <v>4263.3132000000005</v>
      </c>
      <c r="N322" s="23" t="s">
        <v>122</v>
      </c>
    </row>
    <row r="323" spans="1:14" x14ac:dyDescent="0.2">
      <c r="A323" s="33" t="s">
        <v>123</v>
      </c>
      <c r="C323" s="3">
        <v>11257</v>
      </c>
      <c r="D323" s="3">
        <v>151739</v>
      </c>
      <c r="E323" s="3">
        <v>413</v>
      </c>
      <c r="F323" s="3">
        <v>0</v>
      </c>
      <c r="G323" s="3">
        <v>-64072</v>
      </c>
      <c r="H323" s="16">
        <v>98721</v>
      </c>
      <c r="I323" s="16">
        <v>152940</v>
      </c>
      <c r="J323" s="15"/>
      <c r="K323" s="15"/>
      <c r="L323" s="14">
        <v>3435.4908000000005</v>
      </c>
      <c r="N323" s="23" t="s">
        <v>123</v>
      </c>
    </row>
    <row r="324" spans="1:14" ht="15" customHeight="1" x14ac:dyDescent="0.2">
      <c r="A324" s="33" t="s">
        <v>131</v>
      </c>
      <c r="C324" s="3">
        <v>12444</v>
      </c>
      <c r="D324" s="3">
        <v>49402</v>
      </c>
      <c r="E324" s="3">
        <v>228</v>
      </c>
      <c r="F324" s="3">
        <v>0</v>
      </c>
      <c r="G324" s="3">
        <v>32118</v>
      </c>
      <c r="H324" s="16">
        <v>94162</v>
      </c>
      <c r="I324" s="16">
        <v>120822</v>
      </c>
      <c r="J324" s="15"/>
      <c r="K324" s="15"/>
      <c r="L324" s="14">
        <v>3276.8376000000003</v>
      </c>
      <c r="N324" s="23" t="s">
        <v>124</v>
      </c>
    </row>
    <row r="325" spans="1:14" x14ac:dyDescent="0.2">
      <c r="A325" s="33" t="s">
        <v>125</v>
      </c>
      <c r="C325" s="3">
        <v>20597</v>
      </c>
      <c r="D325" s="3">
        <v>100471</v>
      </c>
      <c r="E325" s="3">
        <v>2693</v>
      </c>
      <c r="F325" s="3">
        <v>0</v>
      </c>
      <c r="G325" s="3">
        <v>-17223</v>
      </c>
      <c r="H325" s="16">
        <v>100153</v>
      </c>
      <c r="I325" s="16">
        <v>138045</v>
      </c>
      <c r="J325" s="15"/>
      <c r="K325" s="15"/>
      <c r="L325" s="14">
        <v>3485.3244000000004</v>
      </c>
      <c r="N325" s="23" t="s">
        <v>125</v>
      </c>
    </row>
    <row r="326" spans="1:14" ht="13.5" thickBot="1" x14ac:dyDescent="0.25">
      <c r="A326" s="41" t="s">
        <v>113</v>
      </c>
      <c r="C326" s="42">
        <v>25</v>
      </c>
      <c r="D326" s="42">
        <v>81262</v>
      </c>
      <c r="E326" s="42">
        <v>191</v>
      </c>
      <c r="F326" s="42">
        <v>0</v>
      </c>
      <c r="G326" s="42">
        <v>4963</v>
      </c>
      <c r="H326" s="42">
        <v>85751</v>
      </c>
      <c r="I326" s="42">
        <v>133082</v>
      </c>
      <c r="J326" s="2"/>
      <c r="K326" s="2"/>
      <c r="L326" s="42">
        <v>2984.1348000000003</v>
      </c>
      <c r="N326" s="43" t="s">
        <v>113</v>
      </c>
    </row>
    <row r="327" spans="1:14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L327" s="14"/>
      <c r="M327" s="3"/>
      <c r="N327" s="37">
        <f>'Olieforbrug, TJ'!M327</f>
        <v>2015</v>
      </c>
    </row>
    <row r="328" spans="1:14" x14ac:dyDescent="0.2">
      <c r="A328" s="33" t="str">
        <f>'Olieforbrug, TJ'!A328</f>
        <v>Januar</v>
      </c>
      <c r="C328" s="67">
        <v>20767</v>
      </c>
      <c r="D328" s="67">
        <v>121111</v>
      </c>
      <c r="E328" s="67">
        <v>12664</v>
      </c>
      <c r="F328" s="67">
        <v>0</v>
      </c>
      <c r="G328" s="67">
        <f>I326-I328</f>
        <v>-48786</v>
      </c>
      <c r="H328" s="67">
        <v>80330</v>
      </c>
      <c r="I328" s="67">
        <v>181868</v>
      </c>
      <c r="J328" s="15"/>
      <c r="K328" s="15"/>
      <c r="L328" s="14">
        <v>2795.4839999999999</v>
      </c>
      <c r="N328" s="23" t="str">
        <f>'Olieforbrug, TJ'!M328</f>
        <v>January</v>
      </c>
    </row>
    <row r="329" spans="1:14" x14ac:dyDescent="0.2">
      <c r="A329" s="33" t="str">
        <f>'Olieforbrug, TJ'!A329</f>
        <v>Februar</v>
      </c>
      <c r="C329" s="67">
        <v>19114</v>
      </c>
      <c r="D329" s="67">
        <v>40927</v>
      </c>
      <c r="E329" s="67">
        <v>10782</v>
      </c>
      <c r="F329" s="67">
        <v>0</v>
      </c>
      <c r="G329" s="67">
        <f t="shared" ref="G329:G334" si="66">I328-I329</f>
        <v>27978</v>
      </c>
      <c r="H329" s="67">
        <v>77295</v>
      </c>
      <c r="I329" s="67">
        <v>153890</v>
      </c>
      <c r="J329" s="15"/>
      <c r="K329" s="15"/>
      <c r="L329" s="14">
        <v>2689.866</v>
      </c>
      <c r="N329" s="23" t="str">
        <f>'Olieforbrug, TJ'!M329</f>
        <v>February</v>
      </c>
    </row>
    <row r="330" spans="1:14" x14ac:dyDescent="0.2">
      <c r="A330" s="33" t="str">
        <f>'Olieforbrug, TJ'!A330</f>
        <v>Marts</v>
      </c>
      <c r="C330" s="67">
        <v>13119</v>
      </c>
      <c r="D330" s="67">
        <v>110601</v>
      </c>
      <c r="E330" s="67">
        <v>90</v>
      </c>
      <c r="F330" s="67">
        <v>0</v>
      </c>
      <c r="G330" s="67">
        <f t="shared" si="66"/>
        <v>-44556</v>
      </c>
      <c r="H330" s="67">
        <v>78784</v>
      </c>
      <c r="I330" s="67">
        <v>198446</v>
      </c>
      <c r="J330" s="15"/>
      <c r="K330" s="15"/>
      <c r="L330" s="14">
        <v>2741.6832000000004</v>
      </c>
      <c r="N330" s="23" t="str">
        <f>'Olieforbrug, TJ'!M330</f>
        <v>March</v>
      </c>
    </row>
    <row r="331" spans="1:14" x14ac:dyDescent="0.2">
      <c r="A331" s="33" t="str">
        <f>'Olieforbrug, TJ'!A331</f>
        <v>April</v>
      </c>
      <c r="C331" s="67">
        <v>23007</v>
      </c>
      <c r="D331" s="67">
        <v>84613</v>
      </c>
      <c r="E331" s="67">
        <v>22331</v>
      </c>
      <c r="F331" s="67">
        <v>0</v>
      </c>
      <c r="G331" s="67">
        <f t="shared" si="66"/>
        <v>-6963</v>
      </c>
      <c r="H331" s="67">
        <v>78252</v>
      </c>
      <c r="I331" s="67">
        <v>205409</v>
      </c>
      <c r="L331" s="14">
        <v>2723.1696000000002</v>
      </c>
      <c r="N331" s="23" t="str">
        <f>'Olieforbrug, TJ'!M331</f>
        <v>April</v>
      </c>
    </row>
    <row r="332" spans="1:14" x14ac:dyDescent="0.2">
      <c r="A332" s="33" t="str">
        <f>'Olieforbrug, TJ'!A332</f>
        <v>Maj</v>
      </c>
      <c r="C332" s="67">
        <v>7902</v>
      </c>
      <c r="D332" s="67">
        <v>0</v>
      </c>
      <c r="E332" s="67">
        <v>50</v>
      </c>
      <c r="F332" s="67">
        <v>0</v>
      </c>
      <c r="G332" s="67">
        <f t="shared" si="66"/>
        <v>87419</v>
      </c>
      <c r="H332" s="67">
        <v>95425</v>
      </c>
      <c r="I332" s="67">
        <v>117990</v>
      </c>
      <c r="L332" s="14">
        <v>3320.79</v>
      </c>
      <c r="N332" s="23" t="str">
        <f>'Olieforbrug, TJ'!M332</f>
        <v>May</v>
      </c>
    </row>
    <row r="333" spans="1:14" x14ac:dyDescent="0.2">
      <c r="A333" s="33" t="str">
        <f>'Olieforbrug, TJ'!A333</f>
        <v>Juni</v>
      </c>
      <c r="C333" s="67">
        <v>16263</v>
      </c>
      <c r="D333" s="67">
        <v>230801</v>
      </c>
      <c r="E333" s="67">
        <v>13995</v>
      </c>
      <c r="F333" s="67">
        <v>0</v>
      </c>
      <c r="G333" s="67">
        <f t="shared" si="66"/>
        <v>-131385</v>
      </c>
      <c r="H333" s="67">
        <v>101217</v>
      </c>
      <c r="I333" s="67">
        <v>249375</v>
      </c>
      <c r="L333" s="14">
        <v>3522.3516</v>
      </c>
      <c r="N333" s="23" t="str">
        <f>'Olieforbrug, TJ'!M333</f>
        <v>June</v>
      </c>
    </row>
    <row r="334" spans="1:14" x14ac:dyDescent="0.2">
      <c r="A334" s="33" t="str">
        <f>'Olieforbrug, TJ'!A334</f>
        <v>Juli</v>
      </c>
      <c r="C334" s="67">
        <v>10508</v>
      </c>
      <c r="D334" s="67">
        <v>60372</v>
      </c>
      <c r="E334" s="67">
        <v>2099</v>
      </c>
      <c r="F334" s="67">
        <v>0</v>
      </c>
      <c r="G334" s="67">
        <f t="shared" si="66"/>
        <v>46145</v>
      </c>
      <c r="H334" s="67">
        <v>114021</v>
      </c>
      <c r="I334" s="67">
        <v>203230</v>
      </c>
      <c r="L334" s="14">
        <v>3967.9308000000001</v>
      </c>
      <c r="N334" s="23" t="str">
        <f>'Olieforbrug, TJ'!M334</f>
        <v>July</v>
      </c>
    </row>
    <row r="335" spans="1:14" x14ac:dyDescent="0.2">
      <c r="A335" s="33" t="str">
        <f>'Olieforbrug, TJ'!A335</f>
        <v>August</v>
      </c>
      <c r="C335" s="67">
        <v>29218</v>
      </c>
      <c r="D335" s="67">
        <v>135016</v>
      </c>
      <c r="E335" s="67">
        <v>2095</v>
      </c>
      <c r="F335" s="67">
        <v>0</v>
      </c>
      <c r="G335" s="67">
        <f>I334-I335</f>
        <v>-44443</v>
      </c>
      <c r="H335" s="67">
        <v>117606</v>
      </c>
      <c r="I335" s="67">
        <v>247673</v>
      </c>
      <c r="L335" s="14">
        <v>4092.6888000000004</v>
      </c>
      <c r="N335" s="23" t="str">
        <f>'Olieforbrug, TJ'!M335</f>
        <v>August</v>
      </c>
    </row>
    <row r="336" spans="1:14" x14ac:dyDescent="0.2">
      <c r="A336" s="33" t="str">
        <f>'Olieforbrug, TJ'!A336</f>
        <v>September</v>
      </c>
      <c r="C336" s="67">
        <v>5086</v>
      </c>
      <c r="D336" s="67">
        <v>44087</v>
      </c>
      <c r="E336" s="67">
        <v>0</v>
      </c>
      <c r="F336" s="67">
        <v>0</v>
      </c>
      <c r="G336" s="67">
        <f>I335-I336</f>
        <v>49906</v>
      </c>
      <c r="H336" s="67">
        <v>99085</v>
      </c>
      <c r="I336" s="67">
        <v>197767</v>
      </c>
      <c r="L336" s="14">
        <v>3448.1579999999999</v>
      </c>
      <c r="N336" s="23" t="str">
        <f>'Olieforbrug, TJ'!M336</f>
        <v>September</v>
      </c>
    </row>
    <row r="337" spans="1:14" x14ac:dyDescent="0.2">
      <c r="A337" s="33" t="str">
        <f>'Olieforbrug, TJ'!A337</f>
        <v>Oktober</v>
      </c>
      <c r="C337" s="67">
        <v>12104</v>
      </c>
      <c r="D337" s="67">
        <v>161935</v>
      </c>
      <c r="E337" s="67">
        <v>0</v>
      </c>
      <c r="F337" s="67">
        <v>0</v>
      </c>
      <c r="G337" s="67">
        <f>I336-I337</f>
        <v>-74896</v>
      </c>
      <c r="H337" s="67">
        <v>98928</v>
      </c>
      <c r="I337" s="67">
        <v>272663</v>
      </c>
      <c r="L337" s="14">
        <v>3442.6944000000003</v>
      </c>
      <c r="N337" s="23" t="str">
        <f>'Olieforbrug, TJ'!M337</f>
        <v>October</v>
      </c>
    </row>
    <row r="338" spans="1:14" x14ac:dyDescent="0.2">
      <c r="A338" s="33" t="str">
        <f>'Olieforbrug, TJ'!A338</f>
        <v>November</v>
      </c>
      <c r="C338" s="67">
        <v>8745</v>
      </c>
      <c r="D338" s="67">
        <v>26856</v>
      </c>
      <c r="E338" s="67">
        <v>12601</v>
      </c>
      <c r="F338" s="67">
        <v>0</v>
      </c>
      <c r="G338" s="67">
        <f>I337-I338</f>
        <v>61590</v>
      </c>
      <c r="H338" s="67">
        <v>84450</v>
      </c>
      <c r="I338" s="67">
        <v>211073</v>
      </c>
      <c r="L338" s="14">
        <v>2938.86</v>
      </c>
      <c r="N338" s="23" t="str">
        <f>'Olieforbrug, TJ'!M338</f>
        <v>November</v>
      </c>
    </row>
    <row r="339" spans="1:14" ht="13.5" thickBot="1" x14ac:dyDescent="0.25">
      <c r="A339" s="41" t="str">
        <f>'Olieforbrug, TJ'!A339</f>
        <v>December</v>
      </c>
      <c r="C339" s="42">
        <v>13836</v>
      </c>
      <c r="D339" s="42">
        <v>106086</v>
      </c>
      <c r="E339" s="42">
        <v>1428</v>
      </c>
      <c r="F339" s="42">
        <v>0</v>
      </c>
      <c r="G339" s="42">
        <f>I338-I339</f>
        <v>-25707</v>
      </c>
      <c r="H339" s="42">
        <v>93198</v>
      </c>
      <c r="I339" s="42">
        <v>236780</v>
      </c>
      <c r="J339" s="2"/>
      <c r="K339" s="2"/>
      <c r="L339" s="42">
        <v>3243.2904000000003</v>
      </c>
      <c r="N339" s="43" t="str">
        <f>'Olieforbrug, TJ'!M339</f>
        <v>December</v>
      </c>
    </row>
    <row r="340" spans="1:14" x14ac:dyDescent="0.2">
      <c r="A340" s="37">
        <v>2016</v>
      </c>
      <c r="B340" s="15"/>
      <c r="C340" s="16"/>
      <c r="D340" s="16"/>
      <c r="E340" s="16"/>
      <c r="F340" s="16"/>
      <c r="G340" s="16"/>
      <c r="H340" s="16"/>
      <c r="I340" s="16"/>
      <c r="M340" s="3"/>
      <c r="N340" s="37">
        <v>2016</v>
      </c>
    </row>
    <row r="341" spans="1:14" x14ac:dyDescent="0.2">
      <c r="A341" s="33" t="str">
        <f>'Olieforbrug, TJ'!A341</f>
        <v>Januar</v>
      </c>
      <c r="C341" s="67">
        <v>7935</v>
      </c>
      <c r="D341" s="67">
        <v>68029</v>
      </c>
      <c r="E341" s="67">
        <v>2465</v>
      </c>
      <c r="F341" s="67">
        <v>0</v>
      </c>
      <c r="G341" s="67">
        <v>10303</v>
      </c>
      <c r="H341" s="67">
        <v>83526</v>
      </c>
      <c r="I341" s="67">
        <v>226477</v>
      </c>
      <c r="J341" s="15"/>
      <c r="K341" s="15"/>
      <c r="L341" s="14">
        <v>2906.7048000000004</v>
      </c>
      <c r="N341" s="23" t="str">
        <f>'Olieforbrug, TJ'!M341</f>
        <v>January</v>
      </c>
    </row>
    <row r="342" spans="1:14" x14ac:dyDescent="0.2">
      <c r="A342" s="33" t="str">
        <f>'Olieforbrug, TJ'!A342</f>
        <v>Februar</v>
      </c>
      <c r="C342" s="67">
        <v>9013</v>
      </c>
      <c r="D342" s="67">
        <v>98967</v>
      </c>
      <c r="E342" s="67">
        <v>2691</v>
      </c>
      <c r="F342" s="67">
        <v>0</v>
      </c>
      <c r="G342" s="67">
        <v>-19614</v>
      </c>
      <c r="H342" s="67">
        <v>85501</v>
      </c>
      <c r="I342" s="67">
        <v>246091</v>
      </c>
      <c r="J342" s="15"/>
      <c r="K342" s="15"/>
      <c r="L342" s="14">
        <v>2975.4348000000005</v>
      </c>
      <c r="N342" s="23" t="str">
        <f>'Olieforbrug, TJ'!M342</f>
        <v>February</v>
      </c>
    </row>
    <row r="343" spans="1:14" x14ac:dyDescent="0.2">
      <c r="A343" s="33" t="str">
        <f>'Olieforbrug, TJ'!A343</f>
        <v>Marts</v>
      </c>
      <c r="C343" s="67">
        <v>28494</v>
      </c>
      <c r="D343" s="67">
        <v>93921</v>
      </c>
      <c r="E343" s="67">
        <v>8037</v>
      </c>
      <c r="F343" s="67">
        <v>0</v>
      </c>
      <c r="G343" s="67">
        <v>-16310</v>
      </c>
      <c r="H343" s="67">
        <v>97870</v>
      </c>
      <c r="I343" s="67">
        <v>262401</v>
      </c>
      <c r="J343" s="15"/>
      <c r="K343" s="15"/>
      <c r="L343" s="14">
        <v>3405.8760000000002</v>
      </c>
      <c r="N343" s="23" t="str">
        <f>'Olieforbrug, TJ'!M343</f>
        <v>March</v>
      </c>
    </row>
    <row r="344" spans="1:14" x14ac:dyDescent="0.2">
      <c r="A344" s="33" t="str">
        <f>'Olieforbrug, TJ'!A344</f>
        <v>April</v>
      </c>
      <c r="C344" s="67">
        <v>12693</v>
      </c>
      <c r="D344" s="67">
        <v>120026</v>
      </c>
      <c r="E344" s="67">
        <v>8019</v>
      </c>
      <c r="F344" s="67">
        <v>0</v>
      </c>
      <c r="G344" s="67">
        <v>-28147</v>
      </c>
      <c r="H344" s="67">
        <v>96711</v>
      </c>
      <c r="I344" s="67">
        <v>290548</v>
      </c>
      <c r="J344" s="15"/>
      <c r="K344" s="15"/>
      <c r="L344" s="14">
        <v>3365.5428000000002</v>
      </c>
      <c r="N344" s="23" t="str">
        <f>'Olieforbrug, TJ'!M344</f>
        <v>April</v>
      </c>
    </row>
    <row r="345" spans="1:14" x14ac:dyDescent="0.2">
      <c r="A345" s="33" t="str">
        <f>'Olieforbrug, TJ'!A345</f>
        <v>Maj</v>
      </c>
      <c r="C345" s="67">
        <v>17669</v>
      </c>
      <c r="D345" s="67">
        <v>126631</v>
      </c>
      <c r="E345" s="67">
        <v>7996</v>
      </c>
      <c r="F345" s="67">
        <v>0</v>
      </c>
      <c r="G345" s="67">
        <v>-32672</v>
      </c>
      <c r="H345" s="67">
        <v>103747</v>
      </c>
      <c r="I345" s="67">
        <v>323220</v>
      </c>
      <c r="J345" s="15"/>
      <c r="K345" s="15"/>
      <c r="L345" s="14">
        <v>3610.3956000000003</v>
      </c>
      <c r="N345" s="23" t="str">
        <f>'Olieforbrug, TJ'!M345</f>
        <v>May</v>
      </c>
    </row>
    <row r="346" spans="1:14" x14ac:dyDescent="0.2">
      <c r="A346" s="33" t="str">
        <f>'Olieforbrug, TJ'!A346</f>
        <v>Juni</v>
      </c>
      <c r="C346" s="67">
        <v>6500</v>
      </c>
      <c r="D346" s="67">
        <v>136811</v>
      </c>
      <c r="E346" s="67">
        <v>944</v>
      </c>
      <c r="F346" s="67">
        <v>0</v>
      </c>
      <c r="G346" s="67">
        <v>-28995</v>
      </c>
      <c r="H346" s="67">
        <v>113029</v>
      </c>
      <c r="I346" s="67">
        <v>352215</v>
      </c>
      <c r="J346" s="15"/>
      <c r="K346" s="15"/>
      <c r="L346" s="14">
        <v>3933.4092000000005</v>
      </c>
      <c r="N346" s="23" t="str">
        <f>'Olieforbrug, TJ'!M346</f>
        <v>June</v>
      </c>
    </row>
    <row r="347" spans="1:14" x14ac:dyDescent="0.2">
      <c r="A347" s="33" t="str">
        <f>'Olieforbrug, TJ'!A347</f>
        <v>Juli</v>
      </c>
      <c r="C347" s="67">
        <v>16558</v>
      </c>
      <c r="D347" s="67">
        <v>143850</v>
      </c>
      <c r="E347" s="67">
        <v>84</v>
      </c>
      <c r="F347" s="67">
        <v>0</v>
      </c>
      <c r="G347" s="67">
        <v>-7549</v>
      </c>
      <c r="H347" s="67">
        <v>121269</v>
      </c>
      <c r="I347" s="67">
        <v>359764</v>
      </c>
      <c r="J347" s="15"/>
      <c r="K347" s="15"/>
      <c r="L347" s="14">
        <v>4220.1612000000005</v>
      </c>
      <c r="N347" s="23" t="str">
        <f>'Olieforbrug, TJ'!M347</f>
        <v>July</v>
      </c>
    </row>
    <row r="348" spans="1:14" x14ac:dyDescent="0.2">
      <c r="A348" s="33" t="str">
        <f>'Olieforbrug, TJ'!A348</f>
        <v>August</v>
      </c>
      <c r="C348" s="67">
        <v>16128</v>
      </c>
      <c r="D348" s="67">
        <v>64640</v>
      </c>
      <c r="E348" s="67">
        <v>42</v>
      </c>
      <c r="F348" s="67">
        <v>0</v>
      </c>
      <c r="G348" s="67">
        <v>25992</v>
      </c>
      <c r="H348" s="67">
        <v>106735</v>
      </c>
      <c r="I348" s="67">
        <v>333772</v>
      </c>
      <c r="J348" s="15"/>
      <c r="K348" s="15"/>
      <c r="L348" s="14">
        <v>3714.3780000000002</v>
      </c>
      <c r="N348" s="23" t="str">
        <f>'Olieforbrug, TJ'!M348</f>
        <v>August</v>
      </c>
    </row>
    <row r="349" spans="1:14" x14ac:dyDescent="0.2">
      <c r="A349" s="33" t="str">
        <f>'Olieforbrug, TJ'!A349</f>
        <v>September</v>
      </c>
      <c r="C349" s="67">
        <v>8503</v>
      </c>
      <c r="D349" s="67">
        <v>153883</v>
      </c>
      <c r="E349" s="67">
        <v>198</v>
      </c>
      <c r="F349" s="67">
        <v>0</v>
      </c>
      <c r="G349" s="67">
        <v>-42390</v>
      </c>
      <c r="H349" s="67">
        <v>119608</v>
      </c>
      <c r="I349" s="67">
        <v>376162</v>
      </c>
      <c r="J349" s="15"/>
      <c r="K349" s="15"/>
      <c r="L349" s="14">
        <v>4162.3584000000001</v>
      </c>
      <c r="N349" s="23" t="str">
        <f>'Olieforbrug, TJ'!M349</f>
        <v>September</v>
      </c>
    </row>
    <row r="350" spans="1:14" x14ac:dyDescent="0.2">
      <c r="A350" s="33" t="str">
        <f>'Olieforbrug, TJ'!A350</f>
        <v>Oktober</v>
      </c>
      <c r="C350" s="67">
        <v>20283</v>
      </c>
      <c r="D350" s="67">
        <v>91748</v>
      </c>
      <c r="E350" s="67">
        <v>4410</v>
      </c>
      <c r="F350" s="67">
        <v>0</v>
      </c>
      <c r="G350" s="67">
        <v>25478</v>
      </c>
      <c r="H350" s="67">
        <v>122400</v>
      </c>
      <c r="I350" s="67">
        <v>350684</v>
      </c>
      <c r="J350" s="15"/>
      <c r="K350" s="15"/>
      <c r="L350" s="14">
        <v>4259.5200000000004</v>
      </c>
      <c r="N350" s="23" t="str">
        <f>'Olieforbrug, TJ'!M350</f>
        <v>October</v>
      </c>
    </row>
    <row r="351" spans="1:14" x14ac:dyDescent="0.2">
      <c r="A351" s="33" t="str">
        <f>'Olieforbrug, TJ'!A351</f>
        <v>November</v>
      </c>
      <c r="C351" s="67">
        <v>6655</v>
      </c>
      <c r="D351" s="67">
        <v>76478</v>
      </c>
      <c r="E351" s="67">
        <v>33904</v>
      </c>
      <c r="F351" s="67">
        <v>0</v>
      </c>
      <c r="G351" s="67">
        <v>42606</v>
      </c>
      <c r="H351" s="67">
        <v>91802</v>
      </c>
      <c r="I351" s="67">
        <v>308078</v>
      </c>
      <c r="J351" s="15"/>
      <c r="K351" s="15"/>
      <c r="L351" s="14">
        <v>3194.7096000000001</v>
      </c>
      <c r="N351" s="23" t="str">
        <f>'Olieforbrug, TJ'!M351</f>
        <v>November</v>
      </c>
    </row>
    <row r="352" spans="1:14" ht="13.5" thickBot="1" x14ac:dyDescent="0.25">
      <c r="A352" s="41" t="str">
        <f>'Olieforbrug, TJ'!A352</f>
        <v>December</v>
      </c>
      <c r="C352" s="42">
        <v>12351</v>
      </c>
      <c r="D352" s="42">
        <v>149483</v>
      </c>
      <c r="E352" s="42">
        <v>0</v>
      </c>
      <c r="F352" s="42">
        <v>352</v>
      </c>
      <c r="G352" s="42">
        <v>-71204</v>
      </c>
      <c r="H352" s="42">
        <v>90408</v>
      </c>
      <c r="I352" s="42">
        <v>379282</v>
      </c>
      <c r="J352" s="2"/>
      <c r="K352" s="2"/>
      <c r="L352" s="54">
        <v>3146.1984000000002</v>
      </c>
      <c r="N352" s="43" t="str">
        <f>'Olieforbrug, TJ'!M352</f>
        <v>December</v>
      </c>
    </row>
    <row r="353" spans="1:14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5"/>
      <c r="K353" s="15"/>
      <c r="L353" s="14"/>
      <c r="M353" s="3"/>
      <c r="N353" s="37">
        <v>2017</v>
      </c>
    </row>
    <row r="354" spans="1:14" x14ac:dyDescent="0.2">
      <c r="A354" s="23" t="str">
        <f>'Olieforbrug, TJ'!A354</f>
        <v>Januar</v>
      </c>
      <c r="C354" s="16">
        <f>IFERROR(HLOOKUP("JP1 og petroleum",'[1]Månedlig Olie Rapport'!$B$2:$AG$39,MATCH("Egen produktion 2.i.",'[1]Månedlig Olie Rapport'!$B$2:$B$39,0),FALSE),0)-IFERROR(HLOOKUP("JP1 og petroleum",'[1]Månedlig Olie Rapport'!$B$2:$AG$39,MATCH("Anvendt til produktion 3.n",'[1]Månedlig Olie Rapport'!$B$2:$B$39,0),FALSE),0)</f>
        <v>7280</v>
      </c>
      <c r="D354" s="16">
        <f>IFERROR(HLOOKUP("JP1 og petroleum",'[1]Månedlig Olie Rapport'!$A$2:$AG$39,MATCH("Import 2.a.",'[1]Månedlig Olie Rapport'!$B$2:$B$39,0),FALSE),0)</f>
        <v>142355</v>
      </c>
      <c r="E354" s="16">
        <f>IFERROR(HLOOKUP("JP1 og petroleum",'[1]Månedlig Olie Rapport'!$A$2:$AG$39,MATCH("Eksport 3.a.",'[1]Månedlig Olie Rapport'!$B$2:$B$39,0),FALSE),0)</f>
        <v>14982</v>
      </c>
      <c r="F354" s="16">
        <f>IFERROR(HLOOKUP("JP1 og petroleum",'[1]Månedlig Olie Rapport'!$A$2:$AG$39,MATCH("Bunkring af udenrigsfart 3.d.",'[1]Månedlig Olie Rapport'!$B$2:$B$39,0),FALSE),0)</f>
        <v>0</v>
      </c>
      <c r="G354" s="16">
        <f>I352-I354</f>
        <v>-45612</v>
      </c>
      <c r="H354" s="16">
        <f>IFERROR(HLOOKUP("JP1 og petroleum",'[1]Månedlig Olie Rapport'!$A$2:$AG$39,MATCH("Salg til Forsvaret 3.e.",'[1]Månedlig Olie Rapport'!$B$2:$B$39,0),FALSE),0)
+IFERROR(HLOOKUP("JP1 og petroleum",'[1]Månedlig Olie Rapport'!$A$2:$AG$39,MATCH("Salg til international luftfart 3.f.",'[1]Månedlig Olie Rapport'!$B$2:$B$39,0),FALSE),0)
+IFERROR(HLOOKUP("JP1 og petroleum",'[1]Månedlig Olie Rapport'!$A$2:$AG$39,MATCH("Salg til andre 3.h.",'[1]Månedlig Olie Rapport'!$B$2:$B$39,0),FALSE),0)
+IFERROR(HLOOKUP("JP1 og petroleum",'[1]Månedlig Olie Rapport'!$A$2:$AG$39,MATCH("Salg til platform 3.g.",'[1]Månedlig Olie Rapport'!$B$2:$B$39,0),FALSE),0)
+IFERROR(HLOOKUP("JP1 og petroleum",'[1]Månedlig Olie Rapport'!$A$2:$AG$39,MATCH("Eget forbrug uden for raffinaderi 3*",'[1]Månedlig Olie Rapport'!$B$2:$B$39,0),FALSE),0)-IFERROR(HLOOKUP("JP1 og petroleum",'[1]Månedlig Olie Rapport'!$A$2:$AG$39,MATCH("Køb fra andre 2e",'[1]Månedlig Olie Rapport'!$B$2:$B$39,0),FALSE),0)-Petroleum!H354</f>
        <v>89062</v>
      </c>
      <c r="I354" s="16">
        <f>IFERROR(HLOOKUP("JP1 og petroleum",'[1]Månedlig Olie Rapport'!$A$2:$AG$39,MATCH("EGEN BEHOLDNING ULTIMO",'[1]Månedlig Olie Rapport'!$A$2:$A$39,0),FALSE),0)</f>
        <v>424894</v>
      </c>
      <c r="J354" s="15"/>
      <c r="K354" s="15"/>
      <c r="L354" s="14">
        <f t="shared" ref="L354:L365" si="67">H354*0.8*43.5/1000</f>
        <v>3099.3576000000003</v>
      </c>
      <c r="N354" s="23" t="str">
        <f>'Olieforbrug, TJ'!M354</f>
        <v>January</v>
      </c>
    </row>
    <row r="355" spans="1:14" x14ac:dyDescent="0.2">
      <c r="A355" s="23" t="str">
        <f>'Olieforbrug, TJ'!A355</f>
        <v>Februar</v>
      </c>
      <c r="C355" s="16">
        <f>IFERROR(HLOOKUP("JP1 og petroleum",'[2]Månedlig Olie Rapport'!$B$2:$AG$39,MATCH("Egen produktion 2.i.",'[2]Månedlig Olie Rapport'!$B$2:$B$39,0),FALSE),0)-IFERROR(HLOOKUP("JP1 og petroleum",'[2]Månedlig Olie Rapport'!$B$2:$AG$39,MATCH("Anvendt til produktion 3.n",'[2]Månedlig Olie Rapport'!$B$2:$B$39,0),FALSE),0)</f>
        <v>8213</v>
      </c>
      <c r="D355" s="16">
        <f>IFERROR(HLOOKUP("JP1 og petroleum",'[2]Månedlig Olie Rapport'!$A$2:$AG$39,MATCH("Import 2.a.",'[2]Månedlig Olie Rapport'!$B$2:$B$39,0),FALSE),0)</f>
        <v>96106</v>
      </c>
      <c r="E355" s="16">
        <f>IFERROR(HLOOKUP("JP1 og petroleum",'[2]Månedlig Olie Rapport'!$A$2:$AG$39,MATCH("Eksport 3.a.",'[2]Månedlig Olie Rapport'!$B$2:$B$39,0),FALSE),0)</f>
        <v>906</v>
      </c>
      <c r="F355" s="16">
        <f>IFERROR(HLOOKUP("JP1 og petroleum",'[2]Månedlig Olie Rapport'!$A$2:$AG$39,MATCH("Bunkring af udenrigsfart 3.d.",'[2]Månedlig Olie Rapport'!$B$2:$B$39,0),FALSE),0)</f>
        <v>0</v>
      </c>
      <c r="G355" s="16">
        <f t="shared" ref="G355:G365" si="68">I354-I355</f>
        <v>-20282</v>
      </c>
      <c r="H355" s="16">
        <f>IFERROR(HLOOKUP("JP1 og petroleum",'[2]Månedlig Olie Rapport'!$A$2:$AG$39,MATCH("Salg til Forsvaret 3.e.",'[2]Månedlig Olie Rapport'!$B$2:$B$39,0),FALSE),0)
+IFERROR(HLOOKUP("JP1 og petroleum",'[2]Månedlig Olie Rapport'!$A$2:$AG$39,MATCH("Salg til international luftfart 3.f.",'[2]Månedlig Olie Rapport'!$B$2:$B$39,0),FALSE),0)
+IFERROR(HLOOKUP("JP1 og petroleum",'[2]Månedlig Olie Rapport'!$A$2:$AG$39,MATCH("Salg til andre 3.h.",'[2]Månedlig Olie Rapport'!$B$2:$B$39,0),FALSE),0)
+IFERROR(HLOOKUP("JP1 og petroleum",'[2]Månedlig Olie Rapport'!$A$2:$AG$39,MATCH("Salg til platform 3.g.",'[2]Månedlig Olie Rapport'!$B$2:$B$39,0),FALSE),0)
+IFERROR(HLOOKUP("JP1 og petroleum",'[2]Månedlig Olie Rapport'!$A$2:$AG$39,MATCH("Eget forbrug uden for raffinaderi 3*",'[2]Månedlig Olie Rapport'!$B$2:$B$39,0),FALSE),0)-IFERROR(HLOOKUP("JP1 og petroleum",'[2]Månedlig Olie Rapport'!$A$2:$AG$39,MATCH("Køb fra andre 2e",'[2]Månedlig Olie Rapport'!$B$2:$B$39,0),FALSE),0)-Petroleum!H355</f>
        <v>82758</v>
      </c>
      <c r="I355" s="16">
        <f>IFERROR(HLOOKUP("JP1 og petroleum",'[2]Månedlig Olie Rapport'!$A$2:$AG$39,MATCH("EGEN BEHOLDNING ULTIMO",'[2]Månedlig Olie Rapport'!$A$2:$A$39,0),FALSE),0)</f>
        <v>445176</v>
      </c>
      <c r="J355" s="15"/>
      <c r="K355" s="15"/>
      <c r="L355" s="14">
        <f t="shared" si="67"/>
        <v>2879.9784000000004</v>
      </c>
      <c r="N355" s="23" t="str">
        <f>'Olieforbrug, TJ'!M355</f>
        <v>February</v>
      </c>
    </row>
    <row r="356" spans="1:14" x14ac:dyDescent="0.2">
      <c r="A356" s="23" t="str">
        <f>'Olieforbrug, TJ'!A356</f>
        <v>Marts</v>
      </c>
      <c r="C356" s="16">
        <f>IFERROR(HLOOKUP("JP1 og petroleum",'[3]Månedlig Olie Rapport'!$B$2:$AG$39,MATCH("Egen produktion 2.i.",'[3]Månedlig Olie Rapport'!$B$2:$B$39,0),FALSE),0)-IFERROR(HLOOKUP("JP1 og petroleum",'[3]Månedlig Olie Rapport'!$B$2:$AG$39,MATCH("Anvendt til produktion 3.n",'[3]Månedlig Olie Rapport'!$B$2:$B$39,0),FALSE),0)</f>
        <v>9356</v>
      </c>
      <c r="D356" s="16">
        <f>IFERROR(HLOOKUP("JP1 og petroleum",'[3]Månedlig Olie Rapport'!$A$2:$AG$39,MATCH("Import 2.a.",'[3]Månedlig Olie Rapport'!$B$2:$B$39,0),FALSE),0)</f>
        <v>46697</v>
      </c>
      <c r="E356" s="16">
        <f>IFERROR(HLOOKUP("JP1 og petroleum",'[3]Månedlig Olie Rapport'!$A$2:$AG$39,MATCH("Eksport 3.a.",'[3]Månedlig Olie Rapport'!$B$2:$B$39,0),FALSE),0)</f>
        <v>0</v>
      </c>
      <c r="F356" s="16">
        <f>IFERROR(HLOOKUP("JP1 og petroleum",'[3]Månedlig Olie Rapport'!$A$2:$AG$39,MATCH("Bunkring af udenrigsfart 3.d.",'[3]Månedlig Olie Rapport'!$B$2:$B$39,0),FALSE),0)</f>
        <v>0</v>
      </c>
      <c r="G356" s="16">
        <f t="shared" si="68"/>
        <v>40070</v>
      </c>
      <c r="H356" s="16">
        <f>IFERROR(HLOOKUP("JP1 og petroleum",'[3]Månedlig Olie Rapport'!$A$2:$AG$39,MATCH("Salg til Forsvaret 3.e.",'[3]Månedlig Olie Rapport'!$B$2:$B$39,0),FALSE),0)
+IFERROR(HLOOKUP("JP1 og petroleum",'[3]Månedlig Olie Rapport'!$A$2:$AG$39,MATCH("Salg til international luftfart 3.f.",'[3]Månedlig Olie Rapport'!$B$2:$B$39,0),FALSE),0)
+IFERROR(HLOOKUP("JP1 og petroleum",'[3]Månedlig Olie Rapport'!$A$2:$AG$39,MATCH("Salg til andre 3.h.",'[3]Månedlig Olie Rapport'!$B$2:$B$39,0),FALSE),0)
+IFERROR(HLOOKUP("JP1 og petroleum",'[3]Månedlig Olie Rapport'!$A$2:$AG$39,MATCH("Salg til platform 3.g.",'[3]Månedlig Olie Rapport'!$B$2:$B$39,0),FALSE),0)
+IFERROR(HLOOKUP("JP1 og petroleum",'[3]Månedlig Olie Rapport'!$A$2:$AG$39,MATCH("Eget forbrug uden for raffinaderi 3*",'[3]Månedlig Olie Rapport'!$B$2:$B$39,0),FALSE),0)-IFERROR(HLOOKUP("JP1 og petroleum",'[3]Månedlig Olie Rapport'!$A$2:$AG$39,MATCH("Køb fra andre 2e",'[3]Månedlig Olie Rapport'!$B$2:$B$39,0),FALSE),0)-Petroleum!H356</f>
        <v>95990</v>
      </c>
      <c r="I356" s="16">
        <f>IFERROR(HLOOKUP("JP1 og petroleum",'[3]Månedlig Olie Rapport'!$A$2:$AG$39,MATCH("EGEN BEHOLDNING ULTIMO",'[3]Månedlig Olie Rapport'!$A$2:$A$39,0),FALSE),0)</f>
        <v>405106</v>
      </c>
      <c r="J356" s="15"/>
      <c r="K356" s="15"/>
      <c r="L356" s="14">
        <f t="shared" si="67"/>
        <v>3340.4520000000002</v>
      </c>
      <c r="N356" s="23" t="str">
        <f>'Olieforbrug, TJ'!M356</f>
        <v>March</v>
      </c>
    </row>
    <row r="357" spans="1:14" x14ac:dyDescent="0.2">
      <c r="A357" s="23" t="str">
        <f>'Olieforbrug, TJ'!A357</f>
        <v>April</v>
      </c>
      <c r="C357" s="16">
        <f>IFERROR(HLOOKUP("JP1 og petroleum",'[4]Månedlig Olie Rapport'!$B$2:$AG$39,MATCH("Egen produktion 2.i.",'[4]Månedlig Olie Rapport'!$B$2:$B$39,0),FALSE),0)-IFERROR(HLOOKUP("JP1 og petroleum",'[4]Månedlig Olie Rapport'!$B$2:$AG$39,MATCH("Anvendt til produktion 3.n",'[4]Månedlig Olie Rapport'!$B$2:$B$39,0),FALSE),0)</f>
        <v>14081</v>
      </c>
      <c r="D357" s="16">
        <f>IFERROR(HLOOKUP("JP1 og petroleum",'[4]Månedlig Olie Rapport'!$A$2:$AG$39,MATCH("Import 2.a.",'[4]Månedlig Olie Rapport'!$B$2:$B$39,0),FALSE),0)</f>
        <v>104191</v>
      </c>
      <c r="E357" s="16">
        <f>IFERROR(HLOOKUP("JP1 og petroleum",'[4]Månedlig Olie Rapport'!$A$2:$AG$39,MATCH("Eksport 3.a.",'[4]Månedlig Olie Rapport'!$B$2:$B$39,0),FALSE),0)</f>
        <v>8416</v>
      </c>
      <c r="F357" s="16">
        <f>IFERROR(HLOOKUP("JP1 og petroleum",'[4]Månedlig Olie Rapport'!$A$2:$AG$39,MATCH("Bunkring af udenrigsfart 3.d.",'[4]Månedlig Olie Rapport'!$B$2:$B$39,0),FALSE),0)</f>
        <v>0</v>
      </c>
      <c r="G357" s="16">
        <f t="shared" si="68"/>
        <v>-15799</v>
      </c>
      <c r="H357" s="16">
        <f>IFERROR(HLOOKUP("JP1 og petroleum",'[4]Månedlig Olie Rapport'!$A$2:$AG$39,MATCH("Salg til Forsvaret 3.e.",'[4]Månedlig Olie Rapport'!$B$2:$B$39,0),FALSE),0)
+IFERROR(HLOOKUP("JP1 og petroleum",'[4]Månedlig Olie Rapport'!$A$2:$AG$39,MATCH("Salg til international luftfart 3.f.",'[4]Månedlig Olie Rapport'!$B$2:$B$39,0),FALSE),0)
+IFERROR(HLOOKUP("JP1 og petroleum",'[4]Månedlig Olie Rapport'!$A$2:$AG$39,MATCH("Salg til andre 3.h.",'[4]Månedlig Olie Rapport'!$B$2:$B$39,0),FALSE),0)
+IFERROR(HLOOKUP("JP1 og petroleum",'[4]Månedlig Olie Rapport'!$A$2:$AG$39,MATCH("Salg til platform 3.g.",'[4]Månedlig Olie Rapport'!$B$2:$B$39,0),FALSE),0)
+IFERROR(HLOOKUP("JP1 og petroleum",'[4]Månedlig Olie Rapport'!$A$2:$AG$39,MATCH("Eget forbrug uden for raffinaderi 3*",'[4]Månedlig Olie Rapport'!$B$2:$B$39,0),FALSE),0)-IFERROR(HLOOKUP("JP1 og petroleum",'[4]Månedlig Olie Rapport'!$A$2:$AG$39,MATCH("Køb fra andre 2e",'[4]Månedlig Olie Rapport'!$B$2:$B$39,0),FALSE),0)-Petroleum!H357</f>
        <v>94007</v>
      </c>
      <c r="I357" s="16">
        <f>IFERROR(HLOOKUP("JP1 og petroleum",'[4]Månedlig Olie Rapport'!$A$2:$AG$39,MATCH("EGEN BEHOLDNING ULTIMO",'[4]Månedlig Olie Rapport'!$A$2:$A$39,0),FALSE),0)</f>
        <v>420905</v>
      </c>
      <c r="J357" s="15"/>
      <c r="K357" s="15"/>
      <c r="L357" s="14">
        <f t="shared" si="67"/>
        <v>3271.4436000000001</v>
      </c>
      <c r="N357" s="23" t="str">
        <f>'Olieforbrug, TJ'!M357</f>
        <v>April</v>
      </c>
    </row>
    <row r="358" spans="1:14" x14ac:dyDescent="0.2">
      <c r="A358" s="23" t="str">
        <f>'Olieforbrug, TJ'!A358</f>
        <v>Maj</v>
      </c>
      <c r="C358" s="16">
        <f>IFERROR(HLOOKUP("JP1 og petroleum",'[5]Månedlig Olie Rapport'!$B$2:$AG$39,MATCH("Egen produktion 2.i.",'[5]Månedlig Olie Rapport'!$B$2:$B$39,0),FALSE),0)-IFERROR(HLOOKUP("JP1 og petroleum",'[5]Månedlig Olie Rapport'!$B$2:$AG$39,MATCH("Anvendt til produktion 3.n",'[5]Månedlig Olie Rapport'!$B$2:$B$39,0),FALSE),0)</f>
        <v>14677</v>
      </c>
      <c r="D358" s="16">
        <f>IFERROR(HLOOKUP("JP1 og petroleum",'[5]Månedlig Olie Rapport'!$A$2:$AG$39,MATCH("Import 2.a.",'[5]Månedlig Olie Rapport'!$B$2:$B$39,0),FALSE),0)</f>
        <v>107651</v>
      </c>
      <c r="E358" s="16">
        <f>IFERROR(HLOOKUP("JP1 og petroleum",'[5]Månedlig Olie Rapport'!$A$2:$AG$39,MATCH("Eksport 3.a.",'[5]Månedlig Olie Rapport'!$B$2:$B$39,0),FALSE),0)</f>
        <v>0</v>
      </c>
      <c r="F358" s="16">
        <f>IFERROR(HLOOKUP("JP1 og petroleum",'[5]Månedlig Olie Rapport'!$A$2:$AG$39,MATCH("Bunkring af udenrigsfart 3.d.",'[5]Månedlig Olie Rapport'!$B$2:$B$39,0),FALSE),0)</f>
        <v>0</v>
      </c>
      <c r="G358" s="16">
        <f t="shared" si="68"/>
        <v>-17605</v>
      </c>
      <c r="H358" s="16">
        <f>IFERROR(HLOOKUP("JP1 og petroleum",'[5]Månedlig Olie Rapport'!$A$2:$AG$39,MATCH("Salg til Forsvaret 3.e.",'[5]Månedlig Olie Rapport'!$B$2:$B$39,0),FALSE),0)
+IFERROR(HLOOKUP("JP1 og petroleum",'[5]Månedlig Olie Rapport'!$A$2:$AG$39,MATCH("Salg til international luftfart 3.f.",'[5]Månedlig Olie Rapport'!$B$2:$B$39,0),FALSE),0)
+IFERROR(HLOOKUP("JP1 og petroleum",'[5]Månedlig Olie Rapport'!$A$2:$AG$39,MATCH("Salg til andre 3.h.",'[5]Månedlig Olie Rapport'!$B$2:$B$39,0),FALSE),0)
+IFERROR(HLOOKUP("JP1 og petroleum",'[5]Månedlig Olie Rapport'!$A$2:$AG$39,MATCH("Salg til platform 3.g.",'[5]Månedlig Olie Rapport'!$B$2:$B$39,0),FALSE),0)
+IFERROR(HLOOKUP("JP1 og petroleum",'[5]Månedlig Olie Rapport'!$A$2:$AG$39,MATCH("Eget forbrug uden for raffinaderi 3*",'[5]Månedlig Olie Rapport'!$B$2:$B$39,0),FALSE),0)-IFERROR(HLOOKUP("JP1 og petroleum",'[5]Månedlig Olie Rapport'!$A$2:$AG$39,MATCH("Køb fra andre 2e",'[5]Månedlig Olie Rapport'!$B$2:$B$39,0),FALSE),0)-Petroleum!H358</f>
        <v>104611</v>
      </c>
      <c r="I358" s="16">
        <f>IFERROR(HLOOKUP("JP1 og petroleum",'[5]Månedlig Olie Rapport'!$A$2:$AG$39,MATCH("EGEN BEHOLDNING ULTIMO",'[5]Månedlig Olie Rapport'!$A$2:$A$39,0),FALSE),0)</f>
        <v>438510</v>
      </c>
      <c r="J358" s="15"/>
      <c r="K358" s="15"/>
      <c r="L358" s="14">
        <f t="shared" si="67"/>
        <v>3640.4628000000002</v>
      </c>
      <c r="N358" s="23" t="str">
        <f>'Olieforbrug, TJ'!M358</f>
        <v>May</v>
      </c>
    </row>
    <row r="359" spans="1:14" x14ac:dyDescent="0.2">
      <c r="A359" s="23" t="str">
        <f>'Olieforbrug, TJ'!A359</f>
        <v>Juni</v>
      </c>
      <c r="C359" s="16">
        <f>IFERROR(HLOOKUP("JP1 og petroleum",'[6]Månedlig Olie Rapport'!$B$2:$AG$39,MATCH("Egen produktion 2.i.",'[6]Månedlig Olie Rapport'!$B$2:$B$39,0),FALSE),0)-IFERROR(HLOOKUP("JP1 og petroleum",'[6]Månedlig Olie Rapport'!$B$2:$AG$39,MATCH("Anvendt til produktion 3.n",'[6]Månedlig Olie Rapport'!$B$2:$B$39,0),FALSE),0)</f>
        <v>13860</v>
      </c>
      <c r="D359" s="16">
        <f>IFERROR(HLOOKUP("JP1 og petroleum",'[6]Månedlig Olie Rapport'!$A$2:$AG$39,MATCH("Import 2.a.",'[6]Månedlig Olie Rapport'!$B$2:$B$39,0),FALSE),0)</f>
        <v>81746</v>
      </c>
      <c r="E359" s="16">
        <f>IFERROR(HLOOKUP("JP1 og petroleum",'[6]Månedlig Olie Rapport'!$A$2:$AG$39,MATCH("Eksport 3.a.",'[6]Månedlig Olie Rapport'!$B$2:$B$39,0),FALSE),0)</f>
        <v>0</v>
      </c>
      <c r="F359" s="16">
        <f>IFERROR(HLOOKUP("JP1 og petroleum",'[6]Månedlig Olie Rapport'!$A$2:$AG$39,MATCH("Bunkring af udenrigsfart 3.d.",'[6]Månedlig Olie Rapport'!$B$2:$B$39,0),FALSE),0)</f>
        <v>0</v>
      </c>
      <c r="G359" s="16">
        <f t="shared" si="68"/>
        <v>26505</v>
      </c>
      <c r="H359" s="16">
        <f>IFERROR(HLOOKUP("JP1 og petroleum",'[6]Månedlig Olie Rapport'!$A$2:$AG$39,MATCH("Salg til Forsvaret 3.e.",'[6]Månedlig Olie Rapport'!$B$2:$B$39,0),FALSE),0)
+IFERROR(HLOOKUP("JP1 og petroleum",'[6]Månedlig Olie Rapport'!$A$2:$AG$39,MATCH("Salg til international luftfart 3.f.",'[6]Månedlig Olie Rapport'!$B$2:$B$39,0),FALSE),0)
+IFERROR(HLOOKUP("JP1 og petroleum",'[6]Månedlig Olie Rapport'!$A$2:$AG$39,MATCH("Salg til andre 3.h.",'[6]Månedlig Olie Rapport'!$B$2:$B$39,0),FALSE),0)
+IFERROR(HLOOKUP("JP1 og petroleum",'[6]Månedlig Olie Rapport'!$A$2:$AG$39,MATCH("Salg til platform 3.g.",'[6]Månedlig Olie Rapport'!$B$2:$B$39,0),FALSE),0)
+IFERROR(HLOOKUP("JP1 og petroleum",'[6]Månedlig Olie Rapport'!$A$2:$AG$39,MATCH("Eget forbrug uden for raffinaderi 3*",'[6]Månedlig Olie Rapport'!$B$2:$B$39,0),FALSE),0)-IFERROR(HLOOKUP("JP1 og petroleum",'[6]Månedlig Olie Rapport'!$A$2:$AG$39,MATCH("Køb fra andre 2e",'[6]Månedlig Olie Rapport'!$B$2:$B$39,0),FALSE),0)-Petroleum!H359</f>
        <v>122023</v>
      </c>
      <c r="I359" s="16">
        <f>IFERROR(HLOOKUP("JP1 og petroleum",'[6]Månedlig Olie Rapport'!$A$2:$AG$39,MATCH("EGEN BEHOLDNING ULTIMO",'[6]Månedlig Olie Rapport'!$A$2:$A$39,0),FALSE),0)</f>
        <v>412005</v>
      </c>
      <c r="J359" s="15"/>
      <c r="K359" s="15"/>
      <c r="L359" s="14">
        <f t="shared" si="67"/>
        <v>4246.4004000000004</v>
      </c>
      <c r="N359" s="23" t="str">
        <f>'Olieforbrug, TJ'!M359</f>
        <v>June</v>
      </c>
    </row>
    <row r="360" spans="1:14" x14ac:dyDescent="0.2">
      <c r="A360" s="23" t="str">
        <f>'Olieforbrug, TJ'!A360</f>
        <v>Juli</v>
      </c>
      <c r="C360" s="16">
        <f>IFERROR(HLOOKUP("JP1 og petroleum",'[7]Månedlig Olie Rapport'!$B$2:$AG$39,MATCH("Egen produktion 2.i.",'[7]Månedlig Olie Rapport'!$B$2:$B$39,0),FALSE),0)-IFERROR(HLOOKUP("JP1 og petroleum",'[7]Månedlig Olie Rapport'!$B$2:$AG$39,MATCH("Anvendt til produktion 3.n",'[7]Månedlig Olie Rapport'!$B$2:$B$39,0),FALSE),0)</f>
        <v>16178</v>
      </c>
      <c r="D360" s="16">
        <f>IFERROR(HLOOKUP("JP1 og petroleum",'[7]Månedlig Olie Rapport'!$A$2:$AG$39,MATCH("Import 2.a.",'[7]Månedlig Olie Rapport'!$B$2:$B$39,0),FALSE),0)</f>
        <v>102865</v>
      </c>
      <c r="E360" s="16">
        <f>IFERROR(HLOOKUP("JP1 og petroleum",'[7]Månedlig Olie Rapport'!$A$2:$AG$39,MATCH("Eksport 3.a.",'[7]Månedlig Olie Rapport'!$B$2:$B$39,0),FALSE),0)</f>
        <v>0</v>
      </c>
      <c r="F360" s="16">
        <f>IFERROR(HLOOKUP("JP1 og petroleum",'[7]Månedlig Olie Rapport'!$A$2:$AG$39,MATCH("Bunkring af udenrigsfart 3.d.",'[7]Månedlig Olie Rapport'!$B$2:$B$39,0),FALSE),0)</f>
        <v>0</v>
      </c>
      <c r="G360" s="16">
        <f t="shared" si="68"/>
        <v>2874</v>
      </c>
      <c r="H360" s="16">
        <f>IFERROR(HLOOKUP("JP1 og petroleum",'[7]Månedlig Olie Rapport'!$A$2:$AG$39,MATCH("Salg til Forsvaret 3.e.",'[7]Månedlig Olie Rapport'!$B$2:$B$39,0),FALSE),0)
+IFERROR(HLOOKUP("JP1 og petroleum",'[7]Månedlig Olie Rapport'!$A$2:$AG$39,MATCH("Salg til international luftfart 3.f.",'[7]Månedlig Olie Rapport'!$B$2:$B$39,0),FALSE),0)
+IFERROR(HLOOKUP("JP1 og petroleum",'[7]Månedlig Olie Rapport'!$A$2:$AG$39,MATCH("Salg til andre 3.h.",'[7]Månedlig Olie Rapport'!$B$2:$B$39,0),FALSE),0)
+IFERROR(HLOOKUP("JP1 og petroleum",'[7]Månedlig Olie Rapport'!$A$2:$AG$39,MATCH("Salg til platform 3.g.",'[7]Månedlig Olie Rapport'!$B$2:$B$39,0),FALSE),0)
+IFERROR(HLOOKUP("JP1 og petroleum",'[7]Månedlig Olie Rapport'!$A$2:$AG$39,MATCH("Eget forbrug uden for raffinaderi 3*",'[7]Månedlig Olie Rapport'!$B$2:$B$39,0),FALSE),0)-IFERROR(HLOOKUP("JP1 og petroleum",'[7]Månedlig Olie Rapport'!$A$2:$AG$39,MATCH("Køb fra andre 2e",'[7]Månedlig Olie Rapport'!$B$2:$B$39,0),FALSE),0)-Petroleum!H360</f>
        <v>121457</v>
      </c>
      <c r="I360" s="16">
        <f>IFERROR(HLOOKUP("JP1 og petroleum",'[7]Månedlig Olie Rapport'!$A$2:$AG$39,MATCH("EGEN BEHOLDNING ULTIMO",'[7]Månedlig Olie Rapport'!$A$2:$A$39,0),FALSE),0)</f>
        <v>409131</v>
      </c>
      <c r="J360" s="15"/>
      <c r="K360" s="15"/>
      <c r="L360" s="14">
        <f t="shared" si="67"/>
        <v>4226.7036000000007</v>
      </c>
      <c r="N360" s="23" t="str">
        <f>'Olieforbrug, TJ'!M360</f>
        <v>July</v>
      </c>
    </row>
    <row r="361" spans="1:14" x14ac:dyDescent="0.2">
      <c r="A361" s="23" t="str">
        <f>'Olieforbrug, TJ'!A361</f>
        <v>August</v>
      </c>
      <c r="C361" s="16">
        <f>IFERROR(HLOOKUP("JP1 og petroleum",'[8]Månedlig Olie Rapport'!$B$2:$AG$39,MATCH("Egen produktion 2.i.",'[8]Månedlig Olie Rapport'!$B$2:$B$39,0),FALSE),0)-IFERROR(HLOOKUP("JP1 og petroleum",'[8]Månedlig Olie Rapport'!$B$2:$AG$39,MATCH("Anvendt til produktion 3.n",'[8]Månedlig Olie Rapport'!$B$2:$B$39,0),FALSE),0)</f>
        <v>17017</v>
      </c>
      <c r="D361" s="16">
        <f>IFERROR(HLOOKUP("JP1 og petroleum",'[8]Månedlig Olie Rapport'!$A$2:$AG$39,MATCH("Import 2.a.",'[8]Månedlig Olie Rapport'!$B$2:$B$39,0),FALSE),0)</f>
        <v>91811</v>
      </c>
      <c r="E361" s="16">
        <f>IFERROR(HLOOKUP("JP1 og petroleum",'[8]Månedlig Olie Rapport'!$A$2:$AG$39,MATCH("Eksport 3.a.",'[8]Månedlig Olie Rapport'!$B$2:$B$39,0),FALSE),0)</f>
        <v>2481</v>
      </c>
      <c r="F361" s="16">
        <f>IFERROR(HLOOKUP("JP1 og petroleum",'[8]Månedlig Olie Rapport'!$A$2:$AG$39,MATCH("Bunkring af udenrigsfart 3.d.",'[8]Månedlig Olie Rapport'!$B$2:$B$39,0),FALSE),0)</f>
        <v>0</v>
      </c>
      <c r="G361" s="16">
        <f t="shared" si="68"/>
        <v>8832</v>
      </c>
      <c r="H361" s="16">
        <f>IFERROR(HLOOKUP("JP1 og petroleum",'[8]Månedlig Olie Rapport'!$A$2:$AG$39,MATCH("Salg til Forsvaret 3.e.",'[8]Månedlig Olie Rapport'!$B$2:$B$39,0),FALSE),0)
+IFERROR(HLOOKUP("JP1 og petroleum",'[8]Månedlig Olie Rapport'!$A$2:$AG$39,MATCH("Salg til international luftfart 3.f.",'[8]Månedlig Olie Rapport'!$B$2:$B$39,0),FALSE),0)
+IFERROR(HLOOKUP("JP1 og petroleum",'[8]Månedlig Olie Rapport'!$A$2:$AG$39,MATCH("Salg til andre 3.h.",'[8]Månedlig Olie Rapport'!$B$2:$B$39,0),FALSE),0)
+IFERROR(HLOOKUP("JP1 og petroleum",'[8]Månedlig Olie Rapport'!$A$2:$AG$39,MATCH("Salg til platform 3.g.",'[8]Månedlig Olie Rapport'!$B$2:$B$39,0),FALSE),0)
+IFERROR(HLOOKUP("JP1 og petroleum",'[8]Månedlig Olie Rapport'!$A$2:$AG$39,MATCH("Eget forbrug uden for raffinaderi 3*",'[8]Månedlig Olie Rapport'!$B$2:$B$39,0),FALSE),0)-IFERROR(HLOOKUP("JP1 og petroleum",'[8]Månedlig Olie Rapport'!$A$2:$AG$39,MATCH("Køb fra andre 2e",'[8]Månedlig Olie Rapport'!$B$2:$B$39,0),FALSE),0)-Petroleum!H361</f>
        <v>114863</v>
      </c>
      <c r="I361" s="16">
        <f>IFERROR(HLOOKUP("JP1 og petroleum",'[8]Månedlig Olie Rapport'!$A$2:$AG$39,MATCH("EGEN BEHOLDNING ULTIMO",'[8]Månedlig Olie Rapport'!$A$2:$A$39,0),FALSE),0)</f>
        <v>400299</v>
      </c>
      <c r="J361" s="15"/>
      <c r="K361" s="15"/>
      <c r="L361" s="14">
        <f t="shared" si="67"/>
        <v>3997.2324000000003</v>
      </c>
      <c r="N361" s="23" t="str">
        <f>'Olieforbrug, TJ'!M361</f>
        <v>August</v>
      </c>
    </row>
    <row r="362" spans="1:14" x14ac:dyDescent="0.2">
      <c r="A362" s="23" t="str">
        <f>'Olieforbrug, TJ'!A362</f>
        <v>September</v>
      </c>
      <c r="C362" s="16">
        <f>IFERROR(HLOOKUP("JP1 og petroleum",'[9]Månedlig Olie Rapport'!$B$2:$AG$39,MATCH("Egen produktion 2.i.",'[9]Månedlig Olie Rapport'!$B$2:$B$39,0),FALSE),0)-IFERROR(HLOOKUP("JP1 og petroleum",'[9]Månedlig Olie Rapport'!$B$2:$AG$39,MATCH("Anvendt til produktion 3.n",'[9]Månedlig Olie Rapport'!$B$2:$B$39,0),FALSE),0)</f>
        <v>28</v>
      </c>
      <c r="D362" s="16">
        <f>IFERROR(HLOOKUP("JP1 og petroleum",'[9]Månedlig Olie Rapport'!$A$2:$AG$39,MATCH("Import 2.a.",'[9]Månedlig Olie Rapport'!$B$2:$B$39,0),FALSE),0)</f>
        <v>105097</v>
      </c>
      <c r="E362" s="16">
        <f>IFERROR(HLOOKUP("JP1 og petroleum",'[9]Månedlig Olie Rapport'!$A$2:$AG$39,MATCH("Eksport 3.a.",'[9]Månedlig Olie Rapport'!$B$2:$B$39,0),FALSE),0)</f>
        <v>137632</v>
      </c>
      <c r="F362" s="16">
        <f>IFERROR(HLOOKUP("JP1 og petroleum",'[9]Månedlig Olie Rapport'!$A$2:$AG$39,MATCH("Bunkring af udenrigsfart 3.d.",'[9]Månedlig Olie Rapport'!$B$2:$B$39,0),FALSE),0)</f>
        <v>0</v>
      </c>
      <c r="G362" s="16">
        <f t="shared" si="68"/>
        <v>141551</v>
      </c>
      <c r="H362" s="16">
        <f>IFERROR(HLOOKUP("JP1 og petroleum",'[9]Månedlig Olie Rapport'!$A$2:$AG$39,MATCH("Salg til Forsvaret 3.e.",'[9]Månedlig Olie Rapport'!$B$2:$B$39,0),FALSE),0)
+IFERROR(HLOOKUP("JP1 og petroleum",'[9]Månedlig Olie Rapport'!$A$2:$AG$39,MATCH("Salg til international luftfart 3.f.",'[9]Månedlig Olie Rapport'!$B$2:$B$39,0),FALSE),0)
+IFERROR(HLOOKUP("JP1 og petroleum",'[9]Månedlig Olie Rapport'!$A$2:$AG$39,MATCH("Salg til andre 3.h.",'[9]Månedlig Olie Rapport'!$B$2:$B$39,0),FALSE),0)
+IFERROR(HLOOKUP("JP1 og petroleum",'[9]Månedlig Olie Rapport'!$A$2:$AG$39,MATCH("Salg til platform 3.g.",'[9]Månedlig Olie Rapport'!$B$2:$B$39,0),FALSE),0)
+IFERROR(HLOOKUP("JP1 og petroleum",'[9]Månedlig Olie Rapport'!$A$2:$AG$39,MATCH("Eget forbrug uden for raffinaderi 3*",'[9]Månedlig Olie Rapport'!$B$2:$B$39,0),FALSE),0)-IFERROR(HLOOKUP("JP1 og petroleum",'[9]Månedlig Olie Rapport'!$A$2:$AG$39,MATCH("Køb fra andre 2e",'[9]Månedlig Olie Rapport'!$B$2:$B$39,0),FALSE),0)-Petroleum!H362</f>
        <v>108755</v>
      </c>
      <c r="I362" s="16">
        <f>IFERROR(HLOOKUP("JP1 og petroleum",'[9]Månedlig Olie Rapport'!$A$2:$AG$39,MATCH("EGEN BEHOLDNING ULTIMO",'[9]Månedlig Olie Rapport'!$A$2:$A$39,0),FALSE),0)</f>
        <v>258748</v>
      </c>
      <c r="J362" s="15"/>
      <c r="K362" s="15"/>
      <c r="L362" s="14">
        <f t="shared" si="67"/>
        <v>3784.674</v>
      </c>
      <c r="N362" s="23" t="str">
        <f>'Olieforbrug, TJ'!M362</f>
        <v>September</v>
      </c>
    </row>
    <row r="363" spans="1:14" x14ac:dyDescent="0.2">
      <c r="A363" s="23" t="str">
        <f>'Olieforbrug, TJ'!A363</f>
        <v>Oktober</v>
      </c>
      <c r="C363" s="16">
        <f>IFERROR(HLOOKUP("JP1 og petroleum",'[10]Månedlig Olie Rapport'!$B$2:$AG$39,MATCH("Egen produktion 2.i.",'[10]Månedlig Olie Rapport'!$B$2:$B$39,0),FALSE),0)-IFERROR(HLOOKUP("JP1 og petroleum",'[10]Månedlig Olie Rapport'!$B$2:$AG$39,MATCH("Anvendt til produktion 3.n",'[10]Månedlig Olie Rapport'!$B$2:$B$39,0),FALSE),0)</f>
        <v>7819</v>
      </c>
      <c r="D363" s="16">
        <f>IFERROR(HLOOKUP("JP1 og petroleum",'[10]Månedlig Olie Rapport'!$A$2:$AG$39,MATCH("Import 2.a.",'[10]Månedlig Olie Rapport'!$B$2:$B$39,0),FALSE),0)</f>
        <v>88042</v>
      </c>
      <c r="E363" s="16">
        <f>IFERROR(HLOOKUP("JP1 og petroleum",'[10]Månedlig Olie Rapport'!$A$2:$AG$39,MATCH("Eksport 3.a.",'[10]Månedlig Olie Rapport'!$B$2:$B$39,0),FALSE),0)</f>
        <v>39636</v>
      </c>
      <c r="F363" s="16">
        <f>IFERROR(HLOOKUP("JP1 og petroleum",'[10]Månedlig Olie Rapport'!$A$2:$AG$39,MATCH("Bunkring af udenrigsfart 3.d.",'[10]Månedlig Olie Rapport'!$B$2:$B$39,0),FALSE),0)</f>
        <v>0</v>
      </c>
      <c r="G363" s="16">
        <f t="shared" si="68"/>
        <v>51748</v>
      </c>
      <c r="H363" s="16">
        <f>IFERROR(HLOOKUP("JP1 og petroleum",'[10]Månedlig Olie Rapport'!$A$2:$AG$39,MATCH("Salg til Forsvaret 3.e.",'[10]Månedlig Olie Rapport'!$B$2:$B$39,0),FALSE),0)
+IFERROR(HLOOKUP("JP1 og petroleum",'[10]Månedlig Olie Rapport'!$A$2:$AG$39,MATCH("Salg til international luftfart 3.f.",'[10]Månedlig Olie Rapport'!$B$2:$B$39,0),FALSE),0)
+IFERROR(HLOOKUP("JP1 og petroleum",'[10]Månedlig Olie Rapport'!$A$2:$AG$39,MATCH("Salg til andre 3.h.",'[10]Månedlig Olie Rapport'!$B$2:$B$39,0),FALSE),0)
+IFERROR(HLOOKUP("JP1 og petroleum",'[10]Månedlig Olie Rapport'!$A$2:$AG$39,MATCH("Salg til platform 3.g.",'[10]Månedlig Olie Rapport'!$B$2:$B$39,0),FALSE),0)
+IFERROR(HLOOKUP("JP1 og petroleum",'[10]Månedlig Olie Rapport'!$A$2:$AG$39,MATCH("Eget forbrug uden for raffinaderi 3*",'[10]Månedlig Olie Rapport'!$B$2:$B$39,0),FALSE),0)-IFERROR(HLOOKUP("JP1 og petroleum",'[10]Månedlig Olie Rapport'!$A$2:$AG$39,MATCH("Køb fra andre 2e",'[10]Månedlig Olie Rapport'!$B$2:$B$39,0),FALSE),0)-Petroleum!H363</f>
        <v>143500</v>
      </c>
      <c r="I363" s="16">
        <f>IFERROR(HLOOKUP("JP1 og petroleum",'[10]Månedlig Olie Rapport'!$A$2:$AG$39,MATCH("EGEN BEHOLDNING ULTIMO",'[10]Månedlig Olie Rapport'!$A$2:$A$39,0),FALSE),0)</f>
        <v>207000</v>
      </c>
      <c r="J363" s="15"/>
      <c r="K363" s="15"/>
      <c r="L363" s="14">
        <f t="shared" si="67"/>
        <v>4993.8</v>
      </c>
      <c r="N363" s="23" t="str">
        <f>'Olieforbrug, TJ'!M363</f>
        <v>October</v>
      </c>
    </row>
    <row r="364" spans="1:14" x14ac:dyDescent="0.2">
      <c r="A364" s="23" t="str">
        <f>'Olieforbrug, TJ'!A364</f>
        <v>November</v>
      </c>
      <c r="C364" s="16">
        <f>IFERROR(HLOOKUP("JP1 og petroleum",'[11]Månedlig Olie Rapport'!$B$2:$AG$39,MATCH("Egen produktion 2.i.",'[11]Månedlig Olie Rapport'!$B$2:$B$39,0),FALSE),0)-IFERROR(HLOOKUP("JP1 og petroleum",'[11]Månedlig Olie Rapport'!$B$2:$AG$39,MATCH("Anvendt til produktion 3.n",'[11]Månedlig Olie Rapport'!$B$2:$B$39,0),FALSE),0)</f>
        <v>28467</v>
      </c>
      <c r="D364" s="16">
        <f>IFERROR(HLOOKUP("JP1 og petroleum",'[11]Månedlig Olie Rapport'!$A$2:$AG$39,MATCH("Import 2.a.",'[11]Månedlig Olie Rapport'!$B$2:$B$39,0),FALSE),0)</f>
        <v>85178</v>
      </c>
      <c r="E364" s="16">
        <f>IFERROR(HLOOKUP("JP1 og petroleum",'[11]Månedlig Olie Rapport'!$A$2:$AG$39,MATCH("Eksport 3.a.",'[11]Månedlig Olie Rapport'!$B$2:$B$39,0),FALSE),0)</f>
        <v>19788</v>
      </c>
      <c r="F364" s="16">
        <f>IFERROR(HLOOKUP("JP1 og petroleum",'[11]Månedlig Olie Rapport'!$A$2:$AG$39,MATCH("Bunkring af udenrigsfart 3.d.",'[11]Månedlig Olie Rapport'!$B$2:$B$39,0),FALSE),0)</f>
        <v>0</v>
      </c>
      <c r="G364" s="16">
        <f t="shared" si="68"/>
        <v>15920</v>
      </c>
      <c r="H364" s="16">
        <f>IFERROR(HLOOKUP("JP1 og petroleum",'[11]Månedlig Olie Rapport'!$A$2:$AG$39,MATCH("Salg til Forsvaret 3.e.",'[11]Månedlig Olie Rapport'!$B$2:$B$39,0),FALSE),0)
+IFERROR(HLOOKUP("JP1 og petroleum",'[11]Månedlig Olie Rapport'!$A$2:$AG$39,MATCH("Salg til international luftfart 3.f.",'[11]Månedlig Olie Rapport'!$B$2:$B$39,0),FALSE),0)
+IFERROR(HLOOKUP("JP1 og petroleum",'[11]Månedlig Olie Rapport'!$A$2:$AG$39,MATCH("Salg til andre 3.h.",'[11]Månedlig Olie Rapport'!$B$2:$B$39,0),FALSE),0)
+IFERROR(HLOOKUP("JP1 og petroleum",'[11]Månedlig Olie Rapport'!$A$2:$AG$39,MATCH("Salg til platform 3.g.",'[11]Månedlig Olie Rapport'!$B$2:$B$39,0),FALSE),0)
+IFERROR(HLOOKUP("JP1 og petroleum",'[11]Månedlig Olie Rapport'!$A$2:$AG$39,MATCH("Eget forbrug uden for raffinaderi 3*",'[11]Månedlig Olie Rapport'!$B$2:$B$39,0),FALSE),0)-IFERROR(HLOOKUP("JP1 og petroleum",'[11]Månedlig Olie Rapport'!$A$2:$AG$39,MATCH("Køb fra andre 2e",'[11]Månedlig Olie Rapport'!$B$2:$B$39,0),FALSE),0)-Petroleum!H364</f>
        <v>109893</v>
      </c>
      <c r="I364" s="16">
        <f>IFERROR(HLOOKUP("JP1 og petroleum",'[11]Månedlig Olie Rapport'!$A$2:$AG$39,MATCH("EGEN BEHOLDNING ULTIMO",'[11]Månedlig Olie Rapport'!$A$2:$A$39,0),FALSE),0)</f>
        <v>191080</v>
      </c>
      <c r="J364" s="15"/>
      <c r="K364" s="15"/>
      <c r="L364" s="14">
        <f t="shared" si="67"/>
        <v>3824.2764000000002</v>
      </c>
      <c r="N364" s="23" t="str">
        <f>'Olieforbrug, TJ'!M364</f>
        <v>November</v>
      </c>
    </row>
    <row r="365" spans="1:14" ht="13.5" thickBot="1" x14ac:dyDescent="0.25">
      <c r="A365" s="41" t="str">
        <f>'Olieforbrug, TJ'!A365</f>
        <v>December</v>
      </c>
      <c r="C365" s="42">
        <f>IFERROR(HLOOKUP("JP1 og petroleum",'[12]Månedlig Olie Rapport'!$B$2:$AG$39,MATCH("Egen produktion 2.i.",'[12]Månedlig Olie Rapport'!$B$2:$B$39,0),FALSE),0)-IFERROR(HLOOKUP("JP1 og petroleum",'[12]Månedlig Olie Rapport'!$B$2:$AG$39,MATCH("Anvendt til produktion 3.n",'[12]Månedlig Olie Rapport'!$B$2:$B$39,0),FALSE),0)</f>
        <v>14977</v>
      </c>
      <c r="D365" s="42">
        <f>IFERROR(HLOOKUP("JP1 og petroleum",'[12]Månedlig Olie Rapport'!$A$2:$AG$39,MATCH("Import 2.a.",'[12]Månedlig Olie Rapport'!$B$2:$B$39,0),FALSE),0)</f>
        <v>106777</v>
      </c>
      <c r="E365" s="42">
        <f>IFERROR(HLOOKUP("JP1 og petroleum",'[12]Månedlig Olie Rapport'!$A$2:$AG$39,MATCH("Eksport 3.a.",'[12]Månedlig Olie Rapport'!$B$2:$B$39,0),FALSE),0)</f>
        <v>0</v>
      </c>
      <c r="F365" s="42">
        <f>IFERROR(HLOOKUP("JP1 og petroleum",'[12]Månedlig Olie Rapport'!$A$2:$AG$39,MATCH("Bunkring af udenrigsfart 3.d.",'[12]Månedlig Olie Rapport'!$B$2:$B$39,0),FALSE),0)</f>
        <v>0</v>
      </c>
      <c r="G365" s="42">
        <f t="shared" si="68"/>
        <v>-21147</v>
      </c>
      <c r="H365" s="42">
        <f>IFERROR(HLOOKUP("JP1 og petroleum",'[12]Månedlig Olie Rapport'!$A$2:$AG$39,MATCH("Salg til Forsvaret 3.e.",'[12]Månedlig Olie Rapport'!$B$2:$B$39,0),FALSE),0)
+IFERROR(HLOOKUP("JP1 og petroleum",'[12]Månedlig Olie Rapport'!$A$2:$AG$39,MATCH("Salg til international luftfart 3.f.",'[12]Månedlig Olie Rapport'!$B$2:$B$39,0),FALSE),0)
+IFERROR(HLOOKUP("JP1 og petroleum",'[12]Månedlig Olie Rapport'!$A$2:$AG$39,MATCH("Salg til andre 3.h.",'[12]Månedlig Olie Rapport'!$B$2:$B$39,0),FALSE),0)
+IFERROR(HLOOKUP("JP1 og petroleum",'[12]Månedlig Olie Rapport'!$A$2:$AG$39,MATCH("Salg til platform 3.g.",'[12]Månedlig Olie Rapport'!$B$2:$B$39,0),FALSE),0)
+IFERROR(HLOOKUP("JP1 og petroleum",'[12]Månedlig Olie Rapport'!$A$2:$AG$39,MATCH("Eget forbrug uden for raffinaderi 3*",'[12]Månedlig Olie Rapport'!$B$2:$B$39,0),FALSE),0)-IFERROR(HLOOKUP("JP1 og petroleum",'[12]Månedlig Olie Rapport'!$A$2:$AG$39,MATCH("Køb fra andre 2e",'[12]Månedlig Olie Rapport'!$B$2:$B$39,0),FALSE),0)-Petroleum!H365</f>
        <v>100527</v>
      </c>
      <c r="I365" s="42">
        <f>IFERROR(HLOOKUP("JP1 og petroleum",'[12]Månedlig Olie Rapport'!$A$2:$AG$39,MATCH("EGEN BEHOLDNING ULTIMO",'[12]Månedlig Olie Rapport'!$A$2:$A$39,0),FALSE),0)</f>
        <v>212227</v>
      </c>
      <c r="J365" s="2"/>
      <c r="K365" s="2"/>
      <c r="L365" s="54">
        <f t="shared" si="67"/>
        <v>3498.3396000000002</v>
      </c>
      <c r="N365" s="43" t="str">
        <f>'Olieforbrug, TJ'!M365</f>
        <v>December</v>
      </c>
    </row>
    <row r="366" spans="1:14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5"/>
      <c r="K366" s="15"/>
      <c r="L366" s="14"/>
      <c r="M366" s="3"/>
      <c r="N366" s="37">
        <v>2018</v>
      </c>
    </row>
    <row r="367" spans="1:14" x14ac:dyDescent="0.2">
      <c r="A367" s="23" t="str">
        <f>'Olieforbrug, TJ'!A367</f>
        <v>Januar</v>
      </c>
      <c r="C367" s="16">
        <f>IFERROR(HLOOKUP("JP1 og petroleum",'[13]Månedlig Olie Rapport'!$B$2:$AG$39,MATCH("Egen produktion 2.i.",'[13]Månedlig Olie Rapport'!$B$2:$B$39,0),FALSE),0)-IFERROR(HLOOKUP("JP1 og petroleum",'[13]Månedlig Olie Rapport'!$B$2:$AG$39,MATCH("Anvendt til produktion 3.n",'[13]Månedlig Olie Rapport'!$B$2:$B$39,0),FALSE),0)</f>
        <v>4206</v>
      </c>
      <c r="D367" s="16">
        <f>IFERROR(HLOOKUP("JP1 og petroleum",'[13]Månedlig Olie Rapport'!$A$2:$AG$39,MATCH("Import 2.a.",'[13]Månedlig Olie Rapport'!$B$2:$B$39,0),FALSE),0)</f>
        <v>78501</v>
      </c>
      <c r="E367" s="16">
        <f>IFERROR(HLOOKUP("JP1 og petroleum",'[13]Månedlig Olie Rapport'!$A$2:$AG$39,MATCH("Eksport 3.a.",'[13]Månedlig Olie Rapport'!$B$2:$B$39,0),FALSE),0)</f>
        <v>0</v>
      </c>
      <c r="F367" s="16">
        <f>IFERROR(HLOOKUP("JP1 og petroleum",'[13]Månedlig Olie Rapport'!$A$2:$AG$39,MATCH("Bunkring af udenrigsfart 3.d.",'[13]Månedlig Olie Rapport'!$B$2:$B$39,0),FALSE),0)</f>
        <v>0</v>
      </c>
      <c r="G367" s="16">
        <f>I365-I367</f>
        <v>10534</v>
      </c>
      <c r="H367" s="16">
        <f>IFERROR(HLOOKUP("JP1 og petroleum",'[13]Månedlig Olie Rapport'!$A$2:$AG$39,MATCH("Salg til Forsvaret 3.e.",'[13]Månedlig Olie Rapport'!$B$2:$B$39,0),FALSE),0)
+IFERROR(HLOOKUP("JP1 og petroleum",'[13]Månedlig Olie Rapport'!$A$2:$AG$39,MATCH("Salg til international luftfart 3.f.",'[13]Månedlig Olie Rapport'!$B$2:$B$39,0),FALSE),0)
+IFERROR(HLOOKUP("JP1 og petroleum",'[13]Månedlig Olie Rapport'!$A$2:$AG$39,MATCH("Salg til andre 3.h.",'[13]Månedlig Olie Rapport'!$B$2:$B$39,0),FALSE),0)
+IFERROR(HLOOKUP("JP1 og petroleum",'[13]Månedlig Olie Rapport'!$A$2:$AG$39,MATCH("Salg til platform 3.g.",'[13]Månedlig Olie Rapport'!$B$2:$B$39,0),FALSE),0)
+IFERROR(HLOOKUP("JP1 og petroleum",'[13]Månedlig Olie Rapport'!$A$2:$AG$39,MATCH("Eget forbrug uden for raffinaderi 3*",'[13]Månedlig Olie Rapport'!$B$2:$B$39,0),FALSE),0)-IFERROR(HLOOKUP("JP1 og petroleum",'[13]Månedlig Olie Rapport'!$A$2:$AG$39,MATCH("Køb fra andre 2e",'[13]Månedlig Olie Rapport'!$B$2:$B$39,0),FALSE),0)-Petroleum!H367</f>
        <v>93163</v>
      </c>
      <c r="I367" s="16">
        <f>IFERROR(HLOOKUP("JP1 og petroleum",'[13]Månedlig Olie Rapport'!$A$2:$AG$39,MATCH("EGEN BEHOLDNING ULTIMO",'[13]Månedlig Olie Rapport'!$A$2:$A$39,0),FALSE),0)</f>
        <v>201693</v>
      </c>
      <c r="J367" s="15"/>
      <c r="K367" s="15"/>
      <c r="L367" s="14">
        <f t="shared" ref="L367:L378" si="69">H367*0.8*43.5/1000</f>
        <v>3242.0724000000005</v>
      </c>
      <c r="N367" s="23" t="str">
        <f>'Olieforbrug, TJ'!M367</f>
        <v>January</v>
      </c>
    </row>
    <row r="368" spans="1:14" x14ac:dyDescent="0.2">
      <c r="A368" s="23" t="str">
        <f>'Olieforbrug, TJ'!A368</f>
        <v>Februar</v>
      </c>
      <c r="C368" s="16">
        <f>IFERROR(HLOOKUP("JP1 og petroleum",'[14]Månedlig Olie Rapport'!$B$2:$AG$39,MATCH("Egen produktion 2.i.",'[14]Månedlig Olie Rapport'!$B$2:$B$39,0),FALSE),0)-IFERROR(HLOOKUP("JP1 og petroleum",'[14]Månedlig Olie Rapport'!$B$2:$AG$39,MATCH("Anvendt til produktion 3.n",'[14]Månedlig Olie Rapport'!$B$2:$B$39,0),FALSE),0)</f>
        <v>9215</v>
      </c>
      <c r="D368" s="16">
        <f>IFERROR(HLOOKUP("JP1 og petroleum",'[14]Månedlig Olie Rapport'!$A$2:$AG$39,MATCH("Import 2.a.",'[14]Månedlig Olie Rapport'!$B$2:$B$39,0),FALSE),0)</f>
        <v>109578</v>
      </c>
      <c r="E368" s="16">
        <f>IFERROR(HLOOKUP("JP1 og petroleum",'[14]Månedlig Olie Rapport'!$A$2:$AG$39,MATCH("Eksport 3.a.",'[14]Månedlig Olie Rapport'!$B$2:$B$39,0),FALSE),0)</f>
        <v>0</v>
      </c>
      <c r="F368" s="16">
        <f>IFERROR(HLOOKUP("JP1 og petroleum",'[14]Månedlig Olie Rapport'!$A$2:$AG$39,MATCH("Bunkring af udenrigsfart 3.d.",'[14]Månedlig Olie Rapport'!$B$2:$B$39,0),FALSE),0)</f>
        <v>137</v>
      </c>
      <c r="G368" s="16">
        <f t="shared" ref="G368:G373" si="70">I367-I368</f>
        <v>-32027</v>
      </c>
      <c r="H368" s="16">
        <f>IFERROR(HLOOKUP("JP1 og petroleum",'[14]Månedlig Olie Rapport'!$A$2:$AG$39,MATCH("Salg til Forsvaret 3.e.",'[14]Månedlig Olie Rapport'!$B$2:$B$39,0),FALSE),0)
+IFERROR(HLOOKUP("JP1 og petroleum",'[14]Månedlig Olie Rapport'!$A$2:$AG$39,MATCH("Salg til international luftfart 3.f.",'[14]Månedlig Olie Rapport'!$B$2:$B$39,0),FALSE),0)
+IFERROR(HLOOKUP("JP1 og petroleum",'[14]Månedlig Olie Rapport'!$A$2:$AG$39,MATCH("Salg til andre 3.h.",'[14]Månedlig Olie Rapport'!$B$2:$B$39,0),FALSE),0)
+IFERROR(HLOOKUP("JP1 og petroleum",'[14]Månedlig Olie Rapport'!$A$2:$AG$39,MATCH("Salg til platform 3.g.",'[14]Månedlig Olie Rapport'!$B$2:$B$39,0),FALSE),0)
+IFERROR(HLOOKUP("JP1 og petroleum",'[14]Månedlig Olie Rapport'!$A$2:$AG$39,MATCH("Eget forbrug uden for raffinaderi 3*",'[14]Månedlig Olie Rapport'!$B$2:$B$39,0),FALSE),0)-IFERROR(HLOOKUP("JP1 og petroleum",'[14]Månedlig Olie Rapport'!$A$2:$AG$39,MATCH("Køb fra andre 2e",'[14]Månedlig Olie Rapport'!$B$2:$B$39,0),FALSE),0)-Petroleum!H368</f>
        <v>86528</v>
      </c>
      <c r="I368" s="16">
        <f>IFERROR(HLOOKUP("JP1 og petroleum",'[14]Månedlig Olie Rapport'!$A$2:$AG$39,MATCH("EGEN BEHOLDNING ULTIMO",'[14]Månedlig Olie Rapport'!$A$2:$A$39,0),FALSE),0)</f>
        <v>233720</v>
      </c>
      <c r="J368" s="15"/>
      <c r="K368" s="15"/>
      <c r="L368" s="14">
        <f t="shared" si="69"/>
        <v>3011.1744000000003</v>
      </c>
      <c r="N368" s="23" t="str">
        <f>'Olieforbrug, TJ'!M368</f>
        <v>February</v>
      </c>
    </row>
    <row r="369" spans="1:14" x14ac:dyDescent="0.2">
      <c r="A369" s="23" t="str">
        <f>'Olieforbrug, TJ'!A369</f>
        <v>Marts</v>
      </c>
      <c r="C369" s="16">
        <f>IFERROR(HLOOKUP("JP1 og petroleum",'[15]Månedlig Olie Rapport'!$B$2:$AG$39,MATCH("Egen produktion 2.i.",'[15]Månedlig Olie Rapport'!$B$2:$B$39,0),FALSE),0)-IFERROR(HLOOKUP("JP1 og petroleum",'[15]Månedlig Olie Rapport'!$B$2:$AG$39,MATCH("Anvendt til produktion 3.n",'[15]Månedlig Olie Rapport'!$B$2:$B$39,0),FALSE),0)</f>
        <v>5551</v>
      </c>
      <c r="D369" s="16">
        <f>IFERROR(HLOOKUP("JP1 og petroleum",'[15]Månedlig Olie Rapport'!$A$2:$AG$39,MATCH("Import 2.a.",'[15]Månedlig Olie Rapport'!$B$2:$B$39,0),FALSE),0)</f>
        <v>30157</v>
      </c>
      <c r="E369" s="16">
        <f>IFERROR(HLOOKUP("JP1 og petroleum",'[15]Månedlig Olie Rapport'!$A$2:$AG$39,MATCH("Eksport 3.a.",'[15]Månedlig Olie Rapport'!$B$2:$B$39,0),FALSE),0)</f>
        <v>1524</v>
      </c>
      <c r="F369" s="16">
        <f>IFERROR(HLOOKUP("JP1 og petroleum",'[15]Månedlig Olie Rapport'!$A$2:$AG$39,MATCH("Bunkring af udenrigsfart 3.d.",'[15]Månedlig Olie Rapport'!$B$2:$B$39,0),FALSE),0)</f>
        <v>0</v>
      </c>
      <c r="G369" s="16">
        <f t="shared" si="70"/>
        <v>64075</v>
      </c>
      <c r="H369" s="16">
        <f>IFERROR(HLOOKUP("JP1 og petroleum",'[15]Månedlig Olie Rapport'!$A$2:$AG$39,MATCH("Salg til Forsvaret 3.e.",'[15]Månedlig Olie Rapport'!$B$2:$B$39,0),FALSE),0)
+IFERROR(HLOOKUP("JP1 og petroleum",'[15]Månedlig Olie Rapport'!$A$2:$AG$39,MATCH("Salg til international luftfart 3.f.",'[15]Månedlig Olie Rapport'!$B$2:$B$39,0),FALSE),0)
+IFERROR(HLOOKUP("JP1 og petroleum",'[15]Månedlig Olie Rapport'!$A$2:$AG$39,MATCH("Salg til andre 3.h.",'[15]Månedlig Olie Rapport'!$B$2:$B$39,0),FALSE),0)
+IFERROR(HLOOKUP("JP1 og petroleum",'[15]Månedlig Olie Rapport'!$A$2:$AG$39,MATCH("Salg til platform 3.g.",'[15]Månedlig Olie Rapport'!$B$2:$B$39,0),FALSE),0)
+IFERROR(HLOOKUP("JP1 og petroleum",'[15]Månedlig Olie Rapport'!$A$2:$AG$39,MATCH("Eget forbrug uden for raffinaderi 3*",'[15]Månedlig Olie Rapport'!$B$2:$B$39,0),FALSE),0)-IFERROR(HLOOKUP("JP1 og petroleum",'[15]Månedlig Olie Rapport'!$A$2:$AG$39,MATCH("Køb fra andre 2e",'[15]Månedlig Olie Rapport'!$B$2:$B$39,0),FALSE),0)-Petroleum!H369</f>
        <v>98176</v>
      </c>
      <c r="I369" s="16">
        <f>IFERROR(HLOOKUP("JP1 og petroleum",'[15]Månedlig Olie Rapport'!$A$2:$AG$39,MATCH("EGEN BEHOLDNING ULTIMO",'[15]Månedlig Olie Rapport'!$A$2:$A$39,0),FALSE),0)</f>
        <v>169645</v>
      </c>
      <c r="J369" s="15"/>
      <c r="K369" s="15"/>
      <c r="L369" s="14">
        <f t="shared" si="69"/>
        <v>3416.5248000000001</v>
      </c>
      <c r="N369" s="23" t="str">
        <f>'Olieforbrug, TJ'!M369</f>
        <v>March</v>
      </c>
    </row>
    <row r="370" spans="1:14" x14ac:dyDescent="0.2">
      <c r="A370" s="23" t="str">
        <f>'Olieforbrug, TJ'!A370</f>
        <v>April</v>
      </c>
      <c r="C370" s="16">
        <f>IFERROR(HLOOKUP("JP1 og petroleum",'[16]Månedlig Olie Rapport'!$B$2:$AG$39,MATCH("Egen produktion 2.i.",'[16]Månedlig Olie Rapport'!$B$2:$B$39,0),FALSE),0)-IFERROR(HLOOKUP("JP1 og petroleum",'[16]Månedlig Olie Rapport'!$B$2:$AG$39,MATCH("Anvendt til produktion 3.n",'[16]Månedlig Olie Rapport'!$B$2:$B$39,0),FALSE),0)</f>
        <v>11978</v>
      </c>
      <c r="D370" s="16">
        <f>IFERROR(HLOOKUP("JP1 og petroleum",'[16]Månedlig Olie Rapport'!$A$2:$AG$39,MATCH("Import 2.a.",'[16]Månedlig Olie Rapport'!$B$2:$B$39,0),FALSE),0)</f>
        <v>104750</v>
      </c>
      <c r="E370" s="16">
        <f>IFERROR(HLOOKUP("JP1 og petroleum",'[16]Månedlig Olie Rapport'!$A$2:$AG$39,MATCH("Eksport 3.a.",'[16]Månedlig Olie Rapport'!$B$2:$B$39,0),FALSE),0)</f>
        <v>1362</v>
      </c>
      <c r="F370" s="16">
        <f>IFERROR(HLOOKUP("JP1 og petroleum",'[16]Månedlig Olie Rapport'!$A$2:$AG$39,MATCH("Bunkring af udenrigsfart 3.d.",'[16]Månedlig Olie Rapport'!$B$2:$B$39,0),FALSE),0)</f>
        <v>0</v>
      </c>
      <c r="G370" s="16">
        <f t="shared" si="70"/>
        <v>-17434</v>
      </c>
      <c r="H370" s="16">
        <f>IFERROR(HLOOKUP("JP1 og petroleum",'[16]Månedlig Olie Rapport'!$A$2:$AG$39,MATCH("Salg til Forsvaret 3.e.",'[16]Månedlig Olie Rapport'!$B$2:$B$39,0),FALSE),0)
+IFERROR(HLOOKUP("JP1 og petroleum",'[16]Månedlig Olie Rapport'!$A$2:$AG$39,MATCH("Salg til international luftfart 3.f.",'[16]Månedlig Olie Rapport'!$B$2:$B$39,0),FALSE),0)
+IFERROR(HLOOKUP("JP1 og petroleum",'[16]Månedlig Olie Rapport'!$A$2:$AG$39,MATCH("Salg til andre 3.h.",'[16]Månedlig Olie Rapport'!$B$2:$B$39,0),FALSE),0)
+IFERROR(HLOOKUP("JP1 og petroleum",'[16]Månedlig Olie Rapport'!$A$2:$AG$39,MATCH("Salg til platform 3.g.",'[16]Månedlig Olie Rapport'!$B$2:$B$39,0),FALSE),0)
+IFERROR(HLOOKUP("JP1 og petroleum",'[16]Månedlig Olie Rapport'!$A$2:$AG$39,MATCH("Eget forbrug uden for raffinaderi 3*",'[16]Månedlig Olie Rapport'!$B$2:$B$39,0),FALSE),0)-IFERROR(HLOOKUP("JP1 og petroleum",'[16]Månedlig Olie Rapport'!$A$2:$AG$39,MATCH("Køb fra andre 2e",'[16]Månedlig Olie Rapport'!$B$2:$B$39,0),FALSE),0)-Petroleum!H370</f>
        <v>97981</v>
      </c>
      <c r="I370" s="16">
        <f>IFERROR(HLOOKUP("JP1 og petroleum",'[16]Månedlig Olie Rapport'!$A$2:$AG$39,MATCH("EGEN BEHOLDNING ULTIMO",'[16]Månedlig Olie Rapport'!$A$2:$A$39,0),FALSE),0)</f>
        <v>187079</v>
      </c>
      <c r="J370" s="15"/>
      <c r="K370" s="15"/>
      <c r="L370" s="14">
        <f t="shared" si="69"/>
        <v>3409.7388000000001</v>
      </c>
      <c r="N370" s="23" t="str">
        <f>'Olieforbrug, TJ'!M370</f>
        <v>April</v>
      </c>
    </row>
    <row r="371" spans="1:14" x14ac:dyDescent="0.2">
      <c r="A371" s="23" t="str">
        <f>'Olieforbrug, TJ'!A371</f>
        <v>Maj</v>
      </c>
      <c r="C371" s="16">
        <f>IFERROR(HLOOKUP("JP1 og petroleum",'[17]Månedlig Olie Rapport'!$B$2:$AG$39,MATCH("Egen produktion 2.i.",'[17]Månedlig Olie Rapport'!$B$2:$B$39,0),FALSE),0)-IFERROR(HLOOKUP("JP1 og petroleum",'[17]Månedlig Olie Rapport'!$B$2:$AG$39,MATCH("Anvendt til produktion 3.n",'[17]Månedlig Olie Rapport'!$B$2:$B$39,0),FALSE),0)</f>
        <v>11978</v>
      </c>
      <c r="D371" s="16">
        <f>IFERROR(HLOOKUP("JP1 og petroleum",'[17]Månedlig Olie Rapport'!$A$2:$AG$39,MATCH("Import 2.a.",'[17]Månedlig Olie Rapport'!$B$2:$B$39,0),FALSE),0)</f>
        <v>104750</v>
      </c>
      <c r="E371" s="16">
        <f>IFERROR(HLOOKUP("JP1 og petroleum",'[17]Månedlig Olie Rapport'!$A$2:$AG$39,MATCH("Eksport 3.a.",'[17]Månedlig Olie Rapport'!$B$2:$B$39,0),FALSE),0)</f>
        <v>1362</v>
      </c>
      <c r="F371" s="16">
        <f>IFERROR(HLOOKUP("JP1 og petroleum",'[17]Månedlig Olie Rapport'!$A$2:$AG$39,MATCH("Bunkring af udenrigsfart 3.d.",'[17]Månedlig Olie Rapport'!$B$2:$B$39,0),FALSE),0)</f>
        <v>0</v>
      </c>
      <c r="G371" s="16">
        <f t="shared" si="70"/>
        <v>0</v>
      </c>
      <c r="H371" s="16">
        <f>IFERROR(HLOOKUP("JP1 og petroleum",'[17]Månedlig Olie Rapport'!$A$2:$AG$39,MATCH("Salg til Forsvaret 3.e.",'[17]Månedlig Olie Rapport'!$B$2:$B$39,0),FALSE),0)
+IFERROR(HLOOKUP("JP1 og petroleum",'[17]Månedlig Olie Rapport'!$A$2:$AG$39,MATCH("Salg til international luftfart 3.f.",'[17]Månedlig Olie Rapport'!$B$2:$B$39,0),FALSE),0)
+IFERROR(HLOOKUP("JP1 og petroleum",'[17]Månedlig Olie Rapport'!$A$2:$AG$39,MATCH("Salg til andre 3.h.",'[17]Månedlig Olie Rapport'!$B$2:$B$39,0),FALSE),0)
+IFERROR(HLOOKUP("JP1 og petroleum",'[17]Månedlig Olie Rapport'!$A$2:$AG$39,MATCH("Salg til platform 3.g.",'[17]Månedlig Olie Rapport'!$B$2:$B$39,0),FALSE),0)
+IFERROR(HLOOKUP("JP1 og petroleum",'[17]Månedlig Olie Rapport'!$A$2:$AG$39,MATCH("Eget forbrug uden for raffinaderi 3*",'[17]Månedlig Olie Rapport'!$B$2:$B$39,0),FALSE),0)-IFERROR(HLOOKUP("JP1 og petroleum",'[17]Månedlig Olie Rapport'!$A$2:$AG$39,MATCH("Køb fra andre 2e",'[17]Månedlig Olie Rapport'!$B$2:$B$39,0),FALSE),0)-Petroleum!H371</f>
        <v>97977</v>
      </c>
      <c r="I371" s="16">
        <f>IFERROR(HLOOKUP("JP1 og petroleum",'[17]Månedlig Olie Rapport'!$A$2:$AG$39,MATCH("EGEN BEHOLDNING ULTIMO",'[17]Månedlig Olie Rapport'!$A$2:$A$39,0),FALSE),0)</f>
        <v>187079</v>
      </c>
      <c r="J371" s="15"/>
      <c r="K371" s="15"/>
      <c r="L371" s="14">
        <f t="shared" si="69"/>
        <v>3409.5996</v>
      </c>
      <c r="N371" s="23" t="str">
        <f>'Olieforbrug, TJ'!M371</f>
        <v>May</v>
      </c>
    </row>
    <row r="372" spans="1:14" x14ac:dyDescent="0.2">
      <c r="A372" s="23" t="str">
        <f>'Olieforbrug, TJ'!A372</f>
        <v>Juni</v>
      </c>
      <c r="C372" s="16">
        <f>IFERROR(HLOOKUP("JP1 og petroleum",'[18]Månedlig Olie Rapport'!$B$2:$AG$39,MATCH("Egen produktion 2.i.",'[18]Månedlig Olie Rapport'!$B$2:$B$39,0),FALSE),0)-IFERROR(HLOOKUP("JP1 og petroleum",'[18]Månedlig Olie Rapport'!$B$2:$AG$39,MATCH("Anvendt til produktion 3.n",'[18]Månedlig Olie Rapport'!$B$2:$B$39,0),FALSE),0)</f>
        <v>11264</v>
      </c>
      <c r="D372" s="16">
        <f>IFERROR(HLOOKUP("JP1 og petroleum",'[18]Månedlig Olie Rapport'!$A$2:$AG$39,MATCH("Import 2.a.",'[18]Månedlig Olie Rapport'!$B$2:$B$39,0),FALSE),0)</f>
        <v>86770</v>
      </c>
      <c r="E372" s="16">
        <f>IFERROR(HLOOKUP("JP1 og petroleum",'[18]Månedlig Olie Rapport'!$A$2:$AG$39,MATCH("Eksport 3.a.",'[18]Månedlig Olie Rapport'!$B$2:$B$39,0),FALSE),0)</f>
        <v>1446</v>
      </c>
      <c r="F372" s="16">
        <f>IFERROR(HLOOKUP("JP1 og petroleum",'[18]Månedlig Olie Rapport'!$A$2:$AG$39,MATCH("Bunkring af udenrigsfart 3.d.",'[18]Månedlig Olie Rapport'!$B$2:$B$39,0),FALSE),0)</f>
        <v>0</v>
      </c>
      <c r="G372" s="16">
        <f t="shared" si="70"/>
        <v>-6714</v>
      </c>
      <c r="H372" s="16">
        <f>IFERROR(HLOOKUP("JP1 og petroleum",'[18]Månedlig Olie Rapport'!$A$2:$AG$39,MATCH("Salg til Forsvaret 3.e.",'[18]Månedlig Olie Rapport'!$B$2:$B$39,0),FALSE),0)
+IFERROR(HLOOKUP("JP1 og petroleum",'[18]Månedlig Olie Rapport'!$A$2:$AG$39,MATCH("Salg til international luftfart 3.f.",'[18]Månedlig Olie Rapport'!$B$2:$B$39,0),FALSE),0)
+IFERROR(HLOOKUP("JP1 og petroleum",'[18]Månedlig Olie Rapport'!$A$2:$AG$39,MATCH("Salg til andre 3.h.",'[18]Månedlig Olie Rapport'!$B$2:$B$39,0),FALSE),0)
+IFERROR(HLOOKUP("JP1 og petroleum",'[18]Månedlig Olie Rapport'!$A$2:$AG$39,MATCH("Salg til platform 3.g.",'[18]Månedlig Olie Rapport'!$B$2:$B$39,0),FALSE),0)
+IFERROR(HLOOKUP("JP1 og petroleum",'[18]Månedlig Olie Rapport'!$A$2:$AG$39,MATCH("Eget forbrug uden for raffinaderi 3*",'[18]Månedlig Olie Rapport'!$B$2:$B$39,0),FALSE),0)-IFERROR(HLOOKUP("JP1 og petroleum",'[18]Månedlig Olie Rapport'!$A$2:$AG$39,MATCH("Køb fra andre 2e",'[18]Månedlig Olie Rapport'!$B$2:$B$39,0),FALSE),0)-Petroleum!H372</f>
        <v>83420</v>
      </c>
      <c r="I372" s="16">
        <f>IFERROR(HLOOKUP("JP1 og petroleum",'[18]Månedlig Olie Rapport'!$A$2:$AG$39,MATCH("EGEN BEHOLDNING ULTIMO",'[18]Månedlig Olie Rapport'!$A$2:$A$39,0),FALSE),0)</f>
        <v>193793</v>
      </c>
      <c r="J372" s="15"/>
      <c r="K372" s="15"/>
      <c r="L372" s="14">
        <f t="shared" si="69"/>
        <v>2903.0160000000001</v>
      </c>
      <c r="N372" s="23" t="str">
        <f>'Olieforbrug, TJ'!M372</f>
        <v>June</v>
      </c>
    </row>
    <row r="373" spans="1:14" x14ac:dyDescent="0.2">
      <c r="A373" s="23" t="str">
        <f>'Olieforbrug, TJ'!A373</f>
        <v>Juli</v>
      </c>
      <c r="C373" s="16">
        <f>IFERROR(HLOOKUP("JP1 og petroleum",'[19]Månedlig Olie Rapport'!$B$2:$AG$39,MATCH("Egen produktion 2.i.",'[19]Månedlig Olie Rapport'!$B$2:$B$39,0),FALSE),0)-IFERROR(HLOOKUP("JP1 og petroleum",'[19]Månedlig Olie Rapport'!$B$2:$AG$39,MATCH("Anvendt til produktion 3.n",'[19]Månedlig Olie Rapport'!$B$2:$B$39,0),FALSE),0)</f>
        <v>16812</v>
      </c>
      <c r="D373" s="16">
        <f>IFERROR(HLOOKUP("JP1 og petroleum",'[19]Månedlig Olie Rapport'!$A$2:$AG$39,MATCH("Import 2.a.",'[19]Månedlig Olie Rapport'!$B$2:$B$39,0),FALSE),0)</f>
        <v>123200</v>
      </c>
      <c r="E373" s="16">
        <f>IFERROR(HLOOKUP("JP1 og petroleum",'[19]Månedlig Olie Rapport'!$A$2:$AG$39,MATCH("Eksport 3.a.",'[19]Månedlig Olie Rapport'!$B$2:$B$39,0),FALSE),0)</f>
        <v>19276</v>
      </c>
      <c r="F373" s="16">
        <f>IFERROR(HLOOKUP("JP1 og petroleum",'[19]Månedlig Olie Rapport'!$A$2:$AG$39,MATCH("Bunkring af udenrigsfart 3.d.",'[19]Månedlig Olie Rapport'!$B$2:$B$39,0),FALSE),0)</f>
        <v>0</v>
      </c>
      <c r="G373" s="16">
        <f t="shared" si="70"/>
        <v>44512</v>
      </c>
      <c r="H373" s="16">
        <f>IFERROR(HLOOKUP("JP1 og petroleum",'[19]Månedlig Olie Rapport'!$A$2:$AG$39,MATCH("Salg til Forsvaret 3.e.",'[19]Månedlig Olie Rapport'!$B$2:$B$39,0),FALSE),0)
+IFERROR(HLOOKUP("JP1 og petroleum",'[19]Månedlig Olie Rapport'!$A$2:$AG$39,MATCH("Salg til international luftfart 3.f.",'[19]Månedlig Olie Rapport'!$B$2:$B$39,0),FALSE),0)
+IFERROR(HLOOKUP("JP1 og petroleum",'[19]Månedlig Olie Rapport'!$A$2:$AG$39,MATCH("Salg til andre 3.h.",'[19]Månedlig Olie Rapport'!$B$2:$B$39,0),FALSE),0)
+IFERROR(HLOOKUP("JP1 og petroleum",'[19]Månedlig Olie Rapport'!$A$2:$AG$39,MATCH("Salg til platform 3.g.",'[19]Månedlig Olie Rapport'!$B$2:$B$39,0),FALSE),0)
+IFERROR(HLOOKUP("JP1 og petroleum",'[19]Månedlig Olie Rapport'!$A$2:$AG$39,MATCH("Eget forbrug uden for raffinaderi 3*",'[19]Månedlig Olie Rapport'!$B$2:$B$39,0),FALSE),0)-IFERROR(HLOOKUP("JP1 og petroleum",'[19]Månedlig Olie Rapport'!$A$2:$AG$39,MATCH("Køb fra andre 2e",'[19]Månedlig Olie Rapport'!$B$2:$B$39,0),FALSE),0)-Petroleum!H373</f>
        <v>129512</v>
      </c>
      <c r="I373" s="16">
        <f>IFERROR(HLOOKUP("JP1 og petroleum",'[19]Månedlig Olie Rapport'!$A$2:$AG$39,MATCH("EGEN BEHOLDNING ULTIMO",'[19]Månedlig Olie Rapport'!$A$2:$A$39,0),FALSE),0)</f>
        <v>149281</v>
      </c>
      <c r="J373" s="15"/>
      <c r="K373" s="15"/>
      <c r="L373" s="14">
        <f t="shared" si="69"/>
        <v>4507.0176000000001</v>
      </c>
      <c r="N373" s="23" t="str">
        <f>'Olieforbrug, TJ'!M373</f>
        <v>July</v>
      </c>
    </row>
    <row r="374" spans="1:14" x14ac:dyDescent="0.2">
      <c r="A374" s="23" t="str">
        <f>'Olieforbrug, TJ'!A374</f>
        <v>August</v>
      </c>
      <c r="C374" s="16">
        <f>IFERROR(HLOOKUP("JP1 og petroleum",'[20]Månedlig Olie Rapport'!$B$2:$AG$39,MATCH("Egen produktion 2.i.",'[20]Månedlig Olie Rapport'!$B$2:$B$39,0),FALSE),0)-IFERROR(HLOOKUP("JP1 og petroleum",'[20]Månedlig Olie Rapport'!$B$2:$AG$39,MATCH("Anvendt til produktion 3.n",'[20]Månedlig Olie Rapport'!$B$2:$B$39,0),FALSE),0)</f>
        <v>20986</v>
      </c>
      <c r="D374" s="16">
        <f>IFERROR(HLOOKUP("JP1 og petroleum",'[20]Månedlig Olie Rapport'!$A$2:$AG$39,MATCH("Import 2.a.",'[20]Månedlig Olie Rapport'!$B$2:$B$39,0),FALSE),0)</f>
        <v>107286</v>
      </c>
      <c r="E374" s="16">
        <f>IFERROR(HLOOKUP("JP1 og petroleum",'[20]Månedlig Olie Rapport'!$A$2:$AG$39,MATCH("Eksport 3.a.",'[20]Månedlig Olie Rapport'!$B$2:$B$39,0),FALSE),0)</f>
        <v>1589</v>
      </c>
      <c r="F374" s="16">
        <f>IFERROR(HLOOKUP("JP1 og petroleum",'[20]Månedlig Olie Rapport'!$A$2:$AG$39,MATCH("Bunkring af udenrigsfart 3.d.",'[20]Månedlig Olie Rapport'!$B$2:$B$39,0),FALSE),0)</f>
        <v>0</v>
      </c>
      <c r="G374" s="16">
        <f>I373-I374</f>
        <v>-4814</v>
      </c>
      <c r="H374" s="16">
        <f>IFERROR(HLOOKUP("JP1 og petroleum",'[20]Månedlig Olie Rapport'!$A$2:$AG$39,MATCH("Salg til Forsvaret 3.e.",'[20]Månedlig Olie Rapport'!$B$2:$B$39,0),FALSE),0)
+IFERROR(HLOOKUP("JP1 og petroleum",'[20]Månedlig Olie Rapport'!$A$2:$AG$39,MATCH("Salg til international luftfart 3.f.",'[20]Månedlig Olie Rapport'!$B$2:$B$39,0),FALSE),0)
+IFERROR(HLOOKUP("JP1 og petroleum",'[20]Månedlig Olie Rapport'!$A$2:$AG$39,MATCH("Salg til andre 3.h.",'[20]Månedlig Olie Rapport'!$B$2:$B$39,0),FALSE),0)
+IFERROR(HLOOKUP("JP1 og petroleum",'[20]Månedlig Olie Rapport'!$A$2:$AG$39,MATCH("Salg til platform 3.g.",'[20]Månedlig Olie Rapport'!$B$2:$B$39,0),FALSE),0)
+IFERROR(HLOOKUP("JP1 og petroleum",'[20]Månedlig Olie Rapport'!$A$2:$AG$39,MATCH("Eget forbrug uden for raffinaderi 3*",'[20]Månedlig Olie Rapport'!$B$2:$B$39,0),FALSE),0)-IFERROR(HLOOKUP("JP1 og petroleum",'[20]Månedlig Olie Rapport'!$A$2:$AG$39,MATCH("Køb fra andre 2e",'[20]Månedlig Olie Rapport'!$B$2:$B$39,0),FALSE),0)-Petroleum!H374</f>
        <v>122231</v>
      </c>
      <c r="I374" s="16">
        <f>IFERROR(HLOOKUP("JP1 og petroleum",'[20]Månedlig Olie Rapport'!$A$2:$AG$39,MATCH("EGEN BEHOLDNING ULTIMO",'[20]Månedlig Olie Rapport'!$A$2:$A$39,0),FALSE),0)</f>
        <v>154095</v>
      </c>
      <c r="J374" s="15"/>
      <c r="K374" s="15"/>
      <c r="L374" s="14">
        <f t="shared" si="69"/>
        <v>4253.6387999999997</v>
      </c>
      <c r="N374" s="23" t="str">
        <f>'Olieforbrug, TJ'!M374</f>
        <v>August</v>
      </c>
    </row>
    <row r="375" spans="1:14" x14ac:dyDescent="0.2">
      <c r="A375" s="23" t="str">
        <f>'Olieforbrug, TJ'!A375</f>
        <v>September</v>
      </c>
      <c r="C375" s="16">
        <f>IFERROR(HLOOKUP("JP1 og petroleum",'[21]Månedlig Olie Rapport'!$B$2:$AG$38,MATCH("Egen produktion 2.i.",'[21]Månedlig Olie Rapport'!$B$2:$B$38,0),FALSE),0)-IFERROR(HLOOKUP("JP1 og petroleum",'[21]Månedlig Olie Rapport'!$B$2:$AG$38,MATCH("Anvendt til produktion 3.n",'[21]Månedlig Olie Rapport'!$B$2:$B$38,0),FALSE),0)</f>
        <v>11107</v>
      </c>
      <c r="D375" s="16">
        <f>IFERROR(HLOOKUP("JP1 og petroleum",'[21]Månedlig Olie Rapport'!$A$2:$AG$38,MATCH("Import 2.a.",'[21]Månedlig Olie Rapport'!$B$2:$B$38,0),FALSE),0)</f>
        <v>132400</v>
      </c>
      <c r="E375" s="16">
        <f>IFERROR(HLOOKUP("JP1 og petroleum",'[21]Månedlig Olie Rapport'!$A$2:$AG$38,MATCH("Eksport 3.a.",'[21]Månedlig Olie Rapport'!$B$2:$B$38,0),FALSE),0)</f>
        <v>2049</v>
      </c>
      <c r="F375" s="16">
        <f>IFERROR(HLOOKUP("JP1 og petroleum",'[21]Månedlig Olie Rapport'!$A$2:$AG$38,MATCH("Bunkring af udenrigsfart 3.d.",'[21]Månedlig Olie Rapport'!$B$2:$B$38,0),FALSE),0)</f>
        <v>0</v>
      </c>
      <c r="G375" s="16">
        <f>I374-I375</f>
        <v>-27109</v>
      </c>
      <c r="H375" s="16">
        <f>IFERROR(HLOOKUP("JP1 og petroleum",'[21]Månedlig Olie Rapport'!$A$2:$AG$38,MATCH("Salg til Forsvaret 3.e.",'[21]Månedlig Olie Rapport'!$B$2:$B$38,0),FALSE),0)
+IFERROR(HLOOKUP("JP1 og petroleum",'[21]Månedlig Olie Rapport'!$A$2:$AG$38,MATCH("Salg til international luftfart 3.f.",'[21]Månedlig Olie Rapport'!$B$2:$B$38,0),FALSE),0)
+IFERROR(HLOOKUP("JP1 og petroleum",'[21]Månedlig Olie Rapport'!$A$2:$AG$38,MATCH("Salg til andre 3.h.",'[21]Månedlig Olie Rapport'!$B$2:$B$38,0),FALSE),0)
+IFERROR(HLOOKUP("JP1 og petroleum",'[21]Månedlig Olie Rapport'!$A$2:$AG$38,MATCH("Salg til platform 3.g.",'[21]Månedlig Olie Rapport'!$B$2:$B$38,0),FALSE),0)
+IFERROR(HLOOKUP("JP1 og petroleum",'[21]Månedlig Olie Rapport'!$A$2:$AG$38,MATCH("Eget forbrug uden for raffinaderi 3*",'[21]Månedlig Olie Rapport'!$B$2:$B$38,0),FALSE),0)-IFERROR(HLOOKUP("JP1 og petroleum",'[21]Månedlig Olie Rapport'!$A$2:$AG$38,MATCH("Køb fra andre 2e",'[21]Månedlig Olie Rapport'!$B$2:$B$38,0),FALSE),0)-Petroleum!H375</f>
        <v>114018</v>
      </c>
      <c r="I375" s="16">
        <f>IFERROR(HLOOKUP("JP1 og petroleum",'[21]Månedlig Olie Rapport'!$A$2:$AG$38,MATCH("EGEN BEHOLDNING ULTIMO",'[21]Månedlig Olie Rapport'!$A$2:$A$38,0),FALSE),0)</f>
        <v>181204</v>
      </c>
      <c r="J375" s="15"/>
      <c r="K375" s="15"/>
      <c r="L375" s="14">
        <f t="shared" si="69"/>
        <v>3967.8264000000004</v>
      </c>
      <c r="N375" s="23" t="str">
        <f>'Olieforbrug, TJ'!M375</f>
        <v>September</v>
      </c>
    </row>
    <row r="376" spans="1:14" x14ac:dyDescent="0.2">
      <c r="A376" s="23" t="str">
        <f>'Olieforbrug, TJ'!A376</f>
        <v>Oktober</v>
      </c>
      <c r="C376" s="16">
        <f>IFERROR(HLOOKUP("JP1 og petroleum",'[22]Månedlig Olie Rapport'!$B$2:$AG$38,MATCH("Egen produktion 2.i.",'[22]Månedlig Olie Rapport'!$B$2:$B$38,0),FALSE),0)-IFERROR(HLOOKUP("JP1 og petroleum",'[22]Månedlig Olie Rapport'!$B$2:$AG$38,MATCH("Anvendt til produktion 3.n",'[22]Månedlig Olie Rapport'!$B$2:$B$38,0),FALSE),0)</f>
        <v>18459</v>
      </c>
      <c r="D376" s="16">
        <f>IFERROR(HLOOKUP("JP1 og petroleum",'[22]Månedlig Olie Rapport'!$A$2:$AG$38,MATCH("Import 2.a.",'[22]Månedlig Olie Rapport'!$B$2:$B$38,0),FALSE),0)</f>
        <v>74391</v>
      </c>
      <c r="E376" s="16">
        <f>IFERROR(HLOOKUP("JP1 og petroleum",'[22]Månedlig Olie Rapport'!$A$2:$AG$38,MATCH("Eksport 3.a.",'[22]Månedlig Olie Rapport'!$B$2:$B$38,0),FALSE),0)</f>
        <v>29209</v>
      </c>
      <c r="F376" s="16">
        <f>IFERROR(HLOOKUP("JP1 og petroleum",'[22]Månedlig Olie Rapport'!$A$2:$AG$38,MATCH("Bunkring af udenrigsfart 3.d.",'[22]Månedlig Olie Rapport'!$B$2:$B$38,0),FALSE),0)</f>
        <v>0</v>
      </c>
      <c r="G376" s="16">
        <f>I375-I376</f>
        <v>61193</v>
      </c>
      <c r="H376" s="16">
        <f>IFERROR(HLOOKUP("JP1 og petroleum",'[22]Månedlig Olie Rapport'!$A$2:$AG$38,MATCH("Salg til Forsvaret 3.e.",'[22]Månedlig Olie Rapport'!$B$2:$B$38,0),FALSE),0)
+IFERROR(HLOOKUP("JP1 og petroleum",'[22]Månedlig Olie Rapport'!$A$2:$AG$38,MATCH("Salg til international luftfart 3.f.",'[22]Månedlig Olie Rapport'!$B$2:$B$38,0),FALSE),0)
+IFERROR(HLOOKUP("JP1 og petroleum",'[22]Månedlig Olie Rapport'!$A$2:$AG$38,MATCH("Salg til andre 3.h.",'[22]Månedlig Olie Rapport'!$B$2:$B$38,0),FALSE),0)
+IFERROR(HLOOKUP("JP1 og petroleum",'[22]Månedlig Olie Rapport'!$A$2:$AG$38,MATCH("Salg til platform 3.g.",'[22]Månedlig Olie Rapport'!$B$2:$B$38,0),FALSE),0)
+IFERROR(HLOOKUP("JP1 og petroleum",'[22]Månedlig Olie Rapport'!$A$2:$AG$38,MATCH("Eget forbrug uden for raffinaderi 3*",'[22]Månedlig Olie Rapport'!$B$2:$B$38,0),FALSE),0)-IFERROR(HLOOKUP("JP1 og petroleum",'[22]Månedlig Olie Rapport'!$A$2:$AG$38,MATCH("Køb fra andre 2e",'[22]Månedlig Olie Rapport'!$B$2:$B$38,0),FALSE),0)-Petroleum!H376</f>
        <v>124873</v>
      </c>
      <c r="I376" s="16">
        <f>IFERROR(HLOOKUP("JP1 og petroleum",'[22]Månedlig Olie Rapport'!$A$2:$AG$38,MATCH("EGEN BEHOLDNING ULTIMO",'[22]Månedlig Olie Rapport'!$A$2:$A$38,0),FALSE),0)</f>
        <v>120011</v>
      </c>
      <c r="J376" s="15"/>
      <c r="K376" s="15"/>
      <c r="L376" s="14">
        <f t="shared" si="69"/>
        <v>4345.5804000000007</v>
      </c>
      <c r="N376" s="23" t="str">
        <f>'Olieforbrug, TJ'!M376</f>
        <v>October</v>
      </c>
    </row>
    <row r="377" spans="1:14" x14ac:dyDescent="0.2">
      <c r="A377" s="23" t="str">
        <f>'Olieforbrug, TJ'!A377</f>
        <v>November</v>
      </c>
      <c r="C377" s="16">
        <f>IFERROR(HLOOKUP("JP1 og petroleum",'[23]Månedlig Olie Rapport'!$B$2:$AG$38,MATCH("Egen produktion 2.i.",'[23]Månedlig Olie Rapport'!$B$2:$B$38,0),FALSE),0)-IFERROR(HLOOKUP("JP1 og petroleum",'[23]Månedlig Olie Rapport'!$B$2:$AG$38,MATCH("Anvendt til produktion 3.n",'[23]Månedlig Olie Rapport'!$B$2:$B$38,0),FALSE),0)</f>
        <v>12897</v>
      </c>
      <c r="D377" s="16">
        <f>IFERROR(HLOOKUP("JP1 og petroleum",'[23]Månedlig Olie Rapport'!$A$2:$AG$38,MATCH("Import 2.a.",'[23]Månedlig Olie Rapport'!$B$2:$B$38,0),FALSE),0)</f>
        <v>111513</v>
      </c>
      <c r="E377" s="16">
        <f>IFERROR(HLOOKUP("JP1 og petroleum",'[23]Månedlig Olie Rapport'!$A$2:$AG$38,MATCH("Eksport 3.a.",'[23]Månedlig Olie Rapport'!$B$2:$B$38,0),FALSE),0)</f>
        <v>1713</v>
      </c>
      <c r="F377" s="16">
        <f>IFERROR(HLOOKUP("JP1 og petroleum",'[23]Månedlig Olie Rapport'!$A$2:$AG$38,MATCH("Bunkring af udenrigsfart 3.d.",'[23]Månedlig Olie Rapport'!$B$2:$B$38,0),FALSE),0)</f>
        <v>600</v>
      </c>
      <c r="G377" s="16">
        <f>I376-I377</f>
        <v>-19470</v>
      </c>
      <c r="H377" s="16">
        <f>IFERROR(HLOOKUP("JP1 og petroleum",'[23]Månedlig Olie Rapport'!$A$2:$AG$38,MATCH("Salg til Forsvaret 3.e.",'[23]Månedlig Olie Rapport'!$B$2:$B$38,0),FALSE),0)
+IFERROR(HLOOKUP("JP1 og petroleum",'[23]Månedlig Olie Rapport'!$A$2:$AG$38,MATCH("Salg til international luftfart 3.f.",'[23]Månedlig Olie Rapport'!$B$2:$B$38,0),FALSE),0)
+IFERROR(HLOOKUP("JP1 og petroleum",'[23]Månedlig Olie Rapport'!$A$2:$AG$38,MATCH("Salg til andre 3.h.",'[23]Månedlig Olie Rapport'!$B$2:$B$38,0),FALSE),0)
+IFERROR(HLOOKUP("JP1 og petroleum",'[23]Månedlig Olie Rapport'!$A$2:$AG$38,MATCH("Salg til platform 3.g.",'[23]Månedlig Olie Rapport'!$B$2:$B$38,0),FALSE),0)
+IFERROR(HLOOKUP("JP1 og petroleum",'[23]Månedlig Olie Rapport'!$A$2:$AG$38,MATCH("Eget forbrug uden for raffinaderi 3*",'[23]Månedlig Olie Rapport'!$B$2:$B$38,0),FALSE),0)-IFERROR(HLOOKUP("JP1 og petroleum",'[23]Månedlig Olie Rapport'!$A$2:$AG$38,MATCH("Køb fra andre 2e",'[23]Månedlig Olie Rapport'!$B$2:$B$38,0),FALSE),0)-Petroleum!H377</f>
        <v>102396</v>
      </c>
      <c r="I377" s="16">
        <f>IFERROR(HLOOKUP("JP1 og petroleum",'[23]Månedlig Olie Rapport'!$A$2:$AG$38,MATCH("EGEN BEHOLDNING ULTIMO",'[23]Månedlig Olie Rapport'!$A$2:$A$38,0),FALSE),0)</f>
        <v>139481</v>
      </c>
      <c r="J377" s="15"/>
      <c r="K377" s="15"/>
      <c r="L377" s="14">
        <f t="shared" si="69"/>
        <v>3563.3808000000004</v>
      </c>
      <c r="N377" s="23" t="str">
        <f>'Olieforbrug, TJ'!M377</f>
        <v>November</v>
      </c>
    </row>
    <row r="378" spans="1:14" ht="13.5" thickBot="1" x14ac:dyDescent="0.25">
      <c r="A378" s="41" t="str">
        <f>'Olieforbrug, TJ'!A378</f>
        <v>December</v>
      </c>
      <c r="C378" s="42">
        <f>IFERROR(HLOOKUP("JP1 og petroleum",'[24]Månedlig Olie Rapport'!$B$2:$AG$38,MATCH("Egen produktion 2.i.",'[24]Månedlig Olie Rapport'!$B$2:$B$38,0),FALSE),0)-IFERROR(HLOOKUP("JP1 og petroleum",'[24]Månedlig Olie Rapport'!$B$2:$AG$38,MATCH("Anvendt til produktion 3.n",'[24]Månedlig Olie Rapport'!$B$2:$B$38,0),FALSE),0)</f>
        <v>10769</v>
      </c>
      <c r="D378" s="42">
        <f>IFERROR(HLOOKUP("JP1 og petroleum",'[24]Månedlig Olie Rapport'!$A$2:$AG$38,MATCH("Import 2.a.",'[24]Månedlig Olie Rapport'!$B$2:$B$38,0),FALSE),0)</f>
        <v>121481</v>
      </c>
      <c r="E378" s="42">
        <f>IFERROR(HLOOKUP("JP1 og petroleum",'[24]Månedlig Olie Rapport'!$A$2:$AG$38,MATCH("Eksport 3.a.",'[24]Månedlig Olie Rapport'!$B$2:$B$38,0),FALSE),0)</f>
        <v>10827</v>
      </c>
      <c r="F378" s="42">
        <f>IFERROR(HLOOKUP("JP1 og petroleum",'[24]Månedlig Olie Rapport'!$A$2:$AG$38,MATCH("Bunkring af udenrigsfart 3.d.",'[24]Månedlig Olie Rapport'!$B$2:$B$38,0),FALSE),0)</f>
        <v>0</v>
      </c>
      <c r="G378" s="42">
        <f>I377-I378</f>
        <v>-29663</v>
      </c>
      <c r="H378" s="42">
        <f>IFERROR(HLOOKUP("JP1 og petroleum",'[24]Månedlig Olie Rapport'!$A$2:$AG$38,MATCH("Salg til Forsvaret 3.e.",'[24]Månedlig Olie Rapport'!$B$2:$B$38,0),FALSE),0)
+IFERROR(HLOOKUP("JP1 og petroleum",'[24]Månedlig Olie Rapport'!$A$2:$AG$38,MATCH("Salg til international luftfart 3.f.",'[24]Månedlig Olie Rapport'!$B$2:$B$38,0),FALSE),0)
+IFERROR(HLOOKUP("JP1 og petroleum",'[24]Månedlig Olie Rapport'!$A$2:$AG$38,MATCH("Salg til andre 3.h.",'[24]Månedlig Olie Rapport'!$B$2:$B$38,0),FALSE),0)
+IFERROR(HLOOKUP("JP1 og petroleum",'[24]Månedlig Olie Rapport'!$A$2:$AG$38,MATCH("Salg til platform 3.g.",'[24]Månedlig Olie Rapport'!$B$2:$B$38,0),FALSE),0)
+IFERROR(HLOOKUP("JP1 og petroleum",'[24]Månedlig Olie Rapport'!$A$2:$AG$38,MATCH("Eget forbrug uden for raffinaderi 3*",'[24]Månedlig Olie Rapport'!$B$2:$B$38,0),FALSE),0)-IFERROR(HLOOKUP("JP1 og petroleum",'[24]Månedlig Olie Rapport'!$A$2:$AG$38,MATCH("Køb fra andre 2e",'[24]Månedlig Olie Rapport'!$B$2:$B$38,0),FALSE),0)-Petroleum!H378</f>
        <v>87214</v>
      </c>
      <c r="I378" s="42">
        <f>IFERROR(HLOOKUP("JP1 og petroleum",'[24]Månedlig Olie Rapport'!$A$2:$AG$38,MATCH("EGEN BEHOLDNING ULTIMO",'[24]Månedlig Olie Rapport'!$A$2:$A$38,0),FALSE),0)</f>
        <v>169144</v>
      </c>
      <c r="J378" s="2"/>
      <c r="K378" s="2"/>
      <c r="L378" s="54">
        <f t="shared" si="69"/>
        <v>3035.0471999999995</v>
      </c>
      <c r="N378" s="43" t="str">
        <f>'Olieforbrug, TJ'!M378</f>
        <v>December</v>
      </c>
    </row>
    <row r="379" spans="1:14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5"/>
      <c r="K379" s="15"/>
      <c r="L379" s="14"/>
      <c r="M379" s="3"/>
      <c r="N379" s="37">
        <v>2019</v>
      </c>
    </row>
    <row r="380" spans="1:14" x14ac:dyDescent="0.2">
      <c r="A380" s="23" t="str">
        <f>'Olieforbrug, TJ'!A380</f>
        <v>Januar</v>
      </c>
      <c r="C380" s="16">
        <f>IFERROR(HLOOKUP("JP1 og petroleum",'[25]Månedlig Olie Rapport'!$B$2:$AG$39,MATCH("Egen produktion 2.i.",'[25]Månedlig Olie Rapport'!$B$2:$B$39,0),FALSE),0)-IFERROR(HLOOKUP("JP1 og petroleum",'[25]Månedlig Olie Rapport'!$B$2:$AG$39,MATCH("Anvendt til produktion 3.n",'[25]Månedlig Olie Rapport'!$B$2:$B$39,0),FALSE),0)</f>
        <v>13320</v>
      </c>
      <c r="D380" s="16">
        <f>IFERROR(HLOOKUP("JP1 og petroleum",'[25]Månedlig Olie Rapport'!$A$2:$AG$39,MATCH("Import 2.a.",'[25]Månedlig Olie Rapport'!$B$2:$B$39,0),FALSE),0)</f>
        <v>80081</v>
      </c>
      <c r="E380" s="16">
        <f>IFERROR(HLOOKUP("JP1 og petroleum",'[25]Månedlig Olie Rapport'!$A$2:$AG$39,MATCH("Eksport 3.a.",'[25]Månedlig Olie Rapport'!$B$2:$B$39,0),FALSE),0)</f>
        <v>101</v>
      </c>
      <c r="F380" s="16">
        <f>IFERROR(HLOOKUP("JP1 og petroleum",'[25]Månedlig Olie Rapport'!$A$2:$AG$39,MATCH("Bunkring af udenrigsfart 3.d.",'[25]Månedlig Olie Rapport'!$B$2:$B$39,0),FALSE),0)</f>
        <v>0</v>
      </c>
      <c r="G380" s="16">
        <f>I378-I380</f>
        <v>2238</v>
      </c>
      <c r="H380" s="16">
        <f>IFERROR(HLOOKUP("JP1 og petroleum",'[25]Månedlig Olie Rapport'!$A$2:$AG$39,MATCH("Salg til Forsvaret 3.e.",'[25]Månedlig Olie Rapport'!$B$2:$B$39,0),FALSE),0)
+IFERROR(HLOOKUP("JP1 og petroleum",'[25]Månedlig Olie Rapport'!$A$2:$AG$39,MATCH("Salg til international luftfart 3.f.",'[25]Månedlig Olie Rapport'!$B$2:$B$39,0),FALSE),0)
+IFERROR(HLOOKUP("JP1 og petroleum",'[25]Månedlig Olie Rapport'!$A$2:$AG$39,MATCH("Salg til andre 3.h.",'[25]Månedlig Olie Rapport'!$B$2:$B$39,0),FALSE),0)
+IFERROR(HLOOKUP("JP1 og petroleum",'[25]Månedlig Olie Rapport'!$A$2:$AG$39,MATCH("Salg til platform 3.g.",'[25]Månedlig Olie Rapport'!$B$2:$B$39,0),FALSE),0)
+IFERROR(HLOOKUP("JP1 og petroleum",'[25]Månedlig Olie Rapport'!$A$2:$AG$39,MATCH("Eget forbrug uden for raffinaderi 3*",'[25]Månedlig Olie Rapport'!$B$2:$B$39,0),FALSE),0)-IFERROR(HLOOKUP("JP1 og petroleum",'[25]Månedlig Olie Rapport'!$A$2:$AG$39,MATCH("Køb fra andre 2e",'[25]Månedlig Olie Rapport'!$B$2:$B$39,0),FALSE),0)-Petroleum!H380</f>
        <v>95568</v>
      </c>
      <c r="I380" s="16">
        <f>IFERROR(HLOOKUP("JP1 og petroleum",'[25]Månedlig Olie Rapport'!$A$2:$AG$39,MATCH("EGEN BEHOLDNING ULTIMO",'[25]Månedlig Olie Rapport'!$A$2:$A$39,0),FALSE),0)</f>
        <v>166906</v>
      </c>
      <c r="J380" s="15"/>
      <c r="K380" s="15"/>
      <c r="L380" s="14">
        <f t="shared" ref="L380:L391" si="71">H380*0.8*43.5/1000</f>
        <v>3325.7664000000004</v>
      </c>
      <c r="N380" s="23" t="str">
        <f>'Olieforbrug, TJ'!M380</f>
        <v>January</v>
      </c>
    </row>
    <row r="381" spans="1:14" x14ac:dyDescent="0.2">
      <c r="A381" s="23" t="str">
        <f>'Olieforbrug, TJ'!A381</f>
        <v>Februar</v>
      </c>
      <c r="C381" s="16">
        <f>IFERROR(HLOOKUP("JP1 og petroleum",'[26]Månedlig Olie Rapport'!$B$2:$AG$39,MATCH("Egen produktion 2.i.",'[26]Månedlig Olie Rapport'!$B$2:$B$39,0),FALSE),0)-IFERROR(HLOOKUP("JP1 og petroleum",'[26]Månedlig Olie Rapport'!$B$2:$AG$39,MATCH("Anvendt til produktion 3.n",'[26]Månedlig Olie Rapport'!$B$2:$B$39,0),FALSE),0)</f>
        <v>6117</v>
      </c>
      <c r="D381" s="16">
        <f>IFERROR(HLOOKUP("JP1 og petroleum",'[26]Månedlig Olie Rapport'!$A$2:$AG$39,MATCH("Import 2.a.",'[26]Månedlig Olie Rapport'!$B$2:$B$39,0),FALSE),0)</f>
        <v>82593</v>
      </c>
      <c r="E381" s="16">
        <f>IFERROR(HLOOKUP("JP1 og petroleum",'[26]Månedlig Olie Rapport'!$A$2:$AG$39,MATCH("Eksport 3.a.",'[26]Månedlig Olie Rapport'!$B$2:$B$39,0),FALSE),0)</f>
        <v>101</v>
      </c>
      <c r="F381" s="16">
        <f>IFERROR(HLOOKUP("JP1 og petroleum",'[26]Månedlig Olie Rapport'!$A$2:$AG$39,MATCH("Bunkring af udenrigsfart 3.d.",'[26]Månedlig Olie Rapport'!$B$2:$B$39,0),FALSE),0)</f>
        <v>0</v>
      </c>
      <c r="G381" s="16">
        <f t="shared" ref="G381:G386" si="72">I380-I381</f>
        <v>-51</v>
      </c>
      <c r="H381" s="16">
        <f>IFERROR(HLOOKUP("JP1 og petroleum",'[26]Månedlig Olie Rapport'!$A$2:$AG$39,MATCH("Salg til Forsvaret 3.e.",'[26]Månedlig Olie Rapport'!$B$2:$B$39,0),FALSE),0)
+IFERROR(HLOOKUP("JP1 og petroleum",'[26]Månedlig Olie Rapport'!$A$2:$AG$39,MATCH("Salg til international luftfart 3.f.",'[26]Månedlig Olie Rapport'!$B$2:$B$39,0),FALSE),0)
+IFERROR(HLOOKUP("JP1 og petroleum",'[26]Månedlig Olie Rapport'!$A$2:$AG$39,MATCH("Salg til andre 3.h.",'[26]Månedlig Olie Rapport'!$B$2:$B$39,0),FALSE),0)
+IFERROR(HLOOKUP("JP1 og petroleum",'[26]Månedlig Olie Rapport'!$A$2:$AG$39,MATCH("Salg til platform 3.g.",'[26]Månedlig Olie Rapport'!$B$2:$B$39,0),FALSE),0)
+IFERROR(HLOOKUP("JP1 og petroleum",'[26]Månedlig Olie Rapport'!$A$2:$AG$39,MATCH("Eget forbrug uden for raffinaderi 3*",'[26]Månedlig Olie Rapport'!$B$2:$B$39,0),FALSE),0)-IFERROR(HLOOKUP("JP1 og petroleum",'[26]Månedlig Olie Rapport'!$A$2:$AG$39,MATCH("Køb fra andre 2e",'[26]Månedlig Olie Rapport'!$B$2:$B$39,0),FALSE),0)-Petroleum!H381</f>
        <v>88513</v>
      </c>
      <c r="I381" s="16">
        <f>IFERROR(HLOOKUP("JP1 og petroleum",'[26]Månedlig Olie Rapport'!$A$2:$AG$39,MATCH("EGEN BEHOLDNING ULTIMO",'[26]Månedlig Olie Rapport'!$A$2:$A$39,0),FALSE),0)</f>
        <v>166957</v>
      </c>
      <c r="J381" s="15"/>
      <c r="K381" s="15"/>
      <c r="L381" s="14">
        <f t="shared" si="71"/>
        <v>3080.2524000000003</v>
      </c>
      <c r="N381" s="23" t="str">
        <f>'Olieforbrug, TJ'!M381</f>
        <v>February</v>
      </c>
    </row>
    <row r="382" spans="1:14" x14ac:dyDescent="0.2">
      <c r="A382" s="23" t="str">
        <f>'Olieforbrug, TJ'!A382</f>
        <v>Marts</v>
      </c>
      <c r="C382" s="16">
        <f>IFERROR(HLOOKUP("JP1 og petroleum",'[27]Månedlig Olie Rapport'!$B$2:$AG$39,MATCH("Egen produktion 2.i.",'[27]Månedlig Olie Rapport'!$B$2:$B$39,0),FALSE),0)-IFERROR(HLOOKUP("JP1 og petroleum",'[27]Månedlig Olie Rapport'!$B$2:$AG$39,MATCH("Anvendt til produktion 3.n",'[27]Månedlig Olie Rapport'!$B$2:$B$39,0),FALSE),0)</f>
        <v>7692</v>
      </c>
      <c r="D382" s="16">
        <f>IFERROR(HLOOKUP("JP1 og petroleum",'[27]Månedlig Olie Rapport'!$A$2:$AG$39,MATCH("Import 2.a.",'[27]Månedlig Olie Rapport'!$B$2:$B$39,0),FALSE),0)</f>
        <v>136223</v>
      </c>
      <c r="E382" s="16">
        <f>IFERROR(HLOOKUP("JP1 og petroleum",'[27]Månedlig Olie Rapport'!$A$2:$AG$39,MATCH("Eksport 3.a.",'[27]Månedlig Olie Rapport'!$B$2:$B$39,0),FALSE),0)</f>
        <v>205</v>
      </c>
      <c r="F382" s="16">
        <f>IFERROR(HLOOKUP("JP1 og petroleum",'[27]Månedlig Olie Rapport'!$A$2:$AG$39,MATCH("Bunkring af udenrigsfart 3.d.",'[27]Månedlig Olie Rapport'!$B$2:$B$39,0),FALSE),0)</f>
        <v>0</v>
      </c>
      <c r="G382" s="16">
        <f t="shared" si="72"/>
        <v>-38377</v>
      </c>
      <c r="H382" s="16">
        <f>IFERROR(HLOOKUP("JP1 og petroleum",'[27]Månedlig Olie Rapport'!$A$2:$AG$39,MATCH("Salg til Forsvaret 3.e.",'[27]Månedlig Olie Rapport'!$B$2:$B$39,0),FALSE),0)
+IFERROR(HLOOKUP("JP1 og petroleum",'[27]Månedlig Olie Rapport'!$A$2:$AG$39,MATCH("Salg til international luftfart 3.f.",'[27]Månedlig Olie Rapport'!$B$2:$B$39,0),FALSE),0)
+IFERROR(HLOOKUP("JP1 og petroleum",'[27]Månedlig Olie Rapport'!$A$2:$AG$39,MATCH("Salg til andre 3.h.",'[27]Månedlig Olie Rapport'!$B$2:$B$39,0),FALSE),0)
+IFERROR(HLOOKUP("JP1 og petroleum",'[27]Månedlig Olie Rapport'!$A$2:$AG$39,MATCH("Salg til platform 3.g.",'[27]Månedlig Olie Rapport'!$B$2:$B$39,0),FALSE),0)
+IFERROR(HLOOKUP("JP1 og petroleum",'[27]Månedlig Olie Rapport'!$A$2:$AG$39,MATCH("Eget forbrug uden for raffinaderi 3*",'[27]Månedlig Olie Rapport'!$B$2:$B$39,0),FALSE),0)-IFERROR(HLOOKUP("JP1 og petroleum",'[27]Månedlig Olie Rapport'!$A$2:$AG$39,MATCH("Køb fra andre 2e",'[27]Månedlig Olie Rapport'!$B$2:$B$39,0),FALSE),0)-Petroleum!H382</f>
        <v>100146</v>
      </c>
      <c r="I382" s="16">
        <f>IFERROR(HLOOKUP("JP1 og petroleum",'[27]Månedlig Olie Rapport'!$A$2:$AG$39,MATCH("EGEN BEHOLDNING ULTIMO",'[27]Månedlig Olie Rapport'!$A$2:$A$39,0),FALSE),0)</f>
        <v>205334</v>
      </c>
      <c r="J382" s="15"/>
      <c r="K382" s="15"/>
      <c r="L382" s="14">
        <f t="shared" si="71"/>
        <v>3485.0808000000002</v>
      </c>
      <c r="N382" s="23" t="str">
        <f>'Olieforbrug, TJ'!M382</f>
        <v>March</v>
      </c>
    </row>
    <row r="383" spans="1:14" x14ac:dyDescent="0.2">
      <c r="A383" s="23" t="str">
        <f>'Olieforbrug, TJ'!A383</f>
        <v>April</v>
      </c>
      <c r="C383" s="16">
        <f>IFERROR(HLOOKUP("JP1 og petroleum",'[28]Månedlig Olie Rapport'!$B$2:$AG$39,MATCH("Egen produktion 2.i.",'[28]Månedlig Olie Rapport'!$B$2:$B$39,0),FALSE),0)-IFERROR(HLOOKUP("JP1 og petroleum",'[28]Månedlig Olie Rapport'!$B$2:$AG$39,MATCH("Anvendt til produktion 3.n",'[28]Månedlig Olie Rapport'!$B$2:$B$39,0),FALSE),0)</f>
        <v>6861</v>
      </c>
      <c r="D383" s="16">
        <f>IFERROR(HLOOKUP("JP1 og petroleum",'[28]Månedlig Olie Rapport'!$A$2:$AG$39,MATCH("Import 2.a.",'[28]Månedlig Olie Rapport'!$B$2:$B$39,0),FALSE),0)</f>
        <v>143125</v>
      </c>
      <c r="E383" s="16">
        <f>IFERROR(HLOOKUP("JP1 og petroleum",'[28]Månedlig Olie Rapport'!$A$2:$AG$39,MATCH("Eksport 3.a.",'[28]Månedlig Olie Rapport'!$B$2:$B$39,0),FALSE),0)</f>
        <v>108</v>
      </c>
      <c r="F383" s="16">
        <f>IFERROR(HLOOKUP("JP1 og petroleum",'[28]Månedlig Olie Rapport'!$A$2:$AG$39,MATCH("Bunkring af udenrigsfart 3.d.",'[28]Månedlig Olie Rapport'!$B$2:$B$39,0),FALSE),0)</f>
        <v>0</v>
      </c>
      <c r="G383" s="16">
        <f t="shared" si="72"/>
        <v>-49576</v>
      </c>
      <c r="H383" s="16">
        <f>IFERROR(HLOOKUP("JP1 og petroleum",'[28]Månedlig Olie Rapport'!$A$2:$AG$39,MATCH("Salg til Forsvaret 3.e.",'[28]Månedlig Olie Rapport'!$B$2:$B$39,0),FALSE),0)
+IFERROR(HLOOKUP("JP1 og petroleum",'[28]Månedlig Olie Rapport'!$A$2:$AG$39,MATCH("Salg til international luftfart 3.f.",'[28]Månedlig Olie Rapport'!$B$2:$B$39,0),FALSE),0)
+IFERROR(HLOOKUP("JP1 og petroleum",'[28]Månedlig Olie Rapport'!$A$2:$AG$39,MATCH("Salg til andre 3.h.",'[28]Månedlig Olie Rapport'!$B$2:$B$39,0),FALSE),0)
+IFERROR(HLOOKUP("JP1 og petroleum",'[28]Månedlig Olie Rapport'!$A$2:$AG$39,MATCH("Salg til platform 3.g.",'[28]Månedlig Olie Rapport'!$B$2:$B$39,0),FALSE),0)
+IFERROR(HLOOKUP("JP1 og petroleum",'[28]Månedlig Olie Rapport'!$A$2:$AG$39,MATCH("Eget forbrug uden for raffinaderi 3*",'[28]Månedlig Olie Rapport'!$B$2:$B$39,0),FALSE),0)-IFERROR(HLOOKUP("JP1 og petroleum",'[28]Månedlig Olie Rapport'!$A$2:$AG$39,MATCH("Køb fra andre 2e",'[28]Månedlig Olie Rapport'!$B$2:$B$39,0),FALSE),0)-Petroleum!H383</f>
        <v>100727</v>
      </c>
      <c r="I383" s="16">
        <f>IFERROR(HLOOKUP("JP1 og petroleum",'[28]Månedlig Olie Rapport'!$A$2:$AG$39,MATCH("EGEN BEHOLDNING ULTIMO",'[28]Månedlig Olie Rapport'!$A$2:$A$39,0),FALSE),0)</f>
        <v>254910</v>
      </c>
      <c r="J383" s="15"/>
      <c r="K383" s="15"/>
      <c r="L383" s="14">
        <f t="shared" si="71"/>
        <v>3505.2996000000003</v>
      </c>
      <c r="N383" s="23" t="str">
        <f>'Olieforbrug, TJ'!M383</f>
        <v>April</v>
      </c>
    </row>
    <row r="384" spans="1:14" x14ac:dyDescent="0.2">
      <c r="A384" s="23" t="str">
        <f>'Olieforbrug, TJ'!A384</f>
        <v>Maj</v>
      </c>
      <c r="C384" s="16">
        <f>IFERROR(HLOOKUP("JP1 og petroleum",'[29]Månedlig Olie Rapport'!$B$2:$AG$39,MATCH("Egen produktion 2.i.",'[29]Månedlig Olie Rapport'!$B$2:$B$39,0),FALSE),0)-IFERROR(HLOOKUP("JP1 og petroleum",'[29]Månedlig Olie Rapport'!$B$2:$AG$39,MATCH("Anvendt til produktion 3.n",'[29]Månedlig Olie Rapport'!$B$2:$B$39,0),FALSE),0)</f>
        <v>18806</v>
      </c>
      <c r="D384" s="16">
        <f>IFERROR(HLOOKUP("JP1 og petroleum",'[29]Månedlig Olie Rapport'!$A$2:$AG$39,MATCH("Import 2.a.",'[29]Månedlig Olie Rapport'!$B$2:$B$39,0),FALSE),0)</f>
        <v>30405</v>
      </c>
      <c r="E384" s="16">
        <f>IFERROR(HLOOKUP("JP1 og petroleum",'[29]Månedlig Olie Rapport'!$A$2:$AG$39,MATCH("Eksport 3.a.",'[29]Månedlig Olie Rapport'!$B$2:$B$39,0),FALSE),0)</f>
        <v>0</v>
      </c>
      <c r="F384" s="16">
        <f>IFERROR(HLOOKUP("JP1 og petroleum",'[29]Månedlig Olie Rapport'!$A$2:$AG$39,MATCH("Bunkring af udenrigsfart 3.d.",'[29]Månedlig Olie Rapport'!$B$2:$B$39,0),FALSE),0)</f>
        <v>1970</v>
      </c>
      <c r="G384" s="16">
        <f t="shared" si="72"/>
        <v>59584</v>
      </c>
      <c r="H384" s="16">
        <f>IFERROR(HLOOKUP("JP1 og petroleum",'[29]Månedlig Olie Rapport'!$A$2:$AG$39,MATCH("Salg til Forsvaret 3.e.",'[29]Månedlig Olie Rapport'!$B$2:$B$39,0),FALSE),0)
+IFERROR(HLOOKUP("JP1 og petroleum",'[29]Månedlig Olie Rapport'!$A$2:$AG$39,MATCH("Salg til international luftfart 3.f.",'[29]Månedlig Olie Rapport'!$B$2:$B$39,0),FALSE),0)
+IFERROR(HLOOKUP("JP1 og petroleum",'[29]Månedlig Olie Rapport'!$A$2:$AG$39,MATCH("Salg til andre 3.h.",'[29]Månedlig Olie Rapport'!$B$2:$B$39,0),FALSE),0)
+IFERROR(HLOOKUP("JP1 og petroleum",'[29]Månedlig Olie Rapport'!$A$2:$AG$39,MATCH("Salg til platform 3.g.",'[29]Månedlig Olie Rapport'!$B$2:$B$39,0),FALSE),0)
+IFERROR(HLOOKUP("JP1 og petroleum",'[29]Månedlig Olie Rapport'!$A$2:$AG$39,MATCH("Eget forbrug uden for raffinaderi 3*",'[29]Månedlig Olie Rapport'!$B$2:$B$39,0),FALSE),0)-IFERROR(HLOOKUP("JP1 og petroleum",'[29]Månedlig Olie Rapport'!$A$2:$AG$39,MATCH("Køb fra andre 2e",'[29]Månedlig Olie Rapport'!$B$2:$B$39,0),FALSE),0)-Petroleum!H384</f>
        <v>106682</v>
      </c>
      <c r="I384" s="16">
        <f>IFERROR(HLOOKUP("JP1 og petroleum",'[29]Månedlig Olie Rapport'!$A$2:$AG$39,MATCH("EGEN BEHOLDNING ULTIMO",'[29]Månedlig Olie Rapport'!$A$2:$A$39,0),FALSE),0)</f>
        <v>195326</v>
      </c>
      <c r="J384" s="15"/>
      <c r="K384" s="15"/>
      <c r="L384" s="14">
        <f t="shared" si="71"/>
        <v>3712.5336000000002</v>
      </c>
      <c r="N384" s="23" t="str">
        <f>'Olieforbrug, TJ'!M384</f>
        <v>May</v>
      </c>
    </row>
    <row r="385" spans="1:14" x14ac:dyDescent="0.2">
      <c r="A385" s="23" t="str">
        <f>'Olieforbrug, TJ'!A385</f>
        <v>Juni</v>
      </c>
      <c r="C385" s="16">
        <f>IFERROR(HLOOKUP("JP1 og petroleum",'[30]Månedlig Olie Rapport'!$B$2:$AG$39,MATCH("Egen produktion 2.i.",'[30]Månedlig Olie Rapport'!$B$2:$B$39,0),FALSE),0)-IFERROR(HLOOKUP("JP1 og petroleum",'[30]Månedlig Olie Rapport'!$B$2:$AG$39,MATCH("Anvendt til produktion 3.n",'[30]Månedlig Olie Rapport'!$B$2:$B$39,0),FALSE),0)</f>
        <v>12575</v>
      </c>
      <c r="D385" s="16">
        <f>IFERROR(HLOOKUP("JP1 og petroleum",'[30]Månedlig Olie Rapport'!$A$2:$AG$39,MATCH("Import 2.a.",'[30]Månedlig Olie Rapport'!$B$2:$B$39,0),FALSE),0)</f>
        <v>110681</v>
      </c>
      <c r="E385" s="16">
        <f>IFERROR(HLOOKUP("JP1 og petroleum",'[30]Månedlig Olie Rapport'!$A$2:$AG$39,MATCH("Eksport 3.a.",'[30]Månedlig Olie Rapport'!$B$2:$B$39,0),FALSE),0)</f>
        <v>0</v>
      </c>
      <c r="F385" s="16">
        <f>IFERROR(HLOOKUP("JP1 og petroleum",'[30]Månedlig Olie Rapport'!$A$2:$AG$39,MATCH("Bunkring af udenrigsfart 3.d.",'[30]Månedlig Olie Rapport'!$B$2:$B$39,0),FALSE),0)</f>
        <v>0</v>
      </c>
      <c r="G385" s="16">
        <f t="shared" si="72"/>
        <v>-2897</v>
      </c>
      <c r="H385" s="16">
        <f>IFERROR(HLOOKUP("JP1 og petroleum",'[30]Månedlig Olie Rapport'!$A$2:$AG$39,MATCH("Salg til Forsvaret 3.e.",'[30]Månedlig Olie Rapport'!$B$2:$B$39,0),FALSE),0)
+IFERROR(HLOOKUP("JP1 og petroleum",'[30]Månedlig Olie Rapport'!$A$2:$AG$39,MATCH("Salg til international luftfart 3.f.",'[30]Månedlig Olie Rapport'!$B$2:$B$39,0),FALSE),0)
+IFERROR(HLOOKUP("JP1 og petroleum",'[30]Månedlig Olie Rapport'!$A$2:$AG$39,MATCH("Salg til andre 3.h.",'[30]Månedlig Olie Rapport'!$B$2:$B$39,0),FALSE),0)
+IFERROR(HLOOKUP("JP1 og petroleum",'[30]Månedlig Olie Rapport'!$A$2:$AG$39,MATCH("Salg til platform 3.g.",'[30]Månedlig Olie Rapport'!$B$2:$B$39,0),FALSE),0)
+IFERROR(HLOOKUP("JP1 og petroleum",'[30]Månedlig Olie Rapport'!$A$2:$AG$39,MATCH("Eget forbrug uden for raffinaderi 3*",'[30]Månedlig Olie Rapport'!$B$2:$B$39,0),FALSE),0)-IFERROR(HLOOKUP("JP1 og petroleum",'[30]Månedlig Olie Rapport'!$A$2:$AG$39,MATCH("Køb fra andre 2e",'[30]Månedlig Olie Rapport'!$B$2:$B$39,0),FALSE),0)-Petroleum!H385</f>
        <v>119944</v>
      </c>
      <c r="I385" s="16">
        <f>IFERROR(HLOOKUP("JP1 og petroleum",'[30]Månedlig Olie Rapport'!$A$2:$AG$39,MATCH("EGEN BEHOLDNING ULTIMO",'[30]Månedlig Olie Rapport'!$A$2:$A$39,0),FALSE),0)</f>
        <v>198223</v>
      </c>
      <c r="J385" s="15"/>
      <c r="K385" s="15"/>
      <c r="L385" s="14">
        <f t="shared" si="71"/>
        <v>4174.0512000000008</v>
      </c>
      <c r="N385" s="23" t="str">
        <f>'Olieforbrug, TJ'!M385</f>
        <v>June</v>
      </c>
    </row>
    <row r="386" spans="1:14" ht="11.25" customHeight="1" x14ac:dyDescent="0.2">
      <c r="A386" s="23" t="str">
        <f>'Olieforbrug, TJ'!A386</f>
        <v>Juli</v>
      </c>
      <c r="C386" s="16">
        <f>IFERROR(HLOOKUP("JP1 og petroleum",'[31]Månedlig Olie Rapport'!$B$2:$AG$39,MATCH("Egen produktion 2.i.",'[31]Månedlig Olie Rapport'!$B$2:$B$39,0),FALSE),0)-IFERROR(HLOOKUP("JP1 og petroleum",'[31]Månedlig Olie Rapport'!$B$2:$AG$39,MATCH("Anvendt til produktion 3.n",'[31]Månedlig Olie Rapport'!$B$2:$B$39,0),FALSE),0)</f>
        <v>10169</v>
      </c>
      <c r="D386" s="16">
        <f>IFERROR(HLOOKUP("JP1 og petroleum",'[31]Månedlig Olie Rapport'!$A$2:$AG$39,MATCH("Import 2.a.",'[31]Månedlig Olie Rapport'!$B$2:$B$39,0),FALSE),0)</f>
        <v>159044</v>
      </c>
      <c r="E386" s="16">
        <f>IFERROR(HLOOKUP("JP1 og petroleum",'[31]Månedlig Olie Rapport'!$A$2:$AG$39,MATCH("Eksport 3.a.",'[31]Månedlig Olie Rapport'!$B$2:$B$39,0),FALSE),0)</f>
        <v>0</v>
      </c>
      <c r="F386" s="16">
        <f>IFERROR(HLOOKUP("JP1 og petroleum",'[31]Månedlig Olie Rapport'!$A$2:$AG$39,MATCH("Bunkring af udenrigsfart 3.d.",'[31]Månedlig Olie Rapport'!$B$2:$B$39,0),FALSE),0)</f>
        <v>0</v>
      </c>
      <c r="G386" s="16">
        <f t="shared" si="72"/>
        <v>-39372</v>
      </c>
      <c r="H386" s="16">
        <f>IFERROR(HLOOKUP("JP1 og petroleum",'[31]Månedlig Olie Rapport'!$A$2:$AG$39,MATCH("Salg til Forsvaret 3.e.",'[31]Månedlig Olie Rapport'!$B$2:$B$39,0),FALSE),0)
+IFERROR(HLOOKUP("JP1 og petroleum",'[31]Månedlig Olie Rapport'!$A$2:$AG$39,MATCH("Salg til international luftfart 3.f.",'[31]Månedlig Olie Rapport'!$B$2:$B$39,0),FALSE),0)
+IFERROR(HLOOKUP("JP1 og petroleum",'[31]Månedlig Olie Rapport'!$A$2:$AG$39,MATCH("Salg til andre 3.h.",'[31]Månedlig Olie Rapport'!$B$2:$B$39,0),FALSE),0)
+IFERROR(HLOOKUP("JP1 og petroleum",'[31]Månedlig Olie Rapport'!$A$2:$AG$39,MATCH("Salg til platform 3.g.",'[31]Månedlig Olie Rapport'!$B$2:$B$39,0),FALSE),0)
+IFERROR(HLOOKUP("JP1 og petroleum",'[31]Månedlig Olie Rapport'!$A$2:$AG$39,MATCH("Eget forbrug uden for raffinaderi 3*",'[31]Månedlig Olie Rapport'!$B$2:$B$39,0),FALSE),0)-IFERROR(HLOOKUP("JP1 og petroleum",'[31]Månedlig Olie Rapport'!$A$2:$AG$39,MATCH("Køb fra andre 2e",'[31]Månedlig Olie Rapport'!$B$2:$B$39,0),FALSE),0)-Petroleum!H386</f>
        <v>129281</v>
      </c>
      <c r="I386" s="16">
        <f>IFERROR(HLOOKUP("JP1 og petroleum",'[31]Månedlig Olie Rapport'!$A$2:$AG$39,MATCH("EGEN BEHOLDNING ULTIMO",'[31]Månedlig Olie Rapport'!$A$2:$A$39,0),FALSE),0)</f>
        <v>237595</v>
      </c>
      <c r="J386" s="15"/>
      <c r="K386" s="15"/>
      <c r="L386" s="14">
        <f t="shared" si="71"/>
        <v>4498.9787999999999</v>
      </c>
      <c r="N386" s="23" t="str">
        <f>'Olieforbrug, TJ'!M386</f>
        <v>July</v>
      </c>
    </row>
    <row r="387" spans="1:14" ht="11.25" customHeight="1" x14ac:dyDescent="0.2">
      <c r="A387" s="23" t="str">
        <f>'Olieforbrug, TJ'!A387</f>
        <v>August</v>
      </c>
      <c r="C387" s="16">
        <f>IFERROR(HLOOKUP("JP1 og petroleum",'[32]Månedlig Olie Rapport'!$B$2:$AG$39,MATCH("Egen produktion 2.i.",'[32]Månedlig Olie Rapport'!$B$2:$B$39,0),FALSE),0)-IFERROR(HLOOKUP("JP1 og petroleum",'[32]Månedlig Olie Rapport'!$B$2:$AG$39,MATCH("Anvendt til produktion 3.n",'[32]Månedlig Olie Rapport'!$B$2:$B$39,0),FALSE),0)</f>
        <v>24979</v>
      </c>
      <c r="D387" s="16">
        <f>IFERROR(HLOOKUP("JP1 og petroleum",'[32]Månedlig Olie Rapport'!$A$2:$AG$39,MATCH("Import 2.a.",'[32]Månedlig Olie Rapport'!$B$2:$B$39,0),FALSE),0)</f>
        <v>81256</v>
      </c>
      <c r="E387" s="16">
        <f>IFERROR(HLOOKUP("JP1 og petroleum",'[32]Månedlig Olie Rapport'!$A$2:$AG$39,MATCH("Eksport 3.a.",'[32]Månedlig Olie Rapport'!$B$2:$B$39,0),FALSE),0)</f>
        <v>6980</v>
      </c>
      <c r="F387" s="16">
        <f>IFERROR(HLOOKUP("JP1 og petroleum",'[32]Månedlig Olie Rapport'!$A$2:$AG$39,MATCH("Bunkring af udenrigsfart 3.d.",'[32]Månedlig Olie Rapport'!$B$2:$B$39,0),FALSE),0)</f>
        <v>0</v>
      </c>
      <c r="G387" s="16">
        <f>I386-I387</f>
        <v>31148</v>
      </c>
      <c r="H387" s="16">
        <f>IFERROR(HLOOKUP("JP1 og petroleum",'[32]Månedlig Olie Rapport'!$A$2:$AG$39,MATCH("Salg til Forsvaret 3.e.",'[32]Månedlig Olie Rapport'!$B$2:$B$39,0),FALSE),0)
+IFERROR(HLOOKUP("JP1 og petroleum",'[32]Månedlig Olie Rapport'!$A$2:$AG$39,MATCH("Salg til international luftfart 3.f.",'[32]Månedlig Olie Rapport'!$B$2:$B$39,0),FALSE),0)
+IFERROR(HLOOKUP("JP1 og petroleum",'[32]Månedlig Olie Rapport'!$A$2:$AG$39,MATCH("Salg til andre 3.h.",'[32]Månedlig Olie Rapport'!$B$2:$B$39,0),FALSE),0)
+IFERROR(HLOOKUP("JP1 og petroleum",'[32]Månedlig Olie Rapport'!$A$2:$AG$39,MATCH("Salg til platform 3.g.",'[32]Månedlig Olie Rapport'!$B$2:$B$39,0),FALSE),0)
+IFERROR(HLOOKUP("JP1 og petroleum",'[32]Månedlig Olie Rapport'!$A$2:$AG$39,MATCH("Eget forbrug uden for raffinaderi 3*",'[32]Månedlig Olie Rapport'!$B$2:$B$39,0),FALSE),0)-IFERROR(HLOOKUP("JP1 og petroleum",'[32]Månedlig Olie Rapport'!$A$2:$AG$39,MATCH("Køb fra andre 2e",'[32]Månedlig Olie Rapport'!$B$2:$B$39,0),FALSE),0)-Petroleum!H387</f>
        <v>130473</v>
      </c>
      <c r="I387" s="16">
        <f>IFERROR(HLOOKUP("JP1 og petroleum",'[32]Månedlig Olie Rapport'!$A$2:$AG$39,MATCH("EGEN BEHOLDNING ULTIMO",'[32]Månedlig Olie Rapport'!$A$2:$A$39,0),FALSE),0)</f>
        <v>206447</v>
      </c>
      <c r="J387" s="15"/>
      <c r="K387" s="15"/>
      <c r="L387" s="14">
        <f t="shared" si="71"/>
        <v>4540.4603999999999</v>
      </c>
      <c r="N387" s="23" t="str">
        <f>'Olieforbrug, TJ'!M387</f>
        <v>August</v>
      </c>
    </row>
    <row r="388" spans="1:14" ht="11.25" customHeight="1" x14ac:dyDescent="0.2">
      <c r="A388" s="23" t="str">
        <f>'Olieforbrug, TJ'!A388</f>
        <v>September</v>
      </c>
      <c r="C388" s="16">
        <f>IFERROR(HLOOKUP("JP1 og petroleum",'[33]Månedlig Olie Rapport'!$B$2:$AG$39,MATCH("Egen produktion 2.i.",'[33]Månedlig Olie Rapport'!$B$2:$B$39,0),FALSE),0)-IFERROR(HLOOKUP("JP1 og petroleum",'[33]Månedlig Olie Rapport'!$B$2:$AG$39,MATCH("Anvendt til produktion 3.n",'[33]Månedlig Olie Rapport'!$B$2:$B$39,0),FALSE),0)</f>
        <v>7248</v>
      </c>
      <c r="D388" s="16">
        <f>IFERROR(HLOOKUP("JP1 og petroleum",'[33]Månedlig Olie Rapport'!$A$2:$AG$39,MATCH("Import 2.a.",'[33]Månedlig Olie Rapport'!$B$2:$B$39,0),FALSE),0)</f>
        <v>138788</v>
      </c>
      <c r="E388" s="16">
        <f>IFERROR(HLOOKUP("JP1 og petroleum",'[33]Månedlig Olie Rapport'!$A$2:$AG$39,MATCH("Eksport 3.a.",'[33]Månedlig Olie Rapport'!$B$2:$B$39,0),FALSE),0)</f>
        <v>54</v>
      </c>
      <c r="F388" s="16">
        <f>IFERROR(HLOOKUP("JP1 og petroleum",'[33]Månedlig Olie Rapport'!$A$2:$AG$39,MATCH("Bunkring af udenrigsfart 3.d.",'[33]Månedlig Olie Rapport'!$B$2:$B$39,0),FALSE),0)</f>
        <v>0</v>
      </c>
      <c r="G388" s="16">
        <f>I387-I388</f>
        <v>-34440</v>
      </c>
      <c r="H388" s="16">
        <f>IFERROR(HLOOKUP("JP1 og petroleum",'[33]Månedlig Olie Rapport'!$A$2:$AG$39,MATCH("Salg til Forsvaret 3.e.",'[33]Månedlig Olie Rapport'!$B$2:$B$39,0),FALSE),0)
+IFERROR(HLOOKUP("JP1 og petroleum",'[33]Månedlig Olie Rapport'!$A$2:$AG$39,MATCH("Salg til international luftfart 3.f.",'[33]Månedlig Olie Rapport'!$B$2:$B$39,0),FALSE),0)
+IFERROR(HLOOKUP("JP1 og petroleum",'[33]Månedlig Olie Rapport'!$A$2:$AG$39,MATCH("Salg til andre 3.h.",'[33]Månedlig Olie Rapport'!$B$2:$B$39,0),FALSE),0)
+IFERROR(HLOOKUP("JP1 og petroleum",'[33]Månedlig Olie Rapport'!$A$2:$AG$39,MATCH("Salg til platform 3.g.",'[33]Månedlig Olie Rapport'!$B$2:$B$39,0),FALSE),0)
+IFERROR(HLOOKUP("JP1 og petroleum",'[33]Månedlig Olie Rapport'!$A$2:$AG$39,MATCH("Eget forbrug uden for raffinaderi 3*",'[33]Månedlig Olie Rapport'!$B$2:$B$39,0),FALSE),0)-IFERROR(HLOOKUP("JP1 og petroleum",'[33]Månedlig Olie Rapport'!$A$2:$AG$39,MATCH("Køb fra andre 2e",'[33]Månedlig Olie Rapport'!$B$2:$B$39,0),FALSE),0)-Petroleum!H388</f>
        <v>111623</v>
      </c>
      <c r="I388" s="16">
        <f>IFERROR(HLOOKUP("JP1 og petroleum",'[33]Månedlig Olie Rapport'!$A$2:$AG$39,MATCH("EGEN BEHOLDNING ULTIMO",'[33]Månedlig Olie Rapport'!$A$2:$A$39,0),FALSE),0)</f>
        <v>240887</v>
      </c>
      <c r="J388" s="15"/>
      <c r="K388" s="15"/>
      <c r="L388" s="14">
        <f t="shared" si="71"/>
        <v>3884.4804000000004</v>
      </c>
      <c r="N388" s="23" t="str">
        <f>'Olieforbrug, TJ'!M388</f>
        <v>September</v>
      </c>
    </row>
    <row r="389" spans="1:14" ht="12" customHeight="1" x14ac:dyDescent="0.2">
      <c r="A389" s="23" t="str">
        <f>'Olieforbrug, TJ'!A389</f>
        <v>Oktober</v>
      </c>
      <c r="C389" s="16">
        <f>IFERROR(HLOOKUP("JP1 og petroleum",'[34]Månedlig Olie Rapport'!$B$2:$AG$39,MATCH("Egen produktion 2.i.",'[34]Månedlig Olie Rapport'!$B$2:$B$39,0),FALSE),0)-IFERROR(HLOOKUP("JP1 og petroleum",'[34]Månedlig Olie Rapport'!$B$2:$AG$39,MATCH("Anvendt til produktion 3.n",'[34]Månedlig Olie Rapport'!$B$2:$B$39,0),FALSE),0)</f>
        <v>20610</v>
      </c>
      <c r="D389" s="16">
        <f>IFERROR(HLOOKUP("JP1 og petroleum",'[34]Månedlig Olie Rapport'!$A$2:$AG$39,MATCH("Import 2.a.",'[34]Månedlig Olie Rapport'!$B$2:$B$39,0),FALSE),0)</f>
        <v>54772</v>
      </c>
      <c r="E389" s="16">
        <f>IFERROR(HLOOKUP("JP1 og petroleum",'[34]Månedlig Olie Rapport'!$A$2:$AG$39,MATCH("Eksport 3.a.",'[34]Månedlig Olie Rapport'!$B$2:$B$39,0),FALSE),0)</f>
        <v>127</v>
      </c>
      <c r="F389" s="16">
        <f>IFERROR(HLOOKUP("JP1 og petroleum",'[34]Månedlig Olie Rapport'!$A$2:$AG$39,MATCH("Bunkring af udenrigsfart 3.d.",'[34]Månedlig Olie Rapport'!$B$2:$B$39,0),FALSE),0)</f>
        <v>0</v>
      </c>
      <c r="G389" s="16">
        <f>I388-I389</f>
        <v>45930</v>
      </c>
      <c r="H389" s="16">
        <f>IFERROR(HLOOKUP("JP1 og petroleum",'[34]Månedlig Olie Rapport'!$A$2:$AG$39,MATCH("Salg til Forsvaret 3.e.",'[34]Månedlig Olie Rapport'!$B$2:$B$39,0),FALSE),0)
+IFERROR(HLOOKUP("JP1 og petroleum",'[34]Månedlig Olie Rapport'!$A$2:$AG$39,MATCH("Salg til international luftfart 3.f.",'[34]Månedlig Olie Rapport'!$B$2:$B$39,0),FALSE),0)
+IFERROR(HLOOKUP("JP1 og petroleum",'[34]Månedlig Olie Rapport'!$A$2:$AG$39,MATCH("Salg til andre 3.h.",'[34]Månedlig Olie Rapport'!$B$2:$B$39,0),FALSE),0)
+IFERROR(HLOOKUP("JP1 og petroleum",'[34]Månedlig Olie Rapport'!$A$2:$AG$39,MATCH("Salg til platform 3.g.",'[34]Månedlig Olie Rapport'!$B$2:$B$39,0),FALSE),0)
+IFERROR(HLOOKUP("JP1 og petroleum",'[34]Månedlig Olie Rapport'!$A$2:$AG$39,MATCH("Eget forbrug uden for raffinaderi 3*",'[34]Månedlig Olie Rapport'!$B$2:$B$39,0),FALSE),0)-IFERROR(HLOOKUP("JP1 og petroleum",'[34]Månedlig Olie Rapport'!$A$2:$AG$39,MATCH("Køb fra andre 2e",'[34]Månedlig Olie Rapport'!$B$2:$B$39,0),FALSE),0)-Petroleum!H389</f>
        <v>121347</v>
      </c>
      <c r="I389" s="16">
        <f>IFERROR(HLOOKUP("JP1 og petroleum",'[34]Månedlig Olie Rapport'!$A$2:$AG$39,MATCH("EGEN BEHOLDNING ULTIMO",'[34]Månedlig Olie Rapport'!$A$2:$A$39,0),FALSE),0)</f>
        <v>194957</v>
      </c>
      <c r="J389" s="15"/>
      <c r="K389" s="15"/>
      <c r="L389" s="14">
        <f t="shared" si="71"/>
        <v>4222.8756000000003</v>
      </c>
      <c r="N389" s="23" t="str">
        <f>'Olieforbrug, TJ'!M389</f>
        <v>October</v>
      </c>
    </row>
    <row r="390" spans="1:14" ht="12" customHeight="1" x14ac:dyDescent="0.2">
      <c r="A390" s="23" t="str">
        <f>'Olieforbrug, TJ'!A390</f>
        <v>November</v>
      </c>
      <c r="C390" s="16">
        <f>IFERROR(HLOOKUP("JP1 og petroleum",'[35]Månedlig Olie Rapport'!$B$2:$AG$39,MATCH("Egen produktion 2.i.",'[35]Månedlig Olie Rapport'!$B$2:$B$39,0),FALSE),0)-IFERROR(HLOOKUP("JP1 og petroleum",'[35]Månedlig Olie Rapport'!$B$2:$AG$39,MATCH("Anvendt til produktion 3.n",'[35]Månedlig Olie Rapport'!$B$2:$B$39,0),FALSE),0)</f>
        <v>17634</v>
      </c>
      <c r="D390" s="16">
        <f>IFERROR(HLOOKUP("JP1 og petroleum",'[35]Månedlig Olie Rapport'!$A$2:$AG$39,MATCH("Import 2.a.",'[35]Månedlig Olie Rapport'!$B$2:$B$39,0),FALSE),0)</f>
        <v>102106</v>
      </c>
      <c r="E390" s="16">
        <f>IFERROR(HLOOKUP("JP1 og petroleum",'[35]Månedlig Olie Rapport'!$A$2:$AG$39,MATCH("Eksport 3.a.",'[35]Månedlig Olie Rapport'!$B$2:$B$39,0),FALSE),0)</f>
        <v>7093</v>
      </c>
      <c r="F390" s="16">
        <f>IFERROR(HLOOKUP("JP1 og petroleum",'[35]Månedlig Olie Rapport'!$A$2:$AG$39,MATCH("Bunkring af udenrigsfart 3.d.",'[35]Månedlig Olie Rapport'!$B$2:$B$39,0),FALSE),0)</f>
        <v>0</v>
      </c>
      <c r="G390" s="16">
        <f>I389-I390</f>
        <v>-6002</v>
      </c>
      <c r="H390" s="16">
        <f>IFERROR(HLOOKUP("JP1 og petroleum",'[35]Månedlig Olie Rapport'!$A$2:$AG$39,MATCH("Salg til Forsvaret 3.e.",'[35]Månedlig Olie Rapport'!$B$2:$B$39,0),FALSE),0)
+IFERROR(HLOOKUP("JP1 og petroleum",'[35]Månedlig Olie Rapport'!$A$2:$AG$39,MATCH("Salg til international luftfart 3.f.",'[35]Månedlig Olie Rapport'!$B$2:$B$39,0),FALSE),0)
+IFERROR(HLOOKUP("JP1 og petroleum",'[35]Månedlig Olie Rapport'!$A$2:$AG$39,MATCH("Salg til andre 3.h.",'[35]Månedlig Olie Rapport'!$B$2:$B$39,0),FALSE),0)
+IFERROR(HLOOKUP("JP1 og petroleum",'[35]Månedlig Olie Rapport'!$A$2:$AG$39,MATCH("Salg til platform 3.g.",'[35]Månedlig Olie Rapport'!$B$2:$B$39,0),FALSE),0)
+IFERROR(HLOOKUP("JP1 og petroleum",'[35]Månedlig Olie Rapport'!$A$2:$AG$39,MATCH("Eget forbrug uden for raffinaderi 3*",'[35]Månedlig Olie Rapport'!$B$2:$B$39,0),FALSE),0)-IFERROR(HLOOKUP("JP1 og petroleum",'[35]Månedlig Olie Rapport'!$A$2:$AG$39,MATCH("Køb fra andre 2e",'[35]Månedlig Olie Rapport'!$B$2:$B$39,0),FALSE),0)-Petroleum!H390</f>
        <v>89882</v>
      </c>
      <c r="I390" s="16">
        <f>IFERROR(HLOOKUP("JP1 og petroleum",'[35]Månedlig Olie Rapport'!$A$2:$AG$39,MATCH("EGEN BEHOLDNING ULTIMO",'[35]Månedlig Olie Rapport'!$A$2:$A$39,0),FALSE),0)</f>
        <v>200959</v>
      </c>
      <c r="J390" s="15"/>
      <c r="K390" s="15"/>
      <c r="L390" s="14">
        <f t="shared" si="71"/>
        <v>3127.8935999999999</v>
      </c>
      <c r="N390" s="23" t="str">
        <f>'Olieforbrug, TJ'!M390</f>
        <v>November</v>
      </c>
    </row>
    <row r="391" spans="1:14" ht="13.5" thickBot="1" x14ac:dyDescent="0.25">
      <c r="A391" s="41" t="str">
        <f>'Olieforbrug, TJ'!A391</f>
        <v>December</v>
      </c>
      <c r="C391" s="42">
        <f>IFERROR(HLOOKUP("JP1 og petroleum",'[36]Månedlig Olie Rapport'!$B$2:$AG$39,MATCH("Egen produktion 2.i.",'[36]Månedlig Olie Rapport'!$B$2:$B$39,0),FALSE),0)-IFERROR(HLOOKUP("JP1 og petroleum",'[36]Månedlig Olie Rapport'!$B$2:$AG$39,MATCH("Anvendt til produktion 3.n",'[36]Månedlig Olie Rapport'!$B$2:$B$39,0),FALSE),0)</f>
        <v>4646</v>
      </c>
      <c r="D391" s="42">
        <f>IFERROR(HLOOKUP("JP1 og petroleum",'[36]Månedlig Olie Rapport'!$A$2:$AG$39,MATCH("Import 2.a.",'[36]Månedlig Olie Rapport'!$B$2:$B$39,0),FALSE),0)</f>
        <v>144180</v>
      </c>
      <c r="E391" s="42">
        <f>IFERROR(HLOOKUP("JP1 og petroleum",'[36]Månedlig Olie Rapport'!$A$2:$AG$39,MATCH("Eksport 3.a.",'[36]Månedlig Olie Rapport'!$B$2:$B$39,0),FALSE),0)</f>
        <v>0</v>
      </c>
      <c r="F391" s="42">
        <f>IFERROR(HLOOKUP("JP1 og petroleum",'[36]Månedlig Olie Rapport'!$A$2:$AG$39,MATCH("Bunkring af udenrigsfart 3.d.",'[36]Månedlig Olie Rapport'!$B$2:$B$39,0),FALSE),0)</f>
        <v>0</v>
      </c>
      <c r="G391" s="42">
        <f>I390-I391</f>
        <v>-49065</v>
      </c>
      <c r="H391" s="42">
        <f>IFERROR(HLOOKUP("JP1 og petroleum",'[36]Månedlig Olie Rapport'!$A$2:$AG$39,MATCH("Salg til Forsvaret 3.e.",'[36]Månedlig Olie Rapport'!$B$2:$B$39,0),FALSE),0)
+IFERROR(HLOOKUP("JP1 og petroleum",'[36]Månedlig Olie Rapport'!$A$2:$AG$39,MATCH("Salg til international luftfart 3.f.",'[36]Månedlig Olie Rapport'!$B$2:$B$39,0),FALSE),0)
+IFERROR(HLOOKUP("JP1 og petroleum",'[36]Månedlig Olie Rapport'!$A$2:$AG$39,MATCH("Salg til andre 3.h.",'[36]Månedlig Olie Rapport'!$B$2:$B$39,0),FALSE),0)
+IFERROR(HLOOKUP("JP1 og petroleum",'[36]Månedlig Olie Rapport'!$A$2:$AG$39,MATCH("Salg til platform 3.g.",'[36]Månedlig Olie Rapport'!$B$2:$B$39,0),FALSE),0)
+IFERROR(HLOOKUP("JP1 og petroleum",'[36]Månedlig Olie Rapport'!$A$2:$AG$39,MATCH("Eget forbrug uden for raffinaderi 3*",'[36]Månedlig Olie Rapport'!$B$2:$B$39,0),FALSE),0)-IFERROR(HLOOKUP("JP1 og petroleum",'[36]Månedlig Olie Rapport'!$A$2:$AG$39,MATCH("Køb fra andre 2e",'[36]Månedlig Olie Rapport'!$B$2:$B$39,0),FALSE),0)-Petroleum!H391</f>
        <v>98655</v>
      </c>
      <c r="I391" s="42">
        <f>IFERROR(HLOOKUP("JP1 og petroleum",'[36]Månedlig Olie Rapport'!$A$2:$AG$39,MATCH("EGEN BEHOLDNING ULTIMO",'[36]Månedlig Olie Rapport'!$A$2:$A$39,0),FALSE),0)</f>
        <v>250024</v>
      </c>
      <c r="J391" s="2"/>
      <c r="K391" s="2"/>
      <c r="L391" s="54">
        <f t="shared" si="71"/>
        <v>3433.194</v>
      </c>
      <c r="N391" s="43" t="str">
        <f>'Olieforbrug, TJ'!M391</f>
        <v>December</v>
      </c>
    </row>
    <row r="392" spans="1:14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J392" s="15"/>
      <c r="K392" s="15"/>
      <c r="L392" s="14"/>
      <c r="M392" s="3"/>
      <c r="N392" s="37">
        <v>2020</v>
      </c>
    </row>
    <row r="393" spans="1:14" x14ac:dyDescent="0.2">
      <c r="A393" s="23" t="str">
        <f>'Olieforbrug, TJ'!A393</f>
        <v>Januar</v>
      </c>
      <c r="C393" s="16">
        <f>IFERROR(HLOOKUP("JP1 og petroleum",'[37]Månedlig Olie Rapport'!$B$2:$AG$39,MATCH("Egen produktion 2.i.",'[37]Månedlig Olie Rapport'!$B$2:$B$39,0),FALSE),0)-IFERROR(HLOOKUP("JP1 og petroleum",'[37]Månedlig Olie Rapport'!$B$2:$AG$39,MATCH("Anvendt til produktion 3.n",'[37]Månedlig Olie Rapport'!$B$2:$B$39,0),FALSE),0)</f>
        <v>12497</v>
      </c>
      <c r="D393" s="16">
        <f>IFERROR(HLOOKUP("JP1 og petroleum",'[37]Månedlig Olie Rapport'!$A$2:$AG$39,MATCH("Import 2.a.",'[37]Månedlig Olie Rapport'!$B$2:$B$39,0),FALSE),0)</f>
        <v>110042</v>
      </c>
      <c r="E393" s="16">
        <f>IFERROR(HLOOKUP("JP1 og petroleum",'[37]Månedlig Olie Rapport'!$A$2:$AG$39,MATCH("Eksport 3.a.",'[37]Månedlig Olie Rapport'!$B$2:$B$39,0),FALSE),0)</f>
        <v>49837</v>
      </c>
      <c r="F393" s="16">
        <f>IFERROR(HLOOKUP("JP1 og petroleum",'[37]Månedlig Olie Rapport'!$A$2:$AG$39,MATCH("Bunkring af udenrigsfart 3.d.",'[37]Månedlig Olie Rapport'!$B$2:$B$39,0),FALSE),0)</f>
        <v>0</v>
      </c>
      <c r="G393" s="16">
        <f>I391-I393</f>
        <v>2314</v>
      </c>
      <c r="H393" s="16">
        <f>IFERROR(HLOOKUP("JP1 og petroleum",'[37]Månedlig Olie Rapport'!$A$2:$AG$39,MATCH("Salg til Forsvaret 3.e.",'[37]Månedlig Olie Rapport'!$B$2:$B$39,0),FALSE),0)
+IFERROR(HLOOKUP("JP1 og petroleum",'[37]Månedlig Olie Rapport'!$A$2:$AG$39,MATCH("Salg til international luftfart 3.f.",'[37]Månedlig Olie Rapport'!$B$2:$B$39,0),FALSE),0)
+IFERROR(HLOOKUP("JP1 og petroleum",'[37]Månedlig Olie Rapport'!$A$2:$AG$39,MATCH("Salg til andre 3.h.",'[37]Månedlig Olie Rapport'!$B$2:$B$39,0),FALSE),0)
+IFERROR(HLOOKUP("JP1 og petroleum",'[37]Månedlig Olie Rapport'!$A$2:$AG$39,MATCH("Salg til platform 3.g.",'[37]Månedlig Olie Rapport'!$B$2:$B$39,0),FALSE),0)
+IFERROR(HLOOKUP("JP1 og petroleum",'[37]Månedlig Olie Rapport'!$A$2:$AG$39,MATCH("Eget forbrug uden for raffinaderi 3*",'[37]Månedlig Olie Rapport'!$B$2:$B$39,0),FALSE),0)-IFERROR(HLOOKUP("JP1 og petroleum",'[37]Månedlig Olie Rapport'!$A$2:$AG$39,MATCH("Køb fra andre 2e",'[37]Månedlig Olie Rapport'!$B$2:$B$39,0),FALSE),0)-Petroleum!H393</f>
        <v>72403</v>
      </c>
      <c r="I393" s="16">
        <f>IFERROR(HLOOKUP("JP1 og petroleum",'[37]Månedlig Olie Rapport'!$A$2:$AG$39,MATCH("EGEN BEHOLDNING ULTIMO",'[37]Månedlig Olie Rapport'!$A$2:$A$39,0),FALSE),0)</f>
        <v>247710</v>
      </c>
      <c r="J393" s="15"/>
      <c r="K393" s="15"/>
      <c r="L393" s="14">
        <f t="shared" ref="L393:L398" si="73">H393*0.8*43.5/1000</f>
        <v>2519.6243999999997</v>
      </c>
      <c r="N393" s="23" t="str">
        <f>'Olieforbrug, TJ'!M393</f>
        <v>January</v>
      </c>
    </row>
    <row r="394" spans="1:14" x14ac:dyDescent="0.2">
      <c r="A394" s="23" t="str">
        <f>'Olieforbrug, TJ'!A394</f>
        <v>Februar</v>
      </c>
      <c r="C394" s="16">
        <f>IFERROR(HLOOKUP("JP1 og petroleum",'[38]Månedlig Olie Rapport'!$B$2:$AG$39,MATCH("Egen produktion 2.i.",'[38]Månedlig Olie Rapport'!$B$2:$B$39,0),FALSE),0)-IFERROR(HLOOKUP("JP1 og petroleum",'[38]Månedlig Olie Rapport'!$B$2:$AG$39,MATCH("Anvendt til produktion 3.n",'[38]Månedlig Olie Rapport'!$B$2:$B$39,0),FALSE),0)</f>
        <v>13344</v>
      </c>
      <c r="D394" s="16">
        <f>IFERROR(HLOOKUP("JP1 og petroleum",'[38]Månedlig Olie Rapport'!$A$2:$AG$39,MATCH("Import 2.a.",'[38]Månedlig Olie Rapport'!$B$2:$B$39,0),FALSE),0)</f>
        <v>78841</v>
      </c>
      <c r="E394" s="16">
        <f>IFERROR(HLOOKUP("JP1 og petroleum",'[38]Månedlig Olie Rapport'!$A$2:$AG$39,MATCH("Eksport 3.a.",'[38]Månedlig Olie Rapport'!$B$2:$B$39,0),FALSE),0)</f>
        <v>147</v>
      </c>
      <c r="F394" s="16">
        <f>IFERROR(HLOOKUP("JP1 og petroleum",'[38]Månedlig Olie Rapport'!$A$2:$AG$39,MATCH("Bunkring af udenrigsfart 3.d.",'[38]Månedlig Olie Rapport'!$B$2:$B$39,0),FALSE),0)</f>
        <v>0</v>
      </c>
      <c r="G394" s="65">
        <f t="shared" ref="G394:G399" si="74">I393-I394</f>
        <v>-6324</v>
      </c>
      <c r="H394" s="16">
        <f>IFERROR(HLOOKUP("JP1 og petroleum",'[38]Månedlig Olie Rapport'!$A$2:$AG$39,MATCH("Salg til Forsvaret 3.e.",'[38]Månedlig Olie Rapport'!$B$2:$B$39,0),FALSE),0)
+IFERROR(HLOOKUP("JP1 og petroleum",'[38]Månedlig Olie Rapport'!$A$2:$AG$39,MATCH("Salg til international luftfart 3.f.",'[38]Månedlig Olie Rapport'!$B$2:$B$39,0),FALSE),0)
+IFERROR(HLOOKUP("JP1 og petroleum",'[38]Månedlig Olie Rapport'!$A$2:$AG$39,MATCH("Salg til andre 3.h.",'[38]Månedlig Olie Rapport'!$B$2:$B$39,0),FALSE),0)
+IFERROR(HLOOKUP("JP1 og petroleum",'[38]Månedlig Olie Rapport'!$A$2:$AG$39,MATCH("Salg til platform 3.g.",'[38]Månedlig Olie Rapport'!$B$2:$B$39,0),FALSE),0)
+IFERROR(HLOOKUP("JP1 og petroleum",'[38]Månedlig Olie Rapport'!$A$2:$AG$39,MATCH("Eget forbrug uden for raffinaderi 3*",'[38]Månedlig Olie Rapport'!$B$2:$B$39,0),FALSE),0)-IFERROR(HLOOKUP("JP1 og petroleum",'[38]Månedlig Olie Rapport'!$A$2:$AG$39,MATCH("Køb fra andre 2e",'[38]Månedlig Olie Rapport'!$B$2:$B$39,0),FALSE),0)-Petroleum!H394</f>
        <v>85730</v>
      </c>
      <c r="I394" s="16">
        <f>IFERROR(HLOOKUP("JP1 og petroleum",'[38]Månedlig Olie Rapport'!$A$2:$AG$39,MATCH("EGEN BEHOLDNING ULTIMO",'[38]Månedlig Olie Rapport'!$A$2:$A$39,0),FALSE),0)</f>
        <v>254034</v>
      </c>
      <c r="J394" s="15"/>
      <c r="K394" s="15"/>
      <c r="L394" s="14">
        <f t="shared" si="73"/>
        <v>2983.404</v>
      </c>
      <c r="N394" s="23" t="str">
        <f>'Olieforbrug, TJ'!M394</f>
        <v>February</v>
      </c>
    </row>
    <row r="395" spans="1:14" x14ac:dyDescent="0.2">
      <c r="A395" s="23" t="str">
        <f>'Olieforbrug, TJ'!A395</f>
        <v>Marts</v>
      </c>
      <c r="C395" s="16">
        <f>IFERROR(HLOOKUP("JP1 og petroleum",'[39]Månedlig Olie Rapport'!$B$2:$AG$39,MATCH("Egen produktion 2.i.",'[39]Månedlig Olie Rapport'!$B$2:$B$39,0),FALSE),0)-IFERROR(HLOOKUP("JP1 og petroleum",'[39]Månedlig Olie Rapport'!$B$2:$AG$39,MATCH("Anvendt til produktion 3.n",'[39]Månedlig Olie Rapport'!$B$2:$B$39,0),FALSE),0)</f>
        <v>8235</v>
      </c>
      <c r="D395" s="16">
        <f>IFERROR(HLOOKUP("JP1 og petroleum",'[39]Månedlig Olie Rapport'!$A$2:$AG$39,MATCH("Import 2.a.",'[39]Månedlig Olie Rapport'!$B$2:$B$39,0),FALSE),0)</f>
        <v>92262</v>
      </c>
      <c r="E395" s="16">
        <f>IFERROR(HLOOKUP("JP1 og petroleum",'[39]Månedlig Olie Rapport'!$A$2:$AG$39,MATCH("Eksport 3.a.",'[39]Månedlig Olie Rapport'!$B$2:$B$39,0),FALSE),0)</f>
        <v>19262</v>
      </c>
      <c r="F395" s="16">
        <f>IFERROR(HLOOKUP("JP1 og petroleum",'[39]Månedlig Olie Rapport'!$A$2:$AG$39,MATCH("Bunkring af udenrigsfart 3.d.",'[39]Månedlig Olie Rapport'!$B$2:$B$39,0),FALSE),0)</f>
        <v>0</v>
      </c>
      <c r="G395" s="65">
        <f t="shared" si="74"/>
        <v>-25880</v>
      </c>
      <c r="H395" s="16">
        <f>IFERROR(HLOOKUP("JP1 og petroleum",'[39]Månedlig Olie Rapport'!$A$2:$AG$39,MATCH("Salg til Forsvaret 3.e.",'[39]Månedlig Olie Rapport'!$B$2:$B$39,0),FALSE),0)
+IFERROR(HLOOKUP("JP1 og petroleum",'[39]Månedlig Olie Rapport'!$A$2:$AG$39,MATCH("Salg til international luftfart 3.f.",'[39]Månedlig Olie Rapport'!$B$2:$B$39,0),FALSE),0)
+IFERROR(HLOOKUP("JP1 og petroleum",'[39]Månedlig Olie Rapport'!$A$2:$AG$39,MATCH("Salg til andre 3.h.",'[39]Månedlig Olie Rapport'!$B$2:$B$39,0),FALSE),0)
+IFERROR(HLOOKUP("JP1 og petroleum",'[39]Månedlig Olie Rapport'!$A$2:$AG$39,MATCH("Salg til platform 3.g.",'[39]Månedlig Olie Rapport'!$B$2:$B$39,0),FALSE),0)
+IFERROR(HLOOKUP("JP1 og petroleum",'[39]Månedlig Olie Rapport'!$A$2:$AG$39,MATCH("Eget forbrug uden for raffinaderi 3*",'[39]Månedlig Olie Rapport'!$B$2:$B$39,0),FALSE),0)-IFERROR(HLOOKUP("JP1 og petroleum",'[39]Månedlig Olie Rapport'!$A$2:$AG$39,MATCH("Køb fra andre 2e",'[39]Månedlig Olie Rapport'!$B$2:$B$39,0),FALSE),0)-Petroleum!H395</f>
        <v>55272</v>
      </c>
      <c r="I395" s="16">
        <f>IFERROR(HLOOKUP("JP1 og petroleum",'[39]Månedlig Olie Rapport'!$A$2:$AG$39,MATCH("EGEN BEHOLDNING ULTIMO",'[39]Månedlig Olie Rapport'!$A$2:$A$39,0),FALSE),0)</f>
        <v>279914</v>
      </c>
      <c r="J395" s="15"/>
      <c r="K395" s="15"/>
      <c r="L395" s="14">
        <f t="shared" si="73"/>
        <v>1923.4656000000002</v>
      </c>
      <c r="N395" s="23" t="str">
        <f>'Olieforbrug, TJ'!M395</f>
        <v>March</v>
      </c>
    </row>
    <row r="396" spans="1:14" x14ac:dyDescent="0.2">
      <c r="A396" s="23" t="str">
        <f>'Olieforbrug, TJ'!A396</f>
        <v>April</v>
      </c>
      <c r="C396" s="16">
        <f>IFERROR(HLOOKUP("JP1 og petroleum",'[40]Månedlig Olie Rapport'!$B$2:$AG$39,MATCH("Egen produktion 2.i.",'[40]Månedlig Olie Rapport'!$B$2:$B$39,0),FALSE),0)-IFERROR(HLOOKUP("JP1 og petroleum",'[40]Månedlig Olie Rapport'!$B$2:$AG$39,MATCH("Anvendt til produktion 3.n",'[40]Månedlig Olie Rapport'!$B$2:$B$39,0),FALSE),0)</f>
        <v>10879</v>
      </c>
      <c r="D396" s="16">
        <f>IFERROR(HLOOKUP("JP1 og petroleum",'[40]Månedlig Olie Rapport'!$A$2:$AG$39,MATCH("Import 2.a.",'[40]Månedlig Olie Rapport'!$B$2:$B$39,0),FALSE),0)</f>
        <v>0</v>
      </c>
      <c r="E396" s="16">
        <f>IFERROR(HLOOKUP("JP1 og petroleum",'[40]Månedlig Olie Rapport'!$A$2:$AG$39,MATCH("Eksport 3.a.",'[40]Månedlig Olie Rapport'!$B$2:$B$39,0),FALSE),0)</f>
        <v>0</v>
      </c>
      <c r="F396" s="16">
        <f>IFERROR(HLOOKUP("JP1 og petroleum",'[40]Månedlig Olie Rapport'!$A$2:$AG$39,MATCH("Bunkring af udenrigsfart 3.d.",'[40]Månedlig Olie Rapport'!$B$2:$B$39,0),FALSE),0)</f>
        <v>0</v>
      </c>
      <c r="G396" s="65">
        <f t="shared" si="74"/>
        <v>6507</v>
      </c>
      <c r="H396" s="16">
        <f>IFERROR(HLOOKUP("JP1 og petroleum",'[40]Månedlig Olie Rapport'!$A$2:$AG$39,MATCH("Salg til Forsvaret 3.e.",'[40]Månedlig Olie Rapport'!$B$2:$B$39,0),FALSE),0)
+IFERROR(HLOOKUP("JP1 og petroleum",'[40]Månedlig Olie Rapport'!$A$2:$AG$39,MATCH("Salg til international luftfart 3.f.",'[40]Månedlig Olie Rapport'!$B$2:$B$39,0),FALSE),0)
+IFERROR(HLOOKUP("JP1 og petroleum",'[40]Månedlig Olie Rapport'!$A$2:$AG$39,MATCH("Salg til andre 3.h.",'[40]Månedlig Olie Rapport'!$B$2:$B$39,0),FALSE),0)
+IFERROR(HLOOKUP("JP1 og petroleum",'[40]Månedlig Olie Rapport'!$A$2:$AG$39,MATCH("Salg til platform 3.g.",'[40]Månedlig Olie Rapport'!$B$2:$B$39,0),FALSE),0)
+IFERROR(HLOOKUP("JP1 og petroleum",'[40]Månedlig Olie Rapport'!$A$2:$AG$39,MATCH("Eget forbrug uden for raffinaderi 3*",'[40]Månedlig Olie Rapport'!$B$2:$B$39,0),FALSE),0)-IFERROR(HLOOKUP("JP1 og petroleum",'[40]Månedlig Olie Rapport'!$A$2:$AG$39,MATCH("Køb fra andre 2e",'[40]Månedlig Olie Rapport'!$B$2:$B$39,0),FALSE),0)-Petroleum!H396</f>
        <v>17355</v>
      </c>
      <c r="I396" s="16">
        <f>IFERROR(HLOOKUP("JP1 og petroleum",'[40]Månedlig Olie Rapport'!$A$2:$AG$39,MATCH("EGEN BEHOLDNING ULTIMO",'[40]Månedlig Olie Rapport'!$A$2:$A$39,0),FALSE),0)</f>
        <v>273407</v>
      </c>
      <c r="J396" s="15"/>
      <c r="K396" s="15"/>
      <c r="L396" s="14">
        <f t="shared" si="73"/>
        <v>603.95399999999995</v>
      </c>
      <c r="N396" s="23" t="str">
        <f>'Olieforbrug, TJ'!M396</f>
        <v>April</v>
      </c>
    </row>
    <row r="397" spans="1:14" x14ac:dyDescent="0.2">
      <c r="A397" s="23" t="str">
        <f>'Olieforbrug, TJ'!A397</f>
        <v>Maj</v>
      </c>
      <c r="C397" s="16">
        <f>IFERROR(HLOOKUP("JP1 og petroleum",'[41]Månedlig Olie Rapport'!$B$2:$AG$39,MATCH("Egen produktion 2.i.",'[41]Månedlig Olie Rapport'!$B$2:$B$39,0),FALSE),0)-IFERROR(HLOOKUP("JP1 og petroleum",'[41]Månedlig Olie Rapport'!$B$2:$AG$39,MATCH("Anvendt til produktion 3.n",'[41]Månedlig Olie Rapport'!$B$2:$B$39,0),FALSE),0)</f>
        <v>7116</v>
      </c>
      <c r="D397" s="16">
        <f>IFERROR(HLOOKUP("JP1 og petroleum",'[41]Månedlig Olie Rapport'!$A$2:$AG$39,MATCH("Import 2.a.",'[41]Månedlig Olie Rapport'!$B$2:$B$39,0),FALSE),0)</f>
        <v>193723</v>
      </c>
      <c r="E397" s="16">
        <f>IFERROR(HLOOKUP("JP1 og petroleum",'[41]Månedlig Olie Rapport'!$A$2:$AG$39,MATCH("Eksport 3.a.",'[41]Månedlig Olie Rapport'!$B$2:$B$39,0),FALSE),0)</f>
        <v>15079</v>
      </c>
      <c r="F397" s="16">
        <f>IFERROR(HLOOKUP("JP1 og petroleum",'[41]Månedlig Olie Rapport'!$A$2:$AG$39,MATCH("Bunkring af udenrigsfart 3.d.",'[41]Månedlig Olie Rapport'!$B$2:$B$39,0),FALSE),0)</f>
        <v>0</v>
      </c>
      <c r="G397" s="65">
        <f t="shared" si="74"/>
        <v>-159994</v>
      </c>
      <c r="H397" s="16">
        <f>IFERROR(HLOOKUP("JP1 og petroleum",'[41]Månedlig Olie Rapport'!$A$2:$AG$39,MATCH("Salg til Forsvaret 3.e.",'[41]Månedlig Olie Rapport'!$B$2:$B$39,0),FALSE),0)
+IFERROR(HLOOKUP("JP1 og petroleum",'[41]Månedlig Olie Rapport'!$A$2:$AG$39,MATCH("Salg til international luftfart 3.f.",'[41]Månedlig Olie Rapport'!$B$2:$B$39,0),FALSE),0)
+IFERROR(HLOOKUP("JP1 og petroleum",'[41]Månedlig Olie Rapport'!$A$2:$AG$39,MATCH("Salg til andre 3.h.",'[41]Månedlig Olie Rapport'!$B$2:$B$39,0),FALSE),0)
+IFERROR(HLOOKUP("JP1 og petroleum",'[41]Månedlig Olie Rapport'!$A$2:$AG$39,MATCH("Salg til platform 3.g.",'[41]Månedlig Olie Rapport'!$B$2:$B$39,0),FALSE),0)
+IFERROR(HLOOKUP("JP1 og petroleum",'[41]Månedlig Olie Rapport'!$A$2:$AG$39,MATCH("Eget forbrug uden for raffinaderi 3*",'[41]Månedlig Olie Rapport'!$B$2:$B$39,0),FALSE),0)-IFERROR(HLOOKUP("JP1 og petroleum",'[41]Månedlig Olie Rapport'!$A$2:$AG$39,MATCH("Køb fra andre 2e",'[41]Månedlig Olie Rapport'!$B$2:$B$39,0),FALSE),0)-Petroleum!H397</f>
        <v>24526</v>
      </c>
      <c r="I397" s="16">
        <f>IFERROR(HLOOKUP("JP1 og petroleum",'[41]Månedlig Olie Rapport'!$A$2:$AG$39,MATCH("EGEN BEHOLDNING ULTIMO",'[41]Månedlig Olie Rapport'!$A$2:$A$39,0),FALSE),0)</f>
        <v>433401</v>
      </c>
      <c r="J397" s="15"/>
      <c r="K397" s="15"/>
      <c r="L397" s="14">
        <f t="shared" si="73"/>
        <v>853.50479999999993</v>
      </c>
      <c r="N397" s="23" t="str">
        <f>'Olieforbrug, TJ'!M397</f>
        <v>May</v>
      </c>
    </row>
    <row r="398" spans="1:14" x14ac:dyDescent="0.2">
      <c r="A398" s="23" t="str">
        <f>'Olieforbrug, TJ'!A398</f>
        <v>Juni</v>
      </c>
      <c r="C398" s="16">
        <f>IFERROR(HLOOKUP("JP1 og petroleum",'[42]Månedlig Olie Rapport'!$B$2:$AG$39,MATCH("Egen produktion 2.i.",'[42]Månedlig Olie Rapport'!$B$2:$B$39,0),FALSE),0)-IFERROR(HLOOKUP("JP1 og petroleum",'[42]Månedlig Olie Rapport'!$B$2:$AG$39,MATCH("Anvendt til produktion 3.n",'[42]Månedlig Olie Rapport'!$B$2:$B$39,0),FALSE),0)</f>
        <v>10183</v>
      </c>
      <c r="D398" s="16">
        <f>IFERROR(HLOOKUP("JP1 og petroleum",'[42]Månedlig Olie Rapport'!$A$2:$AG$39,MATCH("Import 2.a.",'[42]Månedlig Olie Rapport'!$B$2:$B$39,0),FALSE),0)</f>
        <v>42928</v>
      </c>
      <c r="E398" s="16">
        <f>IFERROR(HLOOKUP("JP1 og petroleum",'[42]Månedlig Olie Rapport'!$A$2:$AG$39,MATCH("Eksport 3.a.",'[42]Månedlig Olie Rapport'!$B$2:$B$39,0),FALSE),0)</f>
        <v>4465</v>
      </c>
      <c r="F398" s="16">
        <f>IFERROR(HLOOKUP("JP1 og petroleum",'[42]Månedlig Olie Rapport'!$A$2:$AG$39,MATCH("Bunkring af udenrigsfart 3.d.",'[42]Månedlig Olie Rapport'!$B$2:$B$39,0),FALSE),0)</f>
        <v>0</v>
      </c>
      <c r="G398" s="65">
        <f t="shared" si="74"/>
        <v>-36511</v>
      </c>
      <c r="H398" s="16">
        <f>IFERROR(HLOOKUP("JP1 og petroleum",'[42]Månedlig Olie Rapport'!$A$2:$AG$39,MATCH("Salg til Forsvaret 3.e.",'[42]Månedlig Olie Rapport'!$B$2:$B$39,0),FALSE),0)
+IFERROR(HLOOKUP("JP1 og petroleum",'[42]Månedlig Olie Rapport'!$A$2:$AG$39,MATCH("Salg til international luftfart 3.f.",'[42]Månedlig Olie Rapport'!$B$2:$B$39,0),FALSE),0)
+IFERROR(HLOOKUP("JP1 og petroleum",'[42]Månedlig Olie Rapport'!$A$2:$AG$39,MATCH("Salg til andre 3.h.",'[42]Månedlig Olie Rapport'!$B$2:$B$39,0),FALSE),0)
+IFERROR(HLOOKUP("JP1 og petroleum",'[42]Månedlig Olie Rapport'!$A$2:$AG$39,MATCH("Salg til platform 3.g.",'[42]Månedlig Olie Rapport'!$B$2:$B$39,0),FALSE),0)
+IFERROR(HLOOKUP("JP1 og petroleum",'[42]Månedlig Olie Rapport'!$A$2:$AG$39,MATCH("Eget forbrug uden for raffinaderi 3*",'[42]Månedlig Olie Rapport'!$B$2:$B$39,0),FALSE),0)-IFERROR(HLOOKUP("JP1 og petroleum",'[42]Månedlig Olie Rapport'!$A$2:$AG$39,MATCH("Køb fra andre 2e",'[42]Månedlig Olie Rapport'!$B$2:$B$39,0),FALSE),0)-Petroleum!H398</f>
        <v>12122</v>
      </c>
      <c r="I398" s="16">
        <f>IFERROR(HLOOKUP("JP1 og petroleum",'[42]Månedlig Olie Rapport'!$A$2:$AG$39,MATCH("EGEN BEHOLDNING ULTIMO",'[42]Månedlig Olie Rapport'!$A$2:$A$39,0),FALSE),0)</f>
        <v>469912</v>
      </c>
      <c r="J398" s="15"/>
      <c r="K398" s="15"/>
      <c r="L398" s="14">
        <f t="shared" si="73"/>
        <v>421.84560000000005</v>
      </c>
      <c r="N398" s="23" t="str">
        <f>'Olieforbrug, TJ'!M398</f>
        <v>June</v>
      </c>
    </row>
    <row r="399" spans="1:14" x14ac:dyDescent="0.2">
      <c r="A399" s="23" t="str">
        <f>'Olieforbrug, TJ'!A399</f>
        <v>Juli</v>
      </c>
      <c r="C399" s="16">
        <f>IFERROR(HLOOKUP("JP1 og petroleum",'[43]Månedlig Olie Rapport'!$B$2:$AG$39,MATCH("Egen produktion 2.i.",'[43]Månedlig Olie Rapport'!$B$2:$B$39,0),FALSE),0)-IFERROR(HLOOKUP("JP1 og petroleum",'[43]Månedlig Olie Rapport'!$B$2:$AG$39,MATCH("Anvendt til produktion 3.n",'[43]Månedlig Olie Rapport'!$B$2:$B$39,0),FALSE),0)</f>
        <v>14516</v>
      </c>
      <c r="D399" s="16">
        <f>IFERROR(HLOOKUP("JP1 og petroleum",'[43]Månedlig Olie Rapport'!$A$2:$AG$39,MATCH("Import 2.a.",'[43]Månedlig Olie Rapport'!$B$2:$B$39,0),FALSE),0)</f>
        <v>0</v>
      </c>
      <c r="E399" s="16">
        <f>IFERROR(HLOOKUP("JP1 og petroleum",'[43]Månedlig Olie Rapport'!$A$2:$AG$39,MATCH("Eksport 3.a.",'[43]Månedlig Olie Rapport'!$B$2:$B$39,0),FALSE),0)</f>
        <v>0</v>
      </c>
      <c r="F399" s="16">
        <f>IFERROR(HLOOKUP("JP1 og petroleum",'[43]Månedlig Olie Rapport'!$A$2:$AG$39,MATCH("Bunkring af udenrigsfart 3.d.",'[43]Månedlig Olie Rapport'!$B$2:$B$39,0),FALSE),0)</f>
        <v>0</v>
      </c>
      <c r="G399" s="65">
        <f t="shared" si="74"/>
        <v>25984</v>
      </c>
      <c r="H399" s="16">
        <f>IFERROR(HLOOKUP("JP1 og petroleum",'[43]Månedlig Olie Rapport'!$A$2:$AG$39,MATCH("Salg til Forsvaret 3.e.",'[43]Månedlig Olie Rapport'!$B$2:$B$39,0),FALSE),0)
+IFERROR(HLOOKUP("JP1 og petroleum",'[43]Månedlig Olie Rapport'!$A$2:$AG$39,MATCH("Salg til international luftfart 3.f.",'[43]Månedlig Olie Rapport'!$B$2:$B$39,0),FALSE),0)
+IFERROR(HLOOKUP("JP1 og petroleum",'[43]Månedlig Olie Rapport'!$A$2:$AG$39,MATCH("Salg til andre 3.h.",'[43]Månedlig Olie Rapport'!$B$2:$B$39,0),FALSE),0)
+IFERROR(HLOOKUP("JP1 og petroleum",'[43]Månedlig Olie Rapport'!$A$2:$AG$39,MATCH("Salg til platform 3.g.",'[43]Månedlig Olie Rapport'!$B$2:$B$39,0),FALSE),0)
+IFERROR(HLOOKUP("JP1 og petroleum",'[43]Månedlig Olie Rapport'!$A$2:$AG$39,MATCH("Eget forbrug uden for raffinaderi 3*",'[43]Månedlig Olie Rapport'!$B$2:$B$39,0),FALSE),0)-IFERROR(HLOOKUP("JP1 og petroleum",'[43]Månedlig Olie Rapport'!$A$2:$AG$39,MATCH("Køb fra andre 2e",'[43]Månedlig Olie Rapport'!$B$2:$B$39,0),FALSE),0)-Petroleum!H399</f>
        <v>38232</v>
      </c>
      <c r="I399" s="16">
        <f>IFERROR(HLOOKUP("JP1 og petroleum",'[43]Månedlig Olie Rapport'!$A$2:$AG$39,MATCH("EGEN BEHOLDNING ULTIMO",'[43]Månedlig Olie Rapport'!$A$2:$A$39,0),FALSE),0)</f>
        <v>443928</v>
      </c>
      <c r="J399" s="15"/>
      <c r="K399" s="15"/>
      <c r="L399" s="14">
        <f t="shared" ref="L399:L404" si="75">H399*0.8*43.5/1000</f>
        <v>1330.4736</v>
      </c>
      <c r="N399" s="23" t="str">
        <f>'Olieforbrug, TJ'!M399</f>
        <v>July</v>
      </c>
    </row>
    <row r="400" spans="1:14" x14ac:dyDescent="0.2">
      <c r="A400" s="23" t="str">
        <f>'Olieforbrug, TJ'!A400</f>
        <v>August</v>
      </c>
      <c r="C400" s="16">
        <f>IFERROR(HLOOKUP("JP1 og petroleum",'[44]Månedlig Olie Rapport'!$B$2:$AG$39,MATCH("Egen produktion 2.i.",'[44]Månedlig Olie Rapport'!$B$2:$B$39,0),FALSE),0)-IFERROR(HLOOKUP("JP1 og petroleum",'[44]Månedlig Olie Rapport'!$B$2:$AG$39,MATCH("Anvendt til produktion 3.n",'[44]Månedlig Olie Rapport'!$B$2:$B$39,0),FALSE),0)</f>
        <v>-5</v>
      </c>
      <c r="D400" s="16">
        <f>IFERROR(HLOOKUP("JP1 og petroleum",'[44]Månedlig Olie Rapport'!$A$2:$AG$39,MATCH("Import 2.a.",'[44]Månedlig Olie Rapport'!$B$2:$B$39,0),FALSE),0)</f>
        <v>38020</v>
      </c>
      <c r="E400" s="16">
        <f>IFERROR(HLOOKUP("JP1 og petroleum",'[44]Månedlig Olie Rapport'!$A$2:$AG$39,MATCH("Eksport 3.a.",'[44]Månedlig Olie Rapport'!$B$2:$B$39,0),FALSE),0)</f>
        <v>0</v>
      </c>
      <c r="F400" s="16">
        <f>IFERROR(HLOOKUP("JP1 og petroleum",'[44]Månedlig Olie Rapport'!$A$2:$AG$39,MATCH("Bunkring af udenrigsfart 3.d.",'[44]Månedlig Olie Rapport'!$B$2:$B$39,0),FALSE),0)</f>
        <v>0</v>
      </c>
      <c r="G400" s="65">
        <f>I399-I400</f>
        <v>-5703</v>
      </c>
      <c r="H400" s="16">
        <f>IFERROR(HLOOKUP("JP1 og petroleum",'[44]Månedlig Olie Rapport'!$A$2:$AG$39,MATCH("Salg til Forsvaret 3.e.",'[44]Månedlig Olie Rapport'!$B$2:$B$39,0),FALSE),0)
+IFERROR(HLOOKUP("JP1 og petroleum",'[44]Månedlig Olie Rapport'!$A$2:$AG$39,MATCH("Salg til international luftfart 3.f.",'[44]Månedlig Olie Rapport'!$B$2:$B$39,0),FALSE),0)
+IFERROR(HLOOKUP("JP1 og petroleum",'[44]Månedlig Olie Rapport'!$A$2:$AG$39,MATCH("Salg til andre 3.h.",'[44]Månedlig Olie Rapport'!$B$2:$B$39,0),FALSE),0)
+IFERROR(HLOOKUP("JP1 og petroleum",'[44]Månedlig Olie Rapport'!$A$2:$AG$39,MATCH("Salg til platform 3.g.",'[44]Månedlig Olie Rapport'!$B$2:$B$39,0),FALSE),0)
+IFERROR(HLOOKUP("JP1 og petroleum",'[44]Månedlig Olie Rapport'!$A$2:$AG$39,MATCH("Eget forbrug uden for raffinaderi 3*",'[44]Månedlig Olie Rapport'!$B$2:$B$39,0),FALSE),0)-IFERROR(HLOOKUP("JP1 og petroleum",'[44]Månedlig Olie Rapport'!$A$2:$AG$39,MATCH("Køb fra andre 2e",'[44]Månedlig Olie Rapport'!$B$2:$B$39,0),FALSE),0)-Petroleum!H400</f>
        <v>32282</v>
      </c>
      <c r="I400" s="16">
        <f>IFERROR(HLOOKUP("JP1 og petroleum",'[44]Månedlig Olie Rapport'!$A$2:$AG$39,MATCH("EGEN BEHOLDNING ULTIMO",'[44]Månedlig Olie Rapport'!$A$2:$A$39,0),FALSE),0)</f>
        <v>449631</v>
      </c>
      <c r="L400" s="14">
        <f t="shared" si="75"/>
        <v>1123.4136000000001</v>
      </c>
      <c r="N400" s="23" t="str">
        <f>'Olieforbrug, TJ'!M400</f>
        <v>August</v>
      </c>
    </row>
    <row r="401" spans="1:14" x14ac:dyDescent="0.2">
      <c r="A401" s="23" t="str">
        <f>'Olieforbrug, TJ'!A401</f>
        <v>September</v>
      </c>
      <c r="C401" s="16">
        <f>IFERROR(HLOOKUP("JP1 og petroleum",'[45]Månedlig Olie Rapport'!$B$2:$AG$39,MATCH("Egen produktion 2.i.",'[45]Månedlig Olie Rapport'!$B$2:$B$39,0),FALSE),0)-IFERROR(HLOOKUP("JP1 og petroleum",'[45]Månedlig Olie Rapport'!$B$2:$AG$39,MATCH("Anvendt til produktion 3.n",'[45]Månedlig Olie Rapport'!$B$2:$B$39,0),FALSE),0)</f>
        <v>11507</v>
      </c>
      <c r="D401" s="16">
        <f>IFERROR(HLOOKUP("JP1 og petroleum",'[45]Månedlig Olie Rapport'!$A$2:$AG$39,MATCH("Import 2.a.",'[45]Månedlig Olie Rapport'!$B$2:$B$39,0),FALSE),0)</f>
        <v>0</v>
      </c>
      <c r="E401" s="16">
        <f>IFERROR(HLOOKUP("JP1 og petroleum",'[45]Månedlig Olie Rapport'!$A$2:$AG$39,MATCH("Eksport 3.a.",'[45]Månedlig Olie Rapport'!$B$2:$B$39,0),FALSE),0)</f>
        <v>0</v>
      </c>
      <c r="F401" s="16">
        <f>IFERROR(HLOOKUP("JP1 og petroleum",'[45]Månedlig Olie Rapport'!$A$2:$AG$39,MATCH("Bunkring af udenrigsfart 3.d.",'[45]Månedlig Olie Rapport'!$B$2:$B$39,0),FALSE),0)</f>
        <v>0</v>
      </c>
      <c r="G401" s="65">
        <f>I400-I401</f>
        <v>30278</v>
      </c>
      <c r="H401" s="16">
        <f>IFERROR(HLOOKUP("JP1 og petroleum",'[45]Månedlig Olie Rapport'!$A$2:$AG$39,MATCH("Salg til Forsvaret 3.e.",'[45]Månedlig Olie Rapport'!$B$2:$B$39,0),FALSE),0)
+IFERROR(HLOOKUP("JP1 og petroleum",'[45]Månedlig Olie Rapport'!$A$2:$AG$39,MATCH("Salg til international luftfart 3.f.",'[45]Månedlig Olie Rapport'!$B$2:$B$39,0),FALSE),0)
+IFERROR(HLOOKUP("JP1 og petroleum",'[45]Månedlig Olie Rapport'!$A$2:$AG$39,MATCH("Salg til andre 3.h.",'[45]Månedlig Olie Rapport'!$B$2:$B$39,0),FALSE),0)
+IFERROR(HLOOKUP("JP1 og petroleum",'[45]Månedlig Olie Rapport'!$A$2:$AG$39,MATCH("Salg til platform 3.g.",'[45]Månedlig Olie Rapport'!$B$2:$B$39,0),FALSE),0)
+IFERROR(HLOOKUP("JP1 og petroleum",'[45]Månedlig Olie Rapport'!$A$2:$AG$39,MATCH("Eget forbrug uden for raffinaderi 3*",'[45]Månedlig Olie Rapport'!$B$2:$B$39,0),FALSE),0)-IFERROR(HLOOKUP("JP1 og petroleum",'[45]Månedlig Olie Rapport'!$A$2:$AG$39,MATCH("Køb fra andre 2e",'[45]Månedlig Olie Rapport'!$B$2:$B$39,0),FALSE),0)-Petroleum!H401</f>
        <v>41761</v>
      </c>
      <c r="I401" s="16">
        <f>IFERROR(HLOOKUP("JP1 og petroleum",'[45]Månedlig Olie Rapport'!$A$2:$AG$39,MATCH("EGEN BEHOLDNING ULTIMO",'[45]Månedlig Olie Rapport'!$A$2:$A$39,0),FALSE),0)</f>
        <v>419353</v>
      </c>
      <c r="L401" s="14">
        <f t="shared" si="75"/>
        <v>1453.2828</v>
      </c>
      <c r="N401" s="23" t="str">
        <f>'Olieforbrug, TJ'!M401</f>
        <v>September</v>
      </c>
    </row>
    <row r="402" spans="1:14" x14ac:dyDescent="0.2">
      <c r="A402" s="23" t="str">
        <f>'Olieforbrug, TJ'!A402</f>
        <v>Oktober</v>
      </c>
      <c r="C402" s="16">
        <f>IFERROR(HLOOKUP("JP1 og petroleum",'[46]Månedlig Olie Rapport'!$B$2:$AG$39,MATCH("Egen produktion 2.i.",'[46]Månedlig Olie Rapport'!$B$2:$B$39,0),FALSE),0)-IFERROR(HLOOKUP("JP1 og petroleum",'[46]Månedlig Olie Rapport'!$B$2:$AG$39,MATCH("Anvendt til produktion 3.n",'[46]Månedlig Olie Rapport'!$B$2:$B$39,0),FALSE),0)</f>
        <v>9939</v>
      </c>
      <c r="D402" s="16">
        <f>IFERROR(HLOOKUP("JP1 og petroleum",'[46]Månedlig Olie Rapport'!$A$2:$AG$39,MATCH("Import 2.a.",'[46]Månedlig Olie Rapport'!$B$2:$B$39,0),FALSE),0)</f>
        <v>24408</v>
      </c>
      <c r="E402" s="16">
        <f>IFERROR(HLOOKUP("JP1 og petroleum",'[46]Månedlig Olie Rapport'!$A$2:$AG$39,MATCH("Eksport 3.a.",'[46]Månedlig Olie Rapport'!$B$2:$B$39,0),FALSE),0)</f>
        <v>1654</v>
      </c>
      <c r="F402" s="16">
        <f>IFERROR(HLOOKUP("JP1 og petroleum",'[46]Månedlig Olie Rapport'!$A$2:$AG$39,MATCH("Bunkring af udenrigsfart 3.d.",'[46]Månedlig Olie Rapport'!$B$2:$B$39,0),FALSE),0)</f>
        <v>0</v>
      </c>
      <c r="G402" s="65">
        <f>I401-I402</f>
        <v>-29421</v>
      </c>
      <c r="H402" s="16">
        <f>IFERROR(HLOOKUP("JP1 og petroleum",'[46]Månedlig Olie Rapport'!$A$2:$AG$39,MATCH("Salg til Forsvaret 3.e.",'[46]Månedlig Olie Rapport'!$B$2:$B$39,0),FALSE),0)
+IFERROR(HLOOKUP("JP1 og petroleum",'[46]Månedlig Olie Rapport'!$A$2:$AG$39,MATCH("Salg til international luftfart 3.f.",'[46]Månedlig Olie Rapport'!$B$2:$B$39,0),FALSE),0)
+IFERROR(HLOOKUP("JP1 og petroleum",'[46]Månedlig Olie Rapport'!$A$2:$AG$39,MATCH("Salg til andre 3.h.",'[46]Månedlig Olie Rapport'!$B$2:$B$39,0),FALSE),0)
+IFERROR(HLOOKUP("JP1 og petroleum",'[46]Månedlig Olie Rapport'!$A$2:$AG$39,MATCH("Salg til platform 3.g.",'[46]Månedlig Olie Rapport'!$B$2:$B$39,0),FALSE),0)
+IFERROR(HLOOKUP("JP1 og petroleum",'[46]Månedlig Olie Rapport'!$A$2:$AG$39,MATCH("Eget forbrug uden for raffinaderi 3*",'[46]Månedlig Olie Rapport'!$B$2:$B$39,0),FALSE),0)-IFERROR(HLOOKUP("JP1 og petroleum",'[46]Månedlig Olie Rapport'!$A$2:$AG$39,MATCH("Køb fra andre 2e",'[46]Månedlig Olie Rapport'!$B$2:$B$39,0),FALSE),0)-Petroleum!H402</f>
        <v>33029</v>
      </c>
      <c r="I402" s="16">
        <f>IFERROR(HLOOKUP("JP1 og petroleum",'[46]Månedlig Olie Rapport'!$A$2:$AG$39,MATCH("EGEN BEHOLDNING ULTIMO",'[46]Månedlig Olie Rapport'!$A$2:$A$39,0),FALSE),0)</f>
        <v>448774</v>
      </c>
      <c r="L402" s="14">
        <f t="shared" si="75"/>
        <v>1149.4092000000001</v>
      </c>
      <c r="N402" s="23" t="str">
        <f>'Olieforbrug, TJ'!M402</f>
        <v>October</v>
      </c>
    </row>
    <row r="403" spans="1:14" x14ac:dyDescent="0.2">
      <c r="A403" s="23" t="str">
        <f>'Olieforbrug, TJ'!A403</f>
        <v>November</v>
      </c>
      <c r="C403" s="16">
        <f>IFERROR(HLOOKUP("JP1 og petroleum",'[47]Månedlig Olie Rapport'!$B$2:$AG$39,MATCH("Egen produktion 2.i.",'[47]Månedlig Olie Rapport'!$B$2:$B$39,0),FALSE),0)-IFERROR(HLOOKUP("JP1 og petroleum",'[47]Månedlig Olie Rapport'!$B$2:$AG$39,MATCH("Anvendt til produktion 3.n",'[47]Månedlig Olie Rapport'!$B$2:$B$39,0),FALSE),0)</f>
        <v>-12</v>
      </c>
      <c r="D403" s="16">
        <f>IFERROR(HLOOKUP("JP1 og petroleum",'[47]Månedlig Olie Rapport'!$A$2:$AG$39,MATCH("Import 2.a.",'[47]Månedlig Olie Rapport'!$B$2:$B$39,0),FALSE),0)</f>
        <v>21591</v>
      </c>
      <c r="E403" s="16">
        <f>IFERROR(HLOOKUP("JP1 og petroleum",'[47]Månedlig Olie Rapport'!$A$2:$AG$39,MATCH("Eksport 3.a.",'[47]Månedlig Olie Rapport'!$B$2:$B$39,0),FALSE),0)</f>
        <v>0</v>
      </c>
      <c r="F403" s="16">
        <f>IFERROR(HLOOKUP("JP1 og petroleum",'[47]Månedlig Olie Rapport'!$A$2:$AG$39,MATCH("Bunkring af udenrigsfart 3.d.",'[47]Månedlig Olie Rapport'!$B$2:$B$39,0),FALSE),0)</f>
        <v>0</v>
      </c>
      <c r="G403" s="65">
        <f>I402-I403</f>
        <v>3871</v>
      </c>
      <c r="H403" s="16">
        <f>IFERROR(HLOOKUP("JP1 og petroleum",'[47]Månedlig Olie Rapport'!$A$2:$AG$39,MATCH("Salg til Forsvaret 3.e.",'[47]Månedlig Olie Rapport'!$B$2:$B$39,0),FALSE),0)
+IFERROR(HLOOKUP("JP1 og petroleum",'[47]Månedlig Olie Rapport'!$A$2:$AG$39,MATCH("Salg til international luftfart 3.f.",'[47]Månedlig Olie Rapport'!$B$2:$B$39,0),FALSE),0)
+IFERROR(HLOOKUP("JP1 og petroleum",'[47]Månedlig Olie Rapport'!$A$2:$AG$39,MATCH("Salg til andre 3.h.",'[47]Månedlig Olie Rapport'!$B$2:$B$39,0),FALSE),0)
+IFERROR(HLOOKUP("JP1 og petroleum",'[47]Månedlig Olie Rapport'!$A$2:$AG$39,MATCH("Salg til platform 3.g.",'[47]Månedlig Olie Rapport'!$B$2:$B$39,0),FALSE),0)
+IFERROR(HLOOKUP("JP1 og petroleum",'[47]Månedlig Olie Rapport'!$A$2:$AG$39,MATCH("Eget forbrug uden for raffinaderi 3*",'[47]Månedlig Olie Rapport'!$B$2:$B$39,0),FALSE),0)-IFERROR(HLOOKUP("JP1 og petroleum",'[47]Månedlig Olie Rapport'!$A$2:$AG$39,MATCH("Køb fra andre 2e",'[47]Månedlig Olie Rapport'!$B$2:$B$39,0),FALSE),0)-Petroleum!H403</f>
        <v>25534</v>
      </c>
      <c r="I403" s="16">
        <f>IFERROR(HLOOKUP("JP1 og petroleum",'[47]Månedlig Olie Rapport'!$A$2:$AG$39,MATCH("EGEN BEHOLDNING ULTIMO",'[47]Månedlig Olie Rapport'!$A$2:$A$39,0),FALSE),0)</f>
        <v>444903</v>
      </c>
      <c r="L403" s="14">
        <f t="shared" si="75"/>
        <v>888.58320000000003</v>
      </c>
      <c r="N403" s="23" t="str">
        <f>'Olieforbrug, TJ'!M403</f>
        <v>November</v>
      </c>
    </row>
    <row r="404" spans="1:14" ht="13.5" thickBot="1" x14ac:dyDescent="0.25">
      <c r="A404" s="41" t="str">
        <f>'Olieforbrug, TJ'!A404</f>
        <v>December</v>
      </c>
      <c r="C404" s="42">
        <f>IFERROR(HLOOKUP("JP1 og petroleum",'[48]Månedlig Olie Rapport'!$B$2:$AG$39,MATCH("Egen produktion 2.i.",'[48]Månedlig Olie Rapport'!$B$2:$B$39,0),FALSE),0)-IFERROR(HLOOKUP("JP1 og petroleum",'[48]Månedlig Olie Rapport'!$B$2:$AG$39,MATCH("Anvendt til produktion 3.n",'[48]Månedlig Olie Rapport'!$B$2:$B$39,0),FALSE),0)</f>
        <v>-8</v>
      </c>
      <c r="D404" s="42">
        <f>IFERROR(HLOOKUP("JP1 og petroleum",'[48]Månedlig Olie Rapport'!$A$2:$AG$39,MATCH("Import 2.a.",'[48]Månedlig Olie Rapport'!$B$2:$B$39,0),FALSE),0)</f>
        <v>33004</v>
      </c>
      <c r="E404" s="42">
        <f>IFERROR(HLOOKUP("JP1 og petroleum",'[48]Månedlig Olie Rapport'!$A$2:$AG$39,MATCH("Eksport 3.a.",'[48]Månedlig Olie Rapport'!$B$2:$B$39,0),FALSE),0)</f>
        <v>13546</v>
      </c>
      <c r="F404" s="42">
        <f>IFERROR(HLOOKUP("JP1 og petroleum",'[48]Månedlig Olie Rapport'!$A$2:$AG$39,MATCH("Bunkring af udenrigsfart 3.d.",'[48]Månedlig Olie Rapport'!$B$2:$B$39,0),FALSE),0)</f>
        <v>0</v>
      </c>
      <c r="G404" s="42">
        <f>I403-I404</f>
        <v>6086</v>
      </c>
      <c r="H404" s="42">
        <f>IFERROR(HLOOKUP("JP1 og petroleum",'[48]Månedlig Olie Rapport'!$A$2:$AG$39,MATCH("Salg til Forsvaret 3.e.",'[48]Månedlig Olie Rapport'!$B$2:$B$39,0),FALSE),0)
+IFERROR(HLOOKUP("JP1 og petroleum",'[48]Månedlig Olie Rapport'!$A$2:$AG$39,MATCH("Salg til international luftfart 3.f.",'[48]Månedlig Olie Rapport'!$B$2:$B$39,0),FALSE),0)
+IFERROR(HLOOKUP("JP1 og petroleum",'[48]Månedlig Olie Rapport'!$A$2:$AG$39,MATCH("Salg til andre 3.h.",'[48]Månedlig Olie Rapport'!$B$2:$B$39,0),FALSE),0)
+IFERROR(HLOOKUP("JP1 og petroleum",'[48]Månedlig Olie Rapport'!$A$2:$AG$39,MATCH("Salg til platform 3.g.",'[48]Månedlig Olie Rapport'!$B$2:$B$39,0),FALSE),0)
+IFERROR(HLOOKUP("JP1 og petroleum",'[48]Månedlig Olie Rapport'!$A$2:$AG$39,MATCH("Eget forbrug uden for raffinaderi 3*",'[48]Månedlig Olie Rapport'!$B$2:$B$39,0),FALSE),0)-IFERROR(HLOOKUP("JP1 og petroleum",'[48]Månedlig Olie Rapport'!$A$2:$AG$39,MATCH("Køb fra andre 2e",'[48]Månedlig Olie Rapport'!$B$2:$B$39,0),FALSE),0)-Petroleum!H404</f>
        <v>25318</v>
      </c>
      <c r="I404" s="42">
        <f>IFERROR(HLOOKUP("JP1 og petroleum",'[48]Månedlig Olie Rapport'!$A$2:$AG$39,MATCH("EGEN BEHOLDNING ULTIMO",'[48]Månedlig Olie Rapport'!$A$2:$A$39,0),FALSE),0)</f>
        <v>438817</v>
      </c>
      <c r="J404" s="2"/>
      <c r="K404" s="2"/>
      <c r="L404" s="54">
        <f t="shared" si="75"/>
        <v>881.06640000000004</v>
      </c>
      <c r="N404" s="43" t="str">
        <f>'Olieforbrug, TJ'!M404</f>
        <v>December</v>
      </c>
    </row>
    <row r="405" spans="1:14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5"/>
      <c r="K405" s="15"/>
      <c r="L405" s="14"/>
      <c r="M405" s="3"/>
      <c r="N405" s="37">
        <f>'Olieforbrug, TJ'!M405</f>
        <v>2021</v>
      </c>
    </row>
    <row r="406" spans="1:14" ht="12" customHeight="1" x14ac:dyDescent="0.2">
      <c r="A406" s="23" t="str">
        <f>'Olieforbrug, TJ'!A406</f>
        <v>Januar</v>
      </c>
      <c r="C406" s="16">
        <f>IFERROR(HLOOKUP("JP1 og petroleum",'[49]Månedlig Olie Rapport'!$B$2:$AG$39,MATCH("Egen produktion 2.i.",'[49]Månedlig Olie Rapport'!$B$2:$B$39,0),FALSE),0)-IFERROR(HLOOKUP("JP1 og petroleum",'[49]Månedlig Olie Rapport'!$B$2:$AG$39,MATCH("Anvendt til produktion 3.n",'[49]Månedlig Olie Rapport'!$B$2:$B$39,0),FALSE),0)</f>
        <v>4422</v>
      </c>
      <c r="D406" s="16">
        <f>IFERROR(HLOOKUP("JP1 og petroleum",'[49]Månedlig Olie Rapport'!$A$2:$AG$39,MATCH("Import 2.a.",'[49]Månedlig Olie Rapport'!$B$2:$B$39,0),FALSE),0)</f>
        <v>47917</v>
      </c>
      <c r="E406" s="16">
        <f>IFERROR(HLOOKUP("JP1 og petroleum",'[49]Månedlig Olie Rapport'!$A$2:$AG$39,MATCH("Eksport 3.a.",'[49]Månedlig Olie Rapport'!$B$2:$B$39,0),FALSE),0)</f>
        <v>10184</v>
      </c>
      <c r="F406" s="16">
        <f>IFERROR(HLOOKUP("JP1 og petroleum",'[49]Månedlig Olie Rapport'!$A$2:$AG$39,MATCH("Bunkring af udenrigsfart 3.d.",'[49]Månedlig Olie Rapport'!$B$2:$B$39,0),FALSE),0)</f>
        <v>0</v>
      </c>
      <c r="G406" s="16">
        <f>I404-I406</f>
        <v>-21106</v>
      </c>
      <c r="H406" s="16">
        <f>IFERROR(HLOOKUP("JP1 og petroleum",'[49]Månedlig Olie Rapport'!$A$2:$AG$39,MATCH("Salg til Forsvaret 3.e.",'[49]Månedlig Olie Rapport'!$B$2:$B$39,0),FALSE),0)
+IFERROR(HLOOKUP("JP1 og petroleum",'[49]Månedlig Olie Rapport'!$A$2:$AG$39,MATCH("Salg til international luftfart 3.f.",'[49]Månedlig Olie Rapport'!$B$2:$B$39,0),FALSE),0)
+IFERROR(HLOOKUP("JP1 og petroleum",'[49]Månedlig Olie Rapport'!$A$2:$AG$39,MATCH("Salg til andre 3.h.",'[49]Månedlig Olie Rapport'!$B$2:$B$39,0),FALSE),0)
+IFERROR(HLOOKUP("JP1 og petroleum",'[49]Månedlig Olie Rapport'!$A$2:$AG$39,MATCH("Salg til platform 3.g.",'[49]Månedlig Olie Rapport'!$B$2:$B$39,0),FALSE),0)
+IFERROR(HLOOKUP("JP1 og petroleum",'[49]Månedlig Olie Rapport'!$A$2:$AG$39,MATCH("Eget forbrug uden for raffinaderi 3*",'[49]Månedlig Olie Rapport'!$B$2:$B$39,0),FALSE),0)-IFERROR(HLOOKUP("JP1 og petroleum",'[49]Månedlig Olie Rapport'!$A$2:$AG$39,MATCH("Køb fra andre 2e",'[49]Månedlig Olie Rapport'!$B$2:$B$39,0),FALSE),0)-Petroleum!H406</f>
        <v>21019</v>
      </c>
      <c r="I406" s="16">
        <f>IFERROR(HLOOKUP("JP1 og petroleum",'[49]Månedlig Olie Rapport'!$A$2:$AG$39,MATCH("EGEN BEHOLDNING ULTIMO",'[49]Månedlig Olie Rapport'!$A$2:$A$39,0),FALSE),0)</f>
        <v>459923</v>
      </c>
      <c r="J406" s="15"/>
      <c r="K406" s="15"/>
      <c r="L406" s="14">
        <f t="shared" ref="L406:L417" si="76">H406*0.8*43.5/1000</f>
        <v>731.46120000000008</v>
      </c>
      <c r="N406" s="23" t="str">
        <f>'Olieforbrug, TJ'!M406</f>
        <v>January</v>
      </c>
    </row>
    <row r="407" spans="1:14" x14ac:dyDescent="0.2">
      <c r="A407" s="23" t="str">
        <f>'Olieforbrug, TJ'!A407</f>
        <v>Februar</v>
      </c>
      <c r="C407" s="16">
        <f>IFERROR(HLOOKUP("JP1 og petroleum",'[50]Månedlig Olie Rapport'!$B$2:$AG$39,MATCH("Egen produktion 2.i.",'[50]Månedlig Olie Rapport'!$B$2:$B$39,0),FALSE),0)-IFERROR(HLOOKUP("JP1 og petroleum",'[50]Månedlig Olie Rapport'!$B$2:$AG$39,MATCH("Anvendt til produktion 3.n",'[50]Månedlig Olie Rapport'!$B$2:$B$39,0),FALSE),0)</f>
        <v>8460</v>
      </c>
      <c r="D407" s="16">
        <f>IFERROR(HLOOKUP("JP1 og petroleum",'[50]Månedlig Olie Rapport'!$A$2:$AG$39,MATCH("Import 2.a.",'[50]Månedlig Olie Rapport'!$B$2:$B$39,0),FALSE),0)</f>
        <v>11978</v>
      </c>
      <c r="E407" s="16">
        <f>IFERROR(HLOOKUP("JP1 og petroleum",'[50]Månedlig Olie Rapport'!$A$2:$AG$39,MATCH("Eksport 3.a.",'[50]Månedlig Olie Rapport'!$B$2:$B$39,0),FALSE),0)</f>
        <v>11918</v>
      </c>
      <c r="F407" s="16">
        <f>IFERROR(HLOOKUP("JP1 og petroleum",'[50]Månedlig Olie Rapport'!$A$2:$AG$39,MATCH("Bunkring af udenrigsfart 3.d.",'[50]Månedlig Olie Rapport'!$B$2:$B$39,0),FALSE),0)</f>
        <v>0</v>
      </c>
      <c r="G407" s="16">
        <f t="shared" ref="G407:G412" si="77">I406-I407</f>
        <v>10748</v>
      </c>
      <c r="H407" s="16">
        <f>IFERROR(HLOOKUP("JP1 og petroleum",'[50]Månedlig Olie Rapport'!$A$2:$AG$39,MATCH("Salg til Forsvaret 3.e.",'[50]Månedlig Olie Rapport'!$B$2:$B$39,0),FALSE),0)
+IFERROR(HLOOKUP("JP1 og petroleum",'[50]Månedlig Olie Rapport'!$A$2:$AG$39,MATCH("Salg til international luftfart 3.f.",'[50]Månedlig Olie Rapport'!$B$2:$B$39,0),FALSE),0)
+IFERROR(HLOOKUP("JP1 og petroleum",'[50]Månedlig Olie Rapport'!$A$2:$AG$39,MATCH("Salg til andre 3.h.",'[50]Månedlig Olie Rapport'!$B$2:$B$39,0),FALSE),0)
+IFERROR(HLOOKUP("JP1 og petroleum",'[50]Månedlig Olie Rapport'!$A$2:$AG$39,MATCH("Salg til platform 3.g.",'[50]Månedlig Olie Rapport'!$B$2:$B$39,0),FALSE),0)
+IFERROR(HLOOKUP("JP1 og petroleum",'[50]Månedlig Olie Rapport'!$A$2:$AG$39,MATCH("Eget forbrug uden for raffinaderi 3*",'[50]Månedlig Olie Rapport'!$B$2:$B$39,0),FALSE),0)-IFERROR(HLOOKUP("JP1 og petroleum",'[50]Månedlig Olie Rapport'!$A$2:$AG$39,MATCH("Køb fra andre 2e",'[50]Månedlig Olie Rapport'!$B$2:$B$39,0),FALSE),0)-Petroleum!H407</f>
        <v>19323</v>
      </c>
      <c r="I407" s="16">
        <f>IFERROR(HLOOKUP("JP1 og petroleum",'[50]Månedlig Olie Rapport'!$A$2:$AG$39,MATCH("EGEN BEHOLDNING ULTIMO",'[50]Månedlig Olie Rapport'!$A$2:$A$39,0),FALSE),0)</f>
        <v>449175</v>
      </c>
      <c r="J407" s="15"/>
      <c r="K407" s="15"/>
      <c r="L407" s="14">
        <f t="shared" si="76"/>
        <v>672.44040000000007</v>
      </c>
      <c r="N407" s="23" t="str">
        <f>'Olieforbrug, TJ'!M407</f>
        <v>February</v>
      </c>
    </row>
    <row r="408" spans="1:14" x14ac:dyDescent="0.2">
      <c r="A408" s="23" t="str">
        <f>'Olieforbrug, TJ'!A408</f>
        <v>Marts</v>
      </c>
      <c r="C408" s="16">
        <f>IFERROR(HLOOKUP("JP1 og petroleum",'[51]Månedlig Olie Rapport'!$B$2:$AG$39,MATCH("Egen produktion 2.i.",'[51]Månedlig Olie Rapport'!$B$2:$B$39,0),FALSE),0)-IFERROR(HLOOKUP("JP1 og petroleum",'[51]Månedlig Olie Rapport'!$B$2:$AG$39,MATCH("Anvendt til produktion 3.n",'[51]Månedlig Olie Rapport'!$B$2:$B$39,0),FALSE),0)</f>
        <v>-11</v>
      </c>
      <c r="D408" s="16">
        <f>IFERROR(HLOOKUP("JP1 og petroleum",'[51]Månedlig Olie Rapport'!$A$2:$AG$39,MATCH("Import 2.a.",'[51]Månedlig Olie Rapport'!$B$2:$B$39,0),FALSE),0)</f>
        <v>42882</v>
      </c>
      <c r="E408" s="16">
        <f>IFERROR(HLOOKUP("JP1 og petroleum",'[51]Månedlig Olie Rapport'!$A$2:$AG$39,MATCH("Eksport 3.a.",'[51]Månedlig Olie Rapport'!$B$2:$B$39,0),FALSE),0)</f>
        <v>49</v>
      </c>
      <c r="F408" s="16">
        <f>IFERROR(HLOOKUP("JP1 og petroleum",'[51]Månedlig Olie Rapport'!$A$2:$AG$39,MATCH("Bunkring af udenrigsfart 3.d.",'[51]Månedlig Olie Rapport'!$B$2:$B$39,0),FALSE),0)</f>
        <v>0</v>
      </c>
      <c r="G408" s="16">
        <f t="shared" si="77"/>
        <v>-18455</v>
      </c>
      <c r="H408" s="16">
        <f>IFERROR(HLOOKUP("JP1 og petroleum",'[51]Månedlig Olie Rapport'!$A$2:$AG$39,MATCH("Salg til Forsvaret 3.e.",'[51]Månedlig Olie Rapport'!$B$2:$B$39,0),FALSE),0)
+IFERROR(HLOOKUP("JP1 og petroleum",'[51]Månedlig Olie Rapport'!$A$2:$AG$39,MATCH("Salg til international luftfart 3.f.",'[51]Månedlig Olie Rapport'!$B$2:$B$39,0),FALSE),0)
+IFERROR(HLOOKUP("JP1 og petroleum",'[51]Månedlig Olie Rapport'!$A$2:$AG$39,MATCH("Salg til andre 3.h.",'[51]Månedlig Olie Rapport'!$B$2:$B$39,0),FALSE),0)
+IFERROR(HLOOKUP("JP1 og petroleum",'[51]Månedlig Olie Rapport'!$A$2:$AG$39,MATCH("Salg til platform 3.g.",'[51]Månedlig Olie Rapport'!$B$2:$B$39,0),FALSE),0)
+IFERROR(HLOOKUP("JP1 og petroleum",'[51]Månedlig Olie Rapport'!$A$2:$AG$39,MATCH("Eget forbrug uden for raffinaderi 3*",'[51]Månedlig Olie Rapport'!$B$2:$B$39,0),FALSE),0)-IFERROR(HLOOKUP("JP1 og petroleum",'[51]Månedlig Olie Rapport'!$A$2:$AG$39,MATCH("Køb fra andre 2e",'[51]Månedlig Olie Rapport'!$B$2:$B$39,0),FALSE),0)-Petroleum!H408</f>
        <v>24135</v>
      </c>
      <c r="I408" s="16">
        <f>IFERROR(HLOOKUP("JP1 og petroleum",'[51]Månedlig Olie Rapport'!$A$2:$AG$39,MATCH("EGEN BEHOLDNING ULTIMO",'[51]Månedlig Olie Rapport'!$A$2:$A$39,0),FALSE),0)</f>
        <v>467630</v>
      </c>
      <c r="J408" s="15"/>
      <c r="K408" s="15"/>
      <c r="L408" s="14">
        <f t="shared" si="76"/>
        <v>839.89800000000002</v>
      </c>
      <c r="N408" s="23" t="str">
        <f>'Olieforbrug, TJ'!M408</f>
        <v>March</v>
      </c>
    </row>
    <row r="409" spans="1:14" x14ac:dyDescent="0.2">
      <c r="A409" s="23" t="str">
        <f>'Olieforbrug, TJ'!A409</f>
        <v>April</v>
      </c>
      <c r="C409" s="16">
        <f>IFERROR(HLOOKUP("JP1 og petroleum",'[52]Månedlig Olie Rapport'!$B$2:$AG$39,MATCH("Egen produktion 2.i.",'[52]Månedlig Olie Rapport'!$B$2:$B$39,0),FALSE),0)-IFERROR(HLOOKUP("JP1 og petroleum",'[52]Månedlig Olie Rapport'!$B$2:$AG$39,MATCH("Anvendt til produktion 3.n",'[52]Månedlig Olie Rapport'!$B$2:$B$39,0),FALSE),0)</f>
        <v>12650</v>
      </c>
      <c r="D409" s="16">
        <f>IFERROR(HLOOKUP("JP1 og petroleum",'[52]Månedlig Olie Rapport'!$A$2:$AG$39,MATCH("Import 2.a.",'[52]Månedlig Olie Rapport'!$B$2:$B$39,0),FALSE),0)</f>
        <v>28904</v>
      </c>
      <c r="E409" s="16">
        <f>IFERROR(HLOOKUP("JP1 og petroleum",'[52]Månedlig Olie Rapport'!$A$2:$AG$39,MATCH("Eksport 3.a.",'[52]Månedlig Olie Rapport'!$B$2:$B$39,0),FALSE),0)</f>
        <v>10067</v>
      </c>
      <c r="F409" s="16">
        <f>IFERROR(HLOOKUP("JP1 og petroleum",'[52]Månedlig Olie Rapport'!$A$2:$AG$39,MATCH("Bunkring af udenrigsfart 3.d.",'[52]Månedlig Olie Rapport'!$B$2:$B$39,0),FALSE),0)</f>
        <v>0</v>
      </c>
      <c r="G409" s="16">
        <f t="shared" si="77"/>
        <v>-1729</v>
      </c>
      <c r="H409" s="16">
        <f>IFERROR(HLOOKUP("JP1 og petroleum",'[52]Månedlig Olie Rapport'!$A$2:$AG$39,MATCH("Salg til Forsvaret 3.e.",'[52]Månedlig Olie Rapport'!$B$2:$B$39,0),FALSE),0)
+IFERROR(HLOOKUP("JP1 og petroleum",'[52]Månedlig Olie Rapport'!$A$2:$AG$39,MATCH("Salg til international luftfart 3.f.",'[52]Månedlig Olie Rapport'!$B$2:$B$39,0),FALSE),0)
+IFERROR(HLOOKUP("JP1 og petroleum",'[52]Månedlig Olie Rapport'!$A$2:$AG$39,MATCH("Salg til andre 3.h.",'[52]Månedlig Olie Rapport'!$B$2:$B$39,0),FALSE),0)
+IFERROR(HLOOKUP("JP1 og petroleum",'[52]Månedlig Olie Rapport'!$A$2:$AG$39,MATCH("Salg til platform 3.g.",'[52]Månedlig Olie Rapport'!$B$2:$B$39,0),FALSE),0)
+IFERROR(HLOOKUP("JP1 og petroleum",'[52]Månedlig Olie Rapport'!$A$2:$AG$39,MATCH("Eget forbrug uden for raffinaderi 3*",'[52]Månedlig Olie Rapport'!$B$2:$B$39,0),FALSE),0)-IFERROR(HLOOKUP("JP1 og petroleum",'[52]Månedlig Olie Rapport'!$A$2:$AG$39,MATCH("Køb fra andre 2e",'[52]Månedlig Olie Rapport'!$B$2:$B$39,0),FALSE),0)-Petroleum!H409</f>
        <v>29838</v>
      </c>
      <c r="I409" s="16">
        <f>IFERROR(HLOOKUP("JP1 og petroleum",'[52]Månedlig Olie Rapport'!$A$2:$AG$39,MATCH("EGEN BEHOLDNING ULTIMO",'[52]Månedlig Olie Rapport'!$A$2:$A$39,0),FALSE),0)</f>
        <v>469359</v>
      </c>
      <c r="J409" s="15"/>
      <c r="K409" s="15"/>
      <c r="L409" s="14">
        <f t="shared" si="76"/>
        <v>1038.3624</v>
      </c>
      <c r="N409" s="23" t="str">
        <f>'Olieforbrug, TJ'!M409</f>
        <v>April</v>
      </c>
    </row>
    <row r="410" spans="1:14" x14ac:dyDescent="0.2">
      <c r="A410" s="23" t="str">
        <f>'Olieforbrug, TJ'!A410</f>
        <v>Maj</v>
      </c>
      <c r="C410" s="16">
        <f>IFERROR(HLOOKUP("JP1 og petroleum",'[53]Månedlig Olie Rapport'!$B$2:$AG$39,MATCH("Egen produktion 2.i.",'[53]Månedlig Olie Rapport'!$B$2:$B$39,0),FALSE),0)-IFERROR(HLOOKUP("JP1 og petroleum",'[53]Månedlig Olie Rapport'!$B$2:$AG$39,MATCH("Anvendt til produktion 3.n",'[53]Månedlig Olie Rapport'!$B$2:$B$39,0),FALSE),0)</f>
        <v>2162</v>
      </c>
      <c r="D410" s="16">
        <f>IFERROR(HLOOKUP("JP1 og petroleum",'[53]Månedlig Olie Rapport'!$A$2:$AG$39,MATCH("Import 2.a.",'[53]Månedlig Olie Rapport'!$B$2:$B$39,0),FALSE),0)</f>
        <v>24089</v>
      </c>
      <c r="E410" s="16">
        <f>IFERROR(HLOOKUP("JP1 og petroleum",'[53]Månedlig Olie Rapport'!$A$2:$AG$39,MATCH("Eksport 3.a.",'[53]Månedlig Olie Rapport'!$B$2:$B$39,0),FALSE),0)</f>
        <v>0</v>
      </c>
      <c r="F410" s="16">
        <f>IFERROR(HLOOKUP("JP1 og petroleum",'[53]Månedlig Olie Rapport'!$A$2:$AG$39,MATCH("Bunkring af udenrigsfart 3.d.",'[53]Månedlig Olie Rapport'!$B$2:$B$39,0),FALSE),0)</f>
        <v>0</v>
      </c>
      <c r="G410" s="16">
        <f t="shared" si="77"/>
        <v>5381</v>
      </c>
      <c r="H410" s="16">
        <f>IFERROR(HLOOKUP("JP1 og petroleum",'[53]Månedlig Olie Rapport'!$A$2:$AG$39,MATCH("Salg til Forsvaret 3.e.",'[53]Månedlig Olie Rapport'!$B$2:$B$39,0),FALSE),0)
+IFERROR(HLOOKUP("JP1 og petroleum",'[53]Månedlig Olie Rapport'!$A$2:$AG$39,MATCH("Salg til international luftfart 3.f.",'[53]Månedlig Olie Rapport'!$B$2:$B$39,0),FALSE),0)
+IFERROR(HLOOKUP("JP1 og petroleum",'[53]Månedlig Olie Rapport'!$A$2:$AG$39,MATCH("Salg til andre 3.h.",'[53]Månedlig Olie Rapport'!$B$2:$B$39,0),FALSE),0)
+IFERROR(HLOOKUP("JP1 og petroleum",'[53]Månedlig Olie Rapport'!$A$2:$AG$39,MATCH("Salg til platform 3.g.",'[53]Månedlig Olie Rapport'!$B$2:$B$39,0),FALSE),0)
+IFERROR(HLOOKUP("JP1 og petroleum",'[53]Månedlig Olie Rapport'!$A$2:$AG$39,MATCH("Eget forbrug uden for raffinaderi 3*",'[53]Månedlig Olie Rapport'!$B$2:$B$39,0),FALSE),0)-IFERROR(HLOOKUP("JP1 og petroleum",'[53]Månedlig Olie Rapport'!$A$2:$AG$39,MATCH("Køb fra andre 2e",'[53]Månedlig Olie Rapport'!$B$2:$B$39,0),FALSE),0)-Petroleum!H410</f>
        <v>28516</v>
      </c>
      <c r="I410" s="16">
        <f>IFERROR(HLOOKUP("JP1 og petroleum",'[53]Månedlig Olie Rapport'!$A$2:$AG$39,MATCH("EGEN BEHOLDNING ULTIMO",'[53]Månedlig Olie Rapport'!$A$2:$A$39,0),FALSE),0)</f>
        <v>463978</v>
      </c>
      <c r="J410" s="15"/>
      <c r="K410" s="15"/>
      <c r="L410" s="14">
        <f t="shared" si="76"/>
        <v>992.35680000000013</v>
      </c>
      <c r="N410" s="23" t="str">
        <f>'Olieforbrug, TJ'!M410</f>
        <v>May</v>
      </c>
    </row>
    <row r="411" spans="1:14" x14ac:dyDescent="0.2">
      <c r="A411" s="23" t="str">
        <f>'Olieforbrug, TJ'!A411</f>
        <v>Juni</v>
      </c>
      <c r="C411" s="16">
        <f>IFERROR(HLOOKUP("JP1 og petroleum",'[54]Månedlig Olie Rapport'!$B$2:$AG$39,MATCH("Egen produktion 2.i.",'[54]Månedlig Olie Rapport'!$B$2:$B$39,0),FALSE),0)-IFERROR(HLOOKUP("JP1 og petroleum",'[54]Månedlig Olie Rapport'!$B$2:$AG$39,MATCH("Anvendt til produktion 3.n",'[54]Månedlig Olie Rapport'!$B$2:$B$39,0),FALSE),0)</f>
        <v>10355</v>
      </c>
      <c r="D411" s="16">
        <f>IFERROR(HLOOKUP("JP1 og petroleum",'[54]Månedlig Olie Rapport'!$A$2:$AG$39,MATCH("Import 2.a.",'[54]Månedlig Olie Rapport'!$B$2:$B$39,0),FALSE),0)</f>
        <v>27672</v>
      </c>
      <c r="E411" s="16">
        <f>IFERROR(HLOOKUP("JP1 og petroleum",'[54]Månedlig Olie Rapport'!$A$2:$AG$39,MATCH("Eksport 3.a.",'[54]Månedlig Olie Rapport'!$B$2:$B$39,0),FALSE),0)</f>
        <v>49</v>
      </c>
      <c r="F411" s="16">
        <f>IFERROR(HLOOKUP("JP1 og petroleum",'[54]Månedlig Olie Rapport'!$A$2:$AG$39,MATCH("Bunkring af udenrigsfart 3.d.",'[54]Månedlig Olie Rapport'!$B$2:$B$39,0),FALSE),0)</f>
        <v>0</v>
      </c>
      <c r="G411" s="16">
        <f t="shared" si="77"/>
        <v>10849</v>
      </c>
      <c r="H411" s="16">
        <f>IFERROR(HLOOKUP("JP1 og petroleum",'[54]Månedlig Olie Rapport'!$A$2:$AG$39,MATCH("Salg til Forsvaret 3.e.",'[54]Månedlig Olie Rapport'!$B$2:$B$39,0),FALSE),0)
+IFERROR(HLOOKUP("JP1 og petroleum",'[54]Månedlig Olie Rapport'!$A$2:$AG$39,MATCH("Salg til international luftfart 3.f.",'[54]Månedlig Olie Rapport'!$B$2:$B$39,0),FALSE),0)
+IFERROR(HLOOKUP("JP1 og petroleum",'[54]Månedlig Olie Rapport'!$A$2:$AG$39,MATCH("Salg til andre 3.h.",'[54]Månedlig Olie Rapport'!$B$2:$B$39,0),FALSE),0)
+IFERROR(HLOOKUP("JP1 og petroleum",'[54]Månedlig Olie Rapport'!$A$2:$AG$39,MATCH("Salg til platform 3.g.",'[54]Månedlig Olie Rapport'!$B$2:$B$39,0),FALSE),0)
+IFERROR(HLOOKUP("JP1 og petroleum",'[54]Månedlig Olie Rapport'!$A$2:$AG$39,MATCH("Eget forbrug uden for raffinaderi 3*",'[54]Månedlig Olie Rapport'!$B$2:$B$39,0),FALSE),0)-IFERROR(HLOOKUP("JP1 og petroleum",'[54]Månedlig Olie Rapport'!$A$2:$AG$39,MATCH("Køb fra andre 2e",'[54]Månedlig Olie Rapport'!$B$2:$B$39,0),FALSE),0)-Petroleum!H411</f>
        <v>48596</v>
      </c>
      <c r="I411" s="16">
        <f>IFERROR(HLOOKUP("JP1 og petroleum",'[54]Månedlig Olie Rapport'!$A$2:$AG$39,MATCH("EGEN BEHOLDNING ULTIMO",'[54]Månedlig Olie Rapport'!$A$2:$A$39,0),FALSE),0)</f>
        <v>453129</v>
      </c>
      <c r="J411" s="15"/>
      <c r="K411" s="15"/>
      <c r="L411" s="14">
        <f t="shared" si="76"/>
        <v>1691.1408000000001</v>
      </c>
      <c r="N411" s="23" t="str">
        <f>'Olieforbrug, TJ'!M411</f>
        <v>June</v>
      </c>
    </row>
    <row r="412" spans="1:14" x14ac:dyDescent="0.2">
      <c r="A412" s="23" t="str">
        <f>'Olieforbrug, TJ'!A412</f>
        <v>Juli</v>
      </c>
      <c r="C412" s="16">
        <f>IFERROR(HLOOKUP("JP1 og petroleum",'[55]Månedlig Olie Rapport'!$B$2:$AG$39,MATCH("Egen produktion 2.i.",'[55]Månedlig Olie Rapport'!$B$2:$B$39,0),FALSE),0)-IFERROR(HLOOKUP("JP1 og petroleum",'[55]Månedlig Olie Rapport'!$B$2:$AG$39,MATCH("Anvendt til produktion 3.n",'[55]Månedlig Olie Rapport'!$B$2:$B$39,0),FALSE),0)</f>
        <v>16409</v>
      </c>
      <c r="D412" s="16">
        <f>IFERROR(HLOOKUP("JP1 og petroleum",'[55]Månedlig Olie Rapport'!$A$2:$AG$39,MATCH("Import 2.a.",'[55]Månedlig Olie Rapport'!$B$2:$B$39,0),FALSE),0)</f>
        <v>30464</v>
      </c>
      <c r="E412" s="16">
        <f>IFERROR(HLOOKUP("JP1 og petroleum",'[55]Månedlig Olie Rapport'!$A$2:$AG$39,MATCH("Eksport 3.a.",'[55]Månedlig Olie Rapport'!$B$2:$B$39,0),FALSE),0)</f>
        <v>12017</v>
      </c>
      <c r="F412" s="16">
        <f>IFERROR(HLOOKUP("JP1 og petroleum",'[55]Månedlig Olie Rapport'!$A$2:$AG$39,MATCH("Bunkring af udenrigsfart 3.d.",'[55]Månedlig Olie Rapport'!$B$2:$B$39,0),FALSE),0)</f>
        <v>0</v>
      </c>
      <c r="G412" s="16">
        <f t="shared" si="77"/>
        <v>28547</v>
      </c>
      <c r="H412" s="16">
        <f>IFERROR(HLOOKUP("JP1 og petroleum",'[55]Månedlig Olie Rapport'!$A$2:$AG$39,MATCH("Salg til Forsvaret 3.e.",'[55]Månedlig Olie Rapport'!$B$2:$B$39,0),FALSE),0)
+IFERROR(HLOOKUP("JP1 og petroleum",'[55]Månedlig Olie Rapport'!$A$2:$AG$39,MATCH("Salg til international luftfart 3.f.",'[55]Månedlig Olie Rapport'!$B$2:$B$39,0),FALSE),0)
+IFERROR(HLOOKUP("JP1 og petroleum",'[55]Månedlig Olie Rapport'!$A$2:$AG$39,MATCH("Salg til andre 3.h.",'[55]Månedlig Olie Rapport'!$B$2:$B$39,0),FALSE),0)
+IFERROR(HLOOKUP("JP1 og petroleum",'[55]Månedlig Olie Rapport'!$A$2:$AG$39,MATCH("Salg til platform 3.g.",'[55]Månedlig Olie Rapport'!$B$2:$B$39,0),FALSE),0)
+IFERROR(HLOOKUP("JP1 og petroleum",'[55]Månedlig Olie Rapport'!$A$2:$AG$39,MATCH("Eget forbrug uden for raffinaderi 3*",'[55]Månedlig Olie Rapport'!$B$2:$B$39,0),FALSE),0)-IFERROR(HLOOKUP("JP1 og petroleum",'[55]Månedlig Olie Rapport'!$A$2:$AG$39,MATCH("Køb fra andre 2e",'[55]Månedlig Olie Rapport'!$B$2:$B$39,0),FALSE),0)-Petroleum!H412</f>
        <v>62470</v>
      </c>
      <c r="I412" s="16">
        <f>IFERROR(HLOOKUP("JP1 og petroleum",'[55]Månedlig Olie Rapport'!$A$2:$AG$39,MATCH("EGEN BEHOLDNING ULTIMO",'[55]Månedlig Olie Rapport'!$A$2:$A$39,0),FALSE),0)</f>
        <v>424582</v>
      </c>
      <c r="J412" s="15"/>
      <c r="K412" s="15"/>
      <c r="L412" s="14">
        <f t="shared" si="76"/>
        <v>2173.9560000000001</v>
      </c>
      <c r="N412" s="23" t="str">
        <f>'Olieforbrug, TJ'!M412</f>
        <v>July</v>
      </c>
    </row>
    <row r="413" spans="1:14" x14ac:dyDescent="0.2">
      <c r="A413" s="23" t="str">
        <f>'Olieforbrug, TJ'!A413</f>
        <v>August</v>
      </c>
      <c r="C413" s="16">
        <f>IFERROR(HLOOKUP("JP1 og petroleum",'[56]Månedlig Olie Rapport'!$B$2:$AG$39,MATCH("Egen produktion 2.i.",'[56]Månedlig Olie Rapport'!$B$2:$B$39,0),FALSE),0)-IFERROR(HLOOKUP("JP1 og petroleum",'[56]Månedlig Olie Rapport'!$B$2:$AG$39,MATCH("Anvendt til produktion 3.n",'[56]Månedlig Olie Rapport'!$B$2:$B$39,0),FALSE),0)</f>
        <v>7681</v>
      </c>
      <c r="D413" s="16">
        <f>IFERROR(HLOOKUP("JP1 og petroleum",'[56]Månedlig Olie Rapport'!$A$2:$AG$39,MATCH("Import 2.a.",'[56]Månedlig Olie Rapport'!$B$2:$B$39,0),FALSE),0)</f>
        <v>0</v>
      </c>
      <c r="E413" s="16">
        <f>IFERROR(HLOOKUP("JP1 og petroleum",'[56]Månedlig Olie Rapport'!$A$2:$AG$39,MATCH("Eksport 3.a.",'[56]Månedlig Olie Rapport'!$B$2:$B$39,0),FALSE),0)</f>
        <v>46622</v>
      </c>
      <c r="F413" s="16">
        <f>IFERROR(HLOOKUP("JP1 og petroleum",'[56]Månedlig Olie Rapport'!$A$2:$AG$39,MATCH("Bunkring af udenrigsfart 3.d.",'[56]Månedlig Olie Rapport'!$B$2:$B$39,0),FALSE),0)</f>
        <v>0</v>
      </c>
      <c r="G413" s="16">
        <f>I412-I413</f>
        <v>100786</v>
      </c>
      <c r="H413" s="16">
        <f>IFERROR(HLOOKUP("JP1 og petroleum",'[56]Månedlig Olie Rapport'!$A$2:$AG$39,MATCH("Salg til Forsvaret 3.e.",'[56]Månedlig Olie Rapport'!$B$2:$B$39,0),FALSE),0)
+IFERROR(HLOOKUP("JP1 og petroleum",'[56]Månedlig Olie Rapport'!$A$2:$AG$39,MATCH("Salg til international luftfart 3.f.",'[56]Månedlig Olie Rapport'!$B$2:$B$39,0),FALSE),0)
+IFERROR(HLOOKUP("JP1 og petroleum",'[56]Månedlig Olie Rapport'!$A$2:$AG$39,MATCH("Salg til andre 3.h.",'[56]Månedlig Olie Rapport'!$B$2:$B$39,0),FALSE),0)
+IFERROR(HLOOKUP("JP1 og petroleum",'[56]Månedlig Olie Rapport'!$A$2:$AG$39,MATCH("Salg til platform 3.g.",'[56]Månedlig Olie Rapport'!$B$2:$B$39,0),FALSE),0)
+IFERROR(HLOOKUP("JP1 og petroleum",'[56]Månedlig Olie Rapport'!$A$2:$AG$39,MATCH("Eget forbrug uden for raffinaderi 3*",'[56]Månedlig Olie Rapport'!$B$2:$B$39,0),FALSE),0)-IFERROR(HLOOKUP("JP1 og petroleum",'[56]Månedlig Olie Rapport'!$A$2:$AG$39,MATCH("Køb fra andre 2e",'[56]Månedlig Olie Rapport'!$B$2:$B$39,0),FALSE),0)-Petroleum!H413</f>
        <v>62275</v>
      </c>
      <c r="I413" s="16">
        <f>IFERROR(HLOOKUP("JP1 og petroleum",'[56]Månedlig Olie Rapport'!$A$2:$AG$39,MATCH("EGEN BEHOLDNING ULTIMO",'[56]Månedlig Olie Rapport'!$A$2:$A$39,0),FALSE),0)</f>
        <v>323796</v>
      </c>
      <c r="J413" s="15"/>
      <c r="K413" s="15"/>
      <c r="L413" s="14">
        <f t="shared" si="76"/>
        <v>2167.17</v>
      </c>
      <c r="N413" s="23" t="str">
        <f>'Olieforbrug, TJ'!M413</f>
        <v>August</v>
      </c>
    </row>
    <row r="414" spans="1:14" x14ac:dyDescent="0.2">
      <c r="A414" s="23" t="str">
        <f>'Olieforbrug, TJ'!A414</f>
        <v>September</v>
      </c>
      <c r="C414" s="16">
        <f>IFERROR(HLOOKUP("JP1 og petroleum",'[57]Månedlig Olie Rapport'!$B$2:$AG$39,MATCH("Egen produktion 2.i.",'[57]Månedlig Olie Rapport'!$B$2:$B$39,0),FALSE),0)-IFERROR(HLOOKUP("JP1 og petroleum",'[57]Månedlig Olie Rapport'!$B$2:$AG$39,MATCH("Anvendt til produktion 3.n",'[57]Månedlig Olie Rapport'!$B$2:$B$39,0),FALSE),0)</f>
        <v>13604</v>
      </c>
      <c r="D414" s="16">
        <f>IFERROR(HLOOKUP("JP1 og petroleum",'[57]Månedlig Olie Rapport'!$A$2:$AG$39,MATCH("Import 2.a.",'[57]Månedlig Olie Rapport'!$B$2:$B$39,0),FALSE),0)</f>
        <v>18847</v>
      </c>
      <c r="E414" s="16">
        <f>IFERROR(HLOOKUP("JP1 og petroleum",'[57]Månedlig Olie Rapport'!$A$2:$AG$39,MATCH("Eksport 3.a.",'[57]Månedlig Olie Rapport'!$B$2:$B$39,0),FALSE),0)</f>
        <v>49825</v>
      </c>
      <c r="F414" s="16">
        <f>IFERROR(HLOOKUP("JP1 og petroleum",'[57]Månedlig Olie Rapport'!$A$2:$AG$39,MATCH("Bunkring af udenrigsfart 3.d.",'[57]Månedlig Olie Rapport'!$B$2:$B$39,0),FALSE),0)</f>
        <v>0</v>
      </c>
      <c r="G414" s="16">
        <f>I413-I414</f>
        <v>87558</v>
      </c>
      <c r="H414" s="16">
        <f>IFERROR(HLOOKUP("JP1 og petroleum",'[57]Månedlig Olie Rapport'!$A$2:$AG$39,MATCH("Salg til Forsvaret 3.e.",'[57]Månedlig Olie Rapport'!$B$2:$B$39,0),FALSE),0)
+IFERROR(HLOOKUP("JP1 og petroleum",'[57]Månedlig Olie Rapport'!$A$2:$AG$39,MATCH("Salg til international luftfart 3.f.",'[57]Månedlig Olie Rapport'!$B$2:$B$39,0),FALSE),0)
+IFERROR(HLOOKUP("JP1 og petroleum",'[57]Månedlig Olie Rapport'!$A$2:$AG$39,MATCH("Salg til andre 3.h.",'[57]Månedlig Olie Rapport'!$B$2:$B$39,0),FALSE),0)
+IFERROR(HLOOKUP("JP1 og petroleum",'[57]Månedlig Olie Rapport'!$A$2:$AG$39,MATCH("Salg til platform 3.g.",'[57]Månedlig Olie Rapport'!$B$2:$B$39,0),FALSE),0)
+IFERROR(HLOOKUP("JP1 og petroleum",'[57]Månedlig Olie Rapport'!$A$2:$AG$39,MATCH("Eget forbrug uden for raffinaderi 3*",'[57]Månedlig Olie Rapport'!$B$2:$B$39,0),FALSE),0)-IFERROR(HLOOKUP("JP1 og petroleum",'[57]Månedlig Olie Rapport'!$A$2:$AG$39,MATCH("Køb fra andre 2e",'[57]Månedlig Olie Rapport'!$B$2:$B$39,0),FALSE),0)-Petroleum!H414</f>
        <v>69301</v>
      </c>
      <c r="I414" s="16">
        <f>IFERROR(HLOOKUP("JP1 og petroleum",'[57]Månedlig Olie Rapport'!$A$2:$AG$39,MATCH("EGEN BEHOLDNING ULTIMO",'[57]Månedlig Olie Rapport'!$A$2:$A$39,0),FALSE),0)</f>
        <v>236238</v>
      </c>
      <c r="J414" s="15"/>
      <c r="K414" s="15"/>
      <c r="L414" s="14">
        <f t="shared" si="76"/>
        <v>2411.6748000000002</v>
      </c>
      <c r="N414" s="23" t="str">
        <f>'Olieforbrug, TJ'!M414</f>
        <v>September</v>
      </c>
    </row>
    <row r="415" spans="1:14" x14ac:dyDescent="0.2">
      <c r="A415" s="23" t="str">
        <f>'Olieforbrug, TJ'!A415</f>
        <v>Oktober</v>
      </c>
      <c r="C415" s="16">
        <f>IFERROR(HLOOKUP("JP1 og petroleum",'[58]Månedlig Olie Rapport'!$B$2:$AG$39,MATCH("Egen produktion 2.i.",'[58]Månedlig Olie Rapport'!$B$2:$B$39,0),FALSE),0)-IFERROR(HLOOKUP("JP1 og petroleum",'[58]Månedlig Olie Rapport'!$B$2:$AG$39,MATCH("Anvendt til produktion 3.n",'[58]Månedlig Olie Rapport'!$B$2:$B$39,0),FALSE),0)</f>
        <v>12200</v>
      </c>
      <c r="D415" s="16">
        <f>IFERROR(HLOOKUP("JP1 og petroleum",'[58]Månedlig Olie Rapport'!$A$2:$AG$39,MATCH("Import 2.a.",'[58]Månedlig Olie Rapport'!$B$2:$B$39,0),FALSE),0)</f>
        <v>45198</v>
      </c>
      <c r="E415" s="16">
        <f>IFERROR(HLOOKUP("JP1 og petroleum",'[58]Månedlig Olie Rapport'!$A$2:$AG$39,MATCH("Eksport 3.a.",'[58]Månedlig Olie Rapport'!$B$2:$B$39,0),FALSE),0)</f>
        <v>98280</v>
      </c>
      <c r="F415" s="16">
        <f>IFERROR(HLOOKUP("JP1 og petroleum",'[58]Månedlig Olie Rapport'!$A$2:$AG$39,MATCH("Bunkring af udenrigsfart 3.d.",'[58]Månedlig Olie Rapport'!$B$2:$B$39,0),FALSE),0)</f>
        <v>0</v>
      </c>
      <c r="G415" s="16">
        <f>I414-I415</f>
        <v>110073</v>
      </c>
      <c r="H415" s="16">
        <f>IFERROR(HLOOKUP("JP1 og petroleum",'[58]Månedlig Olie Rapport'!$A$2:$AG$39,MATCH("Salg til Forsvaret 3.e.",'[58]Månedlig Olie Rapport'!$B$2:$B$39,0),FALSE),0)
+IFERROR(HLOOKUP("JP1 og petroleum",'[58]Månedlig Olie Rapport'!$A$2:$AG$39,MATCH("Salg til international luftfart 3.f.",'[58]Månedlig Olie Rapport'!$B$2:$B$39,0),FALSE),0)
+IFERROR(HLOOKUP("JP1 og petroleum",'[58]Månedlig Olie Rapport'!$A$2:$AG$39,MATCH("Salg til andre 3.h.",'[58]Månedlig Olie Rapport'!$B$2:$B$39,0),FALSE),0)
+IFERROR(HLOOKUP("JP1 og petroleum",'[58]Månedlig Olie Rapport'!$A$2:$AG$39,MATCH("Salg til platform 3.g.",'[58]Månedlig Olie Rapport'!$B$2:$B$39,0),FALSE),0)
+IFERROR(HLOOKUP("JP1 og petroleum",'[58]Månedlig Olie Rapport'!$A$2:$AG$39,MATCH("Eget forbrug uden for raffinaderi 3*",'[58]Månedlig Olie Rapport'!$B$2:$B$39,0),FALSE),0)-IFERROR(HLOOKUP("JP1 og petroleum",'[58]Månedlig Olie Rapport'!$A$2:$AG$39,MATCH("Køb fra andre 2e",'[58]Månedlig Olie Rapport'!$B$2:$B$39,0),FALSE),0)-Petroleum!H415</f>
        <v>68500</v>
      </c>
      <c r="I415" s="16">
        <f>IFERROR(HLOOKUP("JP1 og petroleum",'[58]Månedlig Olie Rapport'!$A$2:$AG$39,MATCH("EGEN BEHOLDNING ULTIMO",'[58]Månedlig Olie Rapport'!$A$2:$A$39,0),FALSE),0)</f>
        <v>126165</v>
      </c>
      <c r="J415" s="15"/>
      <c r="K415" s="15"/>
      <c r="L415" s="14">
        <f t="shared" si="76"/>
        <v>2383.8000000000002</v>
      </c>
      <c r="N415" s="23" t="str">
        <f>'Olieforbrug, TJ'!M415</f>
        <v>October</v>
      </c>
    </row>
    <row r="416" spans="1:14" x14ac:dyDescent="0.2">
      <c r="A416" s="23" t="str">
        <f>'Olieforbrug, TJ'!A416</f>
        <v>November</v>
      </c>
      <c r="C416" s="16">
        <f>IFERROR(HLOOKUP("JP1 og petroleum",'[59]Månedlig Olie Rapport'!$B$2:$AG$39,MATCH("Egen produktion 2.i.",'[59]Månedlig Olie Rapport'!$B$2:$B$39,0),FALSE),0)-IFERROR(HLOOKUP("JP1 og petroleum",'[59]Månedlig Olie Rapport'!$B$2:$AG$39,MATCH("Anvendt til produktion 3.n",'[59]Månedlig Olie Rapport'!$B$2:$B$39,0),FALSE),0)</f>
        <v>13451</v>
      </c>
      <c r="D416" s="16">
        <f>IFERROR(HLOOKUP("JP1 og petroleum",'[59]Månedlig Olie Rapport'!$A$2:$AG$39,MATCH("Import 2.a.",'[59]Månedlig Olie Rapport'!$B$2:$B$39,0),FALSE),0)</f>
        <v>34993</v>
      </c>
      <c r="E416" s="16">
        <f>IFERROR(HLOOKUP("JP1 og petroleum",'[59]Månedlig Olie Rapport'!$A$2:$AG$39,MATCH("Eksport 3.a.",'[59]Månedlig Olie Rapport'!$B$2:$B$39,0),FALSE),0)</f>
        <v>126</v>
      </c>
      <c r="F416" s="16">
        <f>IFERROR(HLOOKUP("JP1 og petroleum",'[59]Månedlig Olie Rapport'!$A$2:$AG$39,MATCH("Bunkring af udenrigsfart 3.d.",'[59]Månedlig Olie Rapport'!$B$2:$B$39,0),FALSE),0)</f>
        <v>0</v>
      </c>
      <c r="G416" s="16">
        <f>I415-I416</f>
        <v>13040</v>
      </c>
      <c r="H416" s="16">
        <f>IFERROR(HLOOKUP("JP1 og petroleum",'[59]Månedlig Olie Rapport'!$A$2:$AG$39,MATCH("Salg til Forsvaret 3.e.",'[59]Månedlig Olie Rapport'!$B$2:$B$39,0),FALSE),0)
+IFERROR(HLOOKUP("JP1 og petroleum",'[59]Månedlig Olie Rapport'!$A$2:$AG$39,MATCH("Salg til international luftfart 3.f.",'[59]Månedlig Olie Rapport'!$B$2:$B$39,0),FALSE),0)
+IFERROR(HLOOKUP("JP1 og petroleum",'[59]Månedlig Olie Rapport'!$A$2:$AG$39,MATCH("Salg til andre 3.h.",'[59]Månedlig Olie Rapport'!$B$2:$B$39,0),FALSE),0)
+IFERROR(HLOOKUP("JP1 og petroleum",'[59]Månedlig Olie Rapport'!$A$2:$AG$39,MATCH("Salg til platform 3.g.",'[59]Månedlig Olie Rapport'!$B$2:$B$39,0),FALSE),0)
+IFERROR(HLOOKUP("JP1 og petroleum",'[59]Månedlig Olie Rapport'!$A$2:$AG$39,MATCH("Eget forbrug uden for raffinaderi 3*",'[59]Månedlig Olie Rapport'!$B$2:$B$39,0),FALSE),0)-IFERROR(HLOOKUP("JP1 og petroleum",'[59]Månedlig Olie Rapport'!$A$2:$AG$39,MATCH("Køb fra andre 2e",'[59]Månedlig Olie Rapport'!$B$2:$B$39,0),FALSE),0)-Petroleum!H416</f>
        <v>61060</v>
      </c>
      <c r="I416" s="16">
        <f>IFERROR(HLOOKUP("JP1 og petroleum",'[59]Månedlig Olie Rapport'!$A$2:$AG$39,MATCH("EGEN BEHOLDNING ULTIMO",'[59]Månedlig Olie Rapport'!$A$2:$A$39,0),FALSE),0)</f>
        <v>113125</v>
      </c>
      <c r="J416" s="15"/>
      <c r="K416" s="15"/>
      <c r="L416" s="14">
        <f t="shared" si="76"/>
        <v>2124.8879999999999</v>
      </c>
      <c r="N416" s="23" t="str">
        <f>'Olieforbrug, TJ'!M416</f>
        <v>November</v>
      </c>
    </row>
    <row r="417" spans="1:14" ht="13.5" thickBot="1" x14ac:dyDescent="0.25">
      <c r="A417" s="43" t="str">
        <f>'Olieforbrug, TJ'!A417</f>
        <v>December</v>
      </c>
      <c r="C417" s="42">
        <f>IFERROR(HLOOKUP("JP1 og petroleum",'[60]Månedlig Olie Rapport'!$B$2:$AG$39,MATCH("Egen produktion 2.i.",'[60]Månedlig Olie Rapport'!$B$2:$B$39,0),FALSE),0)-IFERROR(HLOOKUP("JP1 og petroleum",'[60]Månedlig Olie Rapport'!$B$2:$AG$39,MATCH("Anvendt til produktion 3.n",'[60]Månedlig Olie Rapport'!$B$2:$B$39,0),FALSE),0)</f>
        <v>13406</v>
      </c>
      <c r="D417" s="42">
        <f>IFERROR(HLOOKUP("JP1 og petroleum",'[60]Månedlig Olie Rapport'!$A$2:$AG$39,MATCH("Import 2.a.",'[60]Månedlig Olie Rapport'!$B$2:$B$39,0),FALSE),0)</f>
        <v>91351</v>
      </c>
      <c r="E417" s="42">
        <f>IFERROR(HLOOKUP("JP1 og petroleum",'[60]Månedlig Olie Rapport'!$A$2:$AG$39,MATCH("Eksport 3.a.",'[60]Månedlig Olie Rapport'!$B$2:$B$39,0),FALSE),0)</f>
        <v>154</v>
      </c>
      <c r="F417" s="42">
        <f>IFERROR(HLOOKUP("JP1 og petroleum",'[60]Månedlig Olie Rapport'!$A$2:$AG$39,MATCH("Bunkring af udenrigsfart 3.d.",'[60]Månedlig Olie Rapport'!$B$2:$B$39,0),FALSE),0)</f>
        <v>0</v>
      </c>
      <c r="G417" s="42">
        <f>I416-I417</f>
        <v>-32418</v>
      </c>
      <c r="H417" s="42">
        <f>IFERROR(HLOOKUP("JP1 og petroleum",'[60]Månedlig Olie Rapport'!$A$2:$AG$39,MATCH("Salg til Forsvaret 3.e.",'[60]Månedlig Olie Rapport'!$B$2:$B$39,0),FALSE),0)
+IFERROR(HLOOKUP("JP1 og petroleum",'[60]Månedlig Olie Rapport'!$A$2:$AG$39,MATCH("Salg til international luftfart 3.f.",'[60]Månedlig Olie Rapport'!$B$2:$B$39,0),FALSE),0)
+IFERROR(HLOOKUP("JP1 og petroleum",'[60]Månedlig Olie Rapport'!$A$2:$AG$39,MATCH("Salg til andre 3.h.",'[60]Månedlig Olie Rapport'!$B$2:$B$39,0),FALSE),0)
+IFERROR(HLOOKUP("JP1 og petroleum",'[60]Månedlig Olie Rapport'!$A$2:$AG$39,MATCH("Salg til platform 3.g.",'[60]Månedlig Olie Rapport'!$B$2:$B$39,0),FALSE),0)
+IFERROR(HLOOKUP("JP1 og petroleum",'[60]Månedlig Olie Rapport'!$A$2:$AG$39,MATCH("Eget forbrug uden for raffinaderi 3*",'[60]Månedlig Olie Rapport'!$B$2:$B$39,0),FALSE),0)-IFERROR(HLOOKUP("JP1 og petroleum",'[60]Månedlig Olie Rapport'!$A$2:$AG$39,MATCH("Køb fra andre 2e",'[60]Månedlig Olie Rapport'!$B$2:$B$39,0),FALSE),0)-Petroleum!H417</f>
        <v>71114</v>
      </c>
      <c r="I417" s="42">
        <f>IFERROR(HLOOKUP("JP1 og petroleum",'[60]Månedlig Olie Rapport'!$A$2:$AG$39,MATCH("EGEN BEHOLDNING ULTIMO",'[60]Månedlig Olie Rapport'!$A$2:$A$39,0),FALSE),0)</f>
        <v>145543</v>
      </c>
      <c r="J417" s="2"/>
      <c r="K417" s="2"/>
      <c r="L417" s="54">
        <f t="shared" si="76"/>
        <v>2474.7672000000002</v>
      </c>
      <c r="N417" s="43" t="str">
        <f>'Olieforbrug, TJ'!M417</f>
        <v>December</v>
      </c>
    </row>
    <row r="418" spans="1:14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5"/>
      <c r="K418" s="15"/>
      <c r="L418" s="14"/>
      <c r="M418" s="3"/>
      <c r="N418" s="37">
        <f>'Olieforbrug, TJ'!M418</f>
        <v>2022</v>
      </c>
    </row>
    <row r="419" spans="1:14" x14ac:dyDescent="0.2">
      <c r="A419" s="23" t="str">
        <f>'Olieforbrug, TJ'!A419</f>
        <v>Januar</v>
      </c>
      <c r="C419" s="16">
        <f>IFERROR(HLOOKUP("JP1 og petroleum",'[61]Månedlig Olie Rapport'!$B$2:$AG$39,MATCH("Egen produktion 2.i.",'[61]Månedlig Olie Rapport'!$B$2:$B$39,0),FALSE),0)-IFERROR(HLOOKUP("JP1 og petroleum",'[61]Månedlig Olie Rapport'!$B$2:$AG$39,MATCH("Anvendt til produktion 3.n",'[61]Månedlig Olie Rapport'!$B$2:$B$39,0),FALSE),0)</f>
        <v>15707</v>
      </c>
      <c r="D419" s="16">
        <f>IFERROR(HLOOKUP("JP1 og petroleum",'[61]Månedlig Olie Rapport'!$A$2:$AG$39,MATCH("Import 2.a.",'[61]Månedlig Olie Rapport'!$B$2:$B$39,0),FALSE),0)</f>
        <v>62690</v>
      </c>
      <c r="E419" s="16">
        <f>IFERROR(HLOOKUP("JP1 og petroleum",'[61]Månedlig Olie Rapport'!$A$2:$AG$39,MATCH("Eksport 3.a.",'[61]Månedlig Olie Rapport'!$B$2:$B$39,0),FALSE),0)</f>
        <v>49</v>
      </c>
      <c r="F419" s="16">
        <f>IFERROR(HLOOKUP("JP1 og petroleum",'[61]Månedlig Olie Rapport'!$A$2:$AG$39,MATCH("Bunkring af udenrigsfart 3.d.",'[61]Månedlig Olie Rapport'!$B$2:$B$39,0),FALSE),0)</f>
        <v>0</v>
      </c>
      <c r="G419" s="16">
        <f>I417-I419</f>
        <v>-23939</v>
      </c>
      <c r="H419" s="16">
        <f>IFERROR(HLOOKUP("JP1 og petroleum",'[61]Månedlig Olie Rapport'!$A$2:$AG$39,MATCH("Salg til Forsvaret 3.e.",'[61]Månedlig Olie Rapport'!$B$2:$B$39,0),FALSE),0)
+IFERROR(HLOOKUP("JP1 og petroleum",'[61]Månedlig Olie Rapport'!$A$2:$AG$39,MATCH("Salg til international luftfart 3.f.",'[61]Månedlig Olie Rapport'!$B$2:$B$39,0),FALSE),0)
+IFERROR(HLOOKUP("JP1 og petroleum",'[61]Månedlig Olie Rapport'!$A$2:$AG$39,MATCH("Salg til andre 3.h.",'[61]Månedlig Olie Rapport'!$B$2:$B$39,0),FALSE),0)
+IFERROR(HLOOKUP("JP1 og petroleum",'[61]Månedlig Olie Rapport'!$A$2:$AG$39,MATCH("Salg til platform 3.g.",'[61]Månedlig Olie Rapport'!$B$2:$B$39,0),FALSE),0)
+IFERROR(HLOOKUP("JP1 og petroleum",'[61]Månedlig Olie Rapport'!$A$2:$AG$39,MATCH("Eget forbrug uden for raffinaderi 3*",'[61]Månedlig Olie Rapport'!$B$2:$B$39,0),FALSE),0)-IFERROR(HLOOKUP("JP1 og petroleum",'[61]Månedlig Olie Rapport'!$A$2:$AG$39,MATCH("Køb fra andre 2e",'[61]Månedlig Olie Rapport'!$B$2:$B$39,0),FALSE),0)-Petroleum!H419</f>
        <v>54161</v>
      </c>
      <c r="I419" s="16">
        <f>IFERROR(HLOOKUP("JP1 og petroleum",'[61]Månedlig Olie Rapport'!$A$2:$AG$39,MATCH("EGEN BEHOLDNING ULTIMO",'[61]Månedlig Olie Rapport'!$A$2:$A$39,0),FALSE),0)</f>
        <v>169482</v>
      </c>
      <c r="J419" s="15"/>
      <c r="K419" s="15"/>
      <c r="L419" s="14">
        <f t="shared" ref="L419:L424" si="78">H419*0.8*43.5/1000</f>
        <v>1884.8027999999999</v>
      </c>
      <c r="N419" s="23" t="str">
        <f>'Olieforbrug, TJ'!M419</f>
        <v>January</v>
      </c>
    </row>
    <row r="420" spans="1:14" x14ac:dyDescent="0.2">
      <c r="A420" s="23" t="str">
        <f>'Olieforbrug, TJ'!A420</f>
        <v>Februar</v>
      </c>
      <c r="C420" s="16">
        <f>IFERROR(HLOOKUP("JP1 og petroleum",'[62]Månedlig Olie Rapport'!$B$2:$AG$39,MATCH("Egen produktion 2.i.",'[62]Månedlig Olie Rapport'!$B$2:$B$39,0),FALSE),0)-IFERROR(HLOOKUP("JP1 og petroleum",'[62]Månedlig Olie Rapport'!$B$2:$AG$39,MATCH("Anvendt til produktion 3.n",'[62]Månedlig Olie Rapport'!$B$2:$B$39,0),FALSE),0)</f>
        <v>18507</v>
      </c>
      <c r="D420" s="16">
        <f>IFERROR(HLOOKUP("JP1 og petroleum",'[62]Månedlig Olie Rapport'!$A$2:$AG$39,MATCH("Import 2.a.",'[62]Månedlig Olie Rapport'!$B$2:$B$39,0),FALSE),0)</f>
        <v>0</v>
      </c>
      <c r="E420" s="16">
        <f>IFERROR(HLOOKUP("JP1 og petroleum",'[62]Månedlig Olie Rapport'!$A$2:$AG$39,MATCH("Eksport 3.a.",'[62]Månedlig Olie Rapport'!$B$2:$B$39,0),FALSE),0)</f>
        <v>49</v>
      </c>
      <c r="F420" s="16">
        <f>IFERROR(HLOOKUP("JP1 og petroleum",'[62]Månedlig Olie Rapport'!$A$2:$AG$39,MATCH("Bunkring af udenrigsfart 3.d.",'[62]Månedlig Olie Rapport'!$B$2:$B$39,0),FALSE),0)</f>
        <v>0</v>
      </c>
      <c r="G420" s="16">
        <f t="shared" ref="G420:G425" si="79">I419-I420</f>
        <v>33052</v>
      </c>
      <c r="H420" s="16">
        <f>IFERROR(HLOOKUP("JP1 og petroleum",'[62]Månedlig Olie Rapport'!$A$2:$AG$39,MATCH("Salg til Forsvaret 3.e.",'[62]Månedlig Olie Rapport'!$B$2:$B$39,0),FALSE),0)
+IFERROR(HLOOKUP("JP1 og petroleum",'[62]Månedlig Olie Rapport'!$A$2:$AG$39,MATCH("Salg til international luftfart 3.f.",'[62]Månedlig Olie Rapport'!$B$2:$B$39,0),FALSE),0)
+IFERROR(HLOOKUP("JP1 og petroleum",'[62]Månedlig Olie Rapport'!$A$2:$AG$39,MATCH("Salg til andre 3.h.",'[62]Månedlig Olie Rapport'!$B$2:$B$39,0),FALSE),0)
+IFERROR(HLOOKUP("JP1 og petroleum",'[62]Månedlig Olie Rapport'!$A$2:$AG$39,MATCH("Salg til platform 3.g.",'[62]Månedlig Olie Rapport'!$B$2:$B$39,0),FALSE),0)
+IFERROR(HLOOKUP("JP1 og petroleum",'[62]Månedlig Olie Rapport'!$A$2:$AG$39,MATCH("Eget forbrug uden for raffinaderi 3*",'[62]Månedlig Olie Rapport'!$B$2:$B$39,0),FALSE),0)-IFERROR(HLOOKUP("JP1 og petroleum",'[62]Månedlig Olie Rapport'!$A$2:$AG$39,MATCH("Køb fra andre 2e",'[62]Månedlig Olie Rapport'!$B$2:$B$39,0),FALSE),0)-Petroleum!H420</f>
        <v>51176</v>
      </c>
      <c r="I420" s="16">
        <f>IFERROR(HLOOKUP("JP1 og petroleum",'[62]Månedlig Olie Rapport'!$A$2:$AG$39,MATCH("EGEN BEHOLDNING ULTIMO",'[62]Månedlig Olie Rapport'!$A$2:$A$39,0),FALSE),0)</f>
        <v>136430</v>
      </c>
      <c r="J420" s="15"/>
      <c r="K420" s="15"/>
      <c r="L420" s="14">
        <f t="shared" si="78"/>
        <v>1780.9248</v>
      </c>
      <c r="N420" s="23" t="str">
        <f>'Olieforbrug, TJ'!M420</f>
        <v>February</v>
      </c>
    </row>
    <row r="421" spans="1:14" x14ac:dyDescent="0.2">
      <c r="A421" s="23" t="str">
        <f>'Olieforbrug, TJ'!A421</f>
        <v>Marts</v>
      </c>
      <c r="C421" s="16">
        <f>IFERROR(HLOOKUP("JP1 og petroleum",'[63]Månedlig Olie Rapport'!$B$2:$AG$39,MATCH("Egen produktion 2.i.",'[63]Månedlig Olie Rapport'!$B$2:$B$39,0),FALSE),0)-IFERROR(HLOOKUP("JP1 og petroleum",'[63]Månedlig Olie Rapport'!$B$2:$AG$39,MATCH("Anvendt til produktion 3.n",'[63]Månedlig Olie Rapport'!$B$2:$B$39,0),FALSE),0)</f>
        <v>31</v>
      </c>
      <c r="D421" s="16">
        <f>IFERROR(HLOOKUP("JP1 og petroleum",'[63]Månedlig Olie Rapport'!$A$2:$AG$39,MATCH("Import 2.a.",'[63]Månedlig Olie Rapport'!$B$2:$B$39,0),FALSE),0)</f>
        <v>56882</v>
      </c>
      <c r="E421" s="16">
        <f>IFERROR(HLOOKUP("JP1 og petroleum",'[63]Månedlig Olie Rapport'!$A$2:$AG$39,MATCH("Eksport 3.a.",'[63]Månedlig Olie Rapport'!$B$2:$B$39,0),FALSE),0)</f>
        <v>0</v>
      </c>
      <c r="F421" s="16">
        <f>IFERROR(HLOOKUP("JP1 og petroleum",'[63]Månedlig Olie Rapport'!$A$2:$AG$39,MATCH("Bunkring af udenrigsfart 3.d.",'[63]Månedlig Olie Rapport'!$B$2:$B$39,0),FALSE),0)</f>
        <v>0</v>
      </c>
      <c r="G421" s="16">
        <f t="shared" si="79"/>
        <v>2725</v>
      </c>
      <c r="H421" s="16">
        <f>IFERROR(HLOOKUP("JP1 og petroleum",'[63]Månedlig Olie Rapport'!$A$2:$AG$39,MATCH("Salg til Forsvaret 3.e.",'[63]Månedlig Olie Rapport'!$B$2:$B$39,0),FALSE),0)
+IFERROR(HLOOKUP("JP1 og petroleum",'[63]Månedlig Olie Rapport'!$A$2:$AG$39,MATCH("Salg til international luftfart 3.f.",'[63]Månedlig Olie Rapport'!$B$2:$B$39,0),FALSE),0)
+IFERROR(HLOOKUP("JP1 og petroleum",'[63]Månedlig Olie Rapport'!$A$2:$AG$39,MATCH("Salg til andre 3.h.",'[63]Månedlig Olie Rapport'!$B$2:$B$39,0),FALSE),0)
+IFERROR(HLOOKUP("JP1 og petroleum",'[63]Månedlig Olie Rapport'!$A$2:$AG$39,MATCH("Salg til platform 3.g.",'[63]Månedlig Olie Rapport'!$B$2:$B$39,0),FALSE),0)
+IFERROR(HLOOKUP("JP1 og petroleum",'[63]Månedlig Olie Rapport'!$A$2:$AG$39,MATCH("Eget forbrug uden for raffinaderi 3*",'[63]Månedlig Olie Rapport'!$B$2:$B$39,0),FALSE),0)-IFERROR(HLOOKUP("JP1 og petroleum",'[63]Månedlig Olie Rapport'!$A$2:$AG$39,MATCH("Køb fra andre 2e",'[63]Månedlig Olie Rapport'!$B$2:$B$39,0),FALSE),0)-Petroleum!H421</f>
        <v>59442</v>
      </c>
      <c r="I421" s="16">
        <f>IFERROR(HLOOKUP("JP1 og petroleum",'[63]Månedlig Olie Rapport'!$A$2:$AG$39,MATCH("EGEN BEHOLDNING ULTIMO",'[63]Månedlig Olie Rapport'!$A$2:$A$39,0),FALSE),0)</f>
        <v>133705</v>
      </c>
      <c r="J421" s="15"/>
      <c r="K421" s="15"/>
      <c r="L421" s="14">
        <f t="shared" si="78"/>
        <v>2068.5816000000004</v>
      </c>
      <c r="N421" s="23" t="str">
        <f>'Olieforbrug, TJ'!M421</f>
        <v>March</v>
      </c>
    </row>
    <row r="422" spans="1:14" x14ac:dyDescent="0.2">
      <c r="A422" s="23" t="str">
        <f>'Olieforbrug, TJ'!A422</f>
        <v>April</v>
      </c>
      <c r="C422" s="16">
        <f>IFERROR(HLOOKUP("JP1 og petroleum",'[64]Månedlig Olie Rapport'!$B$2:$AG$39,MATCH("Egen produktion 2.i.",'[64]Månedlig Olie Rapport'!$B$2:$B$39,0),FALSE),0)-IFERROR(HLOOKUP("JP1 og petroleum",'[64]Månedlig Olie Rapport'!$B$2:$AG$39,MATCH("Anvendt til produktion 3.n",'[64]Månedlig Olie Rapport'!$B$2:$B$39,0),FALSE),0)</f>
        <v>22176</v>
      </c>
      <c r="D422" s="16">
        <f>IFERROR(HLOOKUP("JP1 og petroleum",'[64]Månedlig Olie Rapport'!$A$2:$AG$39,MATCH("Import 2.a.",'[64]Månedlig Olie Rapport'!$B$2:$B$39,0),FALSE),0)</f>
        <v>51907</v>
      </c>
      <c r="E422" s="16">
        <f>IFERROR(HLOOKUP("JP1 og petroleum",'[64]Månedlig Olie Rapport'!$A$2:$AG$39,MATCH("Eksport 3.a.",'[64]Månedlig Olie Rapport'!$B$2:$B$39,0),FALSE),0)</f>
        <v>0</v>
      </c>
      <c r="F422" s="16">
        <f>IFERROR(HLOOKUP("JP1 og petroleum",'[64]Månedlig Olie Rapport'!$A$2:$AG$39,MATCH("Bunkring af udenrigsfart 3.d.",'[64]Månedlig Olie Rapport'!$B$2:$B$39,0),FALSE),0)</f>
        <v>0</v>
      </c>
      <c r="G422" s="16">
        <f t="shared" si="79"/>
        <v>11348</v>
      </c>
      <c r="H422" s="16">
        <f>IFERROR(HLOOKUP("JP1 og petroleum",'[64]Månedlig Olie Rapport'!$A$2:$AG$39,MATCH("Salg til Forsvaret 3.e.",'[64]Månedlig Olie Rapport'!$B$2:$B$39,0),FALSE),0)
+IFERROR(HLOOKUP("JP1 og petroleum",'[64]Månedlig Olie Rapport'!$A$2:$AG$39,MATCH("Salg til international luftfart 3.f.",'[64]Månedlig Olie Rapport'!$B$2:$B$39,0),FALSE),0)
+IFERROR(HLOOKUP("JP1 og petroleum",'[64]Månedlig Olie Rapport'!$A$2:$AG$39,MATCH("Salg til andre 3.h.",'[64]Månedlig Olie Rapport'!$B$2:$B$39,0),FALSE),0)
+IFERROR(HLOOKUP("JP1 og petroleum",'[64]Månedlig Olie Rapport'!$A$2:$AG$39,MATCH("Salg til platform 3.g.",'[64]Månedlig Olie Rapport'!$B$2:$B$39,0),FALSE),0)
+IFERROR(HLOOKUP("JP1 og petroleum",'[64]Månedlig Olie Rapport'!$A$2:$AG$39,MATCH("Eget forbrug uden for raffinaderi 3*",'[64]Månedlig Olie Rapport'!$B$2:$B$39,0),FALSE),0)-IFERROR(HLOOKUP("JP1 og petroleum",'[64]Månedlig Olie Rapport'!$A$2:$AG$39,MATCH("Køb fra andre 2e",'[64]Månedlig Olie Rapport'!$B$2:$B$39,0),FALSE),0)-Petroleum!H422</f>
        <v>84314</v>
      </c>
      <c r="I422" s="16">
        <f>IFERROR(HLOOKUP("JP1 og petroleum",'[64]Månedlig Olie Rapport'!$A$2:$AG$39,MATCH("EGEN BEHOLDNING ULTIMO",'[64]Månedlig Olie Rapport'!$A$2:$A$39,0),FALSE),0)</f>
        <v>122357</v>
      </c>
      <c r="J422" s="15"/>
      <c r="K422" s="15"/>
      <c r="L422" s="14">
        <f t="shared" si="78"/>
        <v>2934.1271999999999</v>
      </c>
      <c r="N422" s="23" t="str">
        <f>'Olieforbrug, TJ'!M422</f>
        <v>April</v>
      </c>
    </row>
    <row r="423" spans="1:14" x14ac:dyDescent="0.2">
      <c r="A423" s="23" t="str">
        <f>'Olieforbrug, TJ'!A423</f>
        <v>Maj</v>
      </c>
      <c r="C423" s="16">
        <f>IFERROR(HLOOKUP("JP1 og petroleum",'[65]Månedlig Olie Rapport'!$B$2:$AG$39,MATCH("Egen produktion 2.i.",'[65]Månedlig Olie Rapport'!$B$2:$B$39,0),FALSE),0)-IFERROR(HLOOKUP("JP1 og petroleum",'[65]Månedlig Olie Rapport'!$B$2:$AG$39,MATCH("Anvendt til produktion 3.n",'[65]Månedlig Olie Rapport'!$B$2:$B$39,0),FALSE),0)</f>
        <v>22426</v>
      </c>
      <c r="D423" s="16">
        <f>IFERROR(HLOOKUP("JP1 og petroleum",'[65]Månedlig Olie Rapport'!$A$2:$AG$39,MATCH("Import 2.a.",'[65]Månedlig Olie Rapport'!$B$2:$B$39,0),FALSE),0)</f>
        <v>48828</v>
      </c>
      <c r="E423" s="16">
        <f>IFERROR(HLOOKUP("JP1 og petroleum",'[65]Månedlig Olie Rapport'!$A$2:$AG$39,MATCH("Eksport 3.a.",'[65]Månedlig Olie Rapport'!$B$2:$B$39,0),FALSE),0)</f>
        <v>0</v>
      </c>
      <c r="F423" s="16">
        <f>IFERROR(HLOOKUP("JP1 og petroleum",'[65]Månedlig Olie Rapport'!$A$2:$AG$39,MATCH("Bunkring af udenrigsfart 3.d.",'[65]Månedlig Olie Rapport'!$B$2:$B$39,0),FALSE),0)</f>
        <v>0</v>
      </c>
      <c r="G423" s="16">
        <f t="shared" si="79"/>
        <v>8342</v>
      </c>
      <c r="H423" s="16">
        <f>IFERROR(HLOOKUP("JP1 og petroleum",'[65]Månedlig Olie Rapport'!$A$2:$AG$39,MATCH("Salg til Forsvaret 3.e.",'[65]Månedlig Olie Rapport'!$B$2:$B$39,0),FALSE),0)
+IFERROR(HLOOKUP("JP1 og petroleum",'[65]Månedlig Olie Rapport'!$A$2:$AG$39,MATCH("Salg til international luftfart 3.f.",'[65]Månedlig Olie Rapport'!$B$2:$B$39,0),FALSE),0)
+IFERROR(HLOOKUP("JP1 og petroleum",'[65]Månedlig Olie Rapport'!$A$2:$AG$39,MATCH("Salg til andre 3.h.",'[65]Månedlig Olie Rapport'!$B$2:$B$39,0),FALSE),0)
+IFERROR(HLOOKUP("JP1 og petroleum",'[65]Månedlig Olie Rapport'!$A$2:$AG$39,MATCH("Salg til platform 3.g.",'[65]Månedlig Olie Rapport'!$B$2:$B$39,0),FALSE),0)
+IFERROR(HLOOKUP("JP1 og petroleum",'[65]Månedlig Olie Rapport'!$A$2:$AG$39,MATCH("Eget forbrug uden for raffinaderi 3*",'[65]Månedlig Olie Rapport'!$B$2:$B$39,0),FALSE),0)-IFERROR(HLOOKUP("JP1 og petroleum",'[65]Månedlig Olie Rapport'!$A$2:$AG$39,MATCH("Køb fra andre 2e",'[65]Månedlig Olie Rapport'!$B$2:$B$39,0),FALSE),0)-Petroleum!H423</f>
        <v>78920</v>
      </c>
      <c r="I423" s="16">
        <f>IFERROR(HLOOKUP("JP1 og petroleum",'[65]Månedlig Olie Rapport'!$A$2:$AG$39,MATCH("EGEN BEHOLDNING ULTIMO",'[65]Månedlig Olie Rapport'!$A$2:$A$39,0),FALSE),0)</f>
        <v>114015</v>
      </c>
      <c r="J423" s="15"/>
      <c r="K423" s="15"/>
      <c r="L423" s="14">
        <f t="shared" si="78"/>
        <v>2746.4160000000002</v>
      </c>
      <c r="N423" s="23" t="str">
        <f>'Olieforbrug, TJ'!M423</f>
        <v>May</v>
      </c>
    </row>
    <row r="424" spans="1:14" x14ac:dyDescent="0.2">
      <c r="A424" s="23" t="str">
        <f>'Olieforbrug, TJ'!A424</f>
        <v>Juni</v>
      </c>
      <c r="C424" s="16">
        <f>IFERROR(HLOOKUP("JP1 og petroleum",'[66]Månedlig Olie Rapport'!$B$2:$AG$39,MATCH("Egen produktion 2.i.",'[66]Månedlig Olie Rapport'!$B$2:$B$39,0),FALSE),0)-IFERROR(HLOOKUP("JP1 og petroleum",'[66]Månedlig Olie Rapport'!$B$2:$AG$39,MATCH("Anvendt til produktion 3.n",'[66]Månedlig Olie Rapport'!$B$2:$B$39,0),FALSE),0)</f>
        <v>18647</v>
      </c>
      <c r="D424" s="16">
        <f>IFERROR(HLOOKUP("JP1 og petroleum",'[66]Månedlig Olie Rapport'!$A$2:$AG$39,MATCH("Import 2.a.",'[66]Månedlig Olie Rapport'!$B$2:$B$39,0),FALSE),0)</f>
        <v>112523</v>
      </c>
      <c r="E424" s="16">
        <f>IFERROR(HLOOKUP("JP1 og petroleum",'[66]Månedlig Olie Rapport'!$A$2:$AG$39,MATCH("Eksport 3.a.",'[66]Månedlig Olie Rapport'!$B$2:$B$39,0),FALSE),0)</f>
        <v>147</v>
      </c>
      <c r="F424" s="16">
        <f>IFERROR(HLOOKUP("JP1 og petroleum",'[66]Månedlig Olie Rapport'!$A$2:$AG$39,MATCH("Bunkring af udenrigsfart 3.d.",'[66]Månedlig Olie Rapport'!$B$2:$B$39,0),FALSE),0)</f>
        <v>0</v>
      </c>
      <c r="G424" s="16">
        <f t="shared" si="79"/>
        <v>-43444</v>
      </c>
      <c r="H424" s="16">
        <f>IFERROR(HLOOKUP("JP1 og petroleum",'[66]Månedlig Olie Rapport'!$A$2:$AG$39,MATCH("Salg til Forsvaret 3.e.",'[66]Månedlig Olie Rapport'!$B$2:$B$39,0),FALSE),0)
+IFERROR(HLOOKUP("JP1 og petroleum",'[66]Månedlig Olie Rapport'!$A$2:$AG$39,MATCH("Salg til international luftfart 3.f.",'[66]Månedlig Olie Rapport'!$B$2:$B$39,0),FALSE),0)
+IFERROR(HLOOKUP("JP1 og petroleum",'[66]Månedlig Olie Rapport'!$A$2:$AG$39,MATCH("Salg til andre 3.h.",'[66]Månedlig Olie Rapport'!$B$2:$B$39,0),FALSE),0)
+IFERROR(HLOOKUP("JP1 og petroleum",'[66]Månedlig Olie Rapport'!$A$2:$AG$39,MATCH("Salg til platform 3.g.",'[66]Månedlig Olie Rapport'!$B$2:$B$39,0),FALSE),0)
+IFERROR(HLOOKUP("JP1 og petroleum",'[66]Månedlig Olie Rapport'!$A$2:$AG$39,MATCH("Eget forbrug uden for raffinaderi 3*",'[66]Månedlig Olie Rapport'!$B$2:$B$39,0),FALSE),0)-IFERROR(HLOOKUP("JP1 og petroleum",'[66]Månedlig Olie Rapport'!$A$2:$AG$39,MATCH("Køb fra andre 2e",'[66]Månedlig Olie Rapport'!$B$2:$B$39,0),FALSE),0)-Petroleum!H424</f>
        <v>87303</v>
      </c>
      <c r="I424" s="16">
        <f>IFERROR(HLOOKUP("JP1 og petroleum",'[66]Månedlig Olie Rapport'!$A$2:$AG$39,MATCH("EGEN BEHOLDNING ULTIMO",'[66]Månedlig Olie Rapport'!$A$2:$A$39,0),FALSE),0)</f>
        <v>157459</v>
      </c>
      <c r="J424" s="15"/>
      <c r="K424" s="15"/>
      <c r="L424" s="14">
        <f t="shared" si="78"/>
        <v>3038.1444000000006</v>
      </c>
      <c r="N424" s="23" t="str">
        <f>'Olieforbrug, TJ'!M424</f>
        <v>June</v>
      </c>
    </row>
    <row r="425" spans="1:14" x14ac:dyDescent="0.2">
      <c r="A425" s="23" t="str">
        <f>'Olieforbrug, TJ'!A425</f>
        <v>Juli</v>
      </c>
      <c r="C425" s="16">
        <f>IFERROR(HLOOKUP("JP1 og petroleum",'[67]Månedlig Olie Rapport'!$B$2:$AG$39,MATCH("Egen produktion 2.i.",'[67]Månedlig Olie Rapport'!$B$2:$B$39,0),FALSE),0)-IFERROR(HLOOKUP("JP1 og petroleum",'[67]Månedlig Olie Rapport'!$B$2:$AG$39,MATCH("Anvendt til produktion 3.n",'[67]Månedlig Olie Rapport'!$B$2:$B$39,0),FALSE),0)</f>
        <v>15086</v>
      </c>
      <c r="D425" s="16">
        <f>IFERROR(HLOOKUP("JP1 og petroleum",'[67]Månedlig Olie Rapport'!$A$2:$AG$39,MATCH("Import 2.a.",'[67]Månedlig Olie Rapport'!$B$2:$B$39,0),FALSE),0)</f>
        <v>50273</v>
      </c>
      <c r="E425" s="16">
        <f>IFERROR(HLOOKUP("JP1 og petroleum",'[67]Månedlig Olie Rapport'!$A$2:$AG$39,MATCH("Eksport 3.a.",'[67]Månedlig Olie Rapport'!$B$2:$B$39,0),FALSE),0)</f>
        <v>0</v>
      </c>
      <c r="F425" s="16">
        <f>IFERROR(HLOOKUP("JP1 og petroleum",'[67]Månedlig Olie Rapport'!$A$2:$AG$39,MATCH("Bunkring af udenrigsfart 3.d.",'[67]Månedlig Olie Rapport'!$B$2:$B$39,0),FALSE),0)</f>
        <v>0</v>
      </c>
      <c r="G425" s="16">
        <f t="shared" si="79"/>
        <v>27358</v>
      </c>
      <c r="H425" s="16">
        <f>IFERROR(HLOOKUP("JP1 og petroleum",'[67]Månedlig Olie Rapport'!$A$2:$AG$39,MATCH("Salg til Forsvaret 3.e.",'[67]Månedlig Olie Rapport'!$B$2:$B$39,0),FALSE),0)
+IFERROR(HLOOKUP("JP1 og petroleum",'[67]Månedlig Olie Rapport'!$A$2:$AG$39,MATCH("Salg til international luftfart 3.f.",'[67]Månedlig Olie Rapport'!$B$2:$B$39,0),FALSE),0)
+IFERROR(HLOOKUP("JP1 og petroleum",'[67]Månedlig Olie Rapport'!$A$2:$AG$39,MATCH("Salg til andre 3.h.",'[67]Månedlig Olie Rapport'!$B$2:$B$39,0),FALSE),0)
+IFERROR(HLOOKUP("JP1 og petroleum",'[67]Månedlig Olie Rapport'!$A$2:$AG$39,MATCH("Salg til platform 3.g.",'[67]Månedlig Olie Rapport'!$B$2:$B$39,0),FALSE),0)
+IFERROR(HLOOKUP("JP1 og petroleum",'[67]Månedlig Olie Rapport'!$A$2:$AG$39,MATCH("Eget forbrug uden for raffinaderi 3*",'[67]Månedlig Olie Rapport'!$B$2:$B$39,0),FALSE),0)-IFERROR(HLOOKUP("JP1 og petroleum",'[67]Månedlig Olie Rapport'!$A$2:$AG$39,MATCH("Køb fra andre 2e",'[67]Månedlig Olie Rapport'!$B$2:$B$39,0),FALSE),0)-Petroleum!H425</f>
        <v>92342</v>
      </c>
      <c r="I425" s="16">
        <f>IFERROR(HLOOKUP("JP1 og petroleum",'[67]Månedlig Olie Rapport'!$A$2:$AG$39,MATCH("EGEN BEHOLDNING ULTIMO",'[67]Månedlig Olie Rapport'!$A$2:$A$39,0),FALSE),0)</f>
        <v>130101</v>
      </c>
      <c r="J425" s="15"/>
      <c r="K425" s="15"/>
      <c r="L425" s="14">
        <f t="shared" ref="L425" si="80">H425*0.8*43.5/1000</f>
        <v>3213.5016000000001</v>
      </c>
      <c r="N425" s="23" t="str">
        <f>'Olieforbrug, TJ'!M425</f>
        <v>July</v>
      </c>
    </row>
    <row r="426" spans="1:14" x14ac:dyDescent="0.2">
      <c r="A426" s="23" t="str">
        <f>'Olieforbrug, TJ'!A426</f>
        <v>August</v>
      </c>
      <c r="C426" s="16">
        <f>IFERROR(HLOOKUP("JP1 og petroleum",'[68]Månedlig Olie Rapport'!$B$2:$AG$39,MATCH("Egen produktion 2.i.",'[68]Månedlig Olie Rapport'!$B$2:$B$39,0),FALSE),0)-IFERROR(HLOOKUP("JP1 og petroleum",'[68]Månedlig Olie Rapport'!$B$2:$AG$39,MATCH("Anvendt til produktion 3.n",'[68]Månedlig Olie Rapport'!$B$2:$B$39,0),FALSE),0)</f>
        <v>18484</v>
      </c>
      <c r="D426" s="16">
        <f>IFERROR(HLOOKUP("JP1 og petroleum",'[68]Månedlig Olie Rapport'!$A$2:$AG$39,MATCH("Import 2.a.",'[68]Månedlig Olie Rapport'!$B$2:$B$39,0),FALSE),0)</f>
        <v>106879</v>
      </c>
      <c r="E426" s="16">
        <f>IFERROR(HLOOKUP("JP1 og petroleum",'[68]Månedlig Olie Rapport'!$A$2:$AG$39,MATCH("Eksport 3.a.",'[68]Månedlig Olie Rapport'!$B$2:$B$39,0),FALSE),0)</f>
        <v>244</v>
      </c>
      <c r="F426" s="16">
        <f>IFERROR(HLOOKUP("JP1 og petroleum",'[68]Månedlig Olie Rapport'!$A$2:$AG$39,MATCH("Bunkring af udenrigsfart 3.d.",'[68]Månedlig Olie Rapport'!$B$2:$B$39,0),FALSE),0)</f>
        <v>0</v>
      </c>
      <c r="G426" s="16">
        <f t="shared" ref="G426" si="81">I425-I426</f>
        <v>-21010</v>
      </c>
      <c r="H426" s="16">
        <f>IFERROR(HLOOKUP("JP1 og petroleum",'[68]Månedlig Olie Rapport'!$A$2:$AG$39,MATCH("Salg til Forsvaret 3.e.",'[68]Månedlig Olie Rapport'!$B$2:$B$39,0),FALSE),0)
+IFERROR(HLOOKUP("JP1 og petroleum",'[68]Månedlig Olie Rapport'!$A$2:$AG$39,MATCH("Salg til international luftfart 3.f.",'[68]Månedlig Olie Rapport'!$B$2:$B$39,0),FALSE),0)
+IFERROR(HLOOKUP("JP1 og petroleum",'[68]Månedlig Olie Rapport'!$A$2:$AG$39,MATCH("Salg til andre 3.h.",'[68]Månedlig Olie Rapport'!$B$2:$B$39,0),FALSE),0)
+IFERROR(HLOOKUP("JP1 og petroleum",'[68]Månedlig Olie Rapport'!$A$2:$AG$39,MATCH("Salg til platform 3.g.",'[68]Månedlig Olie Rapport'!$B$2:$B$39,0),FALSE),0)
+IFERROR(HLOOKUP("JP1 og petroleum",'[68]Månedlig Olie Rapport'!$A$2:$AG$39,MATCH("Eget forbrug uden for raffinaderi 3*",'[68]Månedlig Olie Rapport'!$B$2:$B$39,0),FALSE),0)-IFERROR(HLOOKUP("JP1 og petroleum",'[68]Månedlig Olie Rapport'!$A$2:$AG$39,MATCH("Køb fra andre 2e",'[68]Månedlig Olie Rapport'!$B$2:$B$39,0),FALSE),0)-Petroleum!H426</f>
        <v>104149</v>
      </c>
      <c r="I426" s="16">
        <f>IFERROR(HLOOKUP("JP1 og petroleum",'[68]Månedlig Olie Rapport'!$A$2:$AG$39,MATCH("EGEN BEHOLDNING ULTIMO",'[68]Månedlig Olie Rapport'!$A$2:$A$39,0),FALSE),0)</f>
        <v>151111</v>
      </c>
      <c r="J426" s="15"/>
      <c r="K426" s="15"/>
      <c r="L426" s="14">
        <f t="shared" ref="L426" si="82">H426*0.8*43.5/1000</f>
        <v>3624.3852000000006</v>
      </c>
      <c r="N426" s="23" t="str">
        <f>'Olieforbrug, TJ'!M426</f>
        <v>August</v>
      </c>
    </row>
    <row r="427" spans="1:14" x14ac:dyDescent="0.2">
      <c r="A427" s="23" t="str">
        <f>'Olieforbrug, TJ'!A427</f>
        <v>September</v>
      </c>
      <c r="C427" s="16">
        <f>IFERROR(HLOOKUP("JP1 og petroleum",'[69]Månedlig Olie Rapport'!$B$2:$AG$39,MATCH("Egen produktion 2.i.",'[69]Månedlig Olie Rapport'!$B$2:$B$39,0),FALSE),0)-IFERROR(HLOOKUP("JP1 og petroleum",'[69]Månedlig Olie Rapport'!$B$2:$AG$39,MATCH("Anvendt til produktion 3.n",'[69]Månedlig Olie Rapport'!$B$2:$B$39,0),FALSE),0)</f>
        <v>15364</v>
      </c>
      <c r="D427" s="16">
        <f>IFERROR(HLOOKUP("JP1 og petroleum",'[69]Månedlig Olie Rapport'!$A$2:$AG$39,MATCH("Import 2.a.",'[69]Månedlig Olie Rapport'!$B$2:$B$39,0),FALSE),0)</f>
        <v>82710</v>
      </c>
      <c r="E427" s="16">
        <f>IFERROR(HLOOKUP("JP1 og petroleum",'[69]Månedlig Olie Rapport'!$A$2:$AG$39,MATCH("Eksport 3.a.",'[69]Månedlig Olie Rapport'!$B$2:$B$39,0),FALSE),0)</f>
        <v>49</v>
      </c>
      <c r="F427" s="16">
        <f>IFERROR(HLOOKUP("JP1 og petroleum",'[69]Månedlig Olie Rapport'!$A$2:$AG$39,MATCH("Bunkring af udenrigsfart 3.d.",'[69]Månedlig Olie Rapport'!$B$2:$B$39,0),FALSE),0)</f>
        <v>0</v>
      </c>
      <c r="G427" s="16">
        <f t="shared" ref="G427" si="83">I426-I427</f>
        <v>-10026</v>
      </c>
      <c r="H427" s="16">
        <f>IFERROR(HLOOKUP("JP1 og petroleum",'[69]Månedlig Olie Rapport'!$A$2:$AG$39,MATCH("Salg til Forsvaret 3.e.",'[69]Månedlig Olie Rapport'!$B$2:$B$39,0),FALSE),0)
+IFERROR(HLOOKUP("JP1 og petroleum",'[69]Månedlig Olie Rapport'!$A$2:$AG$39,MATCH("Salg til international luftfart 3.f.",'[69]Månedlig Olie Rapport'!$B$2:$B$39,0),FALSE),0)
+IFERROR(HLOOKUP("JP1 og petroleum",'[69]Månedlig Olie Rapport'!$A$2:$AG$39,MATCH("Salg til andre 3.h.",'[69]Månedlig Olie Rapport'!$B$2:$B$39,0),FALSE),0)
+IFERROR(HLOOKUP("JP1 og petroleum",'[69]Månedlig Olie Rapport'!$A$2:$AG$39,MATCH("Salg til platform 3.g.",'[69]Månedlig Olie Rapport'!$B$2:$B$39,0),FALSE),0)
+IFERROR(HLOOKUP("JP1 og petroleum",'[69]Månedlig Olie Rapport'!$A$2:$AG$39,MATCH("Eget forbrug uden for raffinaderi 3*",'[69]Månedlig Olie Rapport'!$B$2:$B$39,0),FALSE),0)-IFERROR(HLOOKUP("JP1 og petroleum",'[69]Månedlig Olie Rapport'!$A$2:$AG$39,MATCH("Køb fra andre 2e",'[69]Månedlig Olie Rapport'!$B$2:$B$39,0),FALSE),0)-Petroleum!H427</f>
        <v>88024</v>
      </c>
      <c r="I427" s="16">
        <f>IFERROR(HLOOKUP("JP1 og petroleum",'[69]Månedlig Olie Rapport'!$A$2:$AG$39,MATCH("EGEN BEHOLDNING ULTIMO",'[69]Månedlig Olie Rapport'!$A$2:$A$39,0),FALSE),0)</f>
        <v>161137</v>
      </c>
      <c r="J427" s="15"/>
      <c r="K427" s="15"/>
      <c r="L427" s="14">
        <f t="shared" ref="L427" si="84">H427*0.8*43.5/1000</f>
        <v>3063.2351999999996</v>
      </c>
      <c r="N427" s="23" t="str">
        <f>'Olieforbrug, TJ'!M427</f>
        <v>September</v>
      </c>
    </row>
    <row r="428" spans="1:14" x14ac:dyDescent="0.2">
      <c r="A428" s="23" t="str">
        <f>'Olieforbrug, TJ'!A428</f>
        <v>Oktober</v>
      </c>
      <c r="C428" s="16">
        <f>IFERROR(HLOOKUP("JP1 og petroleum",'[70]Månedlig Olie Rapport'!$B$2:$AG$39,MATCH("Egen produktion 2.i.",'[70]Månedlig Olie Rapport'!$B$2:$B$39,0),FALSE),0)-IFERROR(HLOOKUP("JP1 og petroleum",'[70]Månedlig Olie Rapport'!$B$2:$AG$39,MATCH("Anvendt til produktion 3.n",'[70]Månedlig Olie Rapport'!$B$2:$B$39,0),FALSE),0)</f>
        <v>15249</v>
      </c>
      <c r="D428" s="16">
        <f>IFERROR(HLOOKUP("JP1 og petroleum",'[70]Månedlig Olie Rapport'!$A$2:$AG$39,MATCH("Import 2.a.",'[70]Månedlig Olie Rapport'!$B$2:$B$39,0),FALSE),0)</f>
        <v>118497</v>
      </c>
      <c r="E428" s="16">
        <f>IFERROR(HLOOKUP("JP1 og petroleum",'[70]Månedlig Olie Rapport'!$A$2:$AG$39,MATCH("Eksport 3.a.",'[70]Månedlig Olie Rapport'!$B$2:$B$39,0),FALSE),0)</f>
        <v>25</v>
      </c>
      <c r="F428" s="16">
        <f>IFERROR(HLOOKUP("JP1 og petroleum",'[70]Månedlig Olie Rapport'!$A$2:$AG$39,MATCH("Bunkring af udenrigsfart 3.d.",'[70]Månedlig Olie Rapport'!$B$2:$B$39,0),FALSE),0)</f>
        <v>0</v>
      </c>
      <c r="G428" s="16">
        <f t="shared" ref="G428" si="85">I427-I428</f>
        <v>-43479</v>
      </c>
      <c r="H428" s="16">
        <f>IFERROR(HLOOKUP("JP1 og petroleum",'[70]Månedlig Olie Rapport'!$A$2:$AG$39,MATCH("Salg til Forsvaret 3.e.",'[70]Månedlig Olie Rapport'!$B$2:$B$39,0),FALSE),0)
+IFERROR(HLOOKUP("JP1 og petroleum",'[70]Månedlig Olie Rapport'!$A$2:$AG$39,MATCH("Salg til international luftfart 3.f.",'[70]Månedlig Olie Rapport'!$B$2:$B$39,0),FALSE),0)
+IFERROR(HLOOKUP("JP1 og petroleum",'[70]Månedlig Olie Rapport'!$A$2:$AG$39,MATCH("Salg til andre 3.h.",'[70]Månedlig Olie Rapport'!$B$2:$B$39,0),FALSE),0)
+IFERROR(HLOOKUP("JP1 og petroleum",'[70]Månedlig Olie Rapport'!$A$2:$AG$39,MATCH("Salg til platform 3.g.",'[70]Månedlig Olie Rapport'!$B$2:$B$39,0),FALSE),0)
+IFERROR(HLOOKUP("JP1 og petroleum",'[70]Månedlig Olie Rapport'!$A$2:$AG$39,MATCH("Eget forbrug uden for raffinaderi 3*",'[70]Månedlig Olie Rapport'!$B$2:$B$39,0),FALSE),0)-IFERROR(HLOOKUP("JP1 og petroleum",'[70]Månedlig Olie Rapport'!$A$2:$AG$39,MATCH("Køb fra andre 2e",'[70]Månedlig Olie Rapport'!$B$2:$B$39,0),FALSE),0)-Petroleum!H428</f>
        <v>90235</v>
      </c>
      <c r="I428" s="16">
        <f>IFERROR(HLOOKUP("JP1 og petroleum",'[70]Månedlig Olie Rapport'!$A$2:$AG$39,MATCH("EGEN BEHOLDNING ULTIMO",'[70]Månedlig Olie Rapport'!$A$2:$A$39,0),FALSE),0)</f>
        <v>204616</v>
      </c>
      <c r="J428" s="15"/>
      <c r="K428" s="15"/>
      <c r="L428" s="14">
        <f t="shared" ref="L428" si="86">H428*0.8*43.5/1000</f>
        <v>3140.1779999999999</v>
      </c>
      <c r="N428" s="23" t="str">
        <f>'Olieforbrug, TJ'!M428</f>
        <v>October</v>
      </c>
    </row>
    <row r="429" spans="1:14" x14ac:dyDescent="0.2">
      <c r="A429" s="23" t="str">
        <f>'Olieforbrug, TJ'!A429</f>
        <v>November</v>
      </c>
      <c r="C429" s="16">
        <f>IFERROR(HLOOKUP("JP1 og petroleum",'[71]Månedlig Olie Rapport'!$B$2:$AG$39,MATCH("Egen produktion 2.i.",'[71]Månedlig Olie Rapport'!$B$2:$B$39,0),FALSE),0)-IFERROR(HLOOKUP("JP1 og petroleum",'[71]Månedlig Olie Rapport'!$B$2:$AG$39,MATCH("Anvendt til produktion 3.n",'[71]Månedlig Olie Rapport'!$B$2:$B$39,0),FALSE),0)</f>
        <v>5325</v>
      </c>
      <c r="D429" s="16">
        <f>IFERROR(HLOOKUP("JP1 og petroleum",'[71]Månedlig Olie Rapport'!$A$2:$AG$39,MATCH("Import 2.a.",'[71]Månedlig Olie Rapport'!$B$2:$B$39,0),FALSE),0)</f>
        <v>63858</v>
      </c>
      <c r="E429" s="16">
        <f>IFERROR(HLOOKUP("JP1 og petroleum",'[71]Månedlig Olie Rapport'!$A$2:$AG$39,MATCH("Eksport 3.a.",'[71]Månedlig Olie Rapport'!$B$2:$B$39,0),FALSE),0)</f>
        <v>0</v>
      </c>
      <c r="F429" s="16">
        <f>IFERROR(HLOOKUP("JP1 og petroleum",'[71]Månedlig Olie Rapport'!$A$2:$AG$39,MATCH("Bunkring af udenrigsfart 3.d.",'[71]Månedlig Olie Rapport'!$B$2:$B$39,0),FALSE),0)</f>
        <v>0</v>
      </c>
      <c r="G429" s="16">
        <f t="shared" ref="G429" si="87">I428-I429</f>
        <v>1101</v>
      </c>
      <c r="H429" s="16">
        <f>IFERROR(HLOOKUP("JP1 og petroleum",'[71]Månedlig Olie Rapport'!$A$2:$AG$39,MATCH("Salg til Forsvaret 3.e.",'[71]Månedlig Olie Rapport'!$B$2:$B$39,0),FALSE),0)
+IFERROR(HLOOKUP("JP1 og petroleum",'[71]Månedlig Olie Rapport'!$A$2:$AG$39,MATCH("Salg til international luftfart 3.f.",'[71]Månedlig Olie Rapport'!$B$2:$B$39,0),FALSE),0)
+IFERROR(HLOOKUP("JP1 og petroleum",'[71]Månedlig Olie Rapport'!$A$2:$AG$39,MATCH("Salg til andre 3.h.",'[71]Månedlig Olie Rapport'!$B$2:$B$39,0),FALSE),0)
+IFERROR(HLOOKUP("JP1 og petroleum",'[71]Månedlig Olie Rapport'!$A$2:$AG$39,MATCH("Salg til platform 3.g.",'[71]Månedlig Olie Rapport'!$B$2:$B$39,0),FALSE),0)
+IFERROR(HLOOKUP("JP1 og petroleum",'[71]Månedlig Olie Rapport'!$A$2:$AG$39,MATCH("Eget forbrug uden for raffinaderi 3*",'[71]Månedlig Olie Rapport'!$B$2:$B$39,0),FALSE),0)-IFERROR(HLOOKUP("JP1 og petroleum",'[71]Månedlig Olie Rapport'!$A$2:$AG$39,MATCH("Køb fra andre 2e",'[71]Månedlig Olie Rapport'!$B$2:$B$39,0),FALSE),0)-Petroleum!H429</f>
        <v>70324</v>
      </c>
      <c r="I429" s="16">
        <f>IFERROR(HLOOKUP("JP1 og petroleum",'[71]Månedlig Olie Rapport'!$A$2:$AG$39,MATCH("EGEN BEHOLDNING ULTIMO",'[71]Månedlig Olie Rapport'!$A$2:$A$39,0),FALSE),0)</f>
        <v>203515</v>
      </c>
      <c r="J429" s="15"/>
      <c r="K429" s="15"/>
      <c r="L429" s="14">
        <f t="shared" ref="L429" si="88">H429*0.8*43.5/1000</f>
        <v>2447.2752</v>
      </c>
      <c r="N429" s="23" t="str">
        <f>'Olieforbrug, TJ'!M429</f>
        <v>November</v>
      </c>
    </row>
    <row r="430" spans="1:14" ht="13.5" thickBot="1" x14ac:dyDescent="0.25">
      <c r="A430" s="43" t="str">
        <f>'Olieforbrug, TJ'!A430</f>
        <v>December</v>
      </c>
      <c r="C430" s="42">
        <f>IFERROR(HLOOKUP("JP1 og petroleum",'[72]Månedlig Olie Rapport'!$B$2:$AG$39,MATCH("Egen produktion 2.i.",'[72]Månedlig Olie Rapport'!$B$2:$B$39,0),FALSE),0)-IFERROR(HLOOKUP("JP1 og petroleum",'[72]Månedlig Olie Rapport'!$B$2:$AG$39,MATCH("Anvendt til produktion 3.n",'[72]Månedlig Olie Rapport'!$B$2:$B$39,0),FALSE),0)</f>
        <v>12729</v>
      </c>
      <c r="D430" s="42">
        <f>IFERROR(HLOOKUP("JP1 og petroleum",'[72]Månedlig Olie Rapport'!$A$2:$AG$39,MATCH("Import 2.a.",'[72]Månedlig Olie Rapport'!$B$2:$B$39,0),FALSE),0)</f>
        <v>74107</v>
      </c>
      <c r="E430" s="42">
        <f>IFERROR(HLOOKUP("JP1 og petroleum",'[72]Månedlig Olie Rapport'!$A$2:$AG$39,MATCH("Eksport 3.a.",'[72]Månedlig Olie Rapport'!$B$2:$B$39,0),FALSE),0)</f>
        <v>0</v>
      </c>
      <c r="F430" s="42">
        <f>IFERROR(HLOOKUP("JP1 og petroleum",'[72]Månedlig Olie Rapport'!$A$2:$AG$39,MATCH("Bunkring af udenrigsfart 3.d.",'[72]Månedlig Olie Rapport'!$B$2:$B$39,0),FALSE),0)</f>
        <v>0</v>
      </c>
      <c r="G430" s="42">
        <f t="shared" ref="G430" si="89">I429-I430</f>
        <v>-8277</v>
      </c>
      <c r="H430" s="42">
        <f>IFERROR(HLOOKUP("JP1 og petroleum",'[72]Månedlig Olie Rapport'!$A$2:$AG$39,MATCH("Salg til Forsvaret 3.e.",'[72]Månedlig Olie Rapport'!$B$2:$B$39,0),FALSE),0)
+IFERROR(HLOOKUP("JP1 og petroleum",'[72]Månedlig Olie Rapport'!$A$2:$AG$39,MATCH("Salg til international luftfart 3.f.",'[72]Månedlig Olie Rapport'!$B$2:$B$39,0),FALSE),0)
+IFERROR(HLOOKUP("JP1 og petroleum",'[72]Månedlig Olie Rapport'!$A$2:$AG$39,MATCH("Salg til andre 3.h.",'[72]Månedlig Olie Rapport'!$B$2:$B$39,0),FALSE),0)
+IFERROR(HLOOKUP("JP1 og petroleum",'[72]Månedlig Olie Rapport'!$A$2:$AG$39,MATCH("Salg til platform 3.g.",'[72]Månedlig Olie Rapport'!$B$2:$B$39,0),FALSE),0)
+IFERROR(HLOOKUP("JP1 og petroleum",'[72]Månedlig Olie Rapport'!$A$2:$AG$39,MATCH("Eget forbrug uden for raffinaderi 3*",'[72]Månedlig Olie Rapport'!$B$2:$B$39,0),FALSE),0)-IFERROR(HLOOKUP("JP1 og petroleum",'[72]Månedlig Olie Rapport'!$A$2:$AG$39,MATCH("Køb fra andre 2e",'[72]Månedlig Olie Rapport'!$B$2:$B$39,0),FALSE),0)-Petroleum!H430</f>
        <v>78446</v>
      </c>
      <c r="I430" s="42">
        <f>IFERROR(HLOOKUP("JP1 og petroleum",'[72]Månedlig Olie Rapport'!$A$2:$AG$39,MATCH("EGEN BEHOLDNING ULTIMO",'[72]Månedlig Olie Rapport'!$A$2:$A$39,0),FALSE),0)</f>
        <v>211792</v>
      </c>
      <c r="J430" s="2"/>
      <c r="K430" s="2"/>
      <c r="L430" s="54">
        <f t="shared" ref="L430" si="90">H430*0.8*43.5/1000</f>
        <v>2729.9208000000003</v>
      </c>
      <c r="N430" s="43" t="str">
        <f>'Olieforbrug, TJ'!M430</f>
        <v>December</v>
      </c>
    </row>
    <row r="431" spans="1:14" x14ac:dyDescent="0.2">
      <c r="A431" s="22">
        <f>'Olieforbrug, TJ'!A431</f>
        <v>2023</v>
      </c>
      <c r="C431" s="16"/>
      <c r="D431" s="16"/>
      <c r="E431" s="16"/>
      <c r="F431" s="16"/>
      <c r="G431" s="16"/>
      <c r="H431" s="16"/>
      <c r="I431" s="16"/>
      <c r="J431" s="15"/>
      <c r="K431" s="15"/>
      <c r="L431" s="14"/>
      <c r="N431" s="22">
        <f>'Olieforbrug, TJ'!M431</f>
        <v>2023</v>
      </c>
    </row>
    <row r="432" spans="1:14" x14ac:dyDescent="0.2">
      <c r="A432" s="23" t="str">
        <f>'Olieforbrug, TJ'!A432</f>
        <v>Januar</v>
      </c>
      <c r="C432" s="16">
        <f>IFERROR(HLOOKUP("JP1 og petroleum",'[73]Månedlig Olie Rapport'!$B$2:$AG$39,MATCH("Egen produktion 2.i.",'[73]Månedlig Olie Rapport'!$B$2:$B$39,0),FALSE),0)-IFERROR(HLOOKUP("JP1 og petroleum",'[73]Månedlig Olie Rapport'!$B$2:$AG$39,MATCH("Anvendt til produktion 3.n",'[73]Månedlig Olie Rapport'!$B$2:$B$39,0),FALSE),0)</f>
        <v>14373</v>
      </c>
      <c r="D432" s="16">
        <f>IFERROR(HLOOKUP("JP1 og petroleum",'[73]Månedlig Olie Rapport'!$A$2:$AG$39,MATCH("Import 2.a.",'[73]Månedlig Olie Rapport'!$B$2:$B$39,0),FALSE),0)</f>
        <v>0</v>
      </c>
      <c r="E432" s="16">
        <f>IFERROR(HLOOKUP("JP1 og petroleum",'[73]Månedlig Olie Rapport'!$A$2:$AG$39,MATCH("Eksport 3.a.",'[73]Månedlig Olie Rapport'!$B$2:$B$39,0),FALSE),0)</f>
        <v>0</v>
      </c>
      <c r="F432" s="16">
        <f>IFERROR(HLOOKUP("JP1 og petroleum",'[73]Månedlig Olie Rapport'!$A$2:$AG$39,MATCH("Bunkring af udenrigsfart 3.d.",'[73]Månedlig Olie Rapport'!$B$2:$B$39,0),FALSE),0)</f>
        <v>0</v>
      </c>
      <c r="G432" s="69">
        <f>I430-I432</f>
        <v>53842</v>
      </c>
      <c r="H432" s="16">
        <f>IFERROR(HLOOKUP("JP1 og petroleum",'[73]Månedlig Olie Rapport'!$A$2:$AG$39,MATCH("Salg til Forsvaret 3.e.",'[73]Månedlig Olie Rapport'!$B$2:$B$39,0),FALSE),0)
+IFERROR(HLOOKUP("JP1 og petroleum",'[73]Månedlig Olie Rapport'!$A$2:$AG$39,MATCH("Salg til international luftfart 3.f.",'[73]Månedlig Olie Rapport'!$B$2:$B$39,0),FALSE),0)
+IFERROR(HLOOKUP("JP1 og petroleum",'[73]Månedlig Olie Rapport'!$A$2:$AG$39,MATCH("Salg til andre 3.h.",'[73]Månedlig Olie Rapport'!$B$2:$B$39,0),FALSE),0)
+IFERROR(HLOOKUP("JP1 og petroleum",'[73]Månedlig Olie Rapport'!$A$2:$AG$39,MATCH("Salg til platform 3.g.",'[73]Månedlig Olie Rapport'!$B$2:$B$39,0),FALSE),0)
+IFERROR(HLOOKUP("JP1 og petroleum",'[73]Månedlig Olie Rapport'!$A$2:$AG$39,MATCH("Eget forbrug uden for raffinaderi 3*",'[73]Månedlig Olie Rapport'!$B$2:$B$39,0),FALSE),0)-IFERROR(HLOOKUP("JP1 og petroleum",'[73]Månedlig Olie Rapport'!$A$2:$AG$39,MATCH("Køb fra andre 2e",'[73]Månedlig Olie Rapport'!$B$2:$B$39,0),FALSE),0)-Petroleum!H432</f>
        <v>68246</v>
      </c>
      <c r="I432" s="16">
        <f>IFERROR(HLOOKUP("JP1 og petroleum",'[73]Månedlig Olie Rapport'!$A$2:$AG$39,MATCH("EGEN BEHOLDNING ULTIMO",'[73]Månedlig Olie Rapport'!$A$2:$A$39,0),FALSE),0)</f>
        <v>157950</v>
      </c>
      <c r="J432" s="15"/>
      <c r="K432" s="15"/>
      <c r="L432" s="14">
        <f t="shared" ref="L432" si="91">H432*0.8*43.5/1000</f>
        <v>2374.9608000000003</v>
      </c>
      <c r="N432" s="23" t="str">
        <f>'Olieforbrug, TJ'!M432</f>
        <v>January</v>
      </c>
    </row>
    <row r="433" spans="1:14" x14ac:dyDescent="0.2">
      <c r="A433" s="23" t="str">
        <f>'Olieforbrug, TJ'!A433</f>
        <v>Februar</v>
      </c>
      <c r="C433" s="16">
        <f>IFERROR(HLOOKUP("JP1 og petroleum",'[74]Månedlig Olie Rapport'!$B$2:$AG$39,MATCH("Egen produktion 2.i.",'[74]Månedlig Olie Rapport'!$B$2:$B$39,0),FALSE),0)-IFERROR(HLOOKUP("JP1 og petroleum",'[74]Månedlig Olie Rapport'!$B$2:$AG$39,MATCH("Anvendt til produktion 3.n",'[74]Månedlig Olie Rapport'!$B$2:$B$39,0),FALSE),0)</f>
        <v>22046</v>
      </c>
      <c r="D433" s="16">
        <f>IFERROR(HLOOKUP("JP1 og petroleum",'[74]Månedlig Olie Rapport'!$A$2:$AG$39,MATCH("Import 2.a.",'[74]Månedlig Olie Rapport'!$B$2:$B$39,0),FALSE),0)</f>
        <v>119275</v>
      </c>
      <c r="E433" s="16">
        <f>IFERROR(HLOOKUP("JP1 og petroleum",'[74]Månedlig Olie Rapport'!$A$2:$AG$39,MATCH("Eksport 3.a.",'[74]Månedlig Olie Rapport'!$B$2:$B$39,0),FALSE),0)</f>
        <v>0</v>
      </c>
      <c r="F433" s="16">
        <f>IFERROR(HLOOKUP("JP1 og petroleum",'[74]Månedlig Olie Rapport'!$A$2:$AG$39,MATCH("Bunkring af udenrigsfart 3.d.",'[74]Månedlig Olie Rapport'!$B$2:$B$39,0),FALSE),0)</f>
        <v>0</v>
      </c>
      <c r="G433" s="69">
        <f t="shared" ref="G433:G438" si="92">I432-I433</f>
        <v>-79926</v>
      </c>
      <c r="H433" s="16">
        <f>IFERROR(HLOOKUP("JP1 og petroleum",'[74]Månedlig Olie Rapport'!$A$2:$AG$39,MATCH("Salg til Forsvaret 3.e.",'[74]Månedlig Olie Rapport'!$B$2:$B$39,0),FALSE),0)
+IFERROR(HLOOKUP("JP1 og petroleum",'[74]Månedlig Olie Rapport'!$A$2:$AG$39,MATCH("Salg til international luftfart 3.f.",'[74]Månedlig Olie Rapport'!$B$2:$B$39,0),FALSE),0)
+IFERROR(HLOOKUP("JP1 og petroleum",'[74]Månedlig Olie Rapport'!$A$2:$AG$39,MATCH("Salg til andre 3.h.",'[74]Månedlig Olie Rapport'!$B$2:$B$39,0),FALSE),0)
+IFERROR(HLOOKUP("JP1 og petroleum",'[74]Månedlig Olie Rapport'!$A$2:$AG$39,MATCH("Salg til platform 3.g.",'[74]Månedlig Olie Rapport'!$B$2:$B$39,0),FALSE),0)
+IFERROR(HLOOKUP("JP1 og petroleum",'[74]Månedlig Olie Rapport'!$A$2:$AG$39,MATCH("Eget forbrug uden for raffinaderi 3*",'[74]Månedlig Olie Rapport'!$B$2:$B$39,0),FALSE),0)-IFERROR(HLOOKUP("JP1 og petroleum",'[74]Månedlig Olie Rapport'!$A$2:$AG$39,MATCH("Køb fra andre 2e",'[74]Månedlig Olie Rapport'!$B$2:$B$39,0),FALSE),0)-Petroleum!H433</f>
        <v>61389</v>
      </c>
      <c r="I433" s="16">
        <f>IFERROR(HLOOKUP("JP1 og petroleum",'[74]Månedlig Olie Rapport'!$A$2:$AG$39,MATCH("EGEN BEHOLDNING ULTIMO",'[74]Månedlig Olie Rapport'!$A$2:$A$39,0),FALSE),0)</f>
        <v>237876</v>
      </c>
      <c r="J433" s="15"/>
      <c r="K433" s="15"/>
      <c r="L433" s="14">
        <f t="shared" ref="L433" si="93">H433*0.8*43.5/1000</f>
        <v>2136.3372000000004</v>
      </c>
      <c r="N433" s="23" t="str">
        <f>'Olieforbrug, TJ'!M433</f>
        <v>February</v>
      </c>
    </row>
    <row r="434" spans="1:14" x14ac:dyDescent="0.2">
      <c r="A434" s="23" t="str">
        <f>'Olieforbrug, TJ'!A434</f>
        <v>Marts</v>
      </c>
      <c r="C434" s="16">
        <f>IFERROR(HLOOKUP("JP1 og petroleum",'[75]Månedlig Olie Rapport'!$B$2:$AG$39,MATCH("Egen produktion 2.i.",'[75]Månedlig Olie Rapport'!$B$2:$B$39,0),FALSE),0)-IFERROR(HLOOKUP("JP1 og petroleum",'[75]Månedlig Olie Rapport'!$B$2:$AG$39,MATCH("Anvendt til produktion 3.n",'[75]Månedlig Olie Rapport'!$B$2:$B$39,0),FALSE),0)</f>
        <v>13754</v>
      </c>
      <c r="D434" s="16">
        <f>IFERROR(HLOOKUP("JP1 og petroleum",'[75]Månedlig Olie Rapport'!$A$2:$AG$39,MATCH("Import 2.a.",'[75]Månedlig Olie Rapport'!$B$2:$B$39,0),FALSE),0)</f>
        <v>0</v>
      </c>
      <c r="E434" s="16">
        <f>IFERROR(HLOOKUP("JP1 og petroleum",'[75]Månedlig Olie Rapport'!$A$2:$AG$39,MATCH("Eksport 3.a.",'[75]Månedlig Olie Rapport'!$B$2:$B$39,0),FALSE),0)</f>
        <v>8005</v>
      </c>
      <c r="F434" s="16">
        <f>IFERROR(HLOOKUP("JP1 og petroleum",'[75]Månedlig Olie Rapport'!$A$2:$AG$39,MATCH("Bunkring af udenrigsfart 3.d.",'[75]Månedlig Olie Rapport'!$B$2:$B$39,0),FALSE),0)</f>
        <v>0</v>
      </c>
      <c r="G434" s="69">
        <f t="shared" si="92"/>
        <v>70431</v>
      </c>
      <c r="H434" s="16">
        <f>IFERROR(HLOOKUP("JP1 og petroleum",'[75]Månedlig Olie Rapport'!$A$2:$AG$39,MATCH("Salg til Forsvaret 3.e.",'[75]Månedlig Olie Rapport'!$B$2:$B$39,0),FALSE),0)
+IFERROR(HLOOKUP("JP1 og petroleum",'[75]Månedlig Olie Rapport'!$A$2:$AG$39,MATCH("Salg til international luftfart 3.f.",'[75]Månedlig Olie Rapport'!$B$2:$B$39,0),FALSE),0)
+IFERROR(HLOOKUP("JP1 og petroleum",'[75]Månedlig Olie Rapport'!$A$2:$AG$39,MATCH("Salg til andre 3.h.",'[75]Månedlig Olie Rapport'!$B$2:$B$39,0),FALSE),0)
+IFERROR(HLOOKUP("JP1 og petroleum",'[75]Månedlig Olie Rapport'!$A$2:$AG$39,MATCH("Salg til platform 3.g.",'[75]Månedlig Olie Rapport'!$B$2:$B$39,0),FALSE),0)
+IFERROR(HLOOKUP("JP1 og petroleum",'[75]Månedlig Olie Rapport'!$A$2:$AG$39,MATCH("Eget forbrug uden for raffinaderi 3*",'[75]Månedlig Olie Rapport'!$B$2:$B$39,0),FALSE),0)-IFERROR(HLOOKUP("JP1 og petroleum",'[75]Månedlig Olie Rapport'!$A$2:$AG$39,MATCH("Køb fra andre 2e",'[75]Månedlig Olie Rapport'!$B$2:$B$39,0),FALSE),0)-Petroleum!H434</f>
        <v>76072</v>
      </c>
      <c r="I434" s="16">
        <f>IFERROR(HLOOKUP("JP1 og petroleum",'[75]Månedlig Olie Rapport'!$A$2:$AG$39,MATCH("EGEN BEHOLDNING ULTIMO",'[75]Månedlig Olie Rapport'!$A$2:$A$39,0),FALSE),0)</f>
        <v>167445</v>
      </c>
      <c r="J434" s="15"/>
      <c r="K434" s="15"/>
      <c r="L434" s="14">
        <f t="shared" ref="L434" si="94">H434*0.8*43.5/1000</f>
        <v>2647.3056000000001</v>
      </c>
      <c r="N434" s="23" t="str">
        <f>'Olieforbrug, TJ'!M434</f>
        <v>March</v>
      </c>
    </row>
    <row r="435" spans="1:14" x14ac:dyDescent="0.2">
      <c r="A435" s="23" t="str">
        <f>'Olieforbrug, TJ'!A435</f>
        <v>April</v>
      </c>
      <c r="C435" s="16">
        <f>IFERROR(HLOOKUP("JP1 og petroleum",'[76]Månedlig Olie Rapport'!$B$2:$AG$39,MATCH("Egen produktion 2.i.",'[76]Månedlig Olie Rapport'!$B$2:$B$39,0),FALSE),0)-IFERROR(HLOOKUP("JP1 og petroleum",'[76]Månedlig Olie Rapport'!$B$2:$AG$39,MATCH("Anvendt til produktion 3.n",'[76]Månedlig Olie Rapport'!$B$2:$B$39,0),FALSE),0)</f>
        <v>14559</v>
      </c>
      <c r="D435" s="16">
        <f>IFERROR(HLOOKUP("JP1 og petroleum",'[76]Månedlig Olie Rapport'!$A$2:$AG$39,MATCH("Import 2.a.",'[76]Månedlig Olie Rapport'!$B$2:$B$39,0),FALSE),0)</f>
        <v>102206</v>
      </c>
      <c r="E435" s="16">
        <f>IFERROR(HLOOKUP("JP1 og petroleum",'[76]Månedlig Olie Rapport'!$A$2:$AG$39,MATCH("Eksport 3.a.",'[76]Månedlig Olie Rapport'!$B$2:$B$39,0),FALSE),0)</f>
        <v>0</v>
      </c>
      <c r="F435" s="16">
        <f>IFERROR(HLOOKUP("JP1 og petroleum",'[76]Månedlig Olie Rapport'!$A$2:$AG$39,MATCH("Bunkring af udenrigsfart 3.d.",'[76]Månedlig Olie Rapport'!$B$2:$B$39,0),FALSE),0)</f>
        <v>0</v>
      </c>
      <c r="G435" s="69">
        <f t="shared" si="92"/>
        <v>-24641</v>
      </c>
      <c r="H435" s="16">
        <f>IFERROR(HLOOKUP("JP1 og petroleum",'[76]Månedlig Olie Rapport'!$A$2:$AG$39,MATCH("Salg til Forsvaret 3.e.",'[76]Månedlig Olie Rapport'!$B$2:$B$39,0),FALSE),0)
+IFERROR(HLOOKUP("JP1 og petroleum",'[76]Månedlig Olie Rapport'!$A$2:$AG$39,MATCH("Salg til international luftfart 3.f.",'[76]Månedlig Olie Rapport'!$B$2:$B$39,0),FALSE),0)
+IFERROR(HLOOKUP("JP1 og petroleum",'[76]Månedlig Olie Rapport'!$A$2:$AG$39,MATCH("Salg til andre 3.h.",'[76]Månedlig Olie Rapport'!$B$2:$B$39,0),FALSE),0)
+IFERROR(HLOOKUP("JP1 og petroleum",'[76]Månedlig Olie Rapport'!$A$2:$AG$39,MATCH("Salg til platform 3.g.",'[76]Månedlig Olie Rapport'!$B$2:$B$39,0),FALSE),0)
+IFERROR(HLOOKUP("JP1 og petroleum",'[76]Månedlig Olie Rapport'!$A$2:$AG$39,MATCH("Eget forbrug uden for raffinaderi 3*",'[76]Månedlig Olie Rapport'!$B$2:$B$39,0),FALSE),0)-IFERROR(HLOOKUP("JP1 og petroleum",'[76]Månedlig Olie Rapport'!$A$2:$AG$39,MATCH("Køb fra andre 2e",'[76]Månedlig Olie Rapport'!$B$2:$B$39,0),FALSE),0)-Petroleum!H435</f>
        <v>92070</v>
      </c>
      <c r="I435" s="16">
        <f>IFERROR(HLOOKUP("JP1 og petroleum",'[76]Månedlig Olie Rapport'!$A$2:$AG$39,MATCH("EGEN BEHOLDNING ULTIMO",'[76]Månedlig Olie Rapport'!$A$2:$A$39,0),FALSE),0)</f>
        <v>192086</v>
      </c>
      <c r="J435" s="15"/>
      <c r="K435" s="15"/>
      <c r="L435" s="14">
        <f t="shared" ref="L435" si="95">H435*0.8*43.5/1000</f>
        <v>3204.0360000000001</v>
      </c>
      <c r="N435" s="23" t="str">
        <f>'Olieforbrug, TJ'!M435</f>
        <v>April</v>
      </c>
    </row>
    <row r="436" spans="1:14" x14ac:dyDescent="0.2">
      <c r="A436" s="23" t="str">
        <f>'Olieforbrug, TJ'!A436</f>
        <v>Maj</v>
      </c>
      <c r="C436" s="16">
        <f>IFERROR(HLOOKUP("JP1 og petroleum",'[77]Månedlig Olie Rapport'!$B$2:$AG$39,MATCH("Egen produktion 2.i.",'[77]Månedlig Olie Rapport'!$B$2:$B$39,0),FALSE),0)-IFERROR(HLOOKUP("JP1 og petroleum",'[77]Månedlig Olie Rapport'!$B$2:$AG$39,MATCH("Anvendt til produktion 3.n",'[77]Månedlig Olie Rapport'!$B$2:$B$39,0),FALSE),0)</f>
        <v>25534</v>
      </c>
      <c r="D436" s="16">
        <f>IFERROR(HLOOKUP("JP1 og petroleum",'[77]Månedlig Olie Rapport'!$A$2:$AG$39,MATCH("Import 2.a.",'[77]Månedlig Olie Rapport'!$B$2:$B$39,0),FALSE),0)</f>
        <v>109840</v>
      </c>
      <c r="E436" s="16">
        <f>IFERROR(HLOOKUP("JP1 og petroleum",'[77]Månedlig Olie Rapport'!$A$2:$AG$39,MATCH("Eksport 3.a.",'[77]Månedlig Olie Rapport'!$B$2:$B$39,0),FALSE),0)</f>
        <v>0</v>
      </c>
      <c r="F436" s="16">
        <f>IFERROR(HLOOKUP("JP1 og petroleum",'[77]Månedlig Olie Rapport'!$A$2:$AG$39,MATCH("Bunkring af udenrigsfart 3.d.",'[77]Månedlig Olie Rapport'!$B$2:$B$39,0),FALSE),0)</f>
        <v>0</v>
      </c>
      <c r="G436" s="69">
        <f t="shared" si="92"/>
        <v>-41444</v>
      </c>
      <c r="H436" s="16">
        <f>IFERROR(HLOOKUP("JP1 og petroleum",'[77]Månedlig Olie Rapport'!$A$2:$AG$39,MATCH("Salg til Forsvaret 3.e.",'[77]Månedlig Olie Rapport'!$B$2:$B$39,0),FALSE),0)
+IFERROR(HLOOKUP("JP1 og petroleum",'[77]Månedlig Olie Rapport'!$A$2:$AG$39,MATCH("Salg til international luftfart 3.f.",'[77]Månedlig Olie Rapport'!$B$2:$B$39,0),FALSE),0)
+IFERROR(HLOOKUP("JP1 og petroleum",'[77]Månedlig Olie Rapport'!$A$2:$AG$39,MATCH("Salg til andre 3.h.",'[77]Månedlig Olie Rapport'!$B$2:$B$39,0),FALSE),0)
+IFERROR(HLOOKUP("JP1 og petroleum",'[77]Månedlig Olie Rapport'!$A$2:$AG$39,MATCH("Salg til platform 3.g.",'[77]Månedlig Olie Rapport'!$B$2:$B$39,0),FALSE),0)
+IFERROR(HLOOKUP("JP1 og petroleum",'[77]Månedlig Olie Rapport'!$A$2:$AG$39,MATCH("Eget forbrug uden for raffinaderi 3*",'[77]Månedlig Olie Rapport'!$B$2:$B$39,0),FALSE),0)-IFERROR(HLOOKUP("JP1 og petroleum",'[77]Månedlig Olie Rapport'!$A$2:$AG$39,MATCH("Køb fra andre 2e",'[77]Månedlig Olie Rapport'!$B$2:$B$39,0),FALSE),0)-Petroleum!H436</f>
        <v>93932</v>
      </c>
      <c r="I436" s="16">
        <f>IFERROR(HLOOKUP("JP1 og petroleum",'[77]Månedlig Olie Rapport'!$A$2:$AG$39,MATCH("EGEN BEHOLDNING ULTIMO",'[77]Månedlig Olie Rapport'!$A$2:$A$39,0),FALSE),0)</f>
        <v>233530</v>
      </c>
      <c r="J436" s="15"/>
      <c r="K436" s="15"/>
      <c r="L436" s="14">
        <f t="shared" ref="L436" si="96">H436*0.8*43.5/1000</f>
        <v>3268.8335999999999</v>
      </c>
      <c r="N436" s="23" t="str">
        <f>'Olieforbrug, TJ'!M436</f>
        <v>May</v>
      </c>
    </row>
    <row r="437" spans="1:14" x14ac:dyDescent="0.2">
      <c r="A437" s="23" t="str">
        <f>'Olieforbrug, TJ'!A437</f>
        <v>Juni</v>
      </c>
      <c r="C437" s="16">
        <f>IFERROR(HLOOKUP("JP1 og petroleum",'[78]Månedlig Olie Rapport'!$B$2:$AG$39,MATCH("Egen produktion 2.i.",'[78]Månedlig Olie Rapport'!$B$2:$B$39,0),FALSE),0)-IFERROR(HLOOKUP("JP1 og petroleum",'[78]Månedlig Olie Rapport'!$B$2:$AG$39,MATCH("Anvendt til produktion 3.n",'[78]Månedlig Olie Rapport'!$B$2:$B$39,0),FALSE),0)</f>
        <v>22910</v>
      </c>
      <c r="D437" s="16">
        <f>IFERROR(HLOOKUP("JP1 og petroleum",'[78]Månedlig Olie Rapport'!$A$2:$AG$39,MATCH("Import 2.a.",'[78]Månedlig Olie Rapport'!$B$2:$B$39,0),FALSE),0)</f>
        <v>74811</v>
      </c>
      <c r="E437" s="16">
        <f>IFERROR(HLOOKUP("JP1 og petroleum",'[78]Månedlig Olie Rapport'!$A$2:$AG$39,MATCH("Eksport 3.a.",'[78]Månedlig Olie Rapport'!$B$2:$B$39,0),FALSE),0)</f>
        <v>0</v>
      </c>
      <c r="F437" s="16">
        <f>IFERROR(HLOOKUP("JP1 og petroleum",'[78]Månedlig Olie Rapport'!$A$2:$AG$39,MATCH("Bunkring af udenrigsfart 3.d.",'[78]Månedlig Olie Rapport'!$B$2:$B$39,0),FALSE),0)</f>
        <v>0</v>
      </c>
      <c r="G437" s="69">
        <f t="shared" si="92"/>
        <v>7786</v>
      </c>
      <c r="H437" s="16">
        <f>IFERROR(HLOOKUP("JP1 og petroleum",'[78]Månedlig Olie Rapport'!$A$2:$AG$39,MATCH("Salg til Forsvaret 3.e.",'[78]Månedlig Olie Rapport'!$B$2:$B$39,0),FALSE),0)
+IFERROR(HLOOKUP("JP1 og petroleum",'[78]Månedlig Olie Rapport'!$A$2:$AG$39,MATCH("Salg til international luftfart 3.f.",'[78]Månedlig Olie Rapport'!$B$2:$B$39,0),FALSE),0)
+IFERROR(HLOOKUP("JP1 og petroleum",'[78]Månedlig Olie Rapport'!$A$2:$AG$39,MATCH("Salg til andre 3.h.",'[78]Månedlig Olie Rapport'!$B$2:$B$39,0),FALSE),0)
+IFERROR(HLOOKUP("JP1 og petroleum",'[78]Månedlig Olie Rapport'!$A$2:$AG$39,MATCH("Salg til platform 3.g.",'[78]Månedlig Olie Rapport'!$B$2:$B$39,0),FALSE),0)
+IFERROR(HLOOKUP("JP1 og petroleum",'[78]Månedlig Olie Rapport'!$A$2:$AG$39,MATCH("Eget forbrug uden for raffinaderi 3*",'[78]Månedlig Olie Rapport'!$B$2:$B$39,0),FALSE),0)-IFERROR(HLOOKUP("JP1 og petroleum",'[78]Månedlig Olie Rapport'!$A$2:$AG$39,MATCH("Køb fra andre 2e",'[78]Månedlig Olie Rapport'!$B$2:$B$39,0),FALSE),0)-Petroleum!H437</f>
        <v>105520</v>
      </c>
      <c r="I437" s="16">
        <f>IFERROR(HLOOKUP("JP1 og petroleum",'[78]Månedlig Olie Rapport'!$A$2:$AG$39,MATCH("EGEN BEHOLDNING ULTIMO",'[78]Månedlig Olie Rapport'!$A$2:$A$39,0),FALSE),0)</f>
        <v>225744</v>
      </c>
      <c r="J437" s="15"/>
      <c r="K437" s="15"/>
      <c r="L437" s="14">
        <f t="shared" ref="L437" si="97">H437*0.8*43.5/1000</f>
        <v>3672.096</v>
      </c>
      <c r="N437" s="23" t="str">
        <f>'Olieforbrug, TJ'!M437</f>
        <v>June</v>
      </c>
    </row>
    <row r="438" spans="1:14" x14ac:dyDescent="0.2">
      <c r="A438" s="23" t="str">
        <f>'Olieforbrug, TJ'!A438</f>
        <v>Juli</v>
      </c>
      <c r="C438" s="16">
        <f>IFERROR(HLOOKUP("JP1 og petroleum",'[79]Månedlig Olie Rapport'!$B$2:$AG$39,MATCH("Egen produktion 2.i.",'[79]Månedlig Olie Rapport'!$B$2:$B$39,0),FALSE),0)-IFERROR(HLOOKUP("JP1 og petroleum",'[79]Månedlig Olie Rapport'!$B$2:$AG$39,MATCH("Anvendt til produktion 3.n",'[79]Månedlig Olie Rapport'!$B$2:$B$39,0),FALSE),0)</f>
        <v>26344</v>
      </c>
      <c r="D438" s="16">
        <f>IFERROR(HLOOKUP("JP1 og petroleum",'[79]Månedlig Olie Rapport'!$A$2:$AG$39,MATCH("Import 2.a.",'[79]Månedlig Olie Rapport'!$B$2:$B$39,0),FALSE),0)</f>
        <v>110614</v>
      </c>
      <c r="E438" s="16">
        <f>IFERROR(HLOOKUP("JP1 og petroleum",'[79]Månedlig Olie Rapport'!$A$2:$AG$39,MATCH("Eksport 3.a.",'[79]Månedlig Olie Rapport'!$B$2:$B$39,0),FALSE),0)</f>
        <v>0</v>
      </c>
      <c r="F438" s="16">
        <f>IFERROR(HLOOKUP("JP1 og petroleum",'[79]Månedlig Olie Rapport'!$A$2:$AG$39,MATCH("Bunkring af udenrigsfart 3.d.",'[79]Månedlig Olie Rapport'!$B$2:$B$39,0),FALSE),0)</f>
        <v>0</v>
      </c>
      <c r="G438" s="69">
        <f t="shared" si="92"/>
        <v>-20614</v>
      </c>
      <c r="H438" s="16">
        <f>IFERROR(HLOOKUP("JP1 og petroleum",'[79]Månedlig Olie Rapport'!$A$2:$AG$39,MATCH("Salg til Forsvaret 3.e.",'[79]Månedlig Olie Rapport'!$B$2:$B$39,0),FALSE),0)
+IFERROR(HLOOKUP("JP1 og petroleum",'[79]Månedlig Olie Rapport'!$A$2:$AG$39,MATCH("Salg til international luftfart 3.f.",'[79]Månedlig Olie Rapport'!$B$2:$B$39,0),FALSE),0)
+IFERROR(HLOOKUP("JP1 og petroleum",'[79]Månedlig Olie Rapport'!$A$2:$AG$39,MATCH("Salg til andre 3.h.",'[79]Månedlig Olie Rapport'!$B$2:$B$39,0),FALSE),0)
+IFERROR(HLOOKUP("JP1 og petroleum",'[79]Månedlig Olie Rapport'!$A$2:$AG$39,MATCH("Salg til platform 3.g.",'[79]Månedlig Olie Rapport'!$B$2:$B$39,0),FALSE),0)
+IFERROR(HLOOKUP("JP1 og petroleum",'[79]Månedlig Olie Rapport'!$A$2:$AG$39,MATCH("Eget forbrug uden for raffinaderi 3*",'[79]Månedlig Olie Rapport'!$B$2:$B$39,0),FALSE),0)-IFERROR(HLOOKUP("JP1 og petroleum",'[79]Månedlig Olie Rapport'!$A$2:$AG$39,MATCH("Køb fra andre 2e",'[79]Månedlig Olie Rapport'!$B$2:$B$39,0),FALSE),0)-Petroleum!H438</f>
        <v>116128</v>
      </c>
      <c r="I438" s="16">
        <f>IFERROR(HLOOKUP("JP1 og petroleum",'[79]Månedlig Olie Rapport'!$A$2:$AG$39,MATCH("EGEN BEHOLDNING ULTIMO",'[79]Månedlig Olie Rapport'!$A$2:$A$39,0),FALSE),0)</f>
        <v>246358</v>
      </c>
      <c r="J438" s="15"/>
      <c r="K438" s="15"/>
      <c r="L438" s="14">
        <f t="shared" ref="L438" si="98">H438*0.8*43.5/1000</f>
        <v>4041.2544000000003</v>
      </c>
      <c r="N438" s="23" t="str">
        <f>'Olieforbrug, TJ'!M438</f>
        <v>July</v>
      </c>
    </row>
  </sheetData>
  <phoneticPr fontId="2" type="noConversion"/>
  <pageMargins left="0.75" right="0.75" top="1" bottom="1" header="0.5" footer="0.5"/>
  <pageSetup paperSize="9" orientation="portrait" horizontalDpi="300" verticalDpi="300" r:id="rId1"/>
  <headerFooter alignWithMargins="0"/>
  <ignoredErrors>
    <ignoredError sqref="C48:I48 C94:L102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indexed="42"/>
  </sheetPr>
  <dimension ref="A1:P438"/>
  <sheetViews>
    <sheetView zoomScale="80" zoomScaleNormal="80" workbookViewId="0">
      <pane xSplit="2" ySplit="5" topLeftCell="C394" activePane="bottomRight" state="frozen"/>
      <selection pane="topRight" activeCell="C1" sqref="C1"/>
      <selection pane="bottomLeft" activeCell="A6" sqref="A6"/>
      <selection pane="bottomRight" activeCell="A438" sqref="A438"/>
    </sheetView>
  </sheetViews>
  <sheetFormatPr defaultRowHeight="12.75" x14ac:dyDescent="0.2"/>
  <cols>
    <col min="1" max="1" width="20.7109375" customWidth="1"/>
    <col min="2" max="2" width="9.7109375" customWidth="1"/>
    <col min="3" max="3" width="15.28515625" style="3" customWidth="1"/>
    <col min="4" max="5" width="12.28515625" style="3" customWidth="1"/>
    <col min="6" max="6" width="14.85546875" style="3" bestFit="1" customWidth="1"/>
    <col min="7" max="7" width="14" style="3" customWidth="1"/>
    <col min="8" max="8" width="20.7109375" style="3" customWidth="1"/>
    <col min="9" max="9" width="20.28515625" style="3" customWidth="1"/>
    <col min="10" max="10" width="5" customWidth="1"/>
    <col min="11" max="11" width="3.42578125" customWidth="1"/>
    <col min="12" max="12" width="17.42578125" customWidth="1"/>
    <col min="14" max="14" width="20.7109375" customWidth="1"/>
    <col min="15" max="15" width="9.7109375" customWidth="1"/>
  </cols>
  <sheetData>
    <row r="1" spans="1:16" ht="12.75" customHeight="1" x14ac:dyDescent="0.2">
      <c r="A1" s="1" t="s">
        <v>13</v>
      </c>
      <c r="B1" s="1"/>
      <c r="C1"/>
      <c r="D1"/>
      <c r="E1"/>
      <c r="F1"/>
      <c r="G1"/>
      <c r="H1"/>
      <c r="I1"/>
      <c r="M1" s="4"/>
      <c r="N1" s="27" t="s">
        <v>74</v>
      </c>
      <c r="O1" s="27"/>
    </row>
    <row r="2" spans="1:16" ht="12.75" customHeight="1" x14ac:dyDescent="0.2">
      <c r="A2" s="1" t="s">
        <v>31</v>
      </c>
      <c r="B2" s="1"/>
      <c r="C2"/>
      <c r="D2"/>
      <c r="E2"/>
      <c r="F2"/>
      <c r="G2"/>
      <c r="H2"/>
      <c r="I2"/>
      <c r="N2" s="27" t="s">
        <v>66</v>
      </c>
      <c r="O2" s="27"/>
    </row>
    <row r="3" spans="1:16" ht="12.75" customHeight="1" x14ac:dyDescent="0.2"/>
    <row r="4" spans="1:16" ht="12.75" customHeight="1" thickBot="1" x14ac:dyDescent="0.25">
      <c r="A4" s="5"/>
      <c r="C4" s="30" t="s">
        <v>8</v>
      </c>
      <c r="D4" s="30" t="s">
        <v>2</v>
      </c>
      <c r="E4" s="30" t="s">
        <v>3</v>
      </c>
      <c r="F4" s="30" t="s">
        <v>4</v>
      </c>
      <c r="G4" s="30" t="s">
        <v>5</v>
      </c>
      <c r="H4" s="30" t="s">
        <v>6</v>
      </c>
      <c r="I4" s="30" t="s">
        <v>7</v>
      </c>
      <c r="J4" s="23"/>
      <c r="K4" s="23"/>
      <c r="L4" s="31" t="s">
        <v>30</v>
      </c>
      <c r="N4" s="5"/>
    </row>
    <row r="5" spans="1:16" ht="12.75" customHeight="1" thickBot="1" x14ac:dyDescent="0.25">
      <c r="A5" s="18"/>
      <c r="C5" s="28" t="s">
        <v>32</v>
      </c>
      <c r="D5" s="28" t="s">
        <v>33</v>
      </c>
      <c r="E5" s="28" t="s">
        <v>34</v>
      </c>
      <c r="F5" s="29" t="s">
        <v>35</v>
      </c>
      <c r="G5" s="28" t="s">
        <v>36</v>
      </c>
      <c r="H5" s="29" t="s">
        <v>68</v>
      </c>
      <c r="I5" s="28" t="s">
        <v>38</v>
      </c>
      <c r="J5" s="23"/>
      <c r="K5" s="23"/>
      <c r="L5" s="31" t="s">
        <v>68</v>
      </c>
      <c r="N5" s="18"/>
    </row>
    <row r="6" spans="1:16" ht="12.75" customHeight="1" x14ac:dyDescent="0.2">
      <c r="A6" s="21"/>
      <c r="C6" s="10"/>
      <c r="D6" s="10"/>
      <c r="E6" s="10"/>
      <c r="F6" s="10"/>
      <c r="G6" s="10"/>
      <c r="H6" s="10"/>
      <c r="I6" s="10"/>
    </row>
    <row r="7" spans="1:16" ht="12.75" customHeight="1" x14ac:dyDescent="0.2">
      <c r="A7" s="22">
        <v>2005</v>
      </c>
      <c r="C7" s="3">
        <v>1405310</v>
      </c>
      <c r="D7" s="3">
        <v>1199252</v>
      </c>
      <c r="E7" s="3">
        <v>1544844</v>
      </c>
      <c r="F7" s="3">
        <v>506534</v>
      </c>
      <c r="G7" s="3">
        <v>-90167</v>
      </c>
      <c r="H7" s="3">
        <v>586811</v>
      </c>
      <c r="I7" s="3">
        <v>544805</v>
      </c>
      <c r="J7" s="3"/>
      <c r="K7" s="3"/>
      <c r="L7" s="3">
        <v>24974.221799999999</v>
      </c>
      <c r="N7" s="22">
        <v>2005</v>
      </c>
      <c r="O7" s="3"/>
    </row>
    <row r="8" spans="1:16" ht="12.75" customHeight="1" x14ac:dyDescent="0.2">
      <c r="A8" s="22">
        <v>2006</v>
      </c>
      <c r="C8" s="3">
        <v>1473736</v>
      </c>
      <c r="D8" s="3">
        <v>1109619</v>
      </c>
      <c r="E8" s="3">
        <v>1152748</v>
      </c>
      <c r="F8" s="3">
        <v>776499</v>
      </c>
      <c r="G8" s="3">
        <v>-30840</v>
      </c>
      <c r="H8" s="3">
        <v>652425</v>
      </c>
      <c r="I8" s="3">
        <v>575645</v>
      </c>
      <c r="J8" s="3"/>
      <c r="K8" s="3"/>
      <c r="L8" s="3">
        <v>26521.076250000002</v>
      </c>
      <c r="N8" s="22">
        <v>2006</v>
      </c>
      <c r="O8" s="3"/>
    </row>
    <row r="9" spans="1:16" ht="12.75" customHeight="1" x14ac:dyDescent="0.2">
      <c r="A9" s="22">
        <v>2007</v>
      </c>
      <c r="C9" s="3">
        <v>1414941</v>
      </c>
      <c r="D9" s="3">
        <v>1490854</v>
      </c>
      <c r="E9" s="3">
        <v>1684634</v>
      </c>
      <c r="F9" s="3">
        <v>866990</v>
      </c>
      <c r="G9" s="3">
        <v>57356</v>
      </c>
      <c r="H9" s="3">
        <v>478162</v>
      </c>
      <c r="I9" s="3">
        <v>518289</v>
      </c>
      <c r="J9" s="3"/>
      <c r="K9" s="3"/>
      <c r="L9" s="3">
        <v>19437.2853</v>
      </c>
      <c r="N9" s="22">
        <v>2007</v>
      </c>
      <c r="O9" s="3"/>
    </row>
    <row r="10" spans="1:16" ht="12.75" customHeight="1" x14ac:dyDescent="0.2">
      <c r="A10" s="22">
        <v>2008</v>
      </c>
      <c r="C10" s="3">
        <v>1378734</v>
      </c>
      <c r="D10" s="3">
        <v>1983787</v>
      </c>
      <c r="E10" s="3">
        <v>2243897</v>
      </c>
      <c r="F10" s="3">
        <v>668231</v>
      </c>
      <c r="G10" s="3">
        <v>37951</v>
      </c>
      <c r="H10" s="3">
        <v>378589</v>
      </c>
      <c r="I10" s="3">
        <v>480338</v>
      </c>
      <c r="J10" s="3"/>
      <c r="K10" s="3"/>
      <c r="L10" s="3">
        <v>15389.64285</v>
      </c>
      <c r="N10" s="22">
        <v>2008</v>
      </c>
      <c r="O10" s="3"/>
    </row>
    <row r="11" spans="1:16" ht="12.75" customHeight="1" x14ac:dyDescent="0.2">
      <c r="A11" s="22">
        <v>2009</v>
      </c>
      <c r="C11" s="3">
        <v>1264955</v>
      </c>
      <c r="D11" s="3">
        <v>1212733</v>
      </c>
      <c r="E11" s="3">
        <v>1887604</v>
      </c>
      <c r="F11" s="3">
        <v>272845</v>
      </c>
      <c r="G11" s="3">
        <v>-110122</v>
      </c>
      <c r="H11" s="3">
        <v>366534</v>
      </c>
      <c r="I11" s="3">
        <v>590460</v>
      </c>
      <c r="J11" s="3"/>
      <c r="K11" s="3"/>
      <c r="L11" s="3">
        <v>14899.607099999999</v>
      </c>
      <c r="N11" s="22">
        <v>2009</v>
      </c>
      <c r="O11" s="3"/>
    </row>
    <row r="12" spans="1:16" ht="12.75" customHeight="1" x14ac:dyDescent="0.2">
      <c r="A12" s="22">
        <v>2010</v>
      </c>
      <c r="C12" s="3">
        <v>1191709</v>
      </c>
      <c r="D12" s="3">
        <v>2534699</v>
      </c>
      <c r="E12" s="3">
        <v>2802507</v>
      </c>
      <c r="F12" s="3">
        <v>430342</v>
      </c>
      <c r="G12" s="3">
        <v>-279793</v>
      </c>
      <c r="H12" s="3">
        <v>339955</v>
      </c>
      <c r="I12" s="3">
        <v>870253</v>
      </c>
      <c r="J12" s="3"/>
      <c r="K12" s="3"/>
      <c r="L12" s="3">
        <v>13819.170749999997</v>
      </c>
      <c r="N12" s="22">
        <v>2010</v>
      </c>
      <c r="O12" s="3"/>
    </row>
    <row r="13" spans="1:16" ht="12.75" customHeight="1" x14ac:dyDescent="0.2">
      <c r="A13" s="22">
        <v>2011</v>
      </c>
      <c r="C13" s="3">
        <v>1146521</v>
      </c>
      <c r="D13" s="3">
        <v>2039818</v>
      </c>
      <c r="E13" s="3">
        <v>2891147</v>
      </c>
      <c r="F13" s="3">
        <v>465164</v>
      </c>
      <c r="G13" s="3">
        <v>333919</v>
      </c>
      <c r="H13" s="3">
        <v>199413</v>
      </c>
      <c r="I13" s="3">
        <v>536334</v>
      </c>
      <c r="J13" s="3"/>
      <c r="K13" s="3"/>
      <c r="L13" s="3">
        <v>8106.1384499999995</v>
      </c>
      <c r="N13" s="22">
        <v>2011</v>
      </c>
      <c r="O13" s="3"/>
    </row>
    <row r="14" spans="1:16" ht="12.75" customHeight="1" x14ac:dyDescent="0.2">
      <c r="A14" s="22">
        <v>2012</v>
      </c>
      <c r="C14" s="3">
        <v>1311520</v>
      </c>
      <c r="D14" s="3">
        <v>1724769</v>
      </c>
      <c r="E14" s="3">
        <v>2642802</v>
      </c>
      <c r="F14" s="3">
        <v>277452</v>
      </c>
      <c r="G14" s="3">
        <v>74932</v>
      </c>
      <c r="H14" s="3">
        <v>212827</v>
      </c>
      <c r="I14" s="3">
        <v>461402</v>
      </c>
      <c r="J14" s="3"/>
      <c r="K14" s="3"/>
      <c r="L14" s="3">
        <v>8651.4175500000001</v>
      </c>
      <c r="N14" s="22">
        <v>2012</v>
      </c>
      <c r="O14" s="3"/>
      <c r="P14" s="12"/>
    </row>
    <row r="15" spans="1:16" ht="12.75" customHeight="1" x14ac:dyDescent="0.2">
      <c r="A15" s="22">
        <v>2013</v>
      </c>
      <c r="C15" s="3">
        <v>1212797</v>
      </c>
      <c r="D15" s="3">
        <v>2952853</v>
      </c>
      <c r="E15" s="3">
        <v>3446192</v>
      </c>
      <c r="F15" s="3">
        <v>374085</v>
      </c>
      <c r="G15" s="3">
        <v>-192413</v>
      </c>
      <c r="H15" s="3">
        <v>201973</v>
      </c>
      <c r="I15" s="3">
        <v>653815</v>
      </c>
      <c r="J15" s="3"/>
      <c r="K15" s="22"/>
      <c r="L15" s="3">
        <v>8210.2024499999989</v>
      </c>
      <c r="M15" s="3"/>
      <c r="N15" s="22">
        <v>2013</v>
      </c>
      <c r="O15" s="3"/>
      <c r="P15" s="12"/>
    </row>
    <row r="16" spans="1:16" ht="12.75" customHeight="1" x14ac:dyDescent="0.2">
      <c r="A16" s="22">
        <v>2014</v>
      </c>
      <c r="C16" s="3">
        <f t="shared" ref="C16:H16" si="0">SUM(C94:C97)</f>
        <v>1242319</v>
      </c>
      <c r="D16" s="3">
        <f t="shared" si="0"/>
        <v>3316164</v>
      </c>
      <c r="E16" s="3">
        <f t="shared" si="0"/>
        <v>3858641</v>
      </c>
      <c r="F16" s="3">
        <f t="shared" si="0"/>
        <v>448802</v>
      </c>
      <c r="G16" s="3">
        <f t="shared" si="0"/>
        <v>-137673</v>
      </c>
      <c r="H16" s="3">
        <f t="shared" si="0"/>
        <v>115453</v>
      </c>
      <c r="I16" s="3">
        <f>I97</f>
        <v>791488</v>
      </c>
      <c r="J16" s="3"/>
      <c r="K16" s="22"/>
      <c r="L16" s="3">
        <f>SUM(L94:L97)</f>
        <v>4693.1644500000002</v>
      </c>
      <c r="M16" s="3"/>
      <c r="N16" s="22">
        <v>2014</v>
      </c>
      <c r="O16" s="3"/>
      <c r="P16" s="12"/>
    </row>
    <row r="17" spans="1:16" x14ac:dyDescent="0.2">
      <c r="A17" s="22">
        <v>2015</v>
      </c>
      <c r="C17" s="3">
        <f t="shared" ref="C17:H17" si="1">SUM(C99:C102)</f>
        <v>1329802</v>
      </c>
      <c r="D17" s="3">
        <f t="shared" si="1"/>
        <v>3873277</v>
      </c>
      <c r="E17" s="3">
        <f t="shared" si="1"/>
        <v>4551660</v>
      </c>
      <c r="F17" s="3">
        <f t="shared" si="1"/>
        <v>334088</v>
      </c>
      <c r="G17" s="3">
        <f t="shared" si="1"/>
        <v>-284198</v>
      </c>
      <c r="H17" s="3">
        <f t="shared" si="1"/>
        <v>80527</v>
      </c>
      <c r="I17" s="3">
        <f>I102</f>
        <v>1075686</v>
      </c>
      <c r="J17" s="3"/>
      <c r="K17" s="3"/>
      <c r="L17" s="3">
        <f>SUM(L99:L102)</f>
        <v>3273.4225500000002</v>
      </c>
      <c r="M17" s="3"/>
      <c r="N17" s="22">
        <v>2015</v>
      </c>
      <c r="O17" s="3"/>
      <c r="P17" s="12"/>
    </row>
    <row r="18" spans="1:16" x14ac:dyDescent="0.2">
      <c r="A18" s="22">
        <v>2016</v>
      </c>
      <c r="C18" s="3">
        <f>SUM(C104:C107)</f>
        <v>1189942</v>
      </c>
      <c r="D18" s="3">
        <f t="shared" ref="D18:L18" si="2">SUM(D104:D107)</f>
        <v>3412173</v>
      </c>
      <c r="E18" s="3">
        <f t="shared" si="2"/>
        <v>4526569</v>
      </c>
      <c r="F18" s="3">
        <f t="shared" si="2"/>
        <v>260450</v>
      </c>
      <c r="G18" s="3">
        <f t="shared" si="2"/>
        <v>194136</v>
      </c>
      <c r="H18" s="3">
        <f t="shared" si="2"/>
        <v>77517</v>
      </c>
      <c r="I18" s="3">
        <f>I107</f>
        <v>881550</v>
      </c>
      <c r="J18" s="3"/>
      <c r="K18" s="3"/>
      <c r="L18" s="3">
        <f t="shared" si="2"/>
        <v>3151.0660500000004</v>
      </c>
      <c r="M18" s="3"/>
      <c r="N18" s="22">
        <v>2016</v>
      </c>
      <c r="P18" s="12"/>
    </row>
    <row r="19" spans="1:16" x14ac:dyDescent="0.2">
      <c r="A19" s="22">
        <v>2017</v>
      </c>
      <c r="C19" s="3">
        <f t="shared" ref="C19:H19" si="3">SUM(C109:C112)</f>
        <v>1176668</v>
      </c>
      <c r="D19" s="3">
        <f t="shared" si="3"/>
        <v>980498</v>
      </c>
      <c r="E19" s="3">
        <f t="shared" si="3"/>
        <v>2444920</v>
      </c>
      <c r="F19" s="3">
        <f t="shared" si="3"/>
        <v>139003</v>
      </c>
      <c r="G19" s="3">
        <f t="shared" si="3"/>
        <v>483261</v>
      </c>
      <c r="H19" s="3">
        <f t="shared" si="3"/>
        <v>61297</v>
      </c>
      <c r="I19" s="3">
        <f>I112</f>
        <v>398289</v>
      </c>
      <c r="J19" s="3"/>
      <c r="K19" s="65"/>
      <c r="L19" s="3">
        <f>SUM(L109:L112)</f>
        <v>2491.7230500000001</v>
      </c>
      <c r="M19" s="57"/>
      <c r="N19" s="22">
        <v>2017</v>
      </c>
    </row>
    <row r="20" spans="1:16" x14ac:dyDescent="0.2">
      <c r="A20" s="22">
        <v>2018</v>
      </c>
      <c r="C20" s="3">
        <f t="shared" ref="C20:H20" si="4">SUM(C114:C117)</f>
        <v>1220464</v>
      </c>
      <c r="D20" s="3">
        <f t="shared" si="4"/>
        <v>1638285</v>
      </c>
      <c r="E20" s="3">
        <f t="shared" si="4"/>
        <v>2729884</v>
      </c>
      <c r="F20" s="3">
        <f t="shared" si="4"/>
        <v>218737</v>
      </c>
      <c r="G20" s="3">
        <f t="shared" si="4"/>
        <v>177057</v>
      </c>
      <c r="H20" s="3">
        <f t="shared" si="4"/>
        <v>46937</v>
      </c>
      <c r="I20" s="3">
        <f>I117</f>
        <v>221232</v>
      </c>
      <c r="J20" s="3"/>
      <c r="L20" s="3">
        <f>SUM(L114:L117)</f>
        <v>1907.9890499999997</v>
      </c>
      <c r="M20" s="57"/>
      <c r="N20" s="22">
        <v>2018</v>
      </c>
    </row>
    <row r="21" spans="1:16" x14ac:dyDescent="0.2">
      <c r="A21" s="22">
        <v>2019</v>
      </c>
      <c r="C21" s="3">
        <f t="shared" ref="C21:H21" si="5">SUM(C119:C122)</f>
        <v>1348863</v>
      </c>
      <c r="D21" s="3">
        <f t="shared" si="5"/>
        <v>2432027</v>
      </c>
      <c r="E21" s="3">
        <f t="shared" si="5"/>
        <v>2946423</v>
      </c>
      <c r="F21" s="3">
        <f t="shared" si="5"/>
        <v>378697</v>
      </c>
      <c r="G21" s="3">
        <f t="shared" si="5"/>
        <v>-398189</v>
      </c>
      <c r="H21" s="3">
        <f t="shared" si="5"/>
        <v>48786</v>
      </c>
      <c r="I21" s="3">
        <f>SUM(I122)</f>
        <v>619421</v>
      </c>
      <c r="J21" s="3"/>
      <c r="L21" s="3">
        <f>SUM(L119:L122)</f>
        <v>1983.1509000000001</v>
      </c>
      <c r="M21" s="57"/>
      <c r="N21" s="22">
        <v>2019</v>
      </c>
    </row>
    <row r="22" spans="1:16" x14ac:dyDescent="0.2">
      <c r="A22" s="22">
        <v>2020</v>
      </c>
      <c r="C22" s="3">
        <f t="shared" ref="C22:H22" si="6">SUM(C124:C127)</f>
        <v>1292819</v>
      </c>
      <c r="D22" s="3">
        <f t="shared" si="6"/>
        <v>3253085</v>
      </c>
      <c r="E22" s="3">
        <f t="shared" si="6"/>
        <v>4048619</v>
      </c>
      <c r="F22" s="3">
        <f t="shared" si="6"/>
        <v>216016</v>
      </c>
      <c r="G22" s="3">
        <f t="shared" si="6"/>
        <v>-339594</v>
      </c>
      <c r="H22" s="3">
        <f t="shared" si="6"/>
        <v>55058</v>
      </c>
      <c r="I22" s="3">
        <f>SUM(I127)</f>
        <v>959015</v>
      </c>
      <c r="J22" s="3"/>
      <c r="L22" s="3">
        <f>SUM(L124:L127)</f>
        <v>2238.1077</v>
      </c>
      <c r="M22" s="57"/>
      <c r="N22" s="22">
        <v>2020</v>
      </c>
    </row>
    <row r="23" spans="1:16" s="109" customFormat="1" x14ac:dyDescent="0.2">
      <c r="A23" s="108">
        <v>2021</v>
      </c>
      <c r="C23" s="7">
        <f>SUM(C129:C132)</f>
        <v>1358442</v>
      </c>
      <c r="D23" s="7">
        <f t="shared" ref="D23:L23" si="7">SUM(D129:D132)</f>
        <v>1861293</v>
      </c>
      <c r="E23" s="7">
        <f t="shared" si="7"/>
        <v>3897825</v>
      </c>
      <c r="F23" s="7">
        <f t="shared" si="7"/>
        <v>110891</v>
      </c>
      <c r="G23" s="7">
        <f t="shared" si="7"/>
        <v>644478</v>
      </c>
      <c r="H23" s="7">
        <f t="shared" si="7"/>
        <v>52694</v>
      </c>
      <c r="I23" s="7">
        <f>SUM(I132)</f>
        <v>314537</v>
      </c>
      <c r="J23" s="7"/>
      <c r="K23" s="7"/>
      <c r="L23" s="7">
        <f t="shared" si="7"/>
        <v>2142.0110999999997</v>
      </c>
      <c r="M23" s="110"/>
      <c r="N23" s="108">
        <v>2021</v>
      </c>
    </row>
    <row r="24" spans="1:16" x14ac:dyDescent="0.2">
      <c r="A24" s="22">
        <v>2022</v>
      </c>
      <c r="C24" s="3">
        <f t="shared" ref="C24:H24" si="8">SUM(C134:C137)</f>
        <v>1370635</v>
      </c>
      <c r="D24" s="3">
        <f t="shared" si="8"/>
        <v>2587185</v>
      </c>
      <c r="E24" s="3">
        <f t="shared" si="8"/>
        <v>3324943</v>
      </c>
      <c r="F24" s="3">
        <f t="shared" si="8"/>
        <v>200760</v>
      </c>
      <c r="G24" s="3">
        <f t="shared" si="8"/>
        <v>-410145</v>
      </c>
      <c r="H24" s="3">
        <f t="shared" si="8"/>
        <v>63131</v>
      </c>
      <c r="I24" s="3">
        <f>SUM(I137)</f>
        <v>724682</v>
      </c>
      <c r="J24" s="3"/>
      <c r="K24" s="3"/>
      <c r="L24" s="3">
        <f>SUM(L134:L137)</f>
        <v>2566.2751499999999</v>
      </c>
      <c r="M24" s="57"/>
      <c r="N24" s="22">
        <v>2022</v>
      </c>
    </row>
    <row r="25" spans="1:16" x14ac:dyDescent="0.2">
      <c r="A25" s="22">
        <v>2023</v>
      </c>
      <c r="J25" s="3"/>
      <c r="K25" s="3"/>
      <c r="L25" s="3"/>
      <c r="M25" s="57"/>
      <c r="N25" s="22">
        <v>2023</v>
      </c>
    </row>
    <row r="26" spans="1:16" ht="12.75" customHeight="1" x14ac:dyDescent="0.2">
      <c r="A26" s="23"/>
      <c r="J26" s="3"/>
      <c r="K26" s="3"/>
      <c r="L26" s="3"/>
      <c r="M26" s="3"/>
    </row>
    <row r="27" spans="1:16" ht="12.75" customHeight="1" x14ac:dyDescent="0.2">
      <c r="A27" s="22" t="str">
        <f>'Olieforbrug, TJ'!A27</f>
        <v>Januar - July</v>
      </c>
      <c r="J27" s="3"/>
      <c r="K27" s="3"/>
      <c r="L27" s="3"/>
      <c r="M27" s="3"/>
      <c r="N27" s="22" t="str">
        <f>'Olieforbrug, TJ'!M27</f>
        <v>January - July</v>
      </c>
    </row>
    <row r="28" spans="1:16" x14ac:dyDescent="0.2">
      <c r="A28" s="22">
        <f>'Olieforbrug, TJ'!A28</f>
        <v>2005</v>
      </c>
      <c r="C28" s="3">
        <f>SUM(C198:C204)</f>
        <v>779026</v>
      </c>
      <c r="D28" s="3">
        <f t="shared" ref="D28:L28" si="9">SUM(D198:D204)</f>
        <v>654666</v>
      </c>
      <c r="E28" s="3">
        <f t="shared" si="9"/>
        <v>862775</v>
      </c>
      <c r="F28" s="3">
        <f t="shared" si="9"/>
        <v>299375</v>
      </c>
      <c r="G28" s="3">
        <f t="shared" si="9"/>
        <v>38380</v>
      </c>
      <c r="H28" s="3">
        <f t="shared" si="9"/>
        <v>356299</v>
      </c>
      <c r="I28" s="3">
        <f>SUM(I204)</f>
        <v>416258</v>
      </c>
      <c r="J28" s="3"/>
      <c r="K28" s="3"/>
      <c r="L28" s="3">
        <f t="shared" si="9"/>
        <v>14483.554349999997</v>
      </c>
      <c r="M28" s="3"/>
      <c r="N28" s="22">
        <f>'Olieforbrug, TJ'!M28</f>
        <v>2005</v>
      </c>
      <c r="P28" s="3"/>
    </row>
    <row r="29" spans="1:16" x14ac:dyDescent="0.2">
      <c r="A29" s="22">
        <f>'Olieforbrug, TJ'!A29</f>
        <v>2006</v>
      </c>
      <c r="C29" s="3">
        <f>SUM(C211:C217)</f>
        <v>823411</v>
      </c>
      <c r="D29" s="3">
        <f t="shared" ref="D29:L29" si="10">SUM(D211:D217)</f>
        <v>711276</v>
      </c>
      <c r="E29" s="3">
        <f t="shared" si="10"/>
        <v>664110</v>
      </c>
      <c r="F29" s="3">
        <f t="shared" si="10"/>
        <v>448250</v>
      </c>
      <c r="G29" s="3">
        <f t="shared" si="10"/>
        <v>48726</v>
      </c>
      <c r="H29" s="3">
        <f t="shared" si="10"/>
        <v>436963</v>
      </c>
      <c r="I29" s="3">
        <f>SUM(I217)</f>
        <v>496079</v>
      </c>
      <c r="J29" s="3"/>
      <c r="K29" s="3"/>
      <c r="L29" s="3">
        <f t="shared" si="10"/>
        <v>17762.54595</v>
      </c>
      <c r="M29" s="3"/>
      <c r="N29" s="22">
        <f>'Olieforbrug, TJ'!M29</f>
        <v>2006</v>
      </c>
      <c r="P29" s="3"/>
    </row>
    <row r="30" spans="1:16" x14ac:dyDescent="0.2">
      <c r="A30" s="22">
        <f>'Olieforbrug, TJ'!A30</f>
        <v>2007</v>
      </c>
      <c r="C30" s="3">
        <f>SUM(C224:C230)</f>
        <v>824900</v>
      </c>
      <c r="D30" s="3">
        <f t="shared" ref="D30:L30" si="11">SUM(D224:D230)</f>
        <v>769357</v>
      </c>
      <c r="E30" s="3">
        <f t="shared" si="11"/>
        <v>898097</v>
      </c>
      <c r="F30" s="3">
        <f t="shared" si="11"/>
        <v>506614</v>
      </c>
      <c r="G30" s="3">
        <f t="shared" si="11"/>
        <v>42451</v>
      </c>
      <c r="H30" s="3">
        <f t="shared" si="11"/>
        <v>290859</v>
      </c>
      <c r="I30" s="3">
        <f>SUM(I230)</f>
        <v>533194</v>
      </c>
      <c r="J30" s="3"/>
      <c r="K30" s="3"/>
      <c r="L30" s="3">
        <f t="shared" si="11"/>
        <v>11823.418350000002</v>
      </c>
      <c r="M30" s="3"/>
      <c r="N30" s="22">
        <f>'Olieforbrug, TJ'!M30</f>
        <v>2007</v>
      </c>
      <c r="P30" s="3"/>
    </row>
    <row r="31" spans="1:16" x14ac:dyDescent="0.2">
      <c r="A31" s="22">
        <f>'Olieforbrug, TJ'!A31</f>
        <v>2008</v>
      </c>
      <c r="C31" s="3">
        <f>SUM(C237:C243)</f>
        <v>756745</v>
      </c>
      <c r="D31" s="3">
        <f t="shared" ref="D31:L31" si="12">SUM(D237:D243)</f>
        <v>1456053</v>
      </c>
      <c r="E31" s="3">
        <f t="shared" si="12"/>
        <v>1456971</v>
      </c>
      <c r="F31" s="3">
        <f t="shared" si="12"/>
        <v>466798</v>
      </c>
      <c r="G31" s="3">
        <f t="shared" si="12"/>
        <v>-8814</v>
      </c>
      <c r="H31" s="3">
        <f t="shared" si="12"/>
        <v>179344</v>
      </c>
      <c r="I31" s="3">
        <f>SUM(I243)</f>
        <v>527103</v>
      </c>
      <c r="J31" s="3"/>
      <c r="K31" s="3"/>
      <c r="L31" s="3">
        <f t="shared" si="12"/>
        <v>7290.3335999999999</v>
      </c>
      <c r="M31" s="3"/>
      <c r="N31" s="22">
        <f>'Olieforbrug, TJ'!M31</f>
        <v>2008</v>
      </c>
      <c r="P31" s="3"/>
    </row>
    <row r="32" spans="1:16" x14ac:dyDescent="0.2">
      <c r="A32" s="22">
        <f>'Olieforbrug, TJ'!A32</f>
        <v>2009</v>
      </c>
      <c r="C32" s="3">
        <f>SUM(C250:C256)</f>
        <v>820525</v>
      </c>
      <c r="D32" s="3">
        <f t="shared" ref="D32:L32" si="13">SUM(D250:D256)</f>
        <v>615954</v>
      </c>
      <c r="E32" s="3">
        <f t="shared" si="13"/>
        <v>1022622</v>
      </c>
      <c r="F32" s="3">
        <f t="shared" si="13"/>
        <v>186343</v>
      </c>
      <c r="G32" s="3">
        <f t="shared" si="13"/>
        <v>-116194</v>
      </c>
      <c r="H32" s="3">
        <f t="shared" si="13"/>
        <v>247421</v>
      </c>
      <c r="I32" s="3">
        <f>SUM(I256)</f>
        <v>596532</v>
      </c>
      <c r="J32" s="3"/>
      <c r="K32" s="3"/>
      <c r="L32" s="3">
        <f t="shared" si="13"/>
        <v>10057.66365</v>
      </c>
      <c r="M32" s="3"/>
      <c r="N32" s="22">
        <f>'Olieforbrug, TJ'!M32</f>
        <v>2009</v>
      </c>
      <c r="P32" s="3"/>
    </row>
    <row r="33" spans="1:16" x14ac:dyDescent="0.2">
      <c r="A33" s="22">
        <f>'Olieforbrug, TJ'!A33</f>
        <v>2010</v>
      </c>
      <c r="C33" s="3">
        <f>SUM(C263:C269)</f>
        <v>797886</v>
      </c>
      <c r="D33" s="3">
        <f t="shared" ref="D33:L33" si="14">SUM(D263:D269)</f>
        <v>1413262</v>
      </c>
      <c r="E33" s="3">
        <f t="shared" si="14"/>
        <v>1534377</v>
      </c>
      <c r="F33" s="3">
        <f t="shared" si="14"/>
        <v>215880</v>
      </c>
      <c r="G33" s="3">
        <f t="shared" si="14"/>
        <v>-379067</v>
      </c>
      <c r="H33" s="3">
        <f t="shared" si="14"/>
        <v>190384</v>
      </c>
      <c r="I33" s="3">
        <f>SUM(I269)</f>
        <v>969527</v>
      </c>
      <c r="J33" s="3"/>
      <c r="K33" s="3"/>
      <c r="L33" s="3">
        <f t="shared" si="14"/>
        <v>7739.1095999999998</v>
      </c>
      <c r="M33" s="3"/>
      <c r="N33" s="22">
        <f>'Olieforbrug, TJ'!M33</f>
        <v>2010</v>
      </c>
      <c r="P33" s="3"/>
    </row>
    <row r="34" spans="1:16" x14ac:dyDescent="0.2">
      <c r="A34" s="22">
        <f>'Olieforbrug, TJ'!A34</f>
        <v>2011</v>
      </c>
      <c r="C34" s="3">
        <f>SUM(C276:C282)</f>
        <v>722981</v>
      </c>
      <c r="D34" s="3">
        <f t="shared" ref="D34:L34" si="15">SUM(D276:D282)</f>
        <v>1105290</v>
      </c>
      <c r="E34" s="3">
        <f t="shared" si="15"/>
        <v>1790998</v>
      </c>
      <c r="F34" s="3">
        <f t="shared" si="15"/>
        <v>296007</v>
      </c>
      <c r="G34" s="3">
        <f t="shared" si="15"/>
        <v>354448</v>
      </c>
      <c r="H34" s="3">
        <f t="shared" si="15"/>
        <v>104290</v>
      </c>
      <c r="I34" s="3">
        <f>SUM(I282)</f>
        <v>515805</v>
      </c>
      <c r="J34" s="3"/>
      <c r="K34" s="3"/>
      <c r="L34" s="3">
        <f t="shared" si="15"/>
        <v>4239.3884999999991</v>
      </c>
      <c r="M34" s="3"/>
      <c r="N34" s="22">
        <f>'Olieforbrug, TJ'!M34</f>
        <v>2011</v>
      </c>
      <c r="P34" s="3"/>
    </row>
    <row r="35" spans="1:16" x14ac:dyDescent="0.2">
      <c r="A35" s="22">
        <f>'Olieforbrug, TJ'!A35</f>
        <v>2012</v>
      </c>
      <c r="C35" s="3">
        <f>SUM(C289:C295)</f>
        <v>733977</v>
      </c>
      <c r="D35" s="3">
        <f t="shared" ref="D35:L35" si="16">SUM(D289:D295)</f>
        <v>1118974</v>
      </c>
      <c r="E35" s="3">
        <f t="shared" si="16"/>
        <v>1891212</v>
      </c>
      <c r="F35" s="3">
        <f t="shared" si="16"/>
        <v>174692</v>
      </c>
      <c r="G35" s="3">
        <f t="shared" si="16"/>
        <v>298348</v>
      </c>
      <c r="H35" s="3">
        <f t="shared" si="16"/>
        <v>105102</v>
      </c>
      <c r="I35" s="3">
        <f>SUM(I295)</f>
        <v>237986</v>
      </c>
      <c r="J35" s="3"/>
      <c r="K35" s="3"/>
      <c r="L35" s="3">
        <f t="shared" si="16"/>
        <v>4272.3963000000003</v>
      </c>
      <c r="M35" s="3"/>
      <c r="N35" s="22">
        <f>'Olieforbrug, TJ'!M35</f>
        <v>2012</v>
      </c>
      <c r="P35" s="3"/>
    </row>
    <row r="36" spans="1:16" x14ac:dyDescent="0.2">
      <c r="A36" s="22">
        <f>'Olieforbrug, TJ'!A36</f>
        <v>2013</v>
      </c>
      <c r="C36" s="3">
        <f>SUM(C302:C308)</f>
        <v>682678</v>
      </c>
      <c r="D36" s="3">
        <f t="shared" ref="D36:L36" si="17">SUM(D302:D308)</f>
        <v>1781272</v>
      </c>
      <c r="E36" s="3">
        <f t="shared" si="17"/>
        <v>1978967</v>
      </c>
      <c r="F36" s="3">
        <f t="shared" si="17"/>
        <v>155309</v>
      </c>
      <c r="G36" s="3">
        <f t="shared" si="17"/>
        <v>-242491</v>
      </c>
      <c r="H36" s="3">
        <f t="shared" si="17"/>
        <v>126371</v>
      </c>
      <c r="I36" s="3">
        <f>SUM(I308)</f>
        <v>703893</v>
      </c>
      <c r="J36" s="3"/>
      <c r="K36" s="3"/>
      <c r="L36" s="3">
        <f t="shared" si="17"/>
        <v>5136.9811499999996</v>
      </c>
      <c r="M36" s="3"/>
      <c r="N36" s="22">
        <f>'Olieforbrug, TJ'!M36</f>
        <v>2013</v>
      </c>
      <c r="P36" s="3"/>
    </row>
    <row r="37" spans="1:16" x14ac:dyDescent="0.2">
      <c r="A37" s="22">
        <f>'Olieforbrug, TJ'!A37</f>
        <v>2014</v>
      </c>
      <c r="C37" s="3">
        <f>SUM(C315:C321)</f>
        <v>739884</v>
      </c>
      <c r="D37" s="3">
        <f t="shared" ref="D37:L37" si="18">SUM(D315:D321)</f>
        <v>2131931</v>
      </c>
      <c r="E37" s="3">
        <f t="shared" si="18"/>
        <v>2431671</v>
      </c>
      <c r="F37" s="3">
        <f t="shared" si="18"/>
        <v>304242</v>
      </c>
      <c r="G37" s="3">
        <f t="shared" si="18"/>
        <v>42482</v>
      </c>
      <c r="H37" s="3">
        <f t="shared" si="18"/>
        <v>47097</v>
      </c>
      <c r="I37" s="3">
        <f>SUM(I321)</f>
        <v>611333</v>
      </c>
      <c r="J37" s="3"/>
      <c r="K37" s="3"/>
      <c r="L37" s="3">
        <f t="shared" si="18"/>
        <v>1914.4930499999998</v>
      </c>
      <c r="M37" s="3"/>
      <c r="N37" s="22">
        <f>'Olieforbrug, TJ'!M37</f>
        <v>2014</v>
      </c>
      <c r="P37" s="3"/>
    </row>
    <row r="38" spans="1:16" x14ac:dyDescent="0.2">
      <c r="A38" s="22">
        <f>'Olieforbrug, TJ'!A38</f>
        <v>2015</v>
      </c>
      <c r="C38" s="3">
        <f>SUM(C328:C334)</f>
        <v>774316</v>
      </c>
      <c r="D38" s="3">
        <f t="shared" ref="D38:L38" si="19">SUM(D328:D334)</f>
        <v>2410433</v>
      </c>
      <c r="E38" s="3">
        <f t="shared" si="19"/>
        <v>2982079</v>
      </c>
      <c r="F38" s="3">
        <f t="shared" si="19"/>
        <v>199967</v>
      </c>
      <c r="G38" s="3">
        <f t="shared" si="19"/>
        <v>-2720</v>
      </c>
      <c r="H38" s="3">
        <f t="shared" si="19"/>
        <v>37806</v>
      </c>
      <c r="I38" s="3">
        <f>SUM(I334)</f>
        <v>794208</v>
      </c>
      <c r="J38" s="3"/>
      <c r="K38" s="3"/>
      <c r="L38" s="3">
        <f t="shared" si="19"/>
        <v>1536.8138999999999</v>
      </c>
      <c r="M38" s="3"/>
      <c r="N38" s="22">
        <f>'Olieforbrug, TJ'!M38</f>
        <v>2015</v>
      </c>
      <c r="P38" s="3"/>
    </row>
    <row r="39" spans="1:16" x14ac:dyDescent="0.2">
      <c r="A39" s="22">
        <f>'Olieforbrug, TJ'!A39</f>
        <v>2016</v>
      </c>
      <c r="C39" s="3">
        <f>SUM(C341:C347)</f>
        <v>679440</v>
      </c>
      <c r="D39" s="3">
        <f t="shared" ref="D39:L39" si="20">SUM(D341:D347)</f>
        <v>2274610</v>
      </c>
      <c r="E39" s="3">
        <f t="shared" si="20"/>
        <v>3039777</v>
      </c>
      <c r="F39" s="3">
        <f t="shared" si="20"/>
        <v>176080</v>
      </c>
      <c r="G39" s="3">
        <f t="shared" si="20"/>
        <v>237297</v>
      </c>
      <c r="H39" s="3">
        <f t="shared" si="20"/>
        <v>23514</v>
      </c>
      <c r="I39" s="3">
        <f>SUM(I347)</f>
        <v>838389</v>
      </c>
      <c r="J39" s="3"/>
      <c r="K39" s="3"/>
      <c r="L39" s="3">
        <f t="shared" si="20"/>
        <v>955.84410000000003</v>
      </c>
      <c r="M39" s="3"/>
      <c r="N39" s="22">
        <f>'Olieforbrug, TJ'!M39</f>
        <v>2016</v>
      </c>
      <c r="P39" s="3"/>
    </row>
    <row r="40" spans="1:16" x14ac:dyDescent="0.2">
      <c r="A40" s="22">
        <f>'Olieforbrug, TJ'!A40</f>
        <v>2017</v>
      </c>
      <c r="C40" s="3">
        <f>SUM(C354:C360)</f>
        <v>721795</v>
      </c>
      <c r="D40" s="3">
        <f t="shared" ref="D40:L40" si="21">SUM(D354:D360)</f>
        <v>636509</v>
      </c>
      <c r="E40" s="3">
        <f t="shared" si="21"/>
        <v>1661947</v>
      </c>
      <c r="F40" s="3">
        <f t="shared" si="21"/>
        <v>72639</v>
      </c>
      <c r="G40" s="3">
        <f t="shared" si="21"/>
        <v>381318</v>
      </c>
      <c r="H40" s="3">
        <f t="shared" si="21"/>
        <v>7051</v>
      </c>
      <c r="I40" s="3">
        <f>SUM(I360)</f>
        <v>500232</v>
      </c>
      <c r="J40" s="3"/>
      <c r="K40" s="3"/>
      <c r="L40" s="3">
        <f t="shared" si="21"/>
        <v>286.62315000000001</v>
      </c>
      <c r="M40" s="3"/>
      <c r="N40" s="22">
        <f>'Olieforbrug, TJ'!M40</f>
        <v>2017</v>
      </c>
      <c r="P40" s="3"/>
    </row>
    <row r="41" spans="1:16" x14ac:dyDescent="0.2">
      <c r="A41" s="22">
        <f>'Olieforbrug, TJ'!A41</f>
        <v>2018</v>
      </c>
      <c r="C41" s="3">
        <f>SUM(C367:C373)</f>
        <v>718771</v>
      </c>
      <c r="D41" s="3">
        <f t="shared" ref="D41:L41" si="22">SUM(D367:D373)</f>
        <v>933086</v>
      </c>
      <c r="E41" s="3">
        <f t="shared" si="22"/>
        <v>1643543</v>
      </c>
      <c r="F41" s="3">
        <f t="shared" si="22"/>
        <v>129332</v>
      </c>
      <c r="G41" s="3">
        <f t="shared" si="22"/>
        <v>137893</v>
      </c>
      <c r="H41" s="3">
        <f t="shared" si="22"/>
        <v>11579</v>
      </c>
      <c r="I41" s="3">
        <f>SUM(I373)</f>
        <v>260396</v>
      </c>
      <c r="J41" s="3"/>
      <c r="K41" s="3"/>
      <c r="L41" s="3">
        <f t="shared" si="22"/>
        <v>470.68634999999995</v>
      </c>
      <c r="M41" s="3"/>
      <c r="N41" s="22">
        <f>'Olieforbrug, TJ'!M41</f>
        <v>2018</v>
      </c>
      <c r="P41" s="3"/>
    </row>
    <row r="42" spans="1:16" x14ac:dyDescent="0.2">
      <c r="A42" s="22">
        <f>'Olieforbrug, TJ'!A42</f>
        <v>2019</v>
      </c>
      <c r="C42" s="3">
        <f>SUM(C380:C386)</f>
        <v>793444</v>
      </c>
      <c r="D42" s="3">
        <f t="shared" ref="D42:L42" si="23">SUM(D380:D386)</f>
        <v>1220740</v>
      </c>
      <c r="E42" s="3">
        <f t="shared" si="23"/>
        <v>1207852</v>
      </c>
      <c r="F42" s="3">
        <f t="shared" si="23"/>
        <v>187800</v>
      </c>
      <c r="G42" s="3">
        <f t="shared" si="23"/>
        <v>-604680</v>
      </c>
      <c r="H42" s="3">
        <f t="shared" si="23"/>
        <v>11847</v>
      </c>
      <c r="I42" s="3">
        <f>SUM(I386)</f>
        <v>825912</v>
      </c>
      <c r="J42" s="3"/>
      <c r="K42" s="3"/>
      <c r="L42" s="3">
        <f t="shared" si="23"/>
        <v>481.58054999999996</v>
      </c>
      <c r="M42" s="3"/>
      <c r="N42" s="22">
        <f>'Olieforbrug, TJ'!M42</f>
        <v>2019</v>
      </c>
      <c r="O42" s="3"/>
      <c r="P42" s="3"/>
    </row>
    <row r="43" spans="1:16" x14ac:dyDescent="0.2">
      <c r="A43" s="22">
        <f>'Olieforbrug, TJ'!A43</f>
        <v>2020</v>
      </c>
      <c r="C43" s="3">
        <f>SUM(C393:C399)</f>
        <v>783402</v>
      </c>
      <c r="D43" s="3">
        <f t="shared" ref="D43:L43" si="24">SUM(D393:D399)</f>
        <v>1890895</v>
      </c>
      <c r="E43" s="3">
        <f t="shared" si="24"/>
        <v>2318518</v>
      </c>
      <c r="F43" s="3">
        <f t="shared" si="24"/>
        <v>121876</v>
      </c>
      <c r="G43" s="3">
        <f t="shared" si="24"/>
        <v>-286010</v>
      </c>
      <c r="H43" s="3">
        <f t="shared" si="24"/>
        <v>16193</v>
      </c>
      <c r="I43" s="3">
        <f>SUM(I399)</f>
        <v>905431</v>
      </c>
      <c r="J43" s="3"/>
      <c r="K43" s="3"/>
      <c r="L43" s="3">
        <f t="shared" si="24"/>
        <v>658.24545000000001</v>
      </c>
      <c r="M43" s="3"/>
      <c r="N43" s="22">
        <f>'Olieforbrug, TJ'!M43</f>
        <v>2020</v>
      </c>
      <c r="O43" s="3"/>
      <c r="P43" s="3"/>
    </row>
    <row r="44" spans="1:16" x14ac:dyDescent="0.2">
      <c r="A44" s="22">
        <f>'Olieforbrug, TJ'!A44</f>
        <v>2021</v>
      </c>
      <c r="C44" s="3">
        <f>SUM(C406:C412)</f>
        <v>809390</v>
      </c>
      <c r="D44" s="3">
        <f t="shared" ref="D44:L44" si="25">SUM(D406:D412)</f>
        <v>1155763</v>
      </c>
      <c r="E44" s="3">
        <f t="shared" si="25"/>
        <v>2549520</v>
      </c>
      <c r="F44" s="3">
        <f t="shared" si="25"/>
        <v>54999</v>
      </c>
      <c r="G44" s="3">
        <f t="shared" si="25"/>
        <v>538004</v>
      </c>
      <c r="H44" s="3">
        <f t="shared" si="25"/>
        <v>21536</v>
      </c>
      <c r="I44" s="3">
        <f>SUM(I412)</f>
        <v>421011</v>
      </c>
      <c r="J44" s="3"/>
      <c r="K44" s="3"/>
      <c r="L44" s="3">
        <f t="shared" si="25"/>
        <v>875.4384</v>
      </c>
      <c r="M44" s="3"/>
      <c r="N44" s="22">
        <f>'Olieforbrug, TJ'!M44</f>
        <v>2021</v>
      </c>
      <c r="O44" s="3"/>
      <c r="P44" s="3"/>
    </row>
    <row r="45" spans="1:16" x14ac:dyDescent="0.2">
      <c r="A45" s="22">
        <f>'Olieforbrug, TJ'!A45</f>
        <v>2022</v>
      </c>
      <c r="C45" s="3">
        <f>SUM(C419:C425)</f>
        <v>798333</v>
      </c>
      <c r="D45" s="3">
        <f t="shared" ref="D45:L45" si="26">SUM(D419:D425)</f>
        <v>1321782</v>
      </c>
      <c r="E45" s="3">
        <f t="shared" si="26"/>
        <v>2060213</v>
      </c>
      <c r="F45" s="3">
        <f t="shared" si="26"/>
        <v>102009</v>
      </c>
      <c r="G45" s="3">
        <f t="shared" si="26"/>
        <v>41946</v>
      </c>
      <c r="H45" s="3">
        <f t="shared" si="26"/>
        <v>28417</v>
      </c>
      <c r="I45" s="3">
        <f>SUM(I425)</f>
        <v>272591</v>
      </c>
      <c r="J45" s="3"/>
      <c r="K45" s="3"/>
      <c r="L45" s="3">
        <f t="shared" si="26"/>
        <v>1155.1510499999999</v>
      </c>
      <c r="M45" s="3"/>
      <c r="N45" s="22">
        <f>'Olieforbrug, TJ'!M45</f>
        <v>2022</v>
      </c>
      <c r="O45" s="3"/>
      <c r="P45" s="3"/>
    </row>
    <row r="46" spans="1:16" x14ac:dyDescent="0.2">
      <c r="A46" s="22">
        <f>'Olieforbrug, TJ'!A46</f>
        <v>2023</v>
      </c>
      <c r="C46" s="3">
        <f>SUM(C432:C438)</f>
        <v>866155</v>
      </c>
      <c r="D46" s="3">
        <f t="shared" ref="D46:L46" si="27">SUM(D432:D438)</f>
        <v>1035002</v>
      </c>
      <c r="E46" s="3">
        <f t="shared" si="27"/>
        <v>2068085</v>
      </c>
      <c r="F46" s="3">
        <f t="shared" si="27"/>
        <v>164823</v>
      </c>
      <c r="G46" s="3">
        <f t="shared" si="27"/>
        <v>392863</v>
      </c>
      <c r="H46" s="3">
        <f t="shared" si="27"/>
        <v>97250</v>
      </c>
      <c r="I46" s="3">
        <f>SUM(I438)</f>
        <v>331819</v>
      </c>
      <c r="J46" s="3"/>
      <c r="K46" s="3"/>
      <c r="L46" s="3">
        <f t="shared" si="27"/>
        <v>3953.2124999999996</v>
      </c>
      <c r="M46" s="3"/>
      <c r="N46" s="22">
        <f>'Olieforbrug, TJ'!M46</f>
        <v>2023</v>
      </c>
      <c r="O46" s="3"/>
      <c r="P46" s="3"/>
    </row>
    <row r="47" spans="1:16" x14ac:dyDescent="0.2">
      <c r="A47" s="22"/>
      <c r="J47" s="3"/>
      <c r="K47" s="3"/>
      <c r="L47" s="3"/>
      <c r="M47" s="3"/>
      <c r="N47" s="22"/>
    </row>
    <row r="48" spans="1:16" ht="12.75" customHeight="1" thickBot="1" x14ac:dyDescent="0.25">
      <c r="A48" s="2"/>
      <c r="C48" s="25"/>
      <c r="D48" s="25"/>
      <c r="E48" s="25"/>
      <c r="F48" s="25"/>
      <c r="G48" s="25"/>
      <c r="H48" s="25"/>
      <c r="I48" s="25"/>
      <c r="L48" s="25"/>
      <c r="N48" s="2"/>
    </row>
    <row r="49" spans="1:14" ht="12.75" customHeight="1" x14ac:dyDescent="0.2">
      <c r="A49" s="23" t="s">
        <v>40</v>
      </c>
      <c r="C49" s="3">
        <v>371947</v>
      </c>
      <c r="D49" s="3">
        <v>260306</v>
      </c>
      <c r="E49" s="3">
        <v>391266</v>
      </c>
      <c r="F49" s="3">
        <v>127632</v>
      </c>
      <c r="G49" s="3">
        <v>99645</v>
      </c>
      <c r="H49" s="3">
        <v>229230</v>
      </c>
      <c r="I49" s="3">
        <v>354993</v>
      </c>
      <c r="L49" s="3">
        <v>9318.1994999999988</v>
      </c>
      <c r="N49" s="26" t="s">
        <v>61</v>
      </c>
    </row>
    <row r="50" spans="1:14" ht="12.75" customHeight="1" x14ac:dyDescent="0.2">
      <c r="A50" s="23" t="s">
        <v>41</v>
      </c>
      <c r="C50" s="3">
        <v>277854</v>
      </c>
      <c r="D50" s="3">
        <v>297379</v>
      </c>
      <c r="E50" s="3">
        <v>338730</v>
      </c>
      <c r="F50" s="3">
        <v>123562</v>
      </c>
      <c r="G50" s="3">
        <v>-30343</v>
      </c>
      <c r="H50" s="3">
        <v>105002</v>
      </c>
      <c r="I50" s="3">
        <v>385336</v>
      </c>
      <c r="L50" s="3">
        <v>4268.3312999999998</v>
      </c>
      <c r="N50" s="26" t="s">
        <v>62</v>
      </c>
    </row>
    <row r="51" spans="1:14" ht="12.75" customHeight="1" x14ac:dyDescent="0.2">
      <c r="A51" s="23" t="s">
        <v>42</v>
      </c>
      <c r="C51" s="3">
        <v>386230</v>
      </c>
      <c r="D51" s="3">
        <v>309987</v>
      </c>
      <c r="E51" s="3">
        <v>388800</v>
      </c>
      <c r="F51" s="3">
        <v>117340</v>
      </c>
      <c r="G51" s="3">
        <v>-154183</v>
      </c>
      <c r="H51" s="3">
        <v>87299</v>
      </c>
      <c r="I51" s="3">
        <v>539519</v>
      </c>
      <c r="L51" s="3">
        <v>4669.0589999999993</v>
      </c>
      <c r="N51" s="26" t="s">
        <v>63</v>
      </c>
    </row>
    <row r="52" spans="1:14" ht="12.75" customHeight="1" x14ac:dyDescent="0.2">
      <c r="A52" s="23" t="s">
        <v>43</v>
      </c>
      <c r="C52" s="3">
        <v>369279</v>
      </c>
      <c r="D52" s="3">
        <v>331580</v>
      </c>
      <c r="E52" s="3">
        <v>426048</v>
      </c>
      <c r="F52" s="3">
        <v>138000</v>
      </c>
      <c r="G52" s="3">
        <v>-5286</v>
      </c>
      <c r="H52" s="3">
        <v>165280</v>
      </c>
      <c r="I52" s="3">
        <v>544805</v>
      </c>
      <c r="L52" s="3">
        <v>6718.6319999999996</v>
      </c>
      <c r="N52" s="26" t="s">
        <v>64</v>
      </c>
    </row>
    <row r="53" spans="1:14" ht="12.75" customHeight="1" x14ac:dyDescent="0.2">
      <c r="A53" s="23"/>
      <c r="L53" s="3"/>
    </row>
    <row r="54" spans="1:14" ht="12.75" customHeight="1" x14ac:dyDescent="0.2">
      <c r="A54" s="23" t="s">
        <v>44</v>
      </c>
      <c r="C54" s="3">
        <v>383920</v>
      </c>
      <c r="D54" s="3">
        <v>285392</v>
      </c>
      <c r="E54" s="3">
        <v>404504</v>
      </c>
      <c r="F54" s="3">
        <v>128422</v>
      </c>
      <c r="G54" s="3">
        <v>139636</v>
      </c>
      <c r="H54" s="3">
        <v>270918</v>
      </c>
      <c r="I54" s="3">
        <v>405169</v>
      </c>
      <c r="L54" s="3">
        <v>11012.816699999999</v>
      </c>
      <c r="N54" s="26" t="s">
        <v>81</v>
      </c>
    </row>
    <row r="55" spans="1:14" ht="12.75" customHeight="1" x14ac:dyDescent="0.2">
      <c r="A55" s="23" t="s">
        <v>45</v>
      </c>
      <c r="C55" s="3">
        <v>322309</v>
      </c>
      <c r="D55" s="3">
        <v>339091</v>
      </c>
      <c r="E55" s="3">
        <v>193875</v>
      </c>
      <c r="F55" s="3">
        <v>239125</v>
      </c>
      <c r="G55" s="3">
        <v>-109283</v>
      </c>
      <c r="H55" s="3">
        <v>137434</v>
      </c>
      <c r="I55" s="3">
        <v>514452</v>
      </c>
      <c r="L55" s="3">
        <v>5586.6921000000002</v>
      </c>
      <c r="N55" s="26" t="s">
        <v>82</v>
      </c>
    </row>
    <row r="56" spans="1:14" ht="12.75" customHeight="1" x14ac:dyDescent="0.2">
      <c r="A56" s="23" t="s">
        <v>46</v>
      </c>
      <c r="C56" s="3">
        <v>381882</v>
      </c>
      <c r="D56" s="3">
        <v>239953</v>
      </c>
      <c r="E56" s="3">
        <v>232414</v>
      </c>
      <c r="F56" s="3">
        <v>225779</v>
      </c>
      <c r="G56" s="3">
        <v>-54230</v>
      </c>
      <c r="H56" s="3">
        <v>75675</v>
      </c>
      <c r="I56" s="3">
        <v>568682</v>
      </c>
      <c r="L56" s="3">
        <v>3076.1887499999998</v>
      </c>
      <c r="N56" s="26" t="s">
        <v>83</v>
      </c>
    </row>
    <row r="57" spans="1:14" ht="12.75" customHeight="1" x14ac:dyDescent="0.2">
      <c r="A57" s="23" t="s">
        <v>47</v>
      </c>
      <c r="C57" s="3">
        <v>385625</v>
      </c>
      <c r="D57" s="3">
        <v>245183</v>
      </c>
      <c r="E57" s="3">
        <v>321955</v>
      </c>
      <c r="F57" s="3">
        <v>183173</v>
      </c>
      <c r="G57" s="3">
        <v>-6963</v>
      </c>
      <c r="H57" s="3">
        <v>168398</v>
      </c>
      <c r="I57" s="3">
        <v>575645</v>
      </c>
      <c r="L57" s="3">
        <v>6845.3787000000002</v>
      </c>
      <c r="N57" s="26" t="s">
        <v>84</v>
      </c>
    </row>
    <row r="58" spans="1:14" ht="12.75" customHeight="1" x14ac:dyDescent="0.2">
      <c r="A58" s="23"/>
      <c r="L58" s="3"/>
    </row>
    <row r="59" spans="1:14" ht="12.75" customHeight="1" x14ac:dyDescent="0.2">
      <c r="A59" s="23" t="s">
        <v>48</v>
      </c>
      <c r="C59" s="3">
        <v>347064</v>
      </c>
      <c r="D59" s="3">
        <v>278807</v>
      </c>
      <c r="E59" s="3">
        <v>468024</v>
      </c>
      <c r="F59" s="3">
        <v>202112</v>
      </c>
      <c r="G59" s="3">
        <v>183134</v>
      </c>
      <c r="H59" s="3">
        <v>147611</v>
      </c>
      <c r="I59" s="3">
        <v>392511</v>
      </c>
      <c r="L59" s="3">
        <v>6000.3871500000005</v>
      </c>
      <c r="N59" s="26" t="s">
        <v>85</v>
      </c>
    </row>
    <row r="60" spans="1:14" ht="12.75" customHeight="1" x14ac:dyDescent="0.2">
      <c r="A60" s="23" t="s">
        <v>49</v>
      </c>
      <c r="C60" s="3">
        <v>380620</v>
      </c>
      <c r="D60" s="3">
        <v>337375</v>
      </c>
      <c r="E60" s="3">
        <v>316306</v>
      </c>
      <c r="F60" s="3">
        <v>229800</v>
      </c>
      <c r="G60" s="3">
        <v>-89658</v>
      </c>
      <c r="H60" s="3">
        <v>120290</v>
      </c>
      <c r="I60" s="3">
        <v>482169</v>
      </c>
      <c r="L60" s="3">
        <v>4889.7885000000006</v>
      </c>
      <c r="N60" s="26" t="s">
        <v>86</v>
      </c>
    </row>
    <row r="61" spans="1:14" ht="12.75" customHeight="1" x14ac:dyDescent="0.2">
      <c r="A61" s="23" t="s">
        <v>50</v>
      </c>
      <c r="C61" s="3">
        <v>319260</v>
      </c>
      <c r="D61" s="3">
        <v>479165</v>
      </c>
      <c r="E61" s="3">
        <v>336965</v>
      </c>
      <c r="F61" s="3">
        <v>225769</v>
      </c>
      <c r="G61" s="3">
        <v>-183388</v>
      </c>
      <c r="H61" s="3">
        <v>65209</v>
      </c>
      <c r="I61" s="3">
        <v>665557</v>
      </c>
      <c r="L61" s="3">
        <v>2650.7458500000002</v>
      </c>
      <c r="N61" s="26" t="s">
        <v>87</v>
      </c>
    </row>
    <row r="62" spans="1:14" ht="12.75" customHeight="1" x14ac:dyDescent="0.2">
      <c r="A62" s="23" t="s">
        <v>51</v>
      </c>
      <c r="C62" s="3">
        <v>367997</v>
      </c>
      <c r="D62" s="3">
        <v>395507</v>
      </c>
      <c r="E62" s="3">
        <v>563339</v>
      </c>
      <c r="F62" s="3">
        <v>209309</v>
      </c>
      <c r="G62" s="3">
        <v>147268</v>
      </c>
      <c r="H62" s="3">
        <v>145052</v>
      </c>
      <c r="I62" s="3">
        <v>518289</v>
      </c>
      <c r="L62" s="3">
        <v>5896.3638000000001</v>
      </c>
      <c r="N62" s="26" t="s">
        <v>88</v>
      </c>
    </row>
    <row r="63" spans="1:14" ht="12.75" customHeight="1" x14ac:dyDescent="0.2">
      <c r="A63" s="23"/>
      <c r="L63" s="3"/>
    </row>
    <row r="64" spans="1:14" ht="12.75" customHeight="1" x14ac:dyDescent="0.2">
      <c r="A64" s="23" t="s">
        <v>52</v>
      </c>
      <c r="C64" s="3">
        <v>343237</v>
      </c>
      <c r="D64" s="3">
        <v>855104</v>
      </c>
      <c r="E64" s="3">
        <v>824650</v>
      </c>
      <c r="F64" s="3">
        <v>200149</v>
      </c>
      <c r="G64" s="3">
        <v>16993</v>
      </c>
      <c r="H64" s="3">
        <v>82836</v>
      </c>
      <c r="I64" s="3">
        <v>501296</v>
      </c>
      <c r="L64" s="3">
        <v>3367.2834000000003</v>
      </c>
      <c r="N64" s="26" t="s">
        <v>89</v>
      </c>
    </row>
    <row r="65" spans="1:14" ht="12.75" customHeight="1" x14ac:dyDescent="0.2">
      <c r="A65" s="23" t="s">
        <v>53</v>
      </c>
      <c r="C65" s="3">
        <v>282378</v>
      </c>
      <c r="D65" s="3">
        <v>408028</v>
      </c>
      <c r="E65" s="3">
        <v>311012</v>
      </c>
      <c r="F65" s="3">
        <v>184495</v>
      </c>
      <c r="G65" s="3">
        <v>-115670</v>
      </c>
      <c r="H65" s="3">
        <v>82455</v>
      </c>
      <c r="I65" s="3">
        <v>616966</v>
      </c>
      <c r="L65" s="3">
        <v>3351.7957500000002</v>
      </c>
      <c r="N65" s="26" t="s">
        <v>90</v>
      </c>
    </row>
    <row r="66" spans="1:14" ht="12.75" customHeight="1" x14ac:dyDescent="0.2">
      <c r="A66" s="23" t="s">
        <v>54</v>
      </c>
      <c r="C66" s="3">
        <v>378027</v>
      </c>
      <c r="D66" s="3">
        <v>277944</v>
      </c>
      <c r="E66" s="3">
        <v>690710</v>
      </c>
      <c r="F66" s="3">
        <v>170275</v>
      </c>
      <c r="G66" s="3">
        <v>261637</v>
      </c>
      <c r="H66" s="3">
        <v>55526</v>
      </c>
      <c r="I66" s="3">
        <v>355329</v>
      </c>
      <c r="L66" s="3">
        <v>2257.1318999999999</v>
      </c>
      <c r="N66" s="26" t="s">
        <v>91</v>
      </c>
    </row>
    <row r="67" spans="1:14" ht="12.75" customHeight="1" x14ac:dyDescent="0.2">
      <c r="A67" s="23" t="s">
        <v>55</v>
      </c>
      <c r="C67" s="3">
        <v>375092</v>
      </c>
      <c r="D67" s="3">
        <v>442711</v>
      </c>
      <c r="E67" s="3">
        <v>417525</v>
      </c>
      <c r="F67" s="3">
        <v>113312</v>
      </c>
      <c r="G67" s="3">
        <v>-125009</v>
      </c>
      <c r="H67" s="3">
        <v>157772</v>
      </c>
      <c r="I67" s="3">
        <v>480338</v>
      </c>
      <c r="L67" s="3">
        <v>6413.4318000000003</v>
      </c>
      <c r="N67" s="26" t="s">
        <v>92</v>
      </c>
    </row>
    <row r="68" spans="1:14" ht="12.75" customHeight="1" x14ac:dyDescent="0.2">
      <c r="A68" s="23"/>
      <c r="L68" s="3"/>
    </row>
    <row r="69" spans="1:14" ht="12.75" customHeight="1" x14ac:dyDescent="0.2">
      <c r="A69" s="23" t="s">
        <v>56</v>
      </c>
      <c r="C69" s="3">
        <v>376508</v>
      </c>
      <c r="D69" s="3">
        <v>312509</v>
      </c>
      <c r="E69" s="3">
        <v>438408</v>
      </c>
      <c r="F69" s="3">
        <v>103516</v>
      </c>
      <c r="G69" s="3">
        <v>24093</v>
      </c>
      <c r="H69" s="3">
        <v>175496</v>
      </c>
      <c r="I69" s="3">
        <v>456245</v>
      </c>
      <c r="L69" s="3">
        <v>7133.9124000000002</v>
      </c>
      <c r="N69" s="26" t="s">
        <v>93</v>
      </c>
    </row>
    <row r="70" spans="1:14" ht="12.75" customHeight="1" x14ac:dyDescent="0.2">
      <c r="A70" s="23" t="s">
        <v>57</v>
      </c>
      <c r="C70" s="3">
        <v>327062</v>
      </c>
      <c r="D70" s="3">
        <v>254535</v>
      </c>
      <c r="E70" s="3">
        <v>388875</v>
      </c>
      <c r="F70" s="3">
        <v>48161</v>
      </c>
      <c r="G70" s="3">
        <v>-93385</v>
      </c>
      <c r="H70" s="3">
        <v>51235</v>
      </c>
      <c r="I70" s="3">
        <v>549630</v>
      </c>
      <c r="L70" s="3">
        <v>2082.7027499999999</v>
      </c>
      <c r="N70" s="26" t="s">
        <v>94</v>
      </c>
    </row>
    <row r="71" spans="1:14" ht="12.75" customHeight="1" x14ac:dyDescent="0.2">
      <c r="A71" s="23" t="s">
        <v>58</v>
      </c>
      <c r="C71" s="3">
        <v>278162</v>
      </c>
      <c r="D71" s="3">
        <v>321704</v>
      </c>
      <c r="E71" s="3">
        <v>673076</v>
      </c>
      <c r="F71" s="3">
        <v>80619</v>
      </c>
      <c r="G71" s="3">
        <v>52427</v>
      </c>
      <c r="H71" s="3">
        <v>43652</v>
      </c>
      <c r="I71" s="3">
        <v>497203</v>
      </c>
      <c r="L71" s="3">
        <v>1774.4537999999998</v>
      </c>
      <c r="N71" s="26" t="s">
        <v>95</v>
      </c>
    </row>
    <row r="72" spans="1:14" ht="12.75" customHeight="1" x14ac:dyDescent="0.2">
      <c r="A72" s="23" t="s">
        <v>96</v>
      </c>
      <c r="C72" s="3">
        <v>283223</v>
      </c>
      <c r="D72" s="3">
        <v>323985</v>
      </c>
      <c r="E72" s="3">
        <v>387245</v>
      </c>
      <c r="F72" s="3">
        <v>40549</v>
      </c>
      <c r="G72" s="3">
        <v>-93257</v>
      </c>
      <c r="H72" s="3">
        <v>96151</v>
      </c>
      <c r="I72" s="3">
        <v>590460</v>
      </c>
      <c r="L72" s="3">
        <v>3908.5381499999999</v>
      </c>
      <c r="N72" s="26" t="s">
        <v>97</v>
      </c>
    </row>
    <row r="73" spans="1:14" ht="12.75" customHeight="1" x14ac:dyDescent="0.2">
      <c r="A73" s="23"/>
      <c r="L73" s="3"/>
      <c r="N73" s="26"/>
    </row>
    <row r="74" spans="1:14" ht="12.75" customHeight="1" x14ac:dyDescent="0.2">
      <c r="A74" s="32" t="s">
        <v>98</v>
      </c>
      <c r="C74" s="3">
        <v>339072</v>
      </c>
      <c r="D74" s="3">
        <v>509867</v>
      </c>
      <c r="E74" s="3">
        <v>603320</v>
      </c>
      <c r="F74" s="3">
        <v>68449</v>
      </c>
      <c r="G74" s="3">
        <v>-89879</v>
      </c>
      <c r="H74" s="3">
        <v>123656</v>
      </c>
      <c r="I74" s="3">
        <v>680339</v>
      </c>
      <c r="L74" s="3">
        <v>5026.616399999999</v>
      </c>
      <c r="N74" s="26" t="s">
        <v>99</v>
      </c>
    </row>
    <row r="75" spans="1:14" ht="12.75" customHeight="1" x14ac:dyDescent="0.2">
      <c r="A75" s="32" t="s">
        <v>114</v>
      </c>
      <c r="C75" s="3">
        <v>332065</v>
      </c>
      <c r="D75" s="3">
        <v>638379</v>
      </c>
      <c r="E75" s="3">
        <v>628093</v>
      </c>
      <c r="F75" s="3">
        <v>84017</v>
      </c>
      <c r="G75" s="3">
        <v>-207583</v>
      </c>
      <c r="H75" s="3">
        <v>57888</v>
      </c>
      <c r="I75" s="3">
        <v>887922</v>
      </c>
      <c r="J75" s="3"/>
      <c r="K75" s="3"/>
      <c r="L75" s="3">
        <v>2353.1471999999999</v>
      </c>
      <c r="N75" s="26" t="s">
        <v>126</v>
      </c>
    </row>
    <row r="76" spans="1:14" ht="12.75" customHeight="1" x14ac:dyDescent="0.2">
      <c r="A76" s="32" t="s">
        <v>127</v>
      </c>
      <c r="C76" s="3">
        <v>314676</v>
      </c>
      <c r="D76" s="3">
        <v>665383</v>
      </c>
      <c r="E76" s="3">
        <v>710258</v>
      </c>
      <c r="F76" s="3">
        <v>166750</v>
      </c>
      <c r="G76" s="3">
        <v>-81155</v>
      </c>
      <c r="H76" s="3">
        <v>52449</v>
      </c>
      <c r="I76" s="3">
        <v>969077</v>
      </c>
      <c r="J76" s="3"/>
      <c r="K76" s="3"/>
      <c r="L76" s="3">
        <v>2132.0518499999998</v>
      </c>
      <c r="N76" s="26" t="s">
        <v>128</v>
      </c>
    </row>
    <row r="77" spans="1:14" ht="12.75" customHeight="1" x14ac:dyDescent="0.2">
      <c r="A77" s="32" t="s">
        <v>132</v>
      </c>
      <c r="C77" s="3">
        <v>205896</v>
      </c>
      <c r="D77" s="3">
        <v>721070</v>
      </c>
      <c r="E77" s="3">
        <v>860836</v>
      </c>
      <c r="F77" s="3">
        <v>111126</v>
      </c>
      <c r="G77" s="3">
        <v>98824</v>
      </c>
      <c r="H77" s="3">
        <v>105962</v>
      </c>
      <c r="I77" s="3">
        <v>870253</v>
      </c>
      <c r="J77" s="3"/>
      <c r="K77" s="3"/>
      <c r="L77" s="3">
        <v>4307.3552999999993</v>
      </c>
      <c r="N77" s="26" t="s">
        <v>133</v>
      </c>
    </row>
    <row r="78" spans="1:14" ht="12.75" customHeight="1" x14ac:dyDescent="0.2">
      <c r="A78" s="32"/>
      <c r="J78" s="3"/>
      <c r="K78" s="3"/>
      <c r="L78" s="3"/>
      <c r="N78" s="26"/>
    </row>
    <row r="79" spans="1:14" ht="12.75" customHeight="1" x14ac:dyDescent="0.2">
      <c r="A79" s="32" t="s">
        <v>134</v>
      </c>
      <c r="C79" s="3">
        <v>292852</v>
      </c>
      <c r="D79" s="3">
        <v>377735</v>
      </c>
      <c r="E79" s="3">
        <v>863097</v>
      </c>
      <c r="F79" s="3">
        <v>115995</v>
      </c>
      <c r="G79" s="3">
        <v>348054</v>
      </c>
      <c r="H79" s="3">
        <v>53753</v>
      </c>
      <c r="I79" s="3">
        <v>522199</v>
      </c>
      <c r="J79" s="3"/>
      <c r="K79" s="3"/>
      <c r="L79" s="3">
        <v>2185.0594499999997</v>
      </c>
      <c r="N79" s="26" t="s">
        <v>135</v>
      </c>
    </row>
    <row r="80" spans="1:14" ht="12.75" customHeight="1" x14ac:dyDescent="0.2">
      <c r="A80" s="32" t="s">
        <v>139</v>
      </c>
      <c r="C80" s="3">
        <v>316621</v>
      </c>
      <c r="D80" s="3">
        <v>642107</v>
      </c>
      <c r="E80" s="3">
        <v>766881</v>
      </c>
      <c r="F80" s="3">
        <v>118483</v>
      </c>
      <c r="G80" s="3">
        <v>-31564</v>
      </c>
      <c r="H80" s="3">
        <v>37685</v>
      </c>
      <c r="I80" s="3">
        <v>553763</v>
      </c>
      <c r="J80" s="3"/>
      <c r="K80" s="3"/>
      <c r="L80" s="3">
        <v>1531.89525</v>
      </c>
      <c r="N80" s="26" t="s">
        <v>140</v>
      </c>
    </row>
    <row r="81" spans="1:14" ht="12.75" customHeight="1" x14ac:dyDescent="0.2">
      <c r="A81" s="32" t="s">
        <v>141</v>
      </c>
      <c r="C81" s="3">
        <v>318353</v>
      </c>
      <c r="D81" s="3">
        <v>468902</v>
      </c>
      <c r="E81" s="3">
        <v>769720</v>
      </c>
      <c r="F81" s="3">
        <v>124522</v>
      </c>
      <c r="G81" s="3">
        <v>136474</v>
      </c>
      <c r="H81" s="3">
        <v>40016</v>
      </c>
      <c r="I81" s="3">
        <v>417289</v>
      </c>
      <c r="J81" s="3"/>
      <c r="K81" s="3"/>
      <c r="L81" s="3">
        <v>1626.6504</v>
      </c>
      <c r="N81" s="26" t="s">
        <v>142</v>
      </c>
    </row>
    <row r="82" spans="1:14" ht="12.75" customHeight="1" x14ac:dyDescent="0.2">
      <c r="A82" s="32" t="s">
        <v>151</v>
      </c>
      <c r="C82" s="3">
        <v>218695</v>
      </c>
      <c r="D82" s="3">
        <v>551074</v>
      </c>
      <c r="E82" s="3">
        <v>491449</v>
      </c>
      <c r="F82" s="3">
        <v>106164</v>
      </c>
      <c r="G82" s="3">
        <v>-119045</v>
      </c>
      <c r="H82" s="3">
        <v>67959</v>
      </c>
      <c r="I82" s="3">
        <v>536334</v>
      </c>
      <c r="J82" s="3"/>
      <c r="K82" s="3"/>
      <c r="L82" s="3">
        <v>2762.5333499999997</v>
      </c>
      <c r="N82" s="26" t="s">
        <v>152</v>
      </c>
    </row>
    <row r="83" spans="1:14" ht="12.75" customHeight="1" x14ac:dyDescent="0.2">
      <c r="A83" s="32"/>
      <c r="J83" s="3"/>
      <c r="K83" s="3"/>
      <c r="L83" s="3"/>
      <c r="N83" s="26"/>
    </row>
    <row r="84" spans="1:14" ht="12.75" customHeight="1" x14ac:dyDescent="0.2">
      <c r="A84" s="32" t="s">
        <v>156</v>
      </c>
      <c r="C84" s="3">
        <v>318905</v>
      </c>
      <c r="D84" s="3">
        <v>529542</v>
      </c>
      <c r="E84" s="3">
        <v>907724</v>
      </c>
      <c r="F84" s="3">
        <v>60017</v>
      </c>
      <c r="G84" s="3">
        <v>171994</v>
      </c>
      <c r="H84" s="3">
        <v>48810</v>
      </c>
      <c r="I84" s="3">
        <v>364340</v>
      </c>
      <c r="J84" s="3"/>
      <c r="K84" s="3"/>
      <c r="L84" s="3">
        <v>1984.1264999999999</v>
      </c>
      <c r="N84" s="26" t="s">
        <v>157</v>
      </c>
    </row>
    <row r="85" spans="1:14" ht="12.75" customHeight="1" x14ac:dyDescent="0.2">
      <c r="A85" s="32" t="s">
        <v>159</v>
      </c>
      <c r="C85" s="3">
        <v>299032</v>
      </c>
      <c r="D85" s="3">
        <v>464957</v>
      </c>
      <c r="E85" s="3">
        <v>830789</v>
      </c>
      <c r="F85" s="3">
        <v>80488</v>
      </c>
      <c r="G85" s="3">
        <v>167039</v>
      </c>
      <c r="H85" s="3">
        <v>40051</v>
      </c>
      <c r="I85" s="3">
        <v>197301</v>
      </c>
      <c r="J85" s="3"/>
      <c r="K85" s="3"/>
      <c r="L85" s="3">
        <v>1628.0731499999997</v>
      </c>
      <c r="N85" s="26" t="s">
        <v>160</v>
      </c>
    </row>
    <row r="86" spans="1:14" ht="12.75" customHeight="1" x14ac:dyDescent="0.2">
      <c r="A86" s="32" t="s">
        <v>161</v>
      </c>
      <c r="C86" s="3">
        <v>340366</v>
      </c>
      <c r="D86" s="3">
        <v>278933</v>
      </c>
      <c r="E86" s="3">
        <v>355051</v>
      </c>
      <c r="F86" s="3">
        <v>85478</v>
      </c>
      <c r="G86" s="3">
        <v>-134691</v>
      </c>
      <c r="H86" s="3">
        <v>49297</v>
      </c>
      <c r="I86" s="3">
        <v>331992</v>
      </c>
      <c r="J86" s="3"/>
      <c r="K86" s="3"/>
      <c r="L86" s="3">
        <v>2003.9230499999999</v>
      </c>
      <c r="N86" s="26" t="s">
        <v>162</v>
      </c>
    </row>
    <row r="87" spans="1:14" ht="12.75" customHeight="1" x14ac:dyDescent="0.2">
      <c r="A87" s="32" t="s">
        <v>163</v>
      </c>
      <c r="C87" s="3">
        <v>353217</v>
      </c>
      <c r="D87" s="3">
        <v>451337</v>
      </c>
      <c r="E87" s="3">
        <v>549238</v>
      </c>
      <c r="F87" s="3">
        <v>51469</v>
      </c>
      <c r="G87" s="3">
        <v>-129410</v>
      </c>
      <c r="H87" s="3">
        <v>74669</v>
      </c>
      <c r="I87" s="3">
        <v>461402</v>
      </c>
      <c r="J87" s="3"/>
      <c r="K87" s="3"/>
      <c r="L87" s="3">
        <v>3035.2948500000002</v>
      </c>
      <c r="N87" s="26" t="s">
        <v>164</v>
      </c>
    </row>
    <row r="88" spans="1:14" ht="12.75" customHeight="1" x14ac:dyDescent="0.2">
      <c r="A88" s="32"/>
      <c r="J88" s="3"/>
      <c r="K88" s="3"/>
      <c r="L88" s="3"/>
      <c r="N88" s="26"/>
    </row>
    <row r="89" spans="1:14" x14ac:dyDescent="0.2">
      <c r="A89" s="32" t="s">
        <v>165</v>
      </c>
      <c r="C89" s="3">
        <v>272526</v>
      </c>
      <c r="D89" s="3">
        <v>1088779</v>
      </c>
      <c r="E89" s="3">
        <v>969687</v>
      </c>
      <c r="F89" s="3">
        <v>46276</v>
      </c>
      <c r="G89" s="3">
        <v>-298286</v>
      </c>
      <c r="H89" s="3">
        <v>76456</v>
      </c>
      <c r="I89" s="3">
        <v>759688</v>
      </c>
      <c r="J89" s="3"/>
      <c r="K89" s="3"/>
      <c r="L89" s="3">
        <v>3107.9363999999996</v>
      </c>
      <c r="M89" s="3"/>
      <c r="N89" s="26" t="s">
        <v>166</v>
      </c>
    </row>
    <row r="90" spans="1:14" x14ac:dyDescent="0.2">
      <c r="A90" s="32" t="s">
        <v>167</v>
      </c>
      <c r="C90" s="3">
        <v>299497</v>
      </c>
      <c r="D90" s="3">
        <v>458123</v>
      </c>
      <c r="E90" s="3">
        <v>839248</v>
      </c>
      <c r="F90" s="3">
        <v>63750</v>
      </c>
      <c r="G90" s="3">
        <v>185928</v>
      </c>
      <c r="H90" s="3">
        <v>45492</v>
      </c>
      <c r="I90" s="3">
        <v>573760</v>
      </c>
      <c r="J90" s="3"/>
      <c r="K90" s="3"/>
      <c r="L90" s="3">
        <v>1849.2497999999998</v>
      </c>
      <c r="M90" s="3"/>
      <c r="N90" s="26" t="s">
        <v>168</v>
      </c>
    </row>
    <row r="91" spans="1:14" x14ac:dyDescent="0.2">
      <c r="A91" s="32" t="s">
        <v>169</v>
      </c>
      <c r="C91" s="3">
        <v>298738</v>
      </c>
      <c r="D91" s="3">
        <v>505443</v>
      </c>
      <c r="E91" s="3">
        <v>838662</v>
      </c>
      <c r="F91" s="3">
        <v>136155</v>
      </c>
      <c r="G91" s="3">
        <v>186501</v>
      </c>
      <c r="H91" s="3">
        <v>23116</v>
      </c>
      <c r="I91" s="3">
        <v>387259</v>
      </c>
      <c r="J91" s="3"/>
      <c r="K91" s="3"/>
      <c r="L91" s="3">
        <v>939.66539999999998</v>
      </c>
      <c r="M91" s="3"/>
      <c r="N91" s="26" t="s">
        <v>170</v>
      </c>
    </row>
    <row r="92" spans="1:14" x14ac:dyDescent="0.2">
      <c r="A92" s="32" t="s">
        <v>171</v>
      </c>
      <c r="C92" s="3">
        <v>342036</v>
      </c>
      <c r="D92" s="3">
        <v>900508</v>
      </c>
      <c r="E92" s="3">
        <v>798595</v>
      </c>
      <c r="F92" s="3">
        <v>127904</v>
      </c>
      <c r="G92" s="3">
        <v>-266556</v>
      </c>
      <c r="H92" s="3">
        <v>56909</v>
      </c>
      <c r="I92" s="3">
        <v>653815</v>
      </c>
      <c r="J92" s="3"/>
      <c r="L92" s="3">
        <v>2313.3508499999998</v>
      </c>
      <c r="M92" s="3"/>
      <c r="N92" s="26" t="s">
        <v>172</v>
      </c>
    </row>
    <row r="93" spans="1:14" x14ac:dyDescent="0.2">
      <c r="A93" s="32"/>
      <c r="J93" s="3"/>
      <c r="K93" s="3"/>
      <c r="L93" s="3"/>
      <c r="M93" s="26"/>
    </row>
    <row r="94" spans="1:14" x14ac:dyDescent="0.2">
      <c r="A94" s="32" t="s">
        <v>173</v>
      </c>
      <c r="C94" s="3">
        <f t="shared" ref="C94:H94" si="28">SUM(C315:C317)</f>
        <v>274691</v>
      </c>
      <c r="D94" s="3">
        <f t="shared" si="28"/>
        <v>661026</v>
      </c>
      <c r="E94" s="3">
        <f t="shared" si="28"/>
        <v>936341</v>
      </c>
      <c r="F94" s="3">
        <f t="shared" si="28"/>
        <v>138794</v>
      </c>
      <c r="G94" s="3">
        <f t="shared" si="28"/>
        <v>301661</v>
      </c>
      <c r="H94" s="3">
        <f t="shared" si="28"/>
        <v>29917</v>
      </c>
      <c r="I94" s="3">
        <f>I317</f>
        <v>352154</v>
      </c>
      <c r="J94" s="3"/>
      <c r="K94" s="3"/>
      <c r="L94" s="3">
        <f>SUM(L315:L317)</f>
        <v>1216.1260499999999</v>
      </c>
      <c r="N94" s="26" t="s">
        <v>174</v>
      </c>
    </row>
    <row r="95" spans="1:14" x14ac:dyDescent="0.2">
      <c r="A95" s="32" t="s">
        <v>175</v>
      </c>
      <c r="C95" s="3">
        <f t="shared" ref="C95:H95" si="29">SUM(C318:C320)</f>
        <v>349805</v>
      </c>
      <c r="D95" s="3">
        <f t="shared" si="29"/>
        <v>1151441</v>
      </c>
      <c r="E95" s="3">
        <f t="shared" si="29"/>
        <v>933333</v>
      </c>
      <c r="F95" s="3">
        <f t="shared" si="29"/>
        <v>131600</v>
      </c>
      <c r="G95" s="3">
        <f t="shared" si="29"/>
        <v>-425503</v>
      </c>
      <c r="H95" s="3">
        <f t="shared" si="29"/>
        <v>10482</v>
      </c>
      <c r="I95" s="3">
        <f>I320</f>
        <v>777657</v>
      </c>
      <c r="J95" s="3"/>
      <c r="L95" s="3">
        <f>SUM(L318:L320)</f>
        <v>426.0933</v>
      </c>
      <c r="M95" s="3"/>
      <c r="N95" s="26" t="s">
        <v>176</v>
      </c>
    </row>
    <row r="96" spans="1:14" x14ac:dyDescent="0.2">
      <c r="A96" s="32" t="s">
        <v>177</v>
      </c>
      <c r="C96" s="3">
        <f t="shared" ref="C96:H96" si="30">SUM(C321:C323)</f>
        <v>327443</v>
      </c>
      <c r="D96" s="3">
        <f t="shared" si="30"/>
        <v>695007</v>
      </c>
      <c r="E96" s="3">
        <f t="shared" si="30"/>
        <v>1161087</v>
      </c>
      <c r="F96" s="3">
        <f t="shared" si="30"/>
        <v>84418</v>
      </c>
      <c r="G96" s="3">
        <f t="shared" si="30"/>
        <v>234027</v>
      </c>
      <c r="H96" s="3">
        <f t="shared" si="30"/>
        <v>26218</v>
      </c>
      <c r="I96" s="3">
        <f>I323</f>
        <v>543630</v>
      </c>
      <c r="J96" s="3"/>
      <c r="L96" s="3">
        <f>SUM(L321:L323)</f>
        <v>1065.7617</v>
      </c>
      <c r="M96" s="3"/>
      <c r="N96" s="26" t="s">
        <v>178</v>
      </c>
    </row>
    <row r="97" spans="1:14" x14ac:dyDescent="0.2">
      <c r="A97" s="32" t="s">
        <v>179</v>
      </c>
      <c r="C97" s="3">
        <f t="shared" ref="C97:H97" si="31">SUM(C324:C326)</f>
        <v>290380</v>
      </c>
      <c r="D97" s="3">
        <f t="shared" si="31"/>
        <v>808690</v>
      </c>
      <c r="E97" s="3">
        <f t="shared" si="31"/>
        <v>827880</v>
      </c>
      <c r="F97" s="3">
        <f t="shared" si="31"/>
        <v>93990</v>
      </c>
      <c r="G97" s="3">
        <f t="shared" si="31"/>
        <v>-247858</v>
      </c>
      <c r="H97" s="3">
        <f t="shared" si="31"/>
        <v>48836</v>
      </c>
      <c r="I97" s="3">
        <f>I326</f>
        <v>791488</v>
      </c>
      <c r="J97" s="3"/>
      <c r="L97" s="3">
        <f>SUM(L324:L326)</f>
        <v>1985.1833999999999</v>
      </c>
      <c r="M97" s="3"/>
      <c r="N97" s="26" t="s">
        <v>180</v>
      </c>
    </row>
    <row r="98" spans="1:14" x14ac:dyDescent="0.2">
      <c r="A98" s="32"/>
      <c r="J98" s="3"/>
      <c r="L98" s="3"/>
      <c r="M98" s="3"/>
      <c r="N98" s="26"/>
    </row>
    <row r="99" spans="1:14" s="57" customFormat="1" x14ac:dyDescent="0.2">
      <c r="A99" s="32" t="s">
        <v>181</v>
      </c>
      <c r="C99" s="3">
        <f t="shared" ref="C99:H99" si="32">SUM(C328:C330)</f>
        <v>310817</v>
      </c>
      <c r="D99" s="3">
        <f t="shared" si="32"/>
        <v>986216</v>
      </c>
      <c r="E99" s="3">
        <f t="shared" si="32"/>
        <v>1122749</v>
      </c>
      <c r="F99" s="3">
        <f t="shared" si="32"/>
        <v>76516</v>
      </c>
      <c r="G99" s="3">
        <f t="shared" si="32"/>
        <v>-82412</v>
      </c>
      <c r="H99" s="3">
        <f t="shared" si="32"/>
        <v>24338</v>
      </c>
      <c r="I99" s="3">
        <f>I330</f>
        <v>873900</v>
      </c>
      <c r="J99" s="65"/>
      <c r="L99" s="3">
        <f>SUM(L328:L330)</f>
        <v>989.33969999999988</v>
      </c>
      <c r="M99" s="65"/>
      <c r="N99" s="26" t="s">
        <v>185</v>
      </c>
    </row>
    <row r="100" spans="1:14" s="57" customFormat="1" x14ac:dyDescent="0.2">
      <c r="A100" s="32" t="s">
        <v>182</v>
      </c>
      <c r="C100" s="3">
        <f t="shared" ref="C100:H100" si="33">SUM(C331:C333)</f>
        <v>342248</v>
      </c>
      <c r="D100" s="3">
        <f t="shared" si="33"/>
        <v>1078913</v>
      </c>
      <c r="E100" s="3">
        <f t="shared" si="33"/>
        <v>1321287</v>
      </c>
      <c r="F100" s="3">
        <f t="shared" si="33"/>
        <v>86461</v>
      </c>
      <c r="G100" s="3">
        <f t="shared" si="33"/>
        <v>-25921</v>
      </c>
      <c r="H100" s="3">
        <f t="shared" si="33"/>
        <v>11965</v>
      </c>
      <c r="I100" s="3">
        <f>I333</f>
        <v>899821</v>
      </c>
      <c r="J100" s="65"/>
      <c r="L100" s="3">
        <f>SUM(L331:L333)</f>
        <v>486.37725</v>
      </c>
      <c r="M100" s="65"/>
      <c r="N100" s="26" t="s">
        <v>186</v>
      </c>
    </row>
    <row r="101" spans="1:14" s="57" customFormat="1" x14ac:dyDescent="0.2">
      <c r="A101" s="32" t="s">
        <v>183</v>
      </c>
      <c r="C101" s="3">
        <f t="shared" ref="C101:H101" si="34">SUM(C334:C336)</f>
        <v>339563</v>
      </c>
      <c r="D101" s="3">
        <f t="shared" si="34"/>
        <v>901338</v>
      </c>
      <c r="E101" s="3">
        <f t="shared" si="34"/>
        <v>1180563</v>
      </c>
      <c r="F101" s="3">
        <f t="shared" si="34"/>
        <v>81758</v>
      </c>
      <c r="G101" s="3">
        <f t="shared" si="34"/>
        <v>10702</v>
      </c>
      <c r="H101" s="3">
        <f t="shared" si="34"/>
        <v>8970</v>
      </c>
      <c r="I101" s="3">
        <f>I336</f>
        <v>889119</v>
      </c>
      <c r="J101" s="65"/>
      <c r="L101" s="3">
        <f>SUM(L334:L336)</f>
        <v>364.63049999999998</v>
      </c>
      <c r="M101" s="65"/>
      <c r="N101" s="26" t="s">
        <v>187</v>
      </c>
    </row>
    <row r="102" spans="1:14" s="57" customFormat="1" x14ac:dyDescent="0.2">
      <c r="A102" s="32" t="s">
        <v>184</v>
      </c>
      <c r="C102" s="3">
        <f t="shared" ref="C102:H102" si="35">SUM(C337:C339)</f>
        <v>337174</v>
      </c>
      <c r="D102" s="3">
        <f t="shared" si="35"/>
        <v>906810</v>
      </c>
      <c r="E102" s="3">
        <f t="shared" si="35"/>
        <v>927061</v>
      </c>
      <c r="F102" s="3">
        <f t="shared" si="35"/>
        <v>89353</v>
      </c>
      <c r="G102" s="3">
        <f t="shared" si="35"/>
        <v>-186567</v>
      </c>
      <c r="H102" s="3">
        <f t="shared" si="35"/>
        <v>35254</v>
      </c>
      <c r="I102" s="3">
        <f>I339</f>
        <v>1075686</v>
      </c>
      <c r="J102" s="65"/>
      <c r="L102" s="3">
        <f>SUM(L337:L339)</f>
        <v>1433.0751</v>
      </c>
      <c r="M102" s="65"/>
      <c r="N102" s="26" t="s">
        <v>188</v>
      </c>
    </row>
    <row r="103" spans="1:14" s="57" customFormat="1" x14ac:dyDescent="0.2">
      <c r="A103" s="32"/>
      <c r="C103" s="3"/>
      <c r="D103" s="3"/>
      <c r="E103" s="3"/>
      <c r="F103" s="3"/>
      <c r="G103" s="3"/>
      <c r="H103" s="3"/>
      <c r="I103" s="3"/>
      <c r="J103" s="65"/>
      <c r="L103" s="3"/>
      <c r="M103" s="65"/>
      <c r="N103" s="26"/>
    </row>
    <row r="104" spans="1:14" s="57" customFormat="1" x14ac:dyDescent="0.2">
      <c r="A104" s="32" t="s">
        <v>193</v>
      </c>
      <c r="C104" s="3">
        <f>SUM(C341:C343)</f>
        <v>348154</v>
      </c>
      <c r="D104" s="3">
        <f t="shared" ref="D104:L104" si="36">SUM(D341:D343)</f>
        <v>959822</v>
      </c>
      <c r="E104" s="3">
        <f t="shared" si="36"/>
        <v>1262716</v>
      </c>
      <c r="F104" s="3">
        <f t="shared" si="36"/>
        <v>81723</v>
      </c>
      <c r="G104" s="3">
        <f t="shared" si="36"/>
        <v>51480</v>
      </c>
      <c r="H104" s="3">
        <f t="shared" si="36"/>
        <v>11495</v>
      </c>
      <c r="I104" s="3">
        <f>I343</f>
        <v>1024206</v>
      </c>
      <c r="J104" s="3"/>
      <c r="K104" s="3"/>
      <c r="L104" s="3">
        <f t="shared" si="36"/>
        <v>467.27175</v>
      </c>
      <c r="M104" s="65"/>
      <c r="N104" s="26" t="s">
        <v>189</v>
      </c>
    </row>
    <row r="105" spans="1:14" s="57" customFormat="1" x14ac:dyDescent="0.2">
      <c r="A105" s="32" t="s">
        <v>194</v>
      </c>
      <c r="C105" s="3">
        <f t="shared" ref="C105:H105" si="37">SUM(C344:C346)</f>
        <v>228422</v>
      </c>
      <c r="D105" s="3">
        <f t="shared" si="37"/>
        <v>909836</v>
      </c>
      <c r="E105" s="3">
        <f t="shared" si="37"/>
        <v>1188633</v>
      </c>
      <c r="F105" s="3">
        <f t="shared" si="37"/>
        <v>70547</v>
      </c>
      <c r="G105" s="3">
        <f t="shared" si="37"/>
        <v>95155</v>
      </c>
      <c r="H105" s="3">
        <f t="shared" si="37"/>
        <v>9098</v>
      </c>
      <c r="I105" s="3">
        <f>I346</f>
        <v>929051</v>
      </c>
      <c r="J105" s="3"/>
      <c r="K105" s="3"/>
      <c r="L105" s="3">
        <f>SUM(L344:L346)</f>
        <v>369.83370000000002</v>
      </c>
      <c r="M105" s="65"/>
      <c r="N105" s="26" t="s">
        <v>190</v>
      </c>
    </row>
    <row r="106" spans="1:14" s="57" customFormat="1" x14ac:dyDescent="0.2">
      <c r="A106" s="32" t="s">
        <v>195</v>
      </c>
      <c r="C106" s="3">
        <f>SUM(C347:C349)</f>
        <v>324976</v>
      </c>
      <c r="D106" s="3">
        <f t="shared" ref="D106:L106" si="38">SUM(D347:D349)</f>
        <v>1028883</v>
      </c>
      <c r="E106" s="3">
        <f t="shared" si="38"/>
        <v>1424778</v>
      </c>
      <c r="F106" s="3">
        <f t="shared" si="38"/>
        <v>63563</v>
      </c>
      <c r="G106" s="3">
        <f t="shared" si="38"/>
        <v>119245</v>
      </c>
      <c r="H106" s="3">
        <f t="shared" si="38"/>
        <v>10322</v>
      </c>
      <c r="I106" s="3">
        <f>I349</f>
        <v>809806</v>
      </c>
      <c r="J106" s="3"/>
      <c r="K106" s="3"/>
      <c r="L106" s="3">
        <f t="shared" si="38"/>
        <v>419.58929999999998</v>
      </c>
      <c r="M106" s="65"/>
      <c r="N106" s="26" t="s">
        <v>191</v>
      </c>
    </row>
    <row r="107" spans="1:14" s="57" customFormat="1" x14ac:dyDescent="0.2">
      <c r="A107" s="32" t="s">
        <v>196</v>
      </c>
      <c r="C107" s="3">
        <f t="shared" ref="C107:H107" si="39">SUM(C350:C352)</f>
        <v>288390</v>
      </c>
      <c r="D107" s="3">
        <f t="shared" si="39"/>
        <v>513632</v>
      </c>
      <c r="E107" s="3">
        <f t="shared" si="39"/>
        <v>650442</v>
      </c>
      <c r="F107" s="3">
        <f t="shared" si="39"/>
        <v>44617</v>
      </c>
      <c r="G107" s="3">
        <f t="shared" si="39"/>
        <v>-71744</v>
      </c>
      <c r="H107" s="3">
        <f t="shared" si="39"/>
        <v>46602</v>
      </c>
      <c r="I107" s="3">
        <f>I352</f>
        <v>881550</v>
      </c>
      <c r="J107" s="3"/>
      <c r="K107" s="3"/>
      <c r="L107" s="3">
        <f>SUM(L350:L352)</f>
        <v>1894.3713</v>
      </c>
      <c r="M107" s="65"/>
      <c r="N107" s="26" t="s">
        <v>192</v>
      </c>
    </row>
    <row r="108" spans="1:14" s="57" customFormat="1" x14ac:dyDescent="0.2">
      <c r="A108" s="3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65"/>
      <c r="N108" s="26"/>
    </row>
    <row r="109" spans="1:14" s="57" customFormat="1" x14ac:dyDescent="0.2">
      <c r="A109" s="32" t="s">
        <v>197</v>
      </c>
      <c r="C109" s="3">
        <f t="shared" ref="C109:H109" si="40">SUM(C354:C356)</f>
        <v>308587</v>
      </c>
      <c r="D109" s="3">
        <f t="shared" si="40"/>
        <v>281457</v>
      </c>
      <c r="E109" s="3">
        <f t="shared" si="40"/>
        <v>848152</v>
      </c>
      <c r="F109" s="3">
        <f t="shared" si="40"/>
        <v>27574</v>
      </c>
      <c r="G109" s="3">
        <f t="shared" si="40"/>
        <v>269717</v>
      </c>
      <c r="H109" s="3">
        <f t="shared" si="40"/>
        <v>5306</v>
      </c>
      <c r="I109" s="3">
        <f>I356</f>
        <v>611833</v>
      </c>
      <c r="J109" s="3"/>
      <c r="K109" s="3"/>
      <c r="L109" s="3">
        <f>SUM(L354:L356)</f>
        <v>215.68889999999999</v>
      </c>
      <c r="M109" s="65"/>
      <c r="N109" s="26" t="s">
        <v>201</v>
      </c>
    </row>
    <row r="110" spans="1:14" s="57" customFormat="1" x14ac:dyDescent="0.2">
      <c r="A110" s="32" t="s">
        <v>198</v>
      </c>
      <c r="C110" s="3">
        <f t="shared" ref="C110:H110" si="41">SUM(C357:C359)</f>
        <v>318637</v>
      </c>
      <c r="D110" s="3">
        <f t="shared" si="41"/>
        <v>334500</v>
      </c>
      <c r="E110" s="3">
        <f t="shared" si="41"/>
        <v>665182</v>
      </c>
      <c r="F110" s="3">
        <f t="shared" si="41"/>
        <v>34200</v>
      </c>
      <c r="G110" s="3">
        <f t="shared" si="41"/>
        <v>66778</v>
      </c>
      <c r="H110" s="3">
        <f t="shared" si="41"/>
        <v>1269</v>
      </c>
      <c r="I110" s="3">
        <f>I359</f>
        <v>545055</v>
      </c>
      <c r="J110" s="3"/>
      <c r="K110" s="3"/>
      <c r="L110" s="3">
        <f>SUM(L357:L359)</f>
        <v>51.584849999999996</v>
      </c>
      <c r="M110" s="65"/>
      <c r="N110" s="26" t="s">
        <v>202</v>
      </c>
    </row>
    <row r="111" spans="1:14" s="57" customFormat="1" x14ac:dyDescent="0.2">
      <c r="A111" s="32" t="s">
        <v>199</v>
      </c>
      <c r="C111" s="3">
        <f>SUM(C360:C362)</f>
        <v>251576</v>
      </c>
      <c r="D111" s="3">
        <f t="shared" ref="D111:L111" si="42">SUM(D360:D362)</f>
        <v>67942</v>
      </c>
      <c r="E111" s="3">
        <f t="shared" si="42"/>
        <v>488374</v>
      </c>
      <c r="F111" s="3">
        <f t="shared" si="42"/>
        <v>33989</v>
      </c>
      <c r="G111" s="3">
        <f t="shared" si="42"/>
        <v>210493</v>
      </c>
      <c r="H111" s="3">
        <f t="shared" si="42"/>
        <v>9884</v>
      </c>
      <c r="I111" s="3">
        <f>I362</f>
        <v>334562</v>
      </c>
      <c r="J111" s="3"/>
      <c r="K111" s="3"/>
      <c r="L111" s="3">
        <f t="shared" si="42"/>
        <v>401.78460000000001</v>
      </c>
      <c r="M111" s="65"/>
      <c r="N111" s="26" t="s">
        <v>203</v>
      </c>
    </row>
    <row r="112" spans="1:14" s="57" customFormat="1" x14ac:dyDescent="0.2">
      <c r="A112" s="32" t="s">
        <v>200</v>
      </c>
      <c r="C112" s="3">
        <f t="shared" ref="C112:H112" si="43">SUM(C363:C365)</f>
        <v>297868</v>
      </c>
      <c r="D112" s="3">
        <f t="shared" si="43"/>
        <v>296599</v>
      </c>
      <c r="E112" s="3">
        <f t="shared" si="43"/>
        <v>443212</v>
      </c>
      <c r="F112" s="3">
        <f t="shared" si="43"/>
        <v>43240</v>
      </c>
      <c r="G112" s="3">
        <f t="shared" si="43"/>
        <v>-63727</v>
      </c>
      <c r="H112" s="3">
        <f t="shared" si="43"/>
        <v>44838</v>
      </c>
      <c r="I112" s="3">
        <f>I365</f>
        <v>398289</v>
      </c>
      <c r="J112" s="3"/>
      <c r="K112" s="3"/>
      <c r="L112" s="3">
        <f>SUM(L363:L365)</f>
        <v>1822.6647</v>
      </c>
      <c r="M112" s="65"/>
      <c r="N112" s="26" t="s">
        <v>204</v>
      </c>
    </row>
    <row r="113" spans="1:14" s="57" customFormat="1" x14ac:dyDescent="0.2">
      <c r="A113" s="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65"/>
      <c r="N113" s="26"/>
    </row>
    <row r="114" spans="1:14" s="57" customFormat="1" x14ac:dyDescent="0.2">
      <c r="A114" s="32" t="s">
        <v>205</v>
      </c>
      <c r="C114" s="3">
        <f t="shared" ref="C114:H114" si="44">SUM(C367:C369)</f>
        <v>304948</v>
      </c>
      <c r="D114" s="3">
        <f t="shared" si="44"/>
        <v>591840</v>
      </c>
      <c r="E114" s="3">
        <f t="shared" si="44"/>
        <v>907136</v>
      </c>
      <c r="F114" s="3">
        <f t="shared" si="44"/>
        <v>55531</v>
      </c>
      <c r="G114" s="3">
        <f t="shared" si="44"/>
        <v>72752</v>
      </c>
      <c r="H114" s="3">
        <f t="shared" si="44"/>
        <v>4441</v>
      </c>
      <c r="I114" s="3">
        <f>SUM(I369)</f>
        <v>325537</v>
      </c>
      <c r="J114" s="3"/>
      <c r="L114" s="3">
        <f>SUM(L367:L369)</f>
        <v>180.52664999999996</v>
      </c>
      <c r="M114" s="65"/>
      <c r="N114" s="26" t="s">
        <v>209</v>
      </c>
    </row>
    <row r="115" spans="1:14" s="57" customFormat="1" x14ac:dyDescent="0.2">
      <c r="A115" s="32" t="s">
        <v>206</v>
      </c>
      <c r="C115" s="3">
        <f>SUM(C370:C372)</f>
        <v>327191</v>
      </c>
      <c r="D115" s="3">
        <f t="shared" ref="D115:L115" si="45">SUM(D370:D372)</f>
        <v>202666</v>
      </c>
      <c r="E115" s="3">
        <f t="shared" si="45"/>
        <v>423894</v>
      </c>
      <c r="F115" s="3">
        <f t="shared" si="45"/>
        <v>54608</v>
      </c>
      <c r="G115" s="3">
        <f t="shared" si="45"/>
        <v>-42365</v>
      </c>
      <c r="H115" s="3">
        <f t="shared" si="45"/>
        <v>4954</v>
      </c>
      <c r="I115" s="3">
        <f>I372</f>
        <v>367902</v>
      </c>
      <c r="J115" s="3"/>
      <c r="K115" s="3"/>
      <c r="L115" s="3">
        <f t="shared" si="45"/>
        <v>201.3801</v>
      </c>
      <c r="M115" s="65"/>
      <c r="N115" s="26" t="s">
        <v>210</v>
      </c>
    </row>
    <row r="116" spans="1:14" s="57" customFormat="1" x14ac:dyDescent="0.2">
      <c r="A116" s="32" t="s">
        <v>207</v>
      </c>
      <c r="C116" s="3">
        <f t="shared" ref="C116:H116" si="46">SUM(C373:C375)</f>
        <v>266590</v>
      </c>
      <c r="D116" s="3">
        <f t="shared" si="46"/>
        <v>392444</v>
      </c>
      <c r="E116" s="3">
        <f t="shared" si="46"/>
        <v>806627</v>
      </c>
      <c r="F116" s="3">
        <f t="shared" si="46"/>
        <v>57439</v>
      </c>
      <c r="G116" s="3">
        <f t="shared" si="46"/>
        <v>212295</v>
      </c>
      <c r="H116" s="3">
        <f t="shared" si="46"/>
        <v>7253</v>
      </c>
      <c r="I116" s="3">
        <f>I375</f>
        <v>155607</v>
      </c>
      <c r="J116" s="3"/>
      <c r="L116" s="3">
        <f>SUM(L373:L375)</f>
        <v>294.83445</v>
      </c>
      <c r="M116" s="65"/>
      <c r="N116" s="26" t="s">
        <v>211</v>
      </c>
    </row>
    <row r="117" spans="1:14" s="57" customFormat="1" x14ac:dyDescent="0.2">
      <c r="A117" s="32" t="s">
        <v>208</v>
      </c>
      <c r="C117" s="3">
        <f t="shared" ref="C117:H117" si="47">SUM(C376:C378)</f>
        <v>321735</v>
      </c>
      <c r="D117" s="3">
        <f t="shared" si="47"/>
        <v>451335</v>
      </c>
      <c r="E117" s="3">
        <f t="shared" si="47"/>
        <v>592227</v>
      </c>
      <c r="F117" s="3">
        <f t="shared" si="47"/>
        <v>51159</v>
      </c>
      <c r="G117" s="3">
        <f t="shared" si="47"/>
        <v>-65625</v>
      </c>
      <c r="H117" s="3">
        <f t="shared" si="47"/>
        <v>30289</v>
      </c>
      <c r="I117" s="3">
        <f>I378</f>
        <v>221232</v>
      </c>
      <c r="J117" s="3"/>
      <c r="L117" s="3">
        <f>SUM(L376:L378)</f>
        <v>1231.2478499999997</v>
      </c>
      <c r="M117" s="65"/>
      <c r="N117" s="26" t="s">
        <v>212</v>
      </c>
    </row>
    <row r="118" spans="1:14" s="57" customFormat="1" x14ac:dyDescent="0.2">
      <c r="A118" s="32"/>
      <c r="C118" s="3"/>
      <c r="D118" s="3"/>
      <c r="E118" s="3"/>
      <c r="F118" s="3"/>
      <c r="G118" s="3"/>
      <c r="H118" s="3"/>
      <c r="I118" s="3"/>
      <c r="J118" s="3"/>
      <c r="L118" s="3"/>
      <c r="M118" s="65"/>
      <c r="N118" s="26"/>
    </row>
    <row r="119" spans="1:14" s="57" customFormat="1" x14ac:dyDescent="0.2">
      <c r="A119" s="32" t="str">
        <f>'Olieforbrug, TJ'!A119</f>
        <v>1. kvartal 2019</v>
      </c>
      <c r="C119" s="3">
        <f t="shared" ref="C119:H119" si="48">SUM(C380:C382)</f>
        <v>365559</v>
      </c>
      <c r="D119" s="3">
        <f t="shared" si="48"/>
        <v>370617</v>
      </c>
      <c r="E119" s="3">
        <f t="shared" si="48"/>
        <v>661620</v>
      </c>
      <c r="F119" s="3">
        <f t="shared" si="48"/>
        <v>74731</v>
      </c>
      <c r="G119" s="3">
        <f t="shared" si="48"/>
        <v>11699</v>
      </c>
      <c r="H119" s="3">
        <f t="shared" si="48"/>
        <v>9407</v>
      </c>
      <c r="I119" s="3">
        <f>SUM(I382)</f>
        <v>209533</v>
      </c>
      <c r="J119" s="3"/>
      <c r="L119" s="3">
        <f>SUM(L380:L382)</f>
        <v>382.39454999999998</v>
      </c>
      <c r="M119" s="65"/>
      <c r="N119" s="26" t="str">
        <f>'Olieforbrug, TJ'!M119</f>
        <v>1. Quarter 2019</v>
      </c>
    </row>
    <row r="120" spans="1:14" s="57" customFormat="1" x14ac:dyDescent="0.2">
      <c r="A120" s="32" t="str">
        <f>'Olieforbrug, TJ'!A120</f>
        <v>2. kvartal 2019</v>
      </c>
      <c r="C120" s="3">
        <f t="shared" ref="C120:H120" si="49">SUM(C383:C385)</f>
        <v>315309</v>
      </c>
      <c r="D120" s="3">
        <f t="shared" si="49"/>
        <v>512244</v>
      </c>
      <c r="E120" s="3">
        <f t="shared" si="49"/>
        <v>381430</v>
      </c>
      <c r="F120" s="3">
        <f t="shared" si="49"/>
        <v>88291</v>
      </c>
      <c r="G120" s="3">
        <f t="shared" si="49"/>
        <v>-353703</v>
      </c>
      <c r="H120" s="3">
        <f t="shared" si="49"/>
        <v>3467</v>
      </c>
      <c r="I120" s="3">
        <f>SUM(I385)</f>
        <v>563236</v>
      </c>
      <c r="J120" s="3"/>
      <c r="L120" s="3">
        <f>SUM(L383:L385)</f>
        <v>140.93355</v>
      </c>
      <c r="M120" s="65"/>
      <c r="N120" s="26" t="str">
        <f>'Olieforbrug, TJ'!M120</f>
        <v>2. Quarter 2019</v>
      </c>
    </row>
    <row r="121" spans="1:14" s="57" customFormat="1" x14ac:dyDescent="0.2">
      <c r="A121" s="32" t="str">
        <f>'Olieforbrug, TJ'!A121</f>
        <v>3. kvartal 2019</v>
      </c>
      <c r="C121" s="3">
        <f t="shared" ref="C121:H121" si="50">SUM(C386:C388)</f>
        <v>334106</v>
      </c>
      <c r="D121" s="3">
        <f t="shared" si="50"/>
        <v>911391</v>
      </c>
      <c r="E121" s="3">
        <f t="shared" si="50"/>
        <v>695073</v>
      </c>
      <c r="F121" s="3">
        <f t="shared" si="50"/>
        <v>69676</v>
      </c>
      <c r="G121" s="3">
        <f t="shared" si="50"/>
        <v>-477270</v>
      </c>
      <c r="H121" s="3">
        <f t="shared" si="50"/>
        <v>1754</v>
      </c>
      <c r="I121" s="3">
        <f>SUM(I388)</f>
        <v>1040506</v>
      </c>
      <c r="J121" s="3"/>
      <c r="K121" s="3"/>
      <c r="L121" s="3">
        <f>SUM(L386:L388)</f>
        <v>71.3001</v>
      </c>
      <c r="M121" s="65"/>
      <c r="N121" s="26" t="str">
        <f>'Olieforbrug, TJ'!M121</f>
        <v>3. Quarter 2019</v>
      </c>
    </row>
    <row r="122" spans="1:14" s="57" customFormat="1" x14ac:dyDescent="0.2">
      <c r="A122" s="32" t="str">
        <f>'Olieforbrug, TJ'!A122</f>
        <v>4. kvartal 2019</v>
      </c>
      <c r="C122" s="3">
        <f t="shared" ref="C122:H122" si="51">SUM(C389:C391)</f>
        <v>333889</v>
      </c>
      <c r="D122" s="3">
        <f t="shared" si="51"/>
        <v>637775</v>
      </c>
      <c r="E122" s="3">
        <f t="shared" si="51"/>
        <v>1208300</v>
      </c>
      <c r="F122" s="3">
        <f t="shared" si="51"/>
        <v>145999</v>
      </c>
      <c r="G122" s="3">
        <f t="shared" si="51"/>
        <v>421085</v>
      </c>
      <c r="H122" s="3">
        <f t="shared" si="51"/>
        <v>34158</v>
      </c>
      <c r="I122" s="3">
        <f>SUM(I391)</f>
        <v>619421</v>
      </c>
      <c r="J122" s="3"/>
      <c r="L122" s="3">
        <f>SUM(L389:L391)</f>
        <v>1388.5227</v>
      </c>
      <c r="M122" s="65"/>
      <c r="N122" s="26" t="str">
        <f>'Olieforbrug, TJ'!M122</f>
        <v>4. Quarter 2019</v>
      </c>
    </row>
    <row r="123" spans="1:14" s="57" customFormat="1" x14ac:dyDescent="0.2">
      <c r="A123" s="32"/>
      <c r="C123" s="3"/>
      <c r="D123" s="3"/>
      <c r="E123" s="3"/>
      <c r="F123" s="3"/>
      <c r="G123" s="3"/>
      <c r="H123" s="3"/>
      <c r="I123" s="3"/>
      <c r="J123" s="3"/>
      <c r="L123" s="3"/>
      <c r="M123" s="65"/>
      <c r="N123" s="26"/>
    </row>
    <row r="124" spans="1:14" s="57" customFormat="1" x14ac:dyDescent="0.2">
      <c r="A124" s="32" t="str">
        <f>'Olieforbrug, TJ'!A124</f>
        <v>1. kvartal 2020</v>
      </c>
      <c r="C124" s="3">
        <f t="shared" ref="C124:H124" si="52">SUM(C393:C395)</f>
        <v>340422</v>
      </c>
      <c r="D124" s="3">
        <f t="shared" si="52"/>
        <v>963518</v>
      </c>
      <c r="E124" s="3">
        <f t="shared" si="52"/>
        <v>1057738</v>
      </c>
      <c r="F124" s="3">
        <f t="shared" si="52"/>
        <v>50627</v>
      </c>
      <c r="G124" s="3">
        <f t="shared" si="52"/>
        <v>-246265</v>
      </c>
      <c r="H124" s="3">
        <f t="shared" si="52"/>
        <v>10820</v>
      </c>
      <c r="I124" s="3">
        <f>SUM(I395)</f>
        <v>865686</v>
      </c>
      <c r="J124" s="3"/>
      <c r="K124" s="3"/>
      <c r="L124" s="3">
        <f>SUM(L393:L395)</f>
        <v>439.83299999999997</v>
      </c>
      <c r="M124" s="65"/>
      <c r="N124" s="26" t="str">
        <f>'Olieforbrug, TJ'!M124</f>
        <v>1. Quarter 2020</v>
      </c>
    </row>
    <row r="125" spans="1:14" s="57" customFormat="1" x14ac:dyDescent="0.2">
      <c r="A125" s="32" t="str">
        <f>'Olieforbrug, TJ'!A125</f>
        <v>2. kvartal 2020</v>
      </c>
      <c r="C125" s="3">
        <f t="shared" ref="C125:H125" si="53">SUM(C396:C398)</f>
        <v>331337</v>
      </c>
      <c r="D125" s="3">
        <f t="shared" si="53"/>
        <v>726561</v>
      </c>
      <c r="E125" s="3">
        <f t="shared" si="53"/>
        <v>754034</v>
      </c>
      <c r="F125" s="3">
        <f t="shared" si="53"/>
        <v>53998</v>
      </c>
      <c r="G125" s="3">
        <f t="shared" si="53"/>
        <v>-245974</v>
      </c>
      <c r="H125" s="3">
        <f t="shared" si="53"/>
        <v>3912</v>
      </c>
      <c r="I125" s="3">
        <f>SUM(I398)</f>
        <v>1111660</v>
      </c>
      <c r="J125" s="3"/>
      <c r="L125" s="3">
        <f>SUM(L396:L398)</f>
        <v>159.02279999999999</v>
      </c>
      <c r="M125" s="65"/>
      <c r="N125" s="26" t="str">
        <f>'Olieforbrug, TJ'!M125</f>
        <v>2. Quarter 2020</v>
      </c>
    </row>
    <row r="126" spans="1:14" s="57" customFormat="1" x14ac:dyDescent="0.2">
      <c r="A126" s="32" t="str">
        <f>'Olieforbrug, TJ'!A126</f>
        <v>3. kvartal 2020</v>
      </c>
      <c r="C126" s="3">
        <f t="shared" ref="C126:H126" si="54">SUM(C399:C401)</f>
        <v>286633</v>
      </c>
      <c r="D126" s="3">
        <f t="shared" si="54"/>
        <v>654799</v>
      </c>
      <c r="E126" s="3">
        <f t="shared" si="54"/>
        <v>1115334</v>
      </c>
      <c r="F126" s="3">
        <f t="shared" si="54"/>
        <v>59978</v>
      </c>
      <c r="G126" s="3">
        <f t="shared" si="54"/>
        <v>239401</v>
      </c>
      <c r="H126" s="3">
        <f t="shared" si="54"/>
        <v>9899</v>
      </c>
      <c r="I126" s="3">
        <f>SUM(I401)</f>
        <v>872259</v>
      </c>
      <c r="J126" s="3"/>
      <c r="K126" s="3"/>
      <c r="L126" s="3">
        <f>SUM(L399:L401)</f>
        <v>402.39435000000003</v>
      </c>
      <c r="M126" s="65"/>
      <c r="N126" s="26" t="str">
        <f>'Olieforbrug, TJ'!M126</f>
        <v>3. Quarter 2020</v>
      </c>
    </row>
    <row r="127" spans="1:14" s="57" customFormat="1" x14ac:dyDescent="0.2">
      <c r="A127" s="32" t="str">
        <f>'Olieforbrug, TJ'!A127</f>
        <v>4. kvartal 2020</v>
      </c>
      <c r="C127" s="3">
        <f t="shared" ref="C127:H127" si="55">SUM(C402:C404)</f>
        <v>334427</v>
      </c>
      <c r="D127" s="3">
        <f t="shared" si="55"/>
        <v>908207</v>
      </c>
      <c r="E127" s="3">
        <f t="shared" si="55"/>
        <v>1121513</v>
      </c>
      <c r="F127" s="3">
        <f t="shared" si="55"/>
        <v>51413</v>
      </c>
      <c r="G127" s="3">
        <f t="shared" si="55"/>
        <v>-86756</v>
      </c>
      <c r="H127" s="3">
        <f t="shared" si="55"/>
        <v>30427</v>
      </c>
      <c r="I127" s="3">
        <f>SUM(I404)</f>
        <v>959015</v>
      </c>
      <c r="J127" s="3"/>
      <c r="L127" s="3">
        <f>SUM(L402:L404)</f>
        <v>1236.8575499999999</v>
      </c>
      <c r="M127" s="65"/>
      <c r="N127" s="26" t="str">
        <f>'Olieforbrug, TJ'!M127</f>
        <v>4. Quarter 2020</v>
      </c>
    </row>
    <row r="128" spans="1:14" s="57" customFormat="1" x14ac:dyDescent="0.2">
      <c r="A128" s="32"/>
      <c r="C128" s="3"/>
      <c r="D128" s="3"/>
      <c r="E128" s="3"/>
      <c r="F128" s="3"/>
      <c r="G128" s="3"/>
      <c r="H128" s="3"/>
      <c r="I128" s="3"/>
      <c r="J128" s="3"/>
      <c r="L128" s="3"/>
      <c r="M128" s="65"/>
      <c r="N128" s="26"/>
    </row>
    <row r="129" spans="1:14" s="110" customFormat="1" x14ac:dyDescent="0.2">
      <c r="A129" s="111" t="str">
        <f>'Olieforbrug, TJ'!A129</f>
        <v>1. kvartal 2021</v>
      </c>
      <c r="C129" s="7">
        <f t="shared" ref="C129:H129" si="56">SUM(C406:C408)</f>
        <v>350109</v>
      </c>
      <c r="D129" s="7">
        <f t="shared" si="56"/>
        <v>555664</v>
      </c>
      <c r="E129" s="7">
        <f t="shared" si="56"/>
        <v>1063253</v>
      </c>
      <c r="F129" s="7">
        <f t="shared" si="56"/>
        <v>25933</v>
      </c>
      <c r="G129" s="7">
        <f t="shared" si="56"/>
        <v>197085</v>
      </c>
      <c r="H129" s="7">
        <f t="shared" si="56"/>
        <v>13466</v>
      </c>
      <c r="I129" s="7">
        <f>SUM(I408)</f>
        <v>761930</v>
      </c>
      <c r="J129" s="7"/>
      <c r="L129" s="7">
        <f>SUM(L406:L408)</f>
        <v>547.39290000000005</v>
      </c>
      <c r="M129" s="67"/>
      <c r="N129" s="112" t="str">
        <f>'Olieforbrug, TJ'!M129</f>
        <v>1. Quarter 2021</v>
      </c>
    </row>
    <row r="130" spans="1:14" s="57" customFormat="1" x14ac:dyDescent="0.2">
      <c r="A130" s="32" t="str">
        <f>'Olieforbrug, TJ'!A130</f>
        <v>2. kvartal 2021</v>
      </c>
      <c r="C130" s="3">
        <f t="shared" ref="C130:H130" si="57">SUM(C409:C411)</f>
        <v>347433</v>
      </c>
      <c r="D130" s="3">
        <f t="shared" si="57"/>
        <v>520804</v>
      </c>
      <c r="E130" s="3">
        <f t="shared" si="57"/>
        <v>1064968</v>
      </c>
      <c r="F130" s="3">
        <f t="shared" si="57"/>
        <v>21180</v>
      </c>
      <c r="G130" s="3">
        <f t="shared" si="57"/>
        <v>100940</v>
      </c>
      <c r="H130" s="3">
        <f t="shared" si="57"/>
        <v>6013</v>
      </c>
      <c r="I130" s="3">
        <f>SUM(I411)</f>
        <v>660990</v>
      </c>
      <c r="J130" s="3"/>
      <c r="L130" s="3">
        <f>SUM(L409:L411)</f>
        <v>244.42845</v>
      </c>
      <c r="M130" s="65"/>
      <c r="N130" s="26" t="str">
        <f>'Olieforbrug, TJ'!M130</f>
        <v>2. Quarter 2021</v>
      </c>
    </row>
    <row r="131" spans="1:14" s="57" customFormat="1" x14ac:dyDescent="0.2">
      <c r="A131" s="32" t="str">
        <f>'Olieforbrug, TJ'!A131</f>
        <v>3. kvartal 2021</v>
      </c>
      <c r="C131" s="3">
        <f t="shared" ref="C131:H131" si="58">SUM(C412:C414)</f>
        <v>331393</v>
      </c>
      <c r="D131" s="3">
        <f t="shared" si="58"/>
        <v>353598</v>
      </c>
      <c r="E131" s="3">
        <f t="shared" si="58"/>
        <v>808571</v>
      </c>
      <c r="F131" s="3">
        <f t="shared" si="58"/>
        <v>30358</v>
      </c>
      <c r="G131" s="3">
        <f t="shared" si="58"/>
        <v>162399</v>
      </c>
      <c r="H131" s="3">
        <f t="shared" si="58"/>
        <v>8339</v>
      </c>
      <c r="I131" s="3">
        <f>SUM(I414)</f>
        <v>498591</v>
      </c>
      <c r="J131" s="3"/>
      <c r="L131" s="3">
        <f>SUM(L412:L414)</f>
        <v>338.98034999999999</v>
      </c>
      <c r="M131" s="65"/>
      <c r="N131" s="26" t="str">
        <f>'Olieforbrug, TJ'!M131</f>
        <v>3. Quarter 2021</v>
      </c>
    </row>
    <row r="132" spans="1:14" s="57" customFormat="1" x14ac:dyDescent="0.2">
      <c r="A132" s="32" t="str">
        <f>'Olieforbrug, TJ'!A132</f>
        <v>4. kvartal 2021</v>
      </c>
      <c r="C132" s="3">
        <f t="shared" ref="C132:H132" si="59">SUM(C415:C417)</f>
        <v>329507</v>
      </c>
      <c r="D132" s="3">
        <f t="shared" si="59"/>
        <v>431227</v>
      </c>
      <c r="E132" s="3">
        <f t="shared" si="59"/>
        <v>961033</v>
      </c>
      <c r="F132" s="3">
        <f t="shared" si="59"/>
        <v>33420</v>
      </c>
      <c r="G132" s="3">
        <f t="shared" si="59"/>
        <v>184054</v>
      </c>
      <c r="H132" s="3">
        <f t="shared" si="59"/>
        <v>24876</v>
      </c>
      <c r="I132" s="3">
        <f>SUM(I417)</f>
        <v>314537</v>
      </c>
      <c r="J132" s="3"/>
      <c r="K132" s="3"/>
      <c r="L132" s="3">
        <f>SUM(L415:L417)</f>
        <v>1011.2094</v>
      </c>
      <c r="M132" s="65"/>
      <c r="N132" s="26" t="str">
        <f>'Olieforbrug, TJ'!M132</f>
        <v>4. Quarter 2021</v>
      </c>
    </row>
    <row r="133" spans="1:14" s="57" customFormat="1" x14ac:dyDescent="0.2">
      <c r="A133" s="32"/>
      <c r="C133" s="3"/>
      <c r="D133" s="3"/>
      <c r="E133" s="3"/>
      <c r="F133" s="3"/>
      <c r="G133" s="3"/>
      <c r="H133" s="3"/>
      <c r="I133" s="3"/>
      <c r="J133" s="3"/>
      <c r="L133" s="3"/>
      <c r="M133" s="65"/>
      <c r="N133" s="26"/>
    </row>
    <row r="134" spans="1:14" s="57" customFormat="1" x14ac:dyDescent="0.2">
      <c r="A134" s="32" t="str">
        <f>'Olieforbrug, TJ'!A134</f>
        <v>1. kvartal 2022</v>
      </c>
      <c r="C134" s="3">
        <f>SUM(C419:C421)</f>
        <v>311707</v>
      </c>
      <c r="D134" s="3">
        <f t="shared" ref="D134:H134" si="60">SUM(D419:D421)</f>
        <v>645819</v>
      </c>
      <c r="E134" s="3">
        <f t="shared" si="60"/>
        <v>902090</v>
      </c>
      <c r="F134" s="3">
        <f t="shared" si="60"/>
        <v>38553</v>
      </c>
      <c r="G134" s="3">
        <f t="shared" si="60"/>
        <v>-25066</v>
      </c>
      <c r="H134" s="3">
        <f t="shared" si="60"/>
        <v>6336</v>
      </c>
      <c r="I134" s="3">
        <f>SUM(I421)</f>
        <v>339603</v>
      </c>
      <c r="J134" s="3"/>
      <c r="K134" s="3"/>
      <c r="L134" s="3">
        <f>SUM(L419:L421)</f>
        <v>257.55840000000001</v>
      </c>
      <c r="M134" s="65"/>
      <c r="N134" s="26" t="str">
        <f>'Olieforbrug, TJ'!M134</f>
        <v>1. Quarter 2022</v>
      </c>
    </row>
    <row r="135" spans="1:14" s="57" customFormat="1" x14ac:dyDescent="0.2">
      <c r="A135" s="32" t="str">
        <f>'Olieforbrug, TJ'!A135</f>
        <v>2. kvartal 2022</v>
      </c>
      <c r="C135" s="3">
        <f>SUM(C422:C424)</f>
        <v>349694</v>
      </c>
      <c r="D135" s="3">
        <f t="shared" ref="D135:L135" si="61">SUM(D422:D424)</f>
        <v>497332</v>
      </c>
      <c r="E135" s="3">
        <f t="shared" si="61"/>
        <v>728975</v>
      </c>
      <c r="F135" s="3">
        <f t="shared" si="61"/>
        <v>46801</v>
      </c>
      <c r="G135" s="3">
        <f t="shared" si="61"/>
        <v>-50881</v>
      </c>
      <c r="H135" s="3">
        <f t="shared" si="61"/>
        <v>17068</v>
      </c>
      <c r="I135" s="3">
        <f>SUM(I424)</f>
        <v>390484</v>
      </c>
      <c r="J135" s="3"/>
      <c r="K135" s="3"/>
      <c r="L135" s="3">
        <f t="shared" si="61"/>
        <v>693.81419999999991</v>
      </c>
      <c r="M135" s="65"/>
      <c r="N135" s="26" t="str">
        <f>'Olieforbrug, TJ'!M135</f>
        <v>2. Quarter 2022</v>
      </c>
    </row>
    <row r="136" spans="1:14" s="57" customFormat="1" x14ac:dyDescent="0.2">
      <c r="A136" s="32" t="str">
        <f>'Olieforbrug, TJ'!A136</f>
        <v>3. kvartal 2022</v>
      </c>
      <c r="C136" s="3">
        <f>SUM(C425:C427)</f>
        <v>413752</v>
      </c>
      <c r="D136" s="3">
        <f t="shared" ref="D136:L136" si="62">SUM(D425:D427)</f>
        <v>625009</v>
      </c>
      <c r="E136" s="3">
        <f t="shared" si="62"/>
        <v>985058</v>
      </c>
      <c r="F136" s="3">
        <f t="shared" si="62"/>
        <v>57006</v>
      </c>
      <c r="G136" s="3">
        <f t="shared" si="62"/>
        <v>-3009</v>
      </c>
      <c r="H136" s="3">
        <f t="shared" si="62"/>
        <v>18200</v>
      </c>
      <c r="I136" s="3">
        <f>SUM(I427)</f>
        <v>393493</v>
      </c>
      <c r="J136" s="3"/>
      <c r="K136" s="3"/>
      <c r="L136" s="3">
        <f t="shared" si="62"/>
        <v>739.82999999999993</v>
      </c>
      <c r="M136" s="65"/>
      <c r="N136" s="26" t="str">
        <f>'Olieforbrug, TJ'!M136</f>
        <v>3. Quarter 2022</v>
      </c>
    </row>
    <row r="137" spans="1:14" s="57" customFormat="1" x14ac:dyDescent="0.2">
      <c r="A137" s="32" t="str">
        <f>'Olieforbrug, TJ'!A137</f>
        <v>4. kvartal 2022</v>
      </c>
      <c r="C137" s="3">
        <f t="shared" ref="C137:H137" si="63">SUM(C428:C430)</f>
        <v>295482</v>
      </c>
      <c r="D137" s="3">
        <f t="shared" si="63"/>
        <v>819025</v>
      </c>
      <c r="E137" s="3">
        <f t="shared" si="63"/>
        <v>708820</v>
      </c>
      <c r="F137" s="3">
        <f t="shared" si="63"/>
        <v>58400</v>
      </c>
      <c r="G137" s="3">
        <f t="shared" si="63"/>
        <v>-331189</v>
      </c>
      <c r="H137" s="3">
        <f t="shared" si="63"/>
        <v>21527</v>
      </c>
      <c r="I137" s="3">
        <f>SUM(I430)</f>
        <v>724682</v>
      </c>
      <c r="J137" s="3"/>
      <c r="K137" s="3"/>
      <c r="L137" s="3">
        <f>SUM(L428:L430)</f>
        <v>875.07254999999998</v>
      </c>
      <c r="M137" s="65"/>
      <c r="N137" s="26" t="str">
        <f>'Olieforbrug, TJ'!M137</f>
        <v>4. Quarter 2022</v>
      </c>
    </row>
    <row r="138" spans="1:14" x14ac:dyDescent="0.2">
      <c r="A138" s="32"/>
      <c r="J138" s="3"/>
      <c r="K138" s="3"/>
      <c r="L138" s="3"/>
      <c r="M138" s="3"/>
      <c r="N138" s="26"/>
    </row>
    <row r="139" spans="1:14" s="57" customFormat="1" x14ac:dyDescent="0.2">
      <c r="A139" s="32" t="str">
        <f>'Olieforbrug, TJ'!A139</f>
        <v>1. kvartal 2023</v>
      </c>
      <c r="C139" s="3">
        <f>SUM(C432:C434)</f>
        <v>458528</v>
      </c>
      <c r="D139" s="3">
        <f t="shared" ref="D139:L139" si="64">SUM(D432:D434)</f>
        <v>527527</v>
      </c>
      <c r="E139" s="3">
        <f t="shared" si="64"/>
        <v>1088806</v>
      </c>
      <c r="F139" s="3">
        <f t="shared" si="64"/>
        <v>64373</v>
      </c>
      <c r="G139" s="3">
        <f t="shared" si="64"/>
        <v>163682</v>
      </c>
      <c r="H139" s="3">
        <f t="shared" si="64"/>
        <v>6062</v>
      </c>
      <c r="I139" s="3">
        <f>SUM(I434)</f>
        <v>561000</v>
      </c>
      <c r="J139" s="3">
        <f t="shared" si="64"/>
        <v>0</v>
      </c>
      <c r="K139" s="3">
        <f t="shared" si="64"/>
        <v>0</v>
      </c>
      <c r="L139" s="3">
        <f t="shared" si="64"/>
        <v>246.42029999999997</v>
      </c>
      <c r="M139" s="65"/>
      <c r="N139" s="26" t="str">
        <f>'Olieforbrug, TJ'!M139</f>
        <v>1. Quarter 2023</v>
      </c>
    </row>
    <row r="140" spans="1:14" s="57" customFormat="1" x14ac:dyDescent="0.2">
      <c r="A140" s="32" t="str">
        <f>'Olieforbrug, TJ'!A140</f>
        <v>2. kvartal 2023</v>
      </c>
      <c r="C140" s="3">
        <f t="shared" ref="C140:H140" si="65">SUM(C435:C437)</f>
        <v>296945</v>
      </c>
      <c r="D140" s="3">
        <f t="shared" si="65"/>
        <v>463662</v>
      </c>
      <c r="E140" s="3">
        <f t="shared" si="65"/>
        <v>839668</v>
      </c>
      <c r="F140" s="3">
        <f t="shared" si="65"/>
        <v>70565</v>
      </c>
      <c r="G140" s="3">
        <f t="shared" si="65"/>
        <v>127634</v>
      </c>
      <c r="H140" s="3">
        <f t="shared" si="65"/>
        <v>2580</v>
      </c>
      <c r="I140" s="3">
        <f>SUM(I437)</f>
        <v>433366</v>
      </c>
      <c r="J140" s="3"/>
      <c r="K140" s="3"/>
      <c r="L140" s="3">
        <f>SUM(L435:L437)</f>
        <v>104.87700000000001</v>
      </c>
      <c r="M140" s="65"/>
      <c r="N140" s="26" t="str">
        <f>'Olieforbrug, TJ'!M140</f>
        <v>2. Quarter 2023</v>
      </c>
    </row>
    <row r="141" spans="1:14" s="57" customFormat="1" x14ac:dyDescent="0.2">
      <c r="A141" s="32" t="str">
        <f>'Olieforbrug, TJ'!A141</f>
        <v>3. kvartal 2023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65"/>
      <c r="N141" s="26" t="str">
        <f>'Olieforbrug, TJ'!M141</f>
        <v>3. Quarter 2023</v>
      </c>
    </row>
    <row r="142" spans="1:14" s="57" customFormat="1" x14ac:dyDescent="0.2">
      <c r="A142" s="32" t="str">
        <f>'Olieforbrug, TJ'!A142</f>
        <v>4. kvartal 2023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65"/>
      <c r="N142" s="26" t="str">
        <f>'Olieforbrug, TJ'!M142</f>
        <v>4. Quarter 2023</v>
      </c>
    </row>
    <row r="143" spans="1:14" s="57" customFormat="1" x14ac:dyDescent="0.2">
      <c r="A143" s="3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65"/>
      <c r="N143" s="26"/>
    </row>
    <row r="144" spans="1:14" ht="12.75" customHeight="1" thickBot="1" x14ac:dyDescent="0.25">
      <c r="A144" s="2"/>
      <c r="C144" s="25"/>
      <c r="D144" s="25"/>
      <c r="E144" s="25"/>
      <c r="F144" s="25"/>
      <c r="G144" s="25"/>
      <c r="H144" s="25"/>
      <c r="I144" s="25"/>
      <c r="J144" s="3"/>
      <c r="K144" s="3"/>
      <c r="L144" s="25"/>
      <c r="N144" s="2"/>
    </row>
    <row r="145" spans="1:14" ht="12.75" customHeight="1" x14ac:dyDescent="0.2">
      <c r="A145" s="37">
        <v>2001</v>
      </c>
      <c r="C145" s="34"/>
      <c r="D145" s="34"/>
      <c r="E145" s="34"/>
      <c r="F145" s="34"/>
      <c r="G145" s="34"/>
      <c r="H145" s="34"/>
      <c r="I145" s="34"/>
      <c r="J145" s="7"/>
      <c r="K145" s="7"/>
      <c r="L145" s="34"/>
      <c r="N145" s="37">
        <v>2001</v>
      </c>
    </row>
    <row r="146" spans="1:14" ht="12.75" customHeight="1" x14ac:dyDescent="0.2">
      <c r="A146" s="33" t="s">
        <v>102</v>
      </c>
      <c r="C146" s="3">
        <v>159415</v>
      </c>
      <c r="D146" s="3">
        <v>60974</v>
      </c>
      <c r="E146" s="3">
        <v>132086</v>
      </c>
      <c r="F146" s="3">
        <v>63981</v>
      </c>
      <c r="G146" s="3">
        <v>23524</v>
      </c>
      <c r="H146" s="3">
        <v>50863</v>
      </c>
      <c r="I146" s="3">
        <v>384085</v>
      </c>
      <c r="N146" s="23" t="s">
        <v>115</v>
      </c>
    </row>
    <row r="147" spans="1:14" ht="12.75" customHeight="1" x14ac:dyDescent="0.2">
      <c r="A147" s="33" t="s">
        <v>103</v>
      </c>
      <c r="C147" s="3">
        <v>106038</v>
      </c>
      <c r="D147" s="3">
        <v>74690</v>
      </c>
      <c r="E147" s="3">
        <v>99616</v>
      </c>
      <c r="F147" s="3">
        <v>50801</v>
      </c>
      <c r="G147" s="3">
        <v>15956</v>
      </c>
      <c r="H147" s="3">
        <v>52552</v>
      </c>
      <c r="I147" s="3">
        <v>368129</v>
      </c>
      <c r="N147" s="23" t="s">
        <v>116</v>
      </c>
    </row>
    <row r="148" spans="1:14" ht="12.75" customHeight="1" x14ac:dyDescent="0.2">
      <c r="A148" s="33" t="s">
        <v>104</v>
      </c>
      <c r="C148" s="3">
        <v>107738</v>
      </c>
      <c r="D148" s="3">
        <v>69821</v>
      </c>
      <c r="E148" s="3">
        <v>80006</v>
      </c>
      <c r="F148" s="3">
        <v>66609</v>
      </c>
      <c r="G148" s="3">
        <v>15091</v>
      </c>
      <c r="H148" s="3">
        <v>50404</v>
      </c>
      <c r="I148" s="3">
        <v>353038</v>
      </c>
      <c r="N148" s="23" t="s">
        <v>117</v>
      </c>
    </row>
    <row r="149" spans="1:14" ht="12.75" customHeight="1" x14ac:dyDescent="0.2">
      <c r="A149" s="33" t="s">
        <v>105</v>
      </c>
      <c r="B149" s="15"/>
      <c r="C149" s="16">
        <v>137789</v>
      </c>
      <c r="D149" s="16">
        <v>48899</v>
      </c>
      <c r="E149" s="16">
        <v>65666</v>
      </c>
      <c r="F149" s="16">
        <v>51503</v>
      </c>
      <c r="G149" s="16">
        <v>-41792</v>
      </c>
      <c r="H149" s="16">
        <v>29611</v>
      </c>
      <c r="I149" s="16">
        <v>394830</v>
      </c>
      <c r="J149" s="15"/>
      <c r="K149" s="15"/>
      <c r="L149" s="15"/>
      <c r="N149" s="23" t="s">
        <v>118</v>
      </c>
    </row>
    <row r="150" spans="1:14" ht="12.75" customHeight="1" x14ac:dyDescent="0.2">
      <c r="A150" s="33" t="s">
        <v>106</v>
      </c>
      <c r="B150" s="15"/>
      <c r="C150" s="16">
        <v>154595</v>
      </c>
      <c r="D150" s="16">
        <v>55141</v>
      </c>
      <c r="E150" s="16">
        <v>153637</v>
      </c>
      <c r="F150" s="16">
        <v>59322</v>
      </c>
      <c r="G150" s="16">
        <v>22570</v>
      </c>
      <c r="H150" s="16">
        <v>32206</v>
      </c>
      <c r="I150" s="16">
        <v>372260</v>
      </c>
      <c r="J150" s="15"/>
      <c r="K150" s="15"/>
      <c r="L150" s="15"/>
      <c r="N150" s="23" t="s">
        <v>119</v>
      </c>
    </row>
    <row r="151" spans="1:14" ht="12.75" customHeight="1" x14ac:dyDescent="0.2">
      <c r="A151" s="33" t="s">
        <v>107</v>
      </c>
      <c r="B151" s="15"/>
      <c r="C151" s="16">
        <v>95641</v>
      </c>
      <c r="D151" s="16">
        <v>79653</v>
      </c>
      <c r="E151" s="16">
        <v>28612</v>
      </c>
      <c r="F151" s="16">
        <v>60209</v>
      </c>
      <c r="G151" s="16">
        <v>-55336</v>
      </c>
      <c r="H151" s="16">
        <v>30822</v>
      </c>
      <c r="I151" s="16">
        <v>427596</v>
      </c>
      <c r="J151" s="15"/>
      <c r="K151" s="15"/>
      <c r="L151" s="15"/>
      <c r="N151" s="23" t="s">
        <v>120</v>
      </c>
    </row>
    <row r="152" spans="1:14" ht="12.75" customHeight="1" x14ac:dyDescent="0.2">
      <c r="A152" s="33" t="s">
        <v>108</v>
      </c>
      <c r="B152" s="15"/>
      <c r="C152" s="16">
        <v>130851</v>
      </c>
      <c r="D152" s="16">
        <v>36794</v>
      </c>
      <c r="E152" s="16">
        <v>131949</v>
      </c>
      <c r="F152" s="16">
        <v>48859</v>
      </c>
      <c r="G152" s="16">
        <v>35580</v>
      </c>
      <c r="H152" s="16">
        <v>26696</v>
      </c>
      <c r="I152" s="16">
        <v>392016</v>
      </c>
      <c r="J152" s="15"/>
      <c r="K152" s="15"/>
      <c r="L152" s="15"/>
      <c r="N152" s="23" t="s">
        <v>121</v>
      </c>
    </row>
    <row r="153" spans="1:14" ht="12.75" customHeight="1" x14ac:dyDescent="0.2">
      <c r="A153" s="33" t="s">
        <v>109</v>
      </c>
      <c r="B153" s="15"/>
      <c r="C153" s="16">
        <v>144004</v>
      </c>
      <c r="D153" s="16">
        <v>80210</v>
      </c>
      <c r="E153" s="16">
        <v>103658</v>
      </c>
      <c r="F153" s="16">
        <v>55706</v>
      </c>
      <c r="G153" s="16">
        <v>7930</v>
      </c>
      <c r="H153" s="16">
        <v>30364</v>
      </c>
      <c r="I153" s="16">
        <v>384086</v>
      </c>
      <c r="J153" s="15"/>
      <c r="K153" s="15"/>
      <c r="L153" s="15"/>
      <c r="N153" s="23" t="s">
        <v>122</v>
      </c>
    </row>
    <row r="154" spans="1:14" ht="12.75" customHeight="1" x14ac:dyDescent="0.2">
      <c r="A154" s="33" t="s">
        <v>110</v>
      </c>
      <c r="B154" s="15"/>
      <c r="C154" s="16">
        <v>103352</v>
      </c>
      <c r="D154" s="16">
        <v>38611</v>
      </c>
      <c r="E154" s="16">
        <v>33969</v>
      </c>
      <c r="F154" s="16">
        <v>41699</v>
      </c>
      <c r="G154" s="16">
        <v>-32416</v>
      </c>
      <c r="H154" s="16">
        <v>33792</v>
      </c>
      <c r="I154" s="16">
        <v>416502</v>
      </c>
      <c r="J154" s="15"/>
      <c r="K154" s="15"/>
      <c r="L154" s="15"/>
      <c r="N154" s="23" t="s">
        <v>123</v>
      </c>
    </row>
    <row r="155" spans="1:14" ht="12.75" customHeight="1" x14ac:dyDescent="0.2">
      <c r="A155" s="33" t="s">
        <v>111</v>
      </c>
      <c r="B155" s="15"/>
      <c r="C155" s="16">
        <v>143342</v>
      </c>
      <c r="D155" s="16">
        <v>79897</v>
      </c>
      <c r="E155" s="16">
        <v>83076</v>
      </c>
      <c r="F155" s="16">
        <v>52062</v>
      </c>
      <c r="G155" s="16">
        <v>-28347</v>
      </c>
      <c r="H155" s="16">
        <v>42867</v>
      </c>
      <c r="I155" s="16">
        <v>444849</v>
      </c>
      <c r="J155" s="15"/>
      <c r="K155" s="15"/>
      <c r="L155" s="15"/>
      <c r="N155" s="23" t="s">
        <v>124</v>
      </c>
    </row>
    <row r="156" spans="1:14" ht="12.75" customHeight="1" x14ac:dyDescent="0.2">
      <c r="A156" s="33" t="s">
        <v>112</v>
      </c>
      <c r="B156" s="15"/>
      <c r="C156" s="16">
        <v>134949</v>
      </c>
      <c r="D156" s="16">
        <v>62697</v>
      </c>
      <c r="E156" s="16">
        <v>85463</v>
      </c>
      <c r="F156" s="16">
        <v>36666</v>
      </c>
      <c r="G156" s="16">
        <v>-42302</v>
      </c>
      <c r="H156" s="16">
        <v>59292</v>
      </c>
      <c r="I156" s="16">
        <v>487151</v>
      </c>
      <c r="J156" s="15"/>
      <c r="K156" s="15"/>
      <c r="L156" s="15"/>
      <c r="N156" s="23" t="s">
        <v>125</v>
      </c>
    </row>
    <row r="157" spans="1:14" ht="12.75" customHeight="1" thickBot="1" x14ac:dyDescent="0.25">
      <c r="A157" s="41" t="s">
        <v>113</v>
      </c>
      <c r="C157" s="42">
        <v>149215</v>
      </c>
      <c r="D157" s="42">
        <v>48306</v>
      </c>
      <c r="E157" s="42">
        <v>134424</v>
      </c>
      <c r="F157" s="42">
        <v>30312</v>
      </c>
      <c r="G157" s="42">
        <v>74418</v>
      </c>
      <c r="H157" s="42">
        <v>106881</v>
      </c>
      <c r="I157" s="42">
        <v>412733</v>
      </c>
      <c r="J157" s="2"/>
      <c r="K157" s="2"/>
      <c r="L157" s="42"/>
      <c r="N157" s="43" t="s">
        <v>113</v>
      </c>
    </row>
    <row r="158" spans="1:14" ht="12.75" customHeight="1" x14ac:dyDescent="0.2">
      <c r="A158" s="37">
        <v>2002</v>
      </c>
      <c r="B158" s="15"/>
      <c r="C158" s="16"/>
      <c r="D158" s="16"/>
      <c r="E158" s="16"/>
      <c r="F158" s="16"/>
      <c r="G158" s="16"/>
      <c r="H158" s="16"/>
      <c r="I158" s="16"/>
      <c r="M158" s="3"/>
      <c r="N158" s="37">
        <v>2002</v>
      </c>
    </row>
    <row r="159" spans="1:14" ht="12.75" customHeight="1" x14ac:dyDescent="0.2">
      <c r="A159" s="33" t="s">
        <v>102</v>
      </c>
      <c r="B159" s="15"/>
      <c r="C159" s="16">
        <v>149536</v>
      </c>
      <c r="D159" s="16">
        <v>72031</v>
      </c>
      <c r="E159" s="16">
        <v>109285</v>
      </c>
      <c r="F159" s="16">
        <v>25694</v>
      </c>
      <c r="G159" s="16">
        <v>2464</v>
      </c>
      <c r="H159" s="16">
        <v>76926</v>
      </c>
      <c r="I159" s="16">
        <v>410269</v>
      </c>
      <c r="J159" s="15"/>
      <c r="K159" s="15"/>
      <c r="L159" s="15"/>
      <c r="N159" s="23" t="s">
        <v>115</v>
      </c>
    </row>
    <row r="160" spans="1:14" ht="12.75" customHeight="1" x14ac:dyDescent="0.2">
      <c r="A160" s="33" t="s">
        <v>103</v>
      </c>
      <c r="B160" s="15"/>
      <c r="C160" s="16">
        <v>138144</v>
      </c>
      <c r="D160" s="16">
        <v>42558</v>
      </c>
      <c r="E160" s="16">
        <v>60010</v>
      </c>
      <c r="F160" s="16">
        <v>28324</v>
      </c>
      <c r="G160" s="16">
        <v>-35509</v>
      </c>
      <c r="H160" s="16">
        <v>57944</v>
      </c>
      <c r="I160" s="16">
        <v>445778</v>
      </c>
      <c r="J160" s="15"/>
      <c r="K160" s="15"/>
      <c r="L160" s="15"/>
      <c r="N160" s="23" t="s">
        <v>116</v>
      </c>
    </row>
    <row r="161" spans="1:14" ht="12.75" customHeight="1" x14ac:dyDescent="0.2">
      <c r="A161" s="33" t="s">
        <v>104</v>
      </c>
      <c r="B161" s="15"/>
      <c r="C161" s="16">
        <v>124075</v>
      </c>
      <c r="D161" s="16">
        <v>49720</v>
      </c>
      <c r="E161" s="16">
        <v>130366</v>
      </c>
      <c r="F161" s="16">
        <v>44175</v>
      </c>
      <c r="G161" s="16">
        <v>53733</v>
      </c>
      <c r="H161" s="16">
        <v>54943</v>
      </c>
      <c r="I161" s="16">
        <v>392045</v>
      </c>
      <c r="J161" s="15"/>
      <c r="K161" s="15"/>
      <c r="L161" s="15"/>
      <c r="N161" s="23" t="s">
        <v>117</v>
      </c>
    </row>
    <row r="162" spans="1:14" ht="12.75" customHeight="1" x14ac:dyDescent="0.2">
      <c r="A162" s="33" t="s">
        <v>105</v>
      </c>
      <c r="B162" s="15"/>
      <c r="C162" s="16">
        <v>110739</v>
      </c>
      <c r="D162" s="16">
        <v>42958</v>
      </c>
      <c r="E162" s="16">
        <v>122739</v>
      </c>
      <c r="F162" s="16">
        <v>29818</v>
      </c>
      <c r="G162" s="16">
        <v>17269</v>
      </c>
      <c r="H162" s="16">
        <v>32926</v>
      </c>
      <c r="I162" s="16">
        <v>374776</v>
      </c>
      <c r="J162" s="15"/>
      <c r="K162" s="15"/>
      <c r="L162" s="15"/>
      <c r="N162" s="23" t="s">
        <v>118</v>
      </c>
    </row>
    <row r="163" spans="1:14" ht="12.75" customHeight="1" x14ac:dyDescent="0.2">
      <c r="A163" s="33" t="s">
        <v>106</v>
      </c>
      <c r="B163" s="15"/>
      <c r="C163" s="16">
        <v>142704</v>
      </c>
      <c r="D163" s="16">
        <v>55434</v>
      </c>
      <c r="E163" s="16">
        <v>74189</v>
      </c>
      <c r="F163" s="16">
        <v>35233</v>
      </c>
      <c r="G163" s="16">
        <v>-51318</v>
      </c>
      <c r="H163" s="16">
        <v>34153</v>
      </c>
      <c r="I163" s="16">
        <v>426064</v>
      </c>
      <c r="J163" s="15"/>
      <c r="K163" s="15"/>
      <c r="L163" s="15"/>
      <c r="N163" s="23" t="s">
        <v>119</v>
      </c>
    </row>
    <row r="164" spans="1:14" ht="12.75" customHeight="1" x14ac:dyDescent="0.2">
      <c r="A164" s="33" t="s">
        <v>107</v>
      </c>
      <c r="B164" s="15"/>
      <c r="C164" s="16">
        <v>145599</v>
      </c>
      <c r="D164" s="16">
        <v>58085</v>
      </c>
      <c r="E164" s="16">
        <v>112503</v>
      </c>
      <c r="F164" s="16">
        <v>60713</v>
      </c>
      <c r="G164" s="16">
        <v>6105</v>
      </c>
      <c r="H164" s="16">
        <v>28268</v>
      </c>
      <c r="I164" s="16">
        <v>419959</v>
      </c>
      <c r="J164" s="15"/>
      <c r="K164" s="15"/>
      <c r="L164" s="15"/>
      <c r="N164" s="23" t="s">
        <v>120</v>
      </c>
    </row>
    <row r="165" spans="1:14" ht="12.75" customHeight="1" x14ac:dyDescent="0.2">
      <c r="A165" s="33" t="s">
        <v>108</v>
      </c>
      <c r="B165" s="15"/>
      <c r="C165" s="16">
        <v>137829</v>
      </c>
      <c r="D165" s="16">
        <v>33043</v>
      </c>
      <c r="E165" s="16">
        <v>182571</v>
      </c>
      <c r="F165" s="16">
        <v>36399</v>
      </c>
      <c r="G165" s="16">
        <v>64462</v>
      </c>
      <c r="H165" s="16">
        <v>30263</v>
      </c>
      <c r="I165" s="16">
        <v>355497</v>
      </c>
      <c r="J165" s="15"/>
      <c r="K165" s="15"/>
      <c r="L165" s="15"/>
      <c r="N165" s="23" t="s">
        <v>121</v>
      </c>
    </row>
    <row r="166" spans="1:14" ht="12.75" customHeight="1" x14ac:dyDescent="0.2">
      <c r="A166" s="33" t="s">
        <v>109</v>
      </c>
      <c r="B166" s="15"/>
      <c r="C166" s="16">
        <v>140550</v>
      </c>
      <c r="D166" s="16">
        <v>56181</v>
      </c>
      <c r="E166" s="16">
        <v>105800</v>
      </c>
      <c r="F166" s="16">
        <v>32499</v>
      </c>
      <c r="G166" s="16">
        <v>-28836</v>
      </c>
      <c r="H166" s="16">
        <v>32790</v>
      </c>
      <c r="I166" s="16">
        <v>384333</v>
      </c>
      <c r="J166" s="15"/>
      <c r="K166" s="15"/>
      <c r="L166" s="15"/>
      <c r="N166" s="23" t="s">
        <v>122</v>
      </c>
    </row>
    <row r="167" spans="1:14" ht="12.75" customHeight="1" x14ac:dyDescent="0.2">
      <c r="A167" s="33" t="s">
        <v>110</v>
      </c>
      <c r="B167" s="15"/>
      <c r="C167" s="16">
        <v>117258</v>
      </c>
      <c r="D167" s="16">
        <v>17151</v>
      </c>
      <c r="E167" s="16">
        <v>63850</v>
      </c>
      <c r="F167" s="16">
        <v>28231</v>
      </c>
      <c r="G167" s="16">
        <v>-12979</v>
      </c>
      <c r="H167" s="16">
        <v>36351</v>
      </c>
      <c r="I167" s="16">
        <v>397312</v>
      </c>
      <c r="J167" s="15"/>
      <c r="K167" s="15"/>
      <c r="L167" s="15"/>
      <c r="N167" s="23" t="s">
        <v>123</v>
      </c>
    </row>
    <row r="168" spans="1:14" ht="12.75" customHeight="1" x14ac:dyDescent="0.2">
      <c r="A168" s="33" t="s">
        <v>111</v>
      </c>
      <c r="B168" s="15"/>
      <c r="C168" s="16">
        <v>101769</v>
      </c>
      <c r="D168" s="16">
        <v>42504</v>
      </c>
      <c r="E168" s="16">
        <v>69980</v>
      </c>
      <c r="F168" s="16">
        <v>28443</v>
      </c>
      <c r="G168" s="16">
        <v>32654</v>
      </c>
      <c r="H168" s="16">
        <v>66521</v>
      </c>
      <c r="I168" s="16">
        <v>364658</v>
      </c>
      <c r="J168" s="15"/>
      <c r="K168" s="15"/>
      <c r="L168" s="15"/>
      <c r="N168" s="23" t="s">
        <v>124</v>
      </c>
    </row>
    <row r="169" spans="1:14" ht="12.75" customHeight="1" x14ac:dyDescent="0.2">
      <c r="A169" s="33" t="s">
        <v>112</v>
      </c>
      <c r="B169" s="15"/>
      <c r="C169" s="16">
        <v>124130</v>
      </c>
      <c r="D169" s="16">
        <v>94223</v>
      </c>
      <c r="E169" s="16">
        <v>68287</v>
      </c>
      <c r="F169" s="16">
        <v>36747</v>
      </c>
      <c r="G169" s="16">
        <v>-27478</v>
      </c>
      <c r="H169" s="16">
        <v>83678</v>
      </c>
      <c r="I169" s="16">
        <v>392136</v>
      </c>
      <c r="J169" s="15"/>
      <c r="K169" s="15"/>
      <c r="L169" s="15"/>
      <c r="N169" s="23" t="s">
        <v>125</v>
      </c>
    </row>
    <row r="170" spans="1:14" ht="12.75" customHeight="1" thickBot="1" x14ac:dyDescent="0.25">
      <c r="A170" s="41" t="s">
        <v>113</v>
      </c>
      <c r="C170" s="42">
        <v>142122</v>
      </c>
      <c r="D170" s="42">
        <v>99213</v>
      </c>
      <c r="E170" s="42">
        <v>78814</v>
      </c>
      <c r="F170" s="42">
        <v>45376</v>
      </c>
      <c r="G170" s="42">
        <v>10007</v>
      </c>
      <c r="H170" s="42">
        <v>111526</v>
      </c>
      <c r="I170" s="42">
        <v>382129</v>
      </c>
      <c r="J170" s="2"/>
      <c r="K170" s="2"/>
      <c r="L170" s="42"/>
      <c r="N170" s="43" t="s">
        <v>113</v>
      </c>
    </row>
    <row r="171" spans="1:14" ht="12.75" customHeight="1" x14ac:dyDescent="0.2">
      <c r="A171" s="37">
        <v>2003</v>
      </c>
      <c r="B171" s="15"/>
      <c r="C171" s="16"/>
      <c r="D171" s="16"/>
      <c r="E171" s="16"/>
      <c r="F171" s="16"/>
      <c r="G171" s="16"/>
      <c r="H171" s="16"/>
      <c r="I171" s="16"/>
      <c r="M171" s="3"/>
      <c r="N171" s="37">
        <v>2003</v>
      </c>
    </row>
    <row r="172" spans="1:14" ht="12.75" customHeight="1" x14ac:dyDescent="0.2">
      <c r="A172" s="33" t="s">
        <v>102</v>
      </c>
      <c r="B172" s="15"/>
      <c r="C172" s="16">
        <v>121589</v>
      </c>
      <c r="D172" s="16">
        <v>178904</v>
      </c>
      <c r="E172" s="16">
        <v>58573</v>
      </c>
      <c r="F172" s="16">
        <v>42940</v>
      </c>
      <c r="G172" s="16">
        <v>-94805</v>
      </c>
      <c r="H172" s="16">
        <v>108377</v>
      </c>
      <c r="I172" s="16">
        <v>476934</v>
      </c>
      <c r="J172" s="15"/>
      <c r="K172" s="15"/>
      <c r="L172" s="15"/>
      <c r="N172" s="23" t="s">
        <v>115</v>
      </c>
    </row>
    <row r="173" spans="1:14" ht="12.75" customHeight="1" x14ac:dyDescent="0.2">
      <c r="A173" s="33" t="s">
        <v>103</v>
      </c>
      <c r="B173" s="15"/>
      <c r="C173" s="16">
        <v>125352</v>
      </c>
      <c r="D173" s="16">
        <v>137771</v>
      </c>
      <c r="E173" s="16">
        <v>78669</v>
      </c>
      <c r="F173" s="16">
        <v>37971</v>
      </c>
      <c r="G173" s="16">
        <v>-47898</v>
      </c>
      <c r="H173" s="16">
        <v>93027</v>
      </c>
      <c r="I173" s="16">
        <v>524832</v>
      </c>
      <c r="J173" s="15"/>
      <c r="K173" s="15"/>
      <c r="L173" s="15"/>
      <c r="N173" s="23" t="s">
        <v>116</v>
      </c>
    </row>
    <row r="174" spans="1:14" ht="12.75" customHeight="1" x14ac:dyDescent="0.2">
      <c r="A174" s="33" t="s">
        <v>104</v>
      </c>
      <c r="B174" s="15"/>
      <c r="C174" s="16">
        <v>137991</v>
      </c>
      <c r="D174" s="16">
        <v>88994</v>
      </c>
      <c r="E174" s="16">
        <v>119016</v>
      </c>
      <c r="F174" s="16">
        <v>25011</v>
      </c>
      <c r="G174" s="16">
        <v>-1400</v>
      </c>
      <c r="H174" s="16">
        <v>74595</v>
      </c>
      <c r="I174" s="16">
        <v>526232</v>
      </c>
      <c r="J174" s="15"/>
      <c r="K174" s="15"/>
      <c r="L174" s="15"/>
      <c r="N174" s="23" t="s">
        <v>117</v>
      </c>
    </row>
    <row r="175" spans="1:14" ht="12.75" customHeight="1" x14ac:dyDescent="0.2">
      <c r="A175" s="33" t="s">
        <v>105</v>
      </c>
      <c r="B175" s="15"/>
      <c r="C175" s="16">
        <v>122718</v>
      </c>
      <c r="D175" s="16">
        <v>52389</v>
      </c>
      <c r="E175" s="16">
        <v>106635</v>
      </c>
      <c r="F175" s="16">
        <v>49836</v>
      </c>
      <c r="G175" s="16">
        <v>24048</v>
      </c>
      <c r="H175" s="16">
        <v>47974</v>
      </c>
      <c r="I175" s="16">
        <v>502184</v>
      </c>
      <c r="J175" s="15"/>
      <c r="K175" s="15"/>
      <c r="L175" s="15"/>
      <c r="N175" s="23" t="s">
        <v>118</v>
      </c>
    </row>
    <row r="176" spans="1:14" ht="12.75" customHeight="1" x14ac:dyDescent="0.2">
      <c r="A176" s="33" t="s">
        <v>106</v>
      </c>
      <c r="B176" s="15"/>
      <c r="C176" s="16">
        <v>132233</v>
      </c>
      <c r="D176" s="16">
        <v>51870</v>
      </c>
      <c r="E176" s="16">
        <v>119262</v>
      </c>
      <c r="F176" s="16">
        <v>33292</v>
      </c>
      <c r="G176" s="16">
        <v>37872</v>
      </c>
      <c r="H176" s="16">
        <v>44566</v>
      </c>
      <c r="I176" s="16">
        <v>464312</v>
      </c>
      <c r="J176" s="15"/>
      <c r="K176" s="15"/>
      <c r="L176" s="15"/>
      <c r="N176" s="23" t="s">
        <v>119</v>
      </c>
    </row>
    <row r="177" spans="1:14" ht="12.75" customHeight="1" x14ac:dyDescent="0.2">
      <c r="A177" s="33" t="s">
        <v>107</v>
      </c>
      <c r="B177" s="15"/>
      <c r="C177" s="16">
        <v>125362</v>
      </c>
      <c r="D177" s="16">
        <v>62949</v>
      </c>
      <c r="E177" s="16">
        <v>129838</v>
      </c>
      <c r="F177" s="16">
        <v>57567</v>
      </c>
      <c r="G177" s="16">
        <v>2825</v>
      </c>
      <c r="H177" s="16">
        <v>32028</v>
      </c>
      <c r="I177" s="16">
        <v>461487</v>
      </c>
      <c r="J177" s="15"/>
      <c r="K177" s="15"/>
      <c r="L177" s="15"/>
      <c r="N177" s="23" t="s">
        <v>120</v>
      </c>
    </row>
    <row r="178" spans="1:14" ht="12.75" customHeight="1" x14ac:dyDescent="0.2">
      <c r="A178" s="33" t="s">
        <v>108</v>
      </c>
      <c r="B178" s="15"/>
      <c r="C178" s="16">
        <v>125701</v>
      </c>
      <c r="D178" s="16">
        <v>63997</v>
      </c>
      <c r="E178" s="16">
        <v>138347</v>
      </c>
      <c r="F178" s="16">
        <v>61535</v>
      </c>
      <c r="G178" s="16">
        <v>38047</v>
      </c>
      <c r="H178" s="16">
        <v>32228</v>
      </c>
      <c r="I178" s="16">
        <v>423440</v>
      </c>
      <c r="J178" s="15"/>
      <c r="K178" s="15"/>
      <c r="L178" s="15"/>
      <c r="N178" s="23" t="s">
        <v>121</v>
      </c>
    </row>
    <row r="179" spans="1:14" ht="12.75" customHeight="1" x14ac:dyDescent="0.2">
      <c r="A179" s="33" t="s">
        <v>109</v>
      </c>
      <c r="B179" s="15"/>
      <c r="C179" s="16">
        <v>136673</v>
      </c>
      <c r="D179" s="16">
        <v>51350</v>
      </c>
      <c r="E179" s="16">
        <v>111583</v>
      </c>
      <c r="F179" s="16">
        <v>55566</v>
      </c>
      <c r="G179" s="16">
        <v>5680</v>
      </c>
      <c r="H179" s="16">
        <v>24962</v>
      </c>
      <c r="I179" s="16">
        <v>417760</v>
      </c>
      <c r="J179" s="15"/>
      <c r="K179" s="15"/>
      <c r="L179" s="15"/>
      <c r="N179" s="23" t="s">
        <v>122</v>
      </c>
    </row>
    <row r="180" spans="1:14" ht="12.75" customHeight="1" x14ac:dyDescent="0.2">
      <c r="A180" s="33" t="s">
        <v>110</v>
      </c>
      <c r="B180" s="15"/>
      <c r="C180" s="16">
        <v>99716</v>
      </c>
      <c r="D180" s="16">
        <v>45527</v>
      </c>
      <c r="E180" s="16">
        <v>90172</v>
      </c>
      <c r="F180" s="16">
        <v>29836</v>
      </c>
      <c r="G180" s="16">
        <v>17081</v>
      </c>
      <c r="H180" s="16">
        <v>41525</v>
      </c>
      <c r="I180" s="16">
        <v>400679</v>
      </c>
      <c r="J180" s="15"/>
      <c r="K180" s="15"/>
      <c r="L180" s="15"/>
      <c r="N180" s="23" t="s">
        <v>123</v>
      </c>
    </row>
    <row r="181" spans="1:14" ht="12.75" customHeight="1" x14ac:dyDescent="0.2">
      <c r="A181" s="33" t="s">
        <v>111</v>
      </c>
      <c r="B181" s="15"/>
      <c r="C181" s="16">
        <v>123650</v>
      </c>
      <c r="D181" s="16">
        <v>43683</v>
      </c>
      <c r="E181" s="16">
        <v>43990</v>
      </c>
      <c r="F181" s="16">
        <v>46211</v>
      </c>
      <c r="G181" s="16">
        <v>-789</v>
      </c>
      <c r="H181" s="16">
        <v>83847</v>
      </c>
      <c r="I181" s="16">
        <v>401468</v>
      </c>
      <c r="J181" s="15"/>
      <c r="K181" s="15"/>
      <c r="L181" s="15"/>
      <c r="N181" s="23" t="s">
        <v>124</v>
      </c>
    </row>
    <row r="182" spans="1:14" ht="12.75" customHeight="1" x14ac:dyDescent="0.2">
      <c r="A182" s="33" t="s">
        <v>112</v>
      </c>
      <c r="B182" s="15"/>
      <c r="C182" s="16">
        <v>133260</v>
      </c>
      <c r="D182" s="16">
        <v>55104</v>
      </c>
      <c r="E182" s="16">
        <v>70770</v>
      </c>
      <c r="F182" s="16">
        <v>44820</v>
      </c>
      <c r="G182" s="16">
        <v>1290</v>
      </c>
      <c r="H182" s="16">
        <v>79886</v>
      </c>
      <c r="I182" s="16">
        <v>400178</v>
      </c>
      <c r="J182" s="15"/>
      <c r="K182" s="15"/>
      <c r="L182" s="15"/>
      <c r="N182" s="23" t="s">
        <v>125</v>
      </c>
    </row>
    <row r="183" spans="1:14" ht="12.75" customHeight="1" thickBot="1" x14ac:dyDescent="0.25">
      <c r="A183" s="41" t="s">
        <v>113</v>
      </c>
      <c r="C183" s="42">
        <v>135030</v>
      </c>
      <c r="D183" s="42">
        <v>89721</v>
      </c>
      <c r="E183" s="42">
        <v>95581</v>
      </c>
      <c r="F183" s="42">
        <v>18782</v>
      </c>
      <c r="G183" s="42">
        <v>-29005</v>
      </c>
      <c r="H183" s="42">
        <v>83337</v>
      </c>
      <c r="I183" s="42">
        <v>429183</v>
      </c>
      <c r="J183" s="2"/>
      <c r="K183" s="2"/>
      <c r="L183" s="42"/>
      <c r="N183" s="43" t="s">
        <v>113</v>
      </c>
    </row>
    <row r="184" spans="1:14" ht="12.75" customHeight="1" x14ac:dyDescent="0.2">
      <c r="A184" s="37">
        <v>2004</v>
      </c>
      <c r="B184" s="15"/>
      <c r="C184" s="16"/>
      <c r="D184" s="16"/>
      <c r="E184" s="16"/>
      <c r="F184" s="16"/>
      <c r="G184" s="16"/>
      <c r="H184" s="16"/>
      <c r="I184" s="16"/>
      <c r="M184" s="3"/>
      <c r="N184" s="37">
        <v>2004</v>
      </c>
    </row>
    <row r="185" spans="1:14" ht="12.75" customHeight="1" x14ac:dyDescent="0.2">
      <c r="A185" s="33" t="s">
        <v>102</v>
      </c>
      <c r="B185" s="15"/>
      <c r="C185" s="16">
        <v>156967</v>
      </c>
      <c r="D185" s="16">
        <v>62198</v>
      </c>
      <c r="E185" s="16">
        <v>132658</v>
      </c>
      <c r="F185" s="16">
        <v>30806</v>
      </c>
      <c r="G185" s="16">
        <v>21063</v>
      </c>
      <c r="H185" s="16">
        <v>81386</v>
      </c>
      <c r="I185" s="16">
        <v>408120</v>
      </c>
      <c r="J185" s="15"/>
      <c r="K185" s="15"/>
      <c r="L185" s="15"/>
      <c r="N185" s="23" t="s">
        <v>115</v>
      </c>
    </row>
    <row r="186" spans="1:14" ht="12.75" customHeight="1" x14ac:dyDescent="0.2">
      <c r="A186" s="33" t="s">
        <v>103</v>
      </c>
      <c r="B186" s="15"/>
      <c r="C186" s="16">
        <v>123942</v>
      </c>
      <c r="D186" s="16">
        <v>60663</v>
      </c>
      <c r="E186" s="16">
        <v>86133</v>
      </c>
      <c r="F186" s="16">
        <v>49823</v>
      </c>
      <c r="G186" s="16">
        <v>15038</v>
      </c>
      <c r="H186" s="16">
        <v>71945</v>
      </c>
      <c r="I186" s="16">
        <v>393082</v>
      </c>
      <c r="J186" s="15"/>
      <c r="K186" s="15"/>
      <c r="L186" s="15"/>
      <c r="N186" s="23" t="s">
        <v>116</v>
      </c>
    </row>
    <row r="187" spans="1:14" ht="12.75" customHeight="1" x14ac:dyDescent="0.2">
      <c r="A187" s="33" t="s">
        <v>104</v>
      </c>
      <c r="B187" s="15"/>
      <c r="C187" s="16">
        <v>113833</v>
      </c>
      <c r="D187" s="16">
        <v>70776</v>
      </c>
      <c r="E187" s="16">
        <v>90486</v>
      </c>
      <c r="F187" s="16">
        <v>44542</v>
      </c>
      <c r="G187" s="16">
        <v>15450</v>
      </c>
      <c r="H187" s="16">
        <v>64753</v>
      </c>
      <c r="I187" s="16">
        <v>377632</v>
      </c>
      <c r="J187" s="15"/>
      <c r="K187" s="15"/>
      <c r="L187" s="15"/>
      <c r="N187" s="23" t="s">
        <v>117</v>
      </c>
    </row>
    <row r="188" spans="1:14" ht="12.75" customHeight="1" x14ac:dyDescent="0.2">
      <c r="A188" s="33" t="s">
        <v>105</v>
      </c>
      <c r="B188" s="15"/>
      <c r="C188" s="16">
        <v>129913</v>
      </c>
      <c r="D188" s="16">
        <v>46953</v>
      </c>
      <c r="E188" s="16">
        <v>108597</v>
      </c>
      <c r="F188" s="16">
        <v>20268</v>
      </c>
      <c r="G188" s="16">
        <v>-14047</v>
      </c>
      <c r="H188" s="16">
        <v>35226</v>
      </c>
      <c r="I188" s="16">
        <v>391679</v>
      </c>
      <c r="J188" s="15"/>
      <c r="K188" s="15"/>
      <c r="L188" s="15"/>
      <c r="N188" s="23" t="s">
        <v>118</v>
      </c>
    </row>
    <row r="189" spans="1:14" ht="12.75" customHeight="1" x14ac:dyDescent="0.2">
      <c r="A189" s="33" t="s">
        <v>106</v>
      </c>
      <c r="B189" s="15"/>
      <c r="C189" s="16">
        <v>124046</v>
      </c>
      <c r="D189" s="16">
        <v>31111</v>
      </c>
      <c r="E189" s="16">
        <v>94051</v>
      </c>
      <c r="F189" s="16">
        <v>41505</v>
      </c>
      <c r="G189" s="16">
        <v>7267</v>
      </c>
      <c r="H189" s="16">
        <v>27232</v>
      </c>
      <c r="I189" s="16">
        <v>384412</v>
      </c>
      <c r="J189" s="15"/>
      <c r="K189" s="15"/>
      <c r="L189" s="15"/>
      <c r="N189" s="23" t="s">
        <v>119</v>
      </c>
    </row>
    <row r="190" spans="1:14" ht="12.75" customHeight="1" x14ac:dyDescent="0.2">
      <c r="A190" s="33" t="s">
        <v>107</v>
      </c>
      <c r="B190" s="15"/>
      <c r="C190" s="16">
        <v>121870</v>
      </c>
      <c r="D190" s="16">
        <v>57397</v>
      </c>
      <c r="E190" s="16">
        <v>97381</v>
      </c>
      <c r="F190" s="16">
        <v>28788</v>
      </c>
      <c r="G190" s="16">
        <v>-25409</v>
      </c>
      <c r="H190" s="16">
        <v>34909</v>
      </c>
      <c r="I190" s="16">
        <v>409821</v>
      </c>
      <c r="J190" s="15"/>
      <c r="K190" s="15"/>
      <c r="L190" s="15"/>
      <c r="N190" s="23" t="s">
        <v>120</v>
      </c>
    </row>
    <row r="191" spans="1:14" ht="12.75" customHeight="1" x14ac:dyDescent="0.2">
      <c r="A191" s="33" t="s">
        <v>108</v>
      </c>
      <c r="B191" s="15"/>
      <c r="C191" s="16">
        <v>135431</v>
      </c>
      <c r="D191" s="16">
        <v>105080</v>
      </c>
      <c r="E191" s="16">
        <v>101069</v>
      </c>
      <c r="F191" s="16">
        <v>36158</v>
      </c>
      <c r="G191" s="16">
        <v>-70884</v>
      </c>
      <c r="H191" s="16">
        <v>28540</v>
      </c>
      <c r="I191" s="16">
        <v>480705</v>
      </c>
      <c r="J191" s="15"/>
      <c r="K191" s="15"/>
      <c r="L191" s="15"/>
      <c r="N191" s="23" t="s">
        <v>121</v>
      </c>
    </row>
    <row r="192" spans="1:14" ht="12.75" customHeight="1" x14ac:dyDescent="0.2">
      <c r="A192" s="33" t="s">
        <v>109</v>
      </c>
      <c r="B192" s="15"/>
      <c r="C192" s="16">
        <v>126483</v>
      </c>
      <c r="D192" s="16">
        <v>42972</v>
      </c>
      <c r="E192" s="16">
        <v>122390</v>
      </c>
      <c r="F192" s="16">
        <v>26845</v>
      </c>
      <c r="G192" s="16">
        <v>18683</v>
      </c>
      <c r="H192" s="16">
        <v>38200</v>
      </c>
      <c r="I192" s="16">
        <v>462022</v>
      </c>
      <c r="J192" s="15"/>
      <c r="K192" s="15"/>
      <c r="L192" s="15"/>
      <c r="N192" s="23" t="s">
        <v>122</v>
      </c>
    </row>
    <row r="193" spans="1:14" ht="12.75" customHeight="1" x14ac:dyDescent="0.2">
      <c r="A193" s="33" t="s">
        <v>110</v>
      </c>
      <c r="B193" s="15"/>
      <c r="C193" s="16">
        <v>97964</v>
      </c>
      <c r="D193" s="16">
        <v>101636</v>
      </c>
      <c r="E193" s="16">
        <v>84509</v>
      </c>
      <c r="F193" s="16">
        <v>38377</v>
      </c>
      <c r="G193" s="16">
        <v>-43336</v>
      </c>
      <c r="H193" s="16">
        <v>36403</v>
      </c>
      <c r="I193" s="16">
        <v>505358</v>
      </c>
      <c r="J193" s="15"/>
      <c r="K193" s="15"/>
      <c r="L193" s="15"/>
      <c r="N193" s="23" t="s">
        <v>123</v>
      </c>
    </row>
    <row r="194" spans="1:14" ht="12.75" customHeight="1" x14ac:dyDescent="0.2">
      <c r="A194" s="33" t="s">
        <v>111</v>
      </c>
      <c r="B194" s="15"/>
      <c r="C194" s="16">
        <v>132063</v>
      </c>
      <c r="D194" s="16">
        <v>100751</v>
      </c>
      <c r="E194" s="16">
        <v>209446</v>
      </c>
      <c r="F194" s="16">
        <v>36677</v>
      </c>
      <c r="G194" s="16">
        <v>74172</v>
      </c>
      <c r="H194" s="16">
        <v>64122</v>
      </c>
      <c r="I194" s="16">
        <v>431186</v>
      </c>
      <c r="J194" s="15"/>
      <c r="K194" s="15"/>
      <c r="L194" s="15"/>
      <c r="N194" s="23" t="s">
        <v>124</v>
      </c>
    </row>
    <row r="195" spans="1:14" x14ac:dyDescent="0.2">
      <c r="A195" s="33" t="s">
        <v>112</v>
      </c>
      <c r="B195" s="15"/>
      <c r="C195" s="16">
        <v>151522</v>
      </c>
      <c r="D195" s="16">
        <v>94138</v>
      </c>
      <c r="E195" s="16">
        <v>169043</v>
      </c>
      <c r="F195" s="16">
        <v>28844</v>
      </c>
      <c r="G195" s="16">
        <v>26578</v>
      </c>
      <c r="H195" s="16">
        <v>67557</v>
      </c>
      <c r="I195" s="16">
        <v>404608</v>
      </c>
      <c r="J195" s="15"/>
      <c r="K195" s="15"/>
      <c r="L195" s="15"/>
      <c r="N195" s="23" t="s">
        <v>125</v>
      </c>
    </row>
    <row r="196" spans="1:14" ht="13.5" thickBot="1" x14ac:dyDescent="0.25">
      <c r="A196" s="41" t="s">
        <v>113</v>
      </c>
      <c r="C196" s="42">
        <v>143267</v>
      </c>
      <c r="D196" s="42">
        <v>124748</v>
      </c>
      <c r="E196" s="42">
        <v>97709</v>
      </c>
      <c r="F196" s="42">
        <v>42904</v>
      </c>
      <c r="G196" s="42">
        <v>-50030</v>
      </c>
      <c r="H196" s="42">
        <v>88370</v>
      </c>
      <c r="I196" s="42">
        <v>454638</v>
      </c>
      <c r="J196" s="2"/>
      <c r="K196" s="2"/>
      <c r="L196" s="42"/>
      <c r="N196" s="43" t="s">
        <v>113</v>
      </c>
    </row>
    <row r="197" spans="1:14" x14ac:dyDescent="0.2">
      <c r="A197" s="37">
        <v>2005</v>
      </c>
      <c r="B197" s="15"/>
      <c r="C197" s="16"/>
      <c r="D197" s="16"/>
      <c r="E197" s="16"/>
      <c r="F197" s="16"/>
      <c r="G197" s="16"/>
      <c r="H197" s="16"/>
      <c r="I197" s="16"/>
      <c r="M197" s="3"/>
      <c r="N197" s="37">
        <v>2005</v>
      </c>
    </row>
    <row r="198" spans="1:14" x14ac:dyDescent="0.2">
      <c r="A198" s="33" t="s">
        <v>102</v>
      </c>
      <c r="B198" s="15"/>
      <c r="C198" s="16">
        <v>125958</v>
      </c>
      <c r="D198" s="16">
        <v>70922</v>
      </c>
      <c r="E198" s="16">
        <v>78304</v>
      </c>
      <c r="F198" s="16">
        <v>42973</v>
      </c>
      <c r="G198" s="16">
        <v>456</v>
      </c>
      <c r="H198" s="16">
        <v>70254</v>
      </c>
      <c r="I198" s="16">
        <v>454182</v>
      </c>
      <c r="J198" s="15"/>
      <c r="K198" s="15"/>
      <c r="L198" s="14">
        <v>2855.8251</v>
      </c>
      <c r="N198" s="23" t="s">
        <v>115</v>
      </c>
    </row>
    <row r="199" spans="1:14" x14ac:dyDescent="0.2">
      <c r="A199" s="33" t="s">
        <v>103</v>
      </c>
      <c r="B199" s="15"/>
      <c r="C199" s="16">
        <v>119700</v>
      </c>
      <c r="D199" s="16">
        <v>82461</v>
      </c>
      <c r="E199" s="16">
        <v>115702</v>
      </c>
      <c r="F199" s="16">
        <v>50387</v>
      </c>
      <c r="G199" s="16">
        <v>40771</v>
      </c>
      <c r="H199" s="16">
        <v>86588</v>
      </c>
      <c r="I199" s="16">
        <v>413411</v>
      </c>
      <c r="J199" s="15"/>
      <c r="K199" s="15"/>
      <c r="L199" s="14">
        <v>3519.8021999999996</v>
      </c>
      <c r="N199" s="23" t="s">
        <v>116</v>
      </c>
    </row>
    <row r="200" spans="1:14" x14ac:dyDescent="0.2">
      <c r="A200" s="33" t="s">
        <v>104</v>
      </c>
      <c r="B200" s="15"/>
      <c r="C200" s="16">
        <v>126289</v>
      </c>
      <c r="D200" s="16">
        <v>106923</v>
      </c>
      <c r="E200" s="16">
        <v>197260</v>
      </c>
      <c r="F200" s="16">
        <v>34272</v>
      </c>
      <c r="G200" s="16">
        <v>58418</v>
      </c>
      <c r="H200" s="16">
        <v>72388</v>
      </c>
      <c r="I200" s="16">
        <v>354993</v>
      </c>
      <c r="J200" s="15"/>
      <c r="K200" s="15"/>
      <c r="L200" s="14">
        <v>2942.5721999999996</v>
      </c>
      <c r="N200" s="23" t="s">
        <v>117</v>
      </c>
    </row>
    <row r="201" spans="1:14" x14ac:dyDescent="0.2">
      <c r="A201" s="33" t="s">
        <v>105</v>
      </c>
      <c r="B201" s="15"/>
      <c r="C201" s="16">
        <v>69885</v>
      </c>
      <c r="D201" s="16">
        <v>100683</v>
      </c>
      <c r="E201" s="16">
        <v>84605</v>
      </c>
      <c r="F201" s="16">
        <v>45131</v>
      </c>
      <c r="G201" s="16">
        <v>-16348</v>
      </c>
      <c r="H201" s="16">
        <v>41861</v>
      </c>
      <c r="I201" s="16">
        <v>371341</v>
      </c>
      <c r="J201" s="15"/>
      <c r="K201" s="15"/>
      <c r="L201" s="14">
        <v>1701.6496499999998</v>
      </c>
      <c r="N201" s="23" t="s">
        <v>118</v>
      </c>
    </row>
    <row r="202" spans="1:14" x14ac:dyDescent="0.2">
      <c r="A202" s="33" t="s">
        <v>106</v>
      </c>
      <c r="B202" s="15"/>
      <c r="C202" s="16">
        <v>80476</v>
      </c>
      <c r="D202" s="16">
        <v>95015</v>
      </c>
      <c r="E202" s="16">
        <v>126523</v>
      </c>
      <c r="F202" s="16">
        <v>39485</v>
      </c>
      <c r="G202" s="16">
        <v>24044</v>
      </c>
      <c r="H202" s="16">
        <v>31340</v>
      </c>
      <c r="I202" s="16">
        <v>347297</v>
      </c>
      <c r="J202" s="15"/>
      <c r="K202" s="15"/>
      <c r="L202" s="14">
        <v>1273.971</v>
      </c>
      <c r="N202" s="23" t="s">
        <v>119</v>
      </c>
    </row>
    <row r="203" spans="1:14" x14ac:dyDescent="0.2">
      <c r="A203" s="33" t="s">
        <v>107</v>
      </c>
      <c r="B203" s="15"/>
      <c r="C203" s="16">
        <v>127493</v>
      </c>
      <c r="D203" s="16">
        <v>101681</v>
      </c>
      <c r="E203" s="16">
        <v>127602</v>
      </c>
      <c r="F203" s="16">
        <v>38946</v>
      </c>
      <c r="G203" s="16">
        <v>-38039</v>
      </c>
      <c r="H203" s="16">
        <v>31801</v>
      </c>
      <c r="I203" s="16">
        <v>385336</v>
      </c>
      <c r="J203" s="15"/>
      <c r="K203" s="15"/>
      <c r="L203" s="14">
        <v>1292.71065</v>
      </c>
      <c r="N203" s="23" t="s">
        <v>120</v>
      </c>
    </row>
    <row r="204" spans="1:14" x14ac:dyDescent="0.2">
      <c r="A204" s="33" t="s">
        <v>108</v>
      </c>
      <c r="B204" s="15"/>
      <c r="C204" s="16">
        <v>129225</v>
      </c>
      <c r="D204" s="16">
        <v>96981</v>
      </c>
      <c r="E204" s="16">
        <v>132779</v>
      </c>
      <c r="F204" s="16">
        <v>48181</v>
      </c>
      <c r="G204" s="16">
        <v>-30922</v>
      </c>
      <c r="H204" s="16">
        <v>22067</v>
      </c>
      <c r="I204" s="16">
        <v>416258</v>
      </c>
      <c r="J204" s="15"/>
      <c r="K204" s="15"/>
      <c r="L204" s="14">
        <v>897.02354999999989</v>
      </c>
      <c r="N204" s="23" t="s">
        <v>121</v>
      </c>
    </row>
    <row r="205" spans="1:14" x14ac:dyDescent="0.2">
      <c r="A205" s="33" t="s">
        <v>109</v>
      </c>
      <c r="B205" s="15"/>
      <c r="C205" s="16">
        <v>130726</v>
      </c>
      <c r="D205" s="16">
        <v>77131</v>
      </c>
      <c r="E205" s="16">
        <v>102844</v>
      </c>
      <c r="F205" s="16">
        <v>32457</v>
      </c>
      <c r="G205" s="16">
        <v>-48049</v>
      </c>
      <c r="H205" s="16">
        <v>32495</v>
      </c>
      <c r="I205" s="16">
        <v>464307</v>
      </c>
      <c r="J205" s="15"/>
      <c r="K205" s="15"/>
      <c r="L205" s="14">
        <v>1320.92175</v>
      </c>
      <c r="N205" s="23" t="s">
        <v>122</v>
      </c>
    </row>
    <row r="206" spans="1:14" x14ac:dyDescent="0.2">
      <c r="A206" s="33" t="s">
        <v>110</v>
      </c>
      <c r="B206" s="15"/>
      <c r="C206" s="16">
        <v>126279</v>
      </c>
      <c r="D206" s="16">
        <v>135875</v>
      </c>
      <c r="E206" s="16">
        <v>153177</v>
      </c>
      <c r="F206" s="16">
        <v>36702</v>
      </c>
      <c r="G206" s="16">
        <v>-75212</v>
      </c>
      <c r="H206" s="16">
        <v>32737</v>
      </c>
      <c r="I206" s="16">
        <v>539519</v>
      </c>
      <c r="J206" s="15"/>
      <c r="K206" s="15"/>
      <c r="L206" s="14">
        <v>2451.1136999999999</v>
      </c>
      <c r="N206" s="23" t="s">
        <v>123</v>
      </c>
    </row>
    <row r="207" spans="1:14" x14ac:dyDescent="0.2">
      <c r="A207" s="33" t="s">
        <v>111</v>
      </c>
      <c r="B207" s="15"/>
      <c r="C207" s="16">
        <v>129985</v>
      </c>
      <c r="D207" s="16">
        <v>138397</v>
      </c>
      <c r="E207" s="16">
        <v>181808</v>
      </c>
      <c r="F207" s="16">
        <v>42062</v>
      </c>
      <c r="G207" s="16">
        <v>-35472</v>
      </c>
      <c r="H207" s="16">
        <v>38884</v>
      </c>
      <c r="I207" s="16">
        <v>574991</v>
      </c>
      <c r="J207" s="15"/>
      <c r="K207" s="15"/>
      <c r="L207" s="14">
        <v>1580.6345999999999</v>
      </c>
      <c r="N207" s="23" t="s">
        <v>124</v>
      </c>
    </row>
    <row r="208" spans="1:14" x14ac:dyDescent="0.2">
      <c r="A208" s="33" t="s">
        <v>112</v>
      </c>
      <c r="B208" s="15"/>
      <c r="C208" s="16">
        <v>104161</v>
      </c>
      <c r="D208" s="16">
        <v>62489</v>
      </c>
      <c r="E208" s="16">
        <v>118184</v>
      </c>
      <c r="F208" s="16">
        <v>45226</v>
      </c>
      <c r="G208" s="16">
        <v>49995</v>
      </c>
      <c r="H208" s="16">
        <v>66098</v>
      </c>
      <c r="I208" s="16">
        <v>524996</v>
      </c>
      <c r="J208" s="15"/>
      <c r="K208" s="15"/>
      <c r="L208" s="14">
        <v>2686.8836999999999</v>
      </c>
      <c r="N208" s="23" t="s">
        <v>125</v>
      </c>
    </row>
    <row r="209" spans="1:14" ht="13.5" thickBot="1" x14ac:dyDescent="0.25">
      <c r="A209" s="41" t="s">
        <v>113</v>
      </c>
      <c r="C209" s="42">
        <v>135133</v>
      </c>
      <c r="D209" s="42">
        <v>130694</v>
      </c>
      <c r="E209" s="42">
        <v>126056</v>
      </c>
      <c r="F209" s="42">
        <v>50712</v>
      </c>
      <c r="G209" s="42">
        <v>-19809</v>
      </c>
      <c r="H209" s="42">
        <v>60298</v>
      </c>
      <c r="I209" s="42">
        <v>544805</v>
      </c>
      <c r="J209" s="2"/>
      <c r="K209" s="2"/>
      <c r="L209" s="42">
        <v>2451.1136999999999</v>
      </c>
      <c r="N209" s="43" t="s">
        <v>113</v>
      </c>
    </row>
    <row r="210" spans="1:14" x14ac:dyDescent="0.2">
      <c r="A210" s="37">
        <v>2006</v>
      </c>
      <c r="B210" s="15"/>
      <c r="C210" s="16"/>
      <c r="D210" s="16"/>
      <c r="E210" s="16"/>
      <c r="F210" s="16"/>
      <c r="G210" s="16"/>
      <c r="H210" s="16"/>
      <c r="I210" s="16"/>
      <c r="M210" s="3"/>
      <c r="N210" s="37">
        <v>2006</v>
      </c>
    </row>
    <row r="211" spans="1:14" ht="12.75" customHeight="1" x14ac:dyDescent="0.2">
      <c r="A211" s="33" t="s">
        <v>102</v>
      </c>
      <c r="B211" s="15"/>
      <c r="C211" s="16">
        <v>139016</v>
      </c>
      <c r="D211" s="16">
        <v>97262</v>
      </c>
      <c r="E211" s="16">
        <v>175459</v>
      </c>
      <c r="F211" s="16">
        <v>47734</v>
      </c>
      <c r="G211" s="16">
        <v>108916</v>
      </c>
      <c r="H211" s="16">
        <v>110523</v>
      </c>
      <c r="I211" s="16">
        <v>435889</v>
      </c>
      <c r="J211" s="15"/>
      <c r="K211" s="15"/>
      <c r="L211" s="14">
        <v>4492.7599500000006</v>
      </c>
      <c r="N211" s="23" t="s">
        <v>115</v>
      </c>
    </row>
    <row r="212" spans="1:14" ht="12.75" customHeight="1" x14ac:dyDescent="0.2">
      <c r="A212" s="33" t="s">
        <v>103</v>
      </c>
      <c r="B212" s="15"/>
      <c r="C212" s="16">
        <v>118425</v>
      </c>
      <c r="D212" s="16">
        <v>94657</v>
      </c>
      <c r="E212" s="16">
        <v>154176</v>
      </c>
      <c r="F212" s="16">
        <v>24262</v>
      </c>
      <c r="G212" s="16">
        <v>30232</v>
      </c>
      <c r="H212" s="16">
        <v>77892</v>
      </c>
      <c r="I212" s="16">
        <v>405657</v>
      </c>
      <c r="J212" s="15"/>
      <c r="K212" s="15"/>
      <c r="L212" s="14">
        <v>3166.3098</v>
      </c>
      <c r="N212" s="23" t="s">
        <v>116</v>
      </c>
    </row>
    <row r="213" spans="1:14" ht="12.75" customHeight="1" x14ac:dyDescent="0.2">
      <c r="A213" s="33" t="s">
        <v>104</v>
      </c>
      <c r="B213" s="15"/>
      <c r="C213" s="16">
        <v>126479</v>
      </c>
      <c r="D213" s="16">
        <v>93473</v>
      </c>
      <c r="E213" s="16">
        <v>74869</v>
      </c>
      <c r="F213" s="16">
        <v>56426</v>
      </c>
      <c r="G213" s="16">
        <v>488</v>
      </c>
      <c r="H213" s="16">
        <v>82503</v>
      </c>
      <c r="I213" s="16">
        <v>405169</v>
      </c>
      <c r="J213" s="15"/>
      <c r="K213" s="15"/>
      <c r="L213" s="14">
        <v>3353.7469499999997</v>
      </c>
      <c r="N213" s="23" t="s">
        <v>117</v>
      </c>
    </row>
    <row r="214" spans="1:14" ht="12.75" customHeight="1" x14ac:dyDescent="0.2">
      <c r="A214" s="33" t="s">
        <v>105</v>
      </c>
      <c r="B214" s="15"/>
      <c r="C214" s="16">
        <v>112127</v>
      </c>
      <c r="D214" s="16">
        <v>139663</v>
      </c>
      <c r="E214" s="16">
        <v>54301</v>
      </c>
      <c r="F214" s="16">
        <v>60768</v>
      </c>
      <c r="G214" s="16">
        <v>-95319</v>
      </c>
      <c r="H214" s="16">
        <v>45132</v>
      </c>
      <c r="I214" s="16">
        <v>500488</v>
      </c>
      <c r="J214" s="15"/>
      <c r="K214" s="15"/>
      <c r="L214" s="14">
        <v>1834.6158</v>
      </c>
      <c r="N214" s="23" t="s">
        <v>118</v>
      </c>
    </row>
    <row r="215" spans="1:14" ht="12.75" customHeight="1" x14ac:dyDescent="0.2">
      <c r="A215" s="33" t="s">
        <v>106</v>
      </c>
      <c r="B215" s="15"/>
      <c r="C215" s="16">
        <v>122425</v>
      </c>
      <c r="D215" s="16">
        <v>86667</v>
      </c>
      <c r="E215" s="16">
        <v>74409</v>
      </c>
      <c r="F215" s="16">
        <v>96546</v>
      </c>
      <c r="G215" s="16">
        <v>16744</v>
      </c>
      <c r="H215" s="16">
        <v>54824</v>
      </c>
      <c r="I215" s="16">
        <v>483744</v>
      </c>
      <c r="J215" s="15"/>
      <c r="K215" s="15"/>
      <c r="L215" s="14">
        <v>2228.5956000000001</v>
      </c>
      <c r="N215" s="23" t="s">
        <v>119</v>
      </c>
    </row>
    <row r="216" spans="1:14" ht="12.75" customHeight="1" x14ac:dyDescent="0.2">
      <c r="A216" s="33" t="s">
        <v>107</v>
      </c>
      <c r="B216" s="15"/>
      <c r="C216" s="16">
        <v>87757</v>
      </c>
      <c r="D216" s="16">
        <v>112761</v>
      </c>
      <c r="E216" s="16">
        <v>65165</v>
      </c>
      <c r="F216" s="16">
        <v>81811</v>
      </c>
      <c r="G216" s="16">
        <v>-30708</v>
      </c>
      <c r="H216" s="16">
        <v>37478</v>
      </c>
      <c r="I216" s="16">
        <v>514452</v>
      </c>
      <c r="J216" s="15"/>
      <c r="K216" s="15"/>
      <c r="L216" s="14">
        <v>1523.4806999999998</v>
      </c>
      <c r="N216" s="23" t="s">
        <v>120</v>
      </c>
    </row>
    <row r="217" spans="1:14" ht="12.75" customHeight="1" x14ac:dyDescent="0.2">
      <c r="A217" s="33" t="s">
        <v>108</v>
      </c>
      <c r="B217" s="15"/>
      <c r="C217" s="16">
        <v>117182</v>
      </c>
      <c r="D217" s="16">
        <v>86793</v>
      </c>
      <c r="E217" s="16">
        <v>65731</v>
      </c>
      <c r="F217" s="16">
        <v>80703</v>
      </c>
      <c r="G217" s="16">
        <v>18373</v>
      </c>
      <c r="H217" s="16">
        <v>28611</v>
      </c>
      <c r="I217" s="16">
        <v>496079</v>
      </c>
      <c r="J217" s="15"/>
      <c r="K217" s="15"/>
      <c r="L217" s="14">
        <v>1163.0371499999999</v>
      </c>
      <c r="N217" s="23" t="s">
        <v>121</v>
      </c>
    </row>
    <row r="218" spans="1:14" ht="12.75" customHeight="1" x14ac:dyDescent="0.2">
      <c r="A218" s="33" t="s">
        <v>109</v>
      </c>
      <c r="B218" s="15"/>
      <c r="C218" s="16">
        <v>133415</v>
      </c>
      <c r="D218" s="16">
        <v>91954</v>
      </c>
      <c r="E218" s="16">
        <v>105080</v>
      </c>
      <c r="F218" s="16">
        <v>80884</v>
      </c>
      <c r="G218" s="16">
        <v>-29656</v>
      </c>
      <c r="H218" s="16">
        <v>22690</v>
      </c>
      <c r="I218" s="16">
        <v>525735</v>
      </c>
      <c r="J218" s="15"/>
      <c r="K218" s="15"/>
      <c r="L218" s="14">
        <v>922.34849999999994</v>
      </c>
      <c r="N218" s="23" t="s">
        <v>122</v>
      </c>
    </row>
    <row r="219" spans="1:14" ht="12.75" customHeight="1" x14ac:dyDescent="0.2">
      <c r="A219" s="33" t="s">
        <v>110</v>
      </c>
      <c r="B219" s="15"/>
      <c r="C219" s="16">
        <v>131285</v>
      </c>
      <c r="D219" s="16">
        <v>61206</v>
      </c>
      <c r="E219" s="16">
        <v>61603</v>
      </c>
      <c r="F219" s="16">
        <v>64192</v>
      </c>
      <c r="G219" s="16">
        <v>-42947</v>
      </c>
      <c r="H219" s="16">
        <v>24374</v>
      </c>
      <c r="I219" s="16">
        <v>568682</v>
      </c>
      <c r="J219" s="15"/>
      <c r="K219" s="15"/>
      <c r="L219" s="14">
        <v>990.80309999999997</v>
      </c>
      <c r="N219" s="23" t="s">
        <v>123</v>
      </c>
    </row>
    <row r="220" spans="1:14" ht="12.75" customHeight="1" x14ac:dyDescent="0.2">
      <c r="A220" s="33" t="s">
        <v>111</v>
      </c>
      <c r="B220" s="15"/>
      <c r="C220" s="16">
        <v>124588</v>
      </c>
      <c r="D220" s="16">
        <v>62201</v>
      </c>
      <c r="E220" s="16">
        <v>129981</v>
      </c>
      <c r="F220" s="16">
        <v>55344</v>
      </c>
      <c r="G220" s="16">
        <v>32221</v>
      </c>
      <c r="H220" s="16">
        <v>61432</v>
      </c>
      <c r="I220" s="16">
        <v>536461</v>
      </c>
      <c r="J220" s="15"/>
      <c r="K220" s="15"/>
      <c r="L220" s="14">
        <v>2497.2107999999998</v>
      </c>
      <c r="N220" s="23" t="s">
        <v>124</v>
      </c>
    </row>
    <row r="221" spans="1:14" ht="12.75" customHeight="1" x14ac:dyDescent="0.2">
      <c r="A221" s="33" t="s">
        <v>112</v>
      </c>
      <c r="B221" s="15"/>
      <c r="C221" s="16">
        <v>124275</v>
      </c>
      <c r="D221" s="16">
        <v>84899</v>
      </c>
      <c r="E221" s="16">
        <v>104365</v>
      </c>
      <c r="F221" s="16">
        <v>60171</v>
      </c>
      <c r="G221" s="16">
        <v>-5536</v>
      </c>
      <c r="H221" s="16">
        <v>57795</v>
      </c>
      <c r="I221" s="16">
        <v>541997</v>
      </c>
      <c r="J221" s="15"/>
      <c r="K221" s="15"/>
      <c r="L221" s="14">
        <v>2349.3667500000001</v>
      </c>
      <c r="N221" s="23" t="s">
        <v>125</v>
      </c>
    </row>
    <row r="222" spans="1:14" ht="12.75" customHeight="1" thickBot="1" x14ac:dyDescent="0.25">
      <c r="A222" s="41" t="s">
        <v>113</v>
      </c>
      <c r="C222" s="42">
        <v>136762</v>
      </c>
      <c r="D222" s="42">
        <v>98083</v>
      </c>
      <c r="E222" s="42">
        <v>87609</v>
      </c>
      <c r="F222" s="42">
        <v>67658</v>
      </c>
      <c r="G222" s="42">
        <v>-33648</v>
      </c>
      <c r="H222" s="42">
        <v>49171</v>
      </c>
      <c r="I222" s="42">
        <v>575645</v>
      </c>
      <c r="J222" s="2"/>
      <c r="K222" s="2"/>
      <c r="L222" s="42">
        <v>1998.80115</v>
      </c>
      <c r="N222" s="43" t="s">
        <v>113</v>
      </c>
    </row>
    <row r="223" spans="1:14" ht="12.75" customHeight="1" x14ac:dyDescent="0.2">
      <c r="A223" s="37">
        <v>2007</v>
      </c>
      <c r="B223" s="15"/>
      <c r="C223" s="16"/>
      <c r="D223" s="16"/>
      <c r="E223" s="16"/>
      <c r="F223" s="16"/>
      <c r="G223" s="16"/>
      <c r="H223" s="16"/>
      <c r="I223" s="16"/>
      <c r="M223" s="3"/>
      <c r="N223" s="37">
        <v>2007</v>
      </c>
    </row>
    <row r="224" spans="1:14" ht="12.75" customHeight="1" x14ac:dyDescent="0.2">
      <c r="A224" s="33" t="s">
        <v>102</v>
      </c>
      <c r="B224" s="15"/>
      <c r="C224" s="16">
        <v>122845</v>
      </c>
      <c r="D224" s="16">
        <v>100893</v>
      </c>
      <c r="E224" s="16">
        <v>154506</v>
      </c>
      <c r="F224" s="16">
        <v>61673</v>
      </c>
      <c r="G224" s="16">
        <v>42910</v>
      </c>
      <c r="H224" s="16">
        <v>49705</v>
      </c>
      <c r="I224" s="16">
        <v>532735</v>
      </c>
      <c r="J224" s="15"/>
      <c r="K224" s="15"/>
      <c r="L224" s="14">
        <v>2020.5082500000001</v>
      </c>
      <c r="N224" s="23" t="s">
        <v>115</v>
      </c>
    </row>
    <row r="225" spans="1:14" ht="12.75" customHeight="1" x14ac:dyDescent="0.2">
      <c r="A225" s="33" t="s">
        <v>103</v>
      </c>
      <c r="B225" s="15"/>
      <c r="C225" s="16">
        <v>110829</v>
      </c>
      <c r="D225" s="16">
        <v>91762</v>
      </c>
      <c r="E225" s="16">
        <v>92329</v>
      </c>
      <c r="F225" s="16">
        <v>57447</v>
      </c>
      <c r="G225" s="16">
        <v>-11867</v>
      </c>
      <c r="H225" s="16">
        <v>46375</v>
      </c>
      <c r="I225" s="16">
        <v>544602</v>
      </c>
      <c r="J225" s="15"/>
      <c r="K225" s="15"/>
      <c r="L225" s="14">
        <v>1885.14375</v>
      </c>
      <c r="N225" s="23" t="s">
        <v>116</v>
      </c>
    </row>
    <row r="226" spans="1:14" ht="12.75" customHeight="1" x14ac:dyDescent="0.2">
      <c r="A226" s="33" t="s">
        <v>104</v>
      </c>
      <c r="B226" s="15"/>
      <c r="C226" s="16">
        <v>113390</v>
      </c>
      <c r="D226" s="16">
        <v>86152</v>
      </c>
      <c r="E226" s="16">
        <v>221189</v>
      </c>
      <c r="F226" s="16">
        <v>82992</v>
      </c>
      <c r="G226" s="16">
        <v>152091</v>
      </c>
      <c r="H226" s="16">
        <v>51531</v>
      </c>
      <c r="I226" s="16">
        <v>392511</v>
      </c>
      <c r="J226" s="15"/>
      <c r="K226" s="15"/>
      <c r="L226" s="14">
        <v>2094.73515</v>
      </c>
      <c r="N226" s="23" t="s">
        <v>117</v>
      </c>
    </row>
    <row r="227" spans="1:14" ht="12.75" customHeight="1" x14ac:dyDescent="0.2">
      <c r="A227" s="33" t="s">
        <v>105</v>
      </c>
      <c r="B227" s="15"/>
      <c r="C227" s="16">
        <v>118050</v>
      </c>
      <c r="D227" s="16">
        <v>81297</v>
      </c>
      <c r="E227" s="16">
        <v>129946</v>
      </c>
      <c r="F227" s="16">
        <v>66031</v>
      </c>
      <c r="G227" s="16">
        <v>20360</v>
      </c>
      <c r="H227" s="16">
        <v>44352</v>
      </c>
      <c r="I227" s="16">
        <v>372151</v>
      </c>
      <c r="J227" s="15"/>
      <c r="K227" s="15"/>
      <c r="L227" s="14">
        <v>1802.9088000000002</v>
      </c>
      <c r="N227" s="23" t="s">
        <v>118</v>
      </c>
    </row>
    <row r="228" spans="1:14" ht="12.75" customHeight="1" x14ac:dyDescent="0.2">
      <c r="A228" s="33" t="s">
        <v>106</v>
      </c>
      <c r="B228" s="15"/>
      <c r="C228" s="16">
        <v>114899</v>
      </c>
      <c r="D228" s="16">
        <v>121422</v>
      </c>
      <c r="E228" s="16">
        <v>94960</v>
      </c>
      <c r="F228" s="16">
        <v>78902</v>
      </c>
      <c r="G228" s="16">
        <v>-61082</v>
      </c>
      <c r="H228" s="16">
        <v>23462</v>
      </c>
      <c r="I228" s="16">
        <v>433233</v>
      </c>
      <c r="J228" s="15"/>
      <c r="K228" s="15"/>
      <c r="L228" s="14">
        <v>953.73029999999994</v>
      </c>
      <c r="N228" s="23" t="s">
        <v>119</v>
      </c>
    </row>
    <row r="229" spans="1:14" ht="12.75" customHeight="1" x14ac:dyDescent="0.2">
      <c r="A229" s="33" t="s">
        <v>107</v>
      </c>
      <c r="B229" s="15"/>
      <c r="C229" s="16">
        <v>147671</v>
      </c>
      <c r="D229" s="16">
        <v>134656</v>
      </c>
      <c r="E229" s="16">
        <v>91400</v>
      </c>
      <c r="F229" s="16">
        <v>84867</v>
      </c>
      <c r="G229" s="16">
        <v>-48936</v>
      </c>
      <c r="H229" s="16">
        <v>52476</v>
      </c>
      <c r="I229" s="16">
        <v>482169</v>
      </c>
      <c r="J229" s="15"/>
      <c r="K229" s="15"/>
      <c r="L229" s="14">
        <v>2133.1493999999998</v>
      </c>
      <c r="N229" s="23" t="s">
        <v>120</v>
      </c>
    </row>
    <row r="230" spans="1:14" ht="12.75" customHeight="1" x14ac:dyDescent="0.2">
      <c r="A230" s="33" t="s">
        <v>108</v>
      </c>
      <c r="B230" s="15"/>
      <c r="C230" s="16">
        <v>97216</v>
      </c>
      <c r="D230" s="16">
        <v>153175</v>
      </c>
      <c r="E230" s="16">
        <v>113767</v>
      </c>
      <c r="F230" s="16">
        <v>74702</v>
      </c>
      <c r="G230" s="16">
        <v>-51025</v>
      </c>
      <c r="H230" s="16">
        <v>22958</v>
      </c>
      <c r="I230" s="16">
        <v>533194</v>
      </c>
      <c r="J230" s="15"/>
      <c r="K230" s="15"/>
      <c r="L230" s="14">
        <v>933.2426999999999</v>
      </c>
      <c r="N230" s="23" t="s">
        <v>121</v>
      </c>
    </row>
    <row r="231" spans="1:14" ht="12.75" customHeight="1" x14ac:dyDescent="0.2">
      <c r="A231" s="33" t="s">
        <v>109</v>
      </c>
      <c r="B231" s="15"/>
      <c r="C231" s="16">
        <v>97351</v>
      </c>
      <c r="D231" s="16">
        <v>250486</v>
      </c>
      <c r="E231" s="16">
        <v>137416</v>
      </c>
      <c r="F231" s="16">
        <v>71628</v>
      </c>
      <c r="G231" s="16">
        <v>-115723</v>
      </c>
      <c r="H231" s="16">
        <v>21616</v>
      </c>
      <c r="I231" s="16">
        <v>648917</v>
      </c>
      <c r="J231" s="15"/>
      <c r="K231" s="15"/>
      <c r="L231" s="14">
        <v>878.69040000000007</v>
      </c>
      <c r="N231" s="23" t="s">
        <v>122</v>
      </c>
    </row>
    <row r="232" spans="1:14" ht="12.75" customHeight="1" x14ac:dyDescent="0.2">
      <c r="A232" s="33" t="s">
        <v>110</v>
      </c>
      <c r="B232" s="15"/>
      <c r="C232" s="16">
        <v>124693</v>
      </c>
      <c r="D232" s="16">
        <v>75504</v>
      </c>
      <c r="E232" s="16">
        <v>85782</v>
      </c>
      <c r="F232" s="16">
        <v>79439</v>
      </c>
      <c r="G232" s="16">
        <v>-16640</v>
      </c>
      <c r="H232" s="16">
        <v>20635</v>
      </c>
      <c r="I232" s="16">
        <v>665557</v>
      </c>
      <c r="J232" s="15"/>
      <c r="K232" s="15"/>
      <c r="L232" s="14">
        <v>838.81275000000005</v>
      </c>
      <c r="N232" s="23" t="s">
        <v>123</v>
      </c>
    </row>
    <row r="233" spans="1:14" ht="12.75" customHeight="1" x14ac:dyDescent="0.2">
      <c r="A233" s="33" t="s">
        <v>111</v>
      </c>
      <c r="B233" s="15"/>
      <c r="C233" s="16">
        <v>123788</v>
      </c>
      <c r="D233" s="16">
        <v>124308</v>
      </c>
      <c r="E233" s="16">
        <v>125367</v>
      </c>
      <c r="F233" s="16">
        <v>78461</v>
      </c>
      <c r="G233" s="16">
        <v>3353</v>
      </c>
      <c r="H233" s="16">
        <v>50821</v>
      </c>
      <c r="I233" s="16">
        <v>662204</v>
      </c>
      <c r="J233" s="15"/>
      <c r="K233" s="15"/>
      <c r="L233" s="14">
        <v>2065.87365</v>
      </c>
      <c r="N233" s="23" t="s">
        <v>124</v>
      </c>
    </row>
    <row r="234" spans="1:14" ht="12.75" customHeight="1" x14ac:dyDescent="0.2">
      <c r="A234" s="33" t="s">
        <v>112</v>
      </c>
      <c r="B234" s="15"/>
      <c r="C234" s="16">
        <v>108448</v>
      </c>
      <c r="D234" s="16">
        <v>167746</v>
      </c>
      <c r="E234" s="16">
        <v>143244</v>
      </c>
      <c r="F234" s="16">
        <v>65248</v>
      </c>
      <c r="G234" s="16">
        <v>-30844</v>
      </c>
      <c r="H234" s="16">
        <v>41961</v>
      </c>
      <c r="I234" s="16">
        <v>693048</v>
      </c>
      <c r="J234" s="15"/>
      <c r="K234" s="15"/>
      <c r="L234" s="14">
        <v>1705.7146499999999</v>
      </c>
      <c r="N234" s="23" t="s">
        <v>125</v>
      </c>
    </row>
    <row r="235" spans="1:14" ht="12.75" customHeight="1" thickBot="1" x14ac:dyDescent="0.25">
      <c r="A235" s="41" t="s">
        <v>113</v>
      </c>
      <c r="C235" s="42">
        <v>135761</v>
      </c>
      <c r="D235" s="42">
        <v>103453</v>
      </c>
      <c r="E235" s="42">
        <v>294728</v>
      </c>
      <c r="F235" s="42">
        <v>65600</v>
      </c>
      <c r="G235" s="42">
        <v>174759</v>
      </c>
      <c r="H235" s="42">
        <v>52270</v>
      </c>
      <c r="I235" s="42">
        <v>518289</v>
      </c>
      <c r="J235" s="2"/>
      <c r="K235" s="2"/>
      <c r="L235" s="42">
        <v>2124.7755000000002</v>
      </c>
      <c r="N235" s="43" t="s">
        <v>113</v>
      </c>
    </row>
    <row r="236" spans="1:14" ht="12.75" customHeight="1" x14ac:dyDescent="0.2">
      <c r="A236" s="37">
        <v>2008</v>
      </c>
      <c r="B236" s="15"/>
      <c r="C236" s="16"/>
      <c r="D236" s="16"/>
      <c r="E236" s="16"/>
      <c r="F236" s="16"/>
      <c r="G236" s="16"/>
      <c r="H236" s="16"/>
      <c r="I236" s="16"/>
      <c r="M236" s="3"/>
      <c r="N236" s="37">
        <v>2008</v>
      </c>
    </row>
    <row r="237" spans="1:14" ht="12.75" customHeight="1" x14ac:dyDescent="0.2">
      <c r="A237" s="33" t="s">
        <v>102</v>
      </c>
      <c r="B237" s="15"/>
      <c r="C237" s="16">
        <v>163674</v>
      </c>
      <c r="D237" s="16">
        <v>348974</v>
      </c>
      <c r="E237" s="16">
        <v>198286</v>
      </c>
      <c r="F237" s="16">
        <v>69328</v>
      </c>
      <c r="G237" s="16">
        <v>-176617</v>
      </c>
      <c r="H237" s="16">
        <v>31516</v>
      </c>
      <c r="I237" s="16">
        <v>694906</v>
      </c>
      <c r="J237" s="15"/>
      <c r="K237" s="15"/>
      <c r="L237" s="14">
        <v>1281.1253999999999</v>
      </c>
      <c r="N237" s="23" t="s">
        <v>115</v>
      </c>
    </row>
    <row r="238" spans="1:14" ht="12.75" customHeight="1" x14ac:dyDescent="0.2">
      <c r="A238" s="33" t="s">
        <v>103</v>
      </c>
      <c r="B238" s="15"/>
      <c r="C238" s="16">
        <v>88499</v>
      </c>
      <c r="D238" s="16">
        <v>339115</v>
      </c>
      <c r="E238" s="16">
        <v>338264</v>
      </c>
      <c r="F238" s="16">
        <v>63353</v>
      </c>
      <c r="G238" s="16">
        <v>65629</v>
      </c>
      <c r="H238" s="16">
        <v>24872</v>
      </c>
      <c r="I238" s="16">
        <v>629277</v>
      </c>
      <c r="J238" s="15"/>
      <c r="K238" s="15"/>
      <c r="L238" s="14">
        <v>1011.0468</v>
      </c>
      <c r="N238" s="23" t="s">
        <v>116</v>
      </c>
    </row>
    <row r="239" spans="1:14" ht="12.75" customHeight="1" x14ac:dyDescent="0.2">
      <c r="A239" s="33" t="s">
        <v>104</v>
      </c>
      <c r="B239" s="15"/>
      <c r="C239" s="16">
        <v>91064</v>
      </c>
      <c r="D239" s="16">
        <v>167015</v>
      </c>
      <c r="E239" s="16">
        <v>288100</v>
      </c>
      <c r="F239" s="16">
        <v>67468</v>
      </c>
      <c r="G239" s="16">
        <v>127981</v>
      </c>
      <c r="H239" s="16">
        <v>26448</v>
      </c>
      <c r="I239" s="16">
        <v>501296</v>
      </c>
      <c r="J239" s="15"/>
      <c r="K239" s="15"/>
      <c r="L239" s="14">
        <v>1075.1112000000001</v>
      </c>
      <c r="N239" s="23" t="s">
        <v>117</v>
      </c>
    </row>
    <row r="240" spans="1:14" ht="12.75" customHeight="1" x14ac:dyDescent="0.2">
      <c r="A240" s="33" t="s">
        <v>105</v>
      </c>
      <c r="B240" s="15"/>
      <c r="C240" s="16">
        <v>75412</v>
      </c>
      <c r="D240" s="16">
        <v>211464</v>
      </c>
      <c r="E240" s="16">
        <v>71030</v>
      </c>
      <c r="F240" s="16">
        <v>71838</v>
      </c>
      <c r="G240" s="16">
        <v>-105679</v>
      </c>
      <c r="H240" s="16">
        <v>40247</v>
      </c>
      <c r="I240" s="16">
        <v>606975</v>
      </c>
      <c r="J240" s="15"/>
      <c r="K240" s="15"/>
      <c r="L240" s="14">
        <v>1636.0405499999999</v>
      </c>
      <c r="N240" s="23" t="s">
        <v>118</v>
      </c>
    </row>
    <row r="241" spans="1:15" ht="12.75" customHeight="1" x14ac:dyDescent="0.2">
      <c r="A241" s="33" t="s">
        <v>106</v>
      </c>
      <c r="B241" s="15"/>
      <c r="C241" s="16">
        <v>115384</v>
      </c>
      <c r="D241" s="16">
        <v>117994</v>
      </c>
      <c r="E241" s="16">
        <v>139952</v>
      </c>
      <c r="F241" s="16">
        <v>62010</v>
      </c>
      <c r="G241" s="16">
        <v>-3810</v>
      </c>
      <c r="H241" s="16">
        <v>24360</v>
      </c>
      <c r="I241" s="16">
        <v>610785</v>
      </c>
      <c r="J241" s="15"/>
      <c r="K241" s="15"/>
      <c r="L241" s="14">
        <v>990.23400000000004</v>
      </c>
      <c r="N241" s="23" t="s">
        <v>119</v>
      </c>
    </row>
    <row r="242" spans="1:15" ht="12.75" customHeight="1" x14ac:dyDescent="0.2">
      <c r="A242" s="33" t="s">
        <v>107</v>
      </c>
      <c r="B242" s="15"/>
      <c r="C242" s="16">
        <v>91582</v>
      </c>
      <c r="D242" s="16">
        <v>78570</v>
      </c>
      <c r="E242" s="16">
        <v>100030</v>
      </c>
      <c r="F242" s="16">
        <v>50647</v>
      </c>
      <c r="G242" s="16">
        <v>-6181</v>
      </c>
      <c r="H242" s="16">
        <v>17848</v>
      </c>
      <c r="I242" s="16">
        <v>616966</v>
      </c>
      <c r="J242" s="15"/>
      <c r="K242" s="15"/>
      <c r="L242" s="14">
        <v>725.52119999999991</v>
      </c>
      <c r="N242" s="23" t="s">
        <v>120</v>
      </c>
    </row>
    <row r="243" spans="1:15" ht="12.75" customHeight="1" x14ac:dyDescent="0.2">
      <c r="A243" s="33" t="s">
        <v>108</v>
      </c>
      <c r="B243" s="15"/>
      <c r="C243" s="16">
        <v>131130</v>
      </c>
      <c r="D243" s="16">
        <v>192921</v>
      </c>
      <c r="E243" s="16">
        <v>321309</v>
      </c>
      <c r="F243" s="16">
        <v>82154</v>
      </c>
      <c r="G243" s="16">
        <v>89863</v>
      </c>
      <c r="H243" s="16">
        <v>14053</v>
      </c>
      <c r="I243" s="16">
        <v>527103</v>
      </c>
      <c r="J243" s="15"/>
      <c r="K243" s="15"/>
      <c r="L243" s="14">
        <v>571.25444999999991</v>
      </c>
      <c r="N243" s="23" t="s">
        <v>121</v>
      </c>
    </row>
    <row r="244" spans="1:15" ht="12.75" customHeight="1" x14ac:dyDescent="0.2">
      <c r="A244" s="33" t="s">
        <v>109</v>
      </c>
      <c r="B244" s="15"/>
      <c r="C244" s="16">
        <v>123742</v>
      </c>
      <c r="D244" s="16">
        <v>51278</v>
      </c>
      <c r="E244" s="16">
        <v>125682</v>
      </c>
      <c r="F244" s="16">
        <v>45636</v>
      </c>
      <c r="G244" s="16">
        <v>15545</v>
      </c>
      <c r="H244" s="16">
        <v>16260</v>
      </c>
      <c r="I244" s="16">
        <v>511558</v>
      </c>
      <c r="J244" s="15"/>
      <c r="K244" s="15"/>
      <c r="L244" s="14">
        <v>660.96900000000005</v>
      </c>
      <c r="N244" s="23" t="s">
        <v>122</v>
      </c>
    </row>
    <row r="245" spans="1:15" ht="12.75" customHeight="1" x14ac:dyDescent="0.2">
      <c r="A245" s="33" t="s">
        <v>110</v>
      </c>
      <c r="B245" s="15"/>
      <c r="C245" s="16">
        <v>123155</v>
      </c>
      <c r="D245" s="16">
        <v>33745</v>
      </c>
      <c r="E245" s="16">
        <v>243719</v>
      </c>
      <c r="F245" s="16">
        <v>42485</v>
      </c>
      <c r="G245" s="16">
        <v>156229</v>
      </c>
      <c r="H245" s="16">
        <v>25213</v>
      </c>
      <c r="I245" s="16">
        <v>355329</v>
      </c>
      <c r="J245" s="15"/>
      <c r="K245" s="15"/>
      <c r="L245" s="14">
        <v>1024.9084499999999</v>
      </c>
      <c r="N245" s="23" t="s">
        <v>123</v>
      </c>
    </row>
    <row r="246" spans="1:15" ht="12.75" customHeight="1" x14ac:dyDescent="0.2">
      <c r="A246" s="33" t="s">
        <v>111</v>
      </c>
      <c r="B246" s="15"/>
      <c r="C246" s="16">
        <v>136042</v>
      </c>
      <c r="D246" s="16">
        <v>192877</v>
      </c>
      <c r="E246" s="16">
        <v>161596</v>
      </c>
      <c r="F246" s="16">
        <v>43435</v>
      </c>
      <c r="G246" s="16">
        <v>-81827</v>
      </c>
      <c r="H246" s="16">
        <v>38187</v>
      </c>
      <c r="I246" s="16">
        <v>437156</v>
      </c>
      <c r="J246" s="15"/>
      <c r="K246" s="15"/>
      <c r="L246" s="14">
        <v>1552.3015500000001</v>
      </c>
      <c r="N246" s="23" t="s">
        <v>124</v>
      </c>
    </row>
    <row r="247" spans="1:15" ht="12.75" customHeight="1" x14ac:dyDescent="0.2">
      <c r="A247" s="33" t="s">
        <v>112</v>
      </c>
      <c r="B247" s="15"/>
      <c r="C247" s="16">
        <v>114165</v>
      </c>
      <c r="D247" s="16">
        <v>169786</v>
      </c>
      <c r="E247" s="16">
        <v>128457</v>
      </c>
      <c r="F247" s="16">
        <v>40107</v>
      </c>
      <c r="G247" s="16">
        <v>-62130</v>
      </c>
      <c r="H247" s="16">
        <v>54047</v>
      </c>
      <c r="I247" s="16">
        <v>499286</v>
      </c>
      <c r="J247" s="15"/>
      <c r="K247" s="15"/>
      <c r="L247" s="14">
        <v>2197.01055</v>
      </c>
      <c r="N247" s="23" t="s">
        <v>125</v>
      </c>
    </row>
    <row r="248" spans="1:15" ht="12.75" customHeight="1" thickBot="1" x14ac:dyDescent="0.25">
      <c r="A248" s="41" t="s">
        <v>113</v>
      </c>
      <c r="C248" s="42">
        <v>124885</v>
      </c>
      <c r="D248" s="42">
        <v>80048</v>
      </c>
      <c r="E248" s="42">
        <v>127472</v>
      </c>
      <c r="F248" s="42">
        <v>29770</v>
      </c>
      <c r="G248" s="42">
        <v>18948</v>
      </c>
      <c r="H248" s="42">
        <v>65538</v>
      </c>
      <c r="I248" s="42">
        <v>480338</v>
      </c>
      <c r="J248" s="2"/>
      <c r="K248" s="2"/>
      <c r="L248" s="42">
        <v>2664.1196999999997</v>
      </c>
      <c r="N248" s="43" t="s">
        <v>113</v>
      </c>
    </row>
    <row r="249" spans="1:15" ht="12.75" customHeight="1" x14ac:dyDescent="0.2">
      <c r="A249" s="37">
        <v>2009</v>
      </c>
      <c r="B249" s="15"/>
      <c r="C249" s="16"/>
      <c r="D249" s="16"/>
      <c r="E249" s="16"/>
      <c r="F249" s="16"/>
      <c r="G249" s="16"/>
      <c r="H249" s="16"/>
      <c r="I249" s="16"/>
      <c r="M249" s="3"/>
      <c r="N249" s="37">
        <v>2009</v>
      </c>
    </row>
    <row r="250" spans="1:15" ht="12.75" customHeight="1" x14ac:dyDescent="0.2">
      <c r="A250" s="33" t="s">
        <v>102</v>
      </c>
      <c r="B250" s="16"/>
      <c r="C250" s="16">
        <v>130189</v>
      </c>
      <c r="D250" s="16">
        <v>110428</v>
      </c>
      <c r="E250" s="16">
        <v>111754</v>
      </c>
      <c r="F250" s="16">
        <v>44179</v>
      </c>
      <c r="G250" s="16">
        <v>-31645</v>
      </c>
      <c r="H250" s="16">
        <v>56465</v>
      </c>
      <c r="I250" s="16">
        <v>511983</v>
      </c>
      <c r="J250" s="15"/>
      <c r="K250" s="15"/>
      <c r="L250" s="14">
        <v>2295.3022500000002</v>
      </c>
      <c r="N250" s="23" t="s">
        <v>115</v>
      </c>
      <c r="O250" s="10"/>
    </row>
    <row r="251" spans="1:15" ht="12.75" customHeight="1" x14ac:dyDescent="0.2">
      <c r="A251" s="33" t="s">
        <v>103</v>
      </c>
      <c r="B251" s="15"/>
      <c r="C251" s="16">
        <v>117771</v>
      </c>
      <c r="D251" s="16">
        <v>64875</v>
      </c>
      <c r="E251" s="16">
        <v>183757</v>
      </c>
      <c r="F251" s="16">
        <v>18211</v>
      </c>
      <c r="G251" s="16">
        <v>56057</v>
      </c>
      <c r="H251" s="16">
        <v>36997</v>
      </c>
      <c r="I251" s="16">
        <v>455926</v>
      </c>
      <c r="J251" s="15"/>
      <c r="K251" s="15"/>
      <c r="L251" s="14">
        <v>1503.92805</v>
      </c>
      <c r="N251" s="23" t="s">
        <v>116</v>
      </c>
      <c r="O251" s="10"/>
    </row>
    <row r="252" spans="1:15" ht="12.75" customHeight="1" x14ac:dyDescent="0.2">
      <c r="A252" s="33" t="s">
        <v>104</v>
      </c>
      <c r="B252" s="15"/>
      <c r="C252" s="16">
        <v>128548</v>
      </c>
      <c r="D252" s="16">
        <v>137206</v>
      </c>
      <c r="E252" s="16">
        <v>142897</v>
      </c>
      <c r="F252" s="16">
        <v>41126</v>
      </c>
      <c r="G252" s="16">
        <v>-319</v>
      </c>
      <c r="H252" s="16">
        <v>82034</v>
      </c>
      <c r="I252" s="16">
        <v>456245</v>
      </c>
      <c r="J252" s="15"/>
      <c r="K252" s="15"/>
      <c r="L252" s="14">
        <v>3334.6821</v>
      </c>
      <c r="N252" s="23" t="s">
        <v>117</v>
      </c>
      <c r="O252" s="10"/>
    </row>
    <row r="253" spans="1:15" ht="12.75" customHeight="1" x14ac:dyDescent="0.2">
      <c r="A253" s="33" t="s">
        <v>105</v>
      </c>
      <c r="B253" s="15"/>
      <c r="C253" s="16">
        <v>102801</v>
      </c>
      <c r="D253" s="16">
        <v>151707</v>
      </c>
      <c r="E253" s="16">
        <v>79486</v>
      </c>
      <c r="F253" s="16">
        <v>9713</v>
      </c>
      <c r="G253" s="16">
        <v>-144388</v>
      </c>
      <c r="H253" s="16">
        <v>19531</v>
      </c>
      <c r="I253" s="16">
        <v>600633</v>
      </c>
      <c r="J253" s="15"/>
      <c r="K253" s="15"/>
      <c r="L253" s="14">
        <v>793.93515000000002</v>
      </c>
      <c r="N253" s="23" t="s">
        <v>118</v>
      </c>
      <c r="O253" s="10"/>
    </row>
    <row r="254" spans="1:15" ht="12.75" customHeight="1" x14ac:dyDescent="0.2">
      <c r="A254" s="33" t="s">
        <v>106</v>
      </c>
      <c r="B254" s="15"/>
      <c r="C254" s="16">
        <v>117337</v>
      </c>
      <c r="D254" s="16">
        <v>42566</v>
      </c>
      <c r="E254" s="16">
        <v>164667</v>
      </c>
      <c r="F254" s="16">
        <v>14217</v>
      </c>
      <c r="G254" s="16">
        <v>26597</v>
      </c>
      <c r="H254" s="16">
        <v>15432</v>
      </c>
      <c r="I254" s="16">
        <v>574036</v>
      </c>
      <c r="J254" s="15"/>
      <c r="K254" s="15"/>
      <c r="L254" s="14">
        <v>627.31079999999997</v>
      </c>
      <c r="N254" s="23" t="s">
        <v>119</v>
      </c>
      <c r="O254" s="10"/>
    </row>
    <row r="255" spans="1:15" ht="12.75" customHeight="1" x14ac:dyDescent="0.2">
      <c r="A255" s="33" t="s">
        <v>107</v>
      </c>
      <c r="B255" s="15"/>
      <c r="C255" s="16">
        <v>106924</v>
      </c>
      <c r="D255" s="16">
        <v>60262</v>
      </c>
      <c r="E255" s="16">
        <v>144722</v>
      </c>
      <c r="F255" s="16">
        <v>24231</v>
      </c>
      <c r="G255" s="16">
        <v>24406</v>
      </c>
      <c r="H255" s="16">
        <v>16272</v>
      </c>
      <c r="I255" s="16">
        <v>549630</v>
      </c>
      <c r="J255" s="15"/>
      <c r="K255" s="15"/>
      <c r="L255" s="14">
        <v>661.45679999999993</v>
      </c>
      <c r="N255" s="23" t="s">
        <v>120</v>
      </c>
      <c r="O255" s="10"/>
    </row>
    <row r="256" spans="1:15" ht="12.75" customHeight="1" x14ac:dyDescent="0.2">
      <c r="A256" s="33" t="s">
        <v>108</v>
      </c>
      <c r="B256" s="15"/>
      <c r="C256" s="16">
        <v>116955</v>
      </c>
      <c r="D256" s="16">
        <v>48910</v>
      </c>
      <c r="E256" s="16">
        <v>195339</v>
      </c>
      <c r="F256" s="16">
        <v>34666</v>
      </c>
      <c r="G256" s="16">
        <v>-46902</v>
      </c>
      <c r="H256" s="16">
        <v>20690</v>
      </c>
      <c r="I256" s="16">
        <v>596532</v>
      </c>
      <c r="J256" s="15"/>
      <c r="K256" s="15"/>
      <c r="L256" s="14">
        <v>841.04849999999999</v>
      </c>
      <c r="N256" s="23" t="s">
        <v>121</v>
      </c>
      <c r="O256" s="10"/>
    </row>
    <row r="257" spans="1:15" ht="12.75" customHeight="1" x14ac:dyDescent="0.2">
      <c r="A257" s="33" t="s">
        <v>109</v>
      </c>
      <c r="B257" s="15"/>
      <c r="C257" s="16">
        <v>99937</v>
      </c>
      <c r="D257" s="16">
        <v>123348</v>
      </c>
      <c r="E257" s="16">
        <v>270117</v>
      </c>
      <c r="F257" s="16">
        <v>22693</v>
      </c>
      <c r="G257" s="16">
        <v>83221</v>
      </c>
      <c r="H257" s="16">
        <v>7102</v>
      </c>
      <c r="I257" s="16">
        <v>513311</v>
      </c>
      <c r="J257" s="15"/>
      <c r="K257" s="15"/>
      <c r="L257" s="14">
        <v>288.69630000000001</v>
      </c>
      <c r="N257" s="23" t="s">
        <v>122</v>
      </c>
      <c r="O257" s="10"/>
    </row>
    <row r="258" spans="1:15" ht="12.75" customHeight="1" x14ac:dyDescent="0.2">
      <c r="A258" s="33" t="s">
        <v>110</v>
      </c>
      <c r="B258" s="15"/>
      <c r="C258" s="16">
        <v>61270</v>
      </c>
      <c r="D258" s="16">
        <v>149446</v>
      </c>
      <c r="E258" s="16">
        <v>207620</v>
      </c>
      <c r="F258" s="16">
        <v>23260</v>
      </c>
      <c r="G258" s="16">
        <v>16108</v>
      </c>
      <c r="H258" s="16">
        <v>15860</v>
      </c>
      <c r="I258" s="16">
        <v>497203</v>
      </c>
      <c r="J258" s="15"/>
      <c r="K258" s="15"/>
      <c r="L258" s="14">
        <v>644.70899999999995</v>
      </c>
      <c r="N258" s="23" t="s">
        <v>123</v>
      </c>
      <c r="O258" s="10"/>
    </row>
    <row r="259" spans="1:15" ht="12.75" customHeight="1" x14ac:dyDescent="0.2">
      <c r="A259" s="33" t="s">
        <v>111</v>
      </c>
      <c r="B259" s="15"/>
      <c r="C259" s="16">
        <v>56668</v>
      </c>
      <c r="D259" s="16">
        <v>79039</v>
      </c>
      <c r="E259" s="16">
        <v>205360</v>
      </c>
      <c r="F259" s="16">
        <v>16231</v>
      </c>
      <c r="G259" s="16">
        <v>130415</v>
      </c>
      <c r="H259" s="16">
        <v>38177</v>
      </c>
      <c r="I259" s="16">
        <v>366788</v>
      </c>
      <c r="J259" s="15"/>
      <c r="K259" s="15"/>
      <c r="L259" s="14">
        <v>1551.8950500000001</v>
      </c>
      <c r="N259" s="23" t="s">
        <v>124</v>
      </c>
      <c r="O259" s="10"/>
    </row>
    <row r="260" spans="1:15" ht="12.75" customHeight="1" x14ac:dyDescent="0.2">
      <c r="A260" s="33" t="s">
        <v>112</v>
      </c>
      <c r="B260" s="15"/>
      <c r="C260" s="16">
        <v>114659</v>
      </c>
      <c r="D260" s="16">
        <v>108830</v>
      </c>
      <c r="E260" s="16">
        <v>82343</v>
      </c>
      <c r="F260" s="16">
        <v>11318</v>
      </c>
      <c r="G260" s="16">
        <v>-117820</v>
      </c>
      <c r="H260" s="16">
        <v>24196</v>
      </c>
      <c r="I260" s="16">
        <v>484608</v>
      </c>
      <c r="J260" s="15"/>
      <c r="K260" s="15"/>
      <c r="L260" s="14">
        <v>983.56740000000002</v>
      </c>
      <c r="N260" s="23" t="s">
        <v>125</v>
      </c>
      <c r="O260" s="10"/>
    </row>
    <row r="261" spans="1:15" ht="12.75" customHeight="1" thickBot="1" x14ac:dyDescent="0.25">
      <c r="A261" s="41" t="s">
        <v>113</v>
      </c>
      <c r="C261" s="42">
        <v>111896</v>
      </c>
      <c r="D261" s="42">
        <v>136116</v>
      </c>
      <c r="E261" s="42">
        <v>99542</v>
      </c>
      <c r="F261" s="42">
        <v>13000</v>
      </c>
      <c r="G261" s="42">
        <v>-105852</v>
      </c>
      <c r="H261" s="42">
        <v>33778</v>
      </c>
      <c r="I261" s="42">
        <v>590460</v>
      </c>
      <c r="J261" s="2"/>
      <c r="K261" s="2"/>
      <c r="L261" s="42">
        <v>1373.0756999999999</v>
      </c>
      <c r="N261" s="43" t="s">
        <v>113</v>
      </c>
    </row>
    <row r="262" spans="1:15" ht="12.75" customHeight="1" x14ac:dyDescent="0.2">
      <c r="A262" s="37">
        <v>2010</v>
      </c>
      <c r="B262" s="15"/>
      <c r="C262" s="16"/>
      <c r="D262" s="16"/>
      <c r="E262" s="16"/>
      <c r="F262" s="16"/>
      <c r="G262" s="16"/>
      <c r="H262" s="16"/>
      <c r="I262" s="16"/>
      <c r="M262" s="3"/>
      <c r="N262" s="37">
        <v>2010</v>
      </c>
    </row>
    <row r="263" spans="1:15" ht="12.75" customHeight="1" x14ac:dyDescent="0.2">
      <c r="A263" s="33" t="s">
        <v>102</v>
      </c>
      <c r="B263" s="15"/>
      <c r="C263" s="16">
        <v>119201</v>
      </c>
      <c r="D263" s="16">
        <v>157251</v>
      </c>
      <c r="E263" s="16">
        <v>144767</v>
      </c>
      <c r="F263" s="16">
        <v>16208</v>
      </c>
      <c r="G263" s="16">
        <v>-94909</v>
      </c>
      <c r="H263" s="16">
        <v>27693</v>
      </c>
      <c r="I263" s="16">
        <v>685369</v>
      </c>
      <c r="J263" s="15"/>
      <c r="K263" s="15"/>
      <c r="L263" s="14">
        <v>1125.72045</v>
      </c>
      <c r="N263" s="23" t="s">
        <v>115</v>
      </c>
      <c r="O263" s="10"/>
    </row>
    <row r="264" spans="1:15" ht="12.75" customHeight="1" x14ac:dyDescent="0.2">
      <c r="A264" s="33" t="s">
        <v>103</v>
      </c>
      <c r="B264" s="15"/>
      <c r="C264" s="16">
        <v>104851</v>
      </c>
      <c r="D264" s="16">
        <v>143868</v>
      </c>
      <c r="E264" s="16">
        <v>171495</v>
      </c>
      <c r="F264" s="16">
        <v>33684</v>
      </c>
      <c r="G264" s="16">
        <v>4185</v>
      </c>
      <c r="H264" s="16">
        <v>55767</v>
      </c>
      <c r="I264" s="16">
        <v>681184</v>
      </c>
      <c r="J264" s="15"/>
      <c r="K264" s="15"/>
      <c r="L264" s="14">
        <v>2266.9285499999996</v>
      </c>
      <c r="N264" s="23" t="s">
        <v>116</v>
      </c>
      <c r="O264" s="10"/>
    </row>
    <row r="265" spans="1:15" ht="12.75" customHeight="1" x14ac:dyDescent="0.2">
      <c r="A265" s="33" t="s">
        <v>104</v>
      </c>
      <c r="B265" s="15"/>
      <c r="C265" s="16">
        <v>115020</v>
      </c>
      <c r="D265" s="16">
        <v>208748</v>
      </c>
      <c r="E265" s="16">
        <v>287058</v>
      </c>
      <c r="F265" s="16">
        <v>18557</v>
      </c>
      <c r="G265" s="16">
        <v>845</v>
      </c>
      <c r="H265" s="16">
        <v>40196</v>
      </c>
      <c r="I265" s="16">
        <v>680339</v>
      </c>
      <c r="J265" s="15"/>
      <c r="K265" s="15"/>
      <c r="L265" s="14">
        <v>1633.9674</v>
      </c>
      <c r="N265" s="23" t="s">
        <v>117</v>
      </c>
      <c r="O265" s="10"/>
    </row>
    <row r="266" spans="1:15" ht="12.75" customHeight="1" x14ac:dyDescent="0.2">
      <c r="A266" s="33" t="s">
        <v>105</v>
      </c>
      <c r="B266" s="15"/>
      <c r="C266" s="16">
        <v>104830</v>
      </c>
      <c r="D266" s="16">
        <v>335151</v>
      </c>
      <c r="E266" s="16">
        <v>217332</v>
      </c>
      <c r="F266" s="16">
        <v>16238</v>
      </c>
      <c r="G266" s="16">
        <v>-190104</v>
      </c>
      <c r="H266" s="16">
        <v>24214</v>
      </c>
      <c r="I266" s="16">
        <v>870443</v>
      </c>
      <c r="J266" s="15"/>
      <c r="K266" s="15"/>
      <c r="L266" s="14">
        <v>984.29909999999995</v>
      </c>
      <c r="N266" s="23" t="s">
        <v>118</v>
      </c>
      <c r="O266" s="10"/>
    </row>
    <row r="267" spans="1:15" ht="12.75" customHeight="1" x14ac:dyDescent="0.2">
      <c r="A267" s="33" t="s">
        <v>106</v>
      </c>
      <c r="B267" s="15"/>
      <c r="C267" s="16">
        <v>103805</v>
      </c>
      <c r="D267" s="16">
        <v>210537</v>
      </c>
      <c r="E267" s="16">
        <v>277253</v>
      </c>
      <c r="F267" s="16">
        <v>20552</v>
      </c>
      <c r="G267" s="16">
        <v>-1894</v>
      </c>
      <c r="H267" s="16">
        <v>17311</v>
      </c>
      <c r="I267" s="16">
        <v>872337</v>
      </c>
      <c r="J267" s="15"/>
      <c r="K267" s="15"/>
      <c r="L267" s="14">
        <v>703.69214999999997</v>
      </c>
      <c r="N267" s="23" t="s">
        <v>119</v>
      </c>
      <c r="O267" s="10"/>
    </row>
    <row r="268" spans="1:15" ht="12.75" customHeight="1" x14ac:dyDescent="0.2">
      <c r="A268" s="33" t="s">
        <v>107</v>
      </c>
      <c r="B268" s="15"/>
      <c r="C268" s="16">
        <v>123430</v>
      </c>
      <c r="D268" s="16">
        <v>92691</v>
      </c>
      <c r="E268" s="16">
        <v>133508</v>
      </c>
      <c r="F268" s="16">
        <v>47227</v>
      </c>
      <c r="G268" s="16">
        <v>-15585</v>
      </c>
      <c r="H268" s="16">
        <v>16363</v>
      </c>
      <c r="I268" s="16">
        <v>887922</v>
      </c>
      <c r="J268" s="15"/>
      <c r="K268" s="15"/>
      <c r="L268" s="14">
        <v>665.15594999999996</v>
      </c>
      <c r="N268" s="23" t="s">
        <v>120</v>
      </c>
      <c r="O268" s="10"/>
    </row>
    <row r="269" spans="1:15" ht="12.75" customHeight="1" x14ac:dyDescent="0.2">
      <c r="A269" s="33" t="s">
        <v>129</v>
      </c>
      <c r="B269" s="15"/>
      <c r="C269" s="16">
        <v>126749</v>
      </c>
      <c r="D269" s="16">
        <v>265016</v>
      </c>
      <c r="E269" s="16">
        <v>302964</v>
      </c>
      <c r="F269" s="16">
        <v>63414</v>
      </c>
      <c r="G269" s="16">
        <v>-81605</v>
      </c>
      <c r="H269" s="16">
        <v>8840</v>
      </c>
      <c r="I269" s="16">
        <v>969527</v>
      </c>
      <c r="J269" s="15"/>
      <c r="K269" s="15"/>
      <c r="L269" s="14">
        <v>359.346</v>
      </c>
      <c r="N269" s="23" t="s">
        <v>121</v>
      </c>
    </row>
    <row r="270" spans="1:15" x14ac:dyDescent="0.2">
      <c r="A270" s="33" t="s">
        <v>122</v>
      </c>
      <c r="C270" s="16">
        <v>109791</v>
      </c>
      <c r="D270" s="16">
        <v>243355</v>
      </c>
      <c r="E270" s="16">
        <v>253492</v>
      </c>
      <c r="F270" s="16">
        <v>39092</v>
      </c>
      <c r="G270" s="16">
        <v>-6762</v>
      </c>
      <c r="H270" s="16">
        <v>18529</v>
      </c>
      <c r="I270" s="16">
        <v>976289</v>
      </c>
      <c r="J270" s="15"/>
      <c r="K270" s="15"/>
      <c r="L270" s="14">
        <v>753.20384999999999</v>
      </c>
      <c r="N270" s="23" t="s">
        <v>122</v>
      </c>
    </row>
    <row r="271" spans="1:15" x14ac:dyDescent="0.2">
      <c r="A271" s="33" t="s">
        <v>123</v>
      </c>
      <c r="C271" s="16">
        <v>78136</v>
      </c>
      <c r="D271" s="16">
        <v>157012</v>
      </c>
      <c r="E271" s="16">
        <v>153802</v>
      </c>
      <c r="F271" s="16">
        <v>64244</v>
      </c>
      <c r="G271" s="16">
        <v>7212</v>
      </c>
      <c r="H271" s="16">
        <v>25080</v>
      </c>
      <c r="I271" s="16">
        <v>969077</v>
      </c>
      <c r="J271" s="15"/>
      <c r="K271" s="15"/>
      <c r="L271" s="14">
        <v>1019.502</v>
      </c>
      <c r="N271" s="23" t="s">
        <v>123</v>
      </c>
    </row>
    <row r="272" spans="1:15" x14ac:dyDescent="0.2">
      <c r="A272" s="33" t="s">
        <v>131</v>
      </c>
      <c r="C272" s="3">
        <v>57284</v>
      </c>
      <c r="D272" s="3">
        <v>290695</v>
      </c>
      <c r="E272" s="3">
        <v>263194</v>
      </c>
      <c r="F272" s="3">
        <v>44121</v>
      </c>
      <c r="G272" s="3">
        <v>-15660</v>
      </c>
      <c r="H272" s="16">
        <v>27992</v>
      </c>
      <c r="I272" s="16">
        <v>984737</v>
      </c>
      <c r="J272" s="15"/>
      <c r="K272" s="15"/>
      <c r="L272" s="14">
        <v>1137.8748000000001</v>
      </c>
      <c r="N272" s="23" t="s">
        <v>124</v>
      </c>
    </row>
    <row r="273" spans="1:14" x14ac:dyDescent="0.2">
      <c r="A273" s="33" t="s">
        <v>125</v>
      </c>
      <c r="C273" s="3">
        <v>70623</v>
      </c>
      <c r="D273" s="3">
        <v>313155</v>
      </c>
      <c r="E273" s="3">
        <v>204615</v>
      </c>
      <c r="F273" s="3">
        <v>37250</v>
      </c>
      <c r="G273" s="3">
        <v>-118232</v>
      </c>
      <c r="H273" s="16">
        <v>38036</v>
      </c>
      <c r="I273" s="16">
        <v>1102969</v>
      </c>
      <c r="J273" s="15"/>
      <c r="K273" s="15"/>
      <c r="L273" s="14">
        <v>1546.1633999999999</v>
      </c>
      <c r="N273" s="23" t="s">
        <v>125</v>
      </c>
    </row>
    <row r="274" spans="1:14" ht="13.5" thickBot="1" x14ac:dyDescent="0.25">
      <c r="A274" s="41" t="s">
        <v>113</v>
      </c>
      <c r="C274" s="42">
        <v>77989</v>
      </c>
      <c r="D274" s="42">
        <v>117220</v>
      </c>
      <c r="E274" s="42">
        <v>393027</v>
      </c>
      <c r="F274" s="42">
        <v>29755</v>
      </c>
      <c r="G274" s="42">
        <v>232716</v>
      </c>
      <c r="H274" s="42">
        <v>39934</v>
      </c>
      <c r="I274" s="42">
        <v>870253</v>
      </c>
      <c r="J274" s="2"/>
      <c r="K274" s="2"/>
      <c r="L274" s="42">
        <v>1623.3170999999998</v>
      </c>
      <c r="N274" s="43" t="s">
        <v>113</v>
      </c>
    </row>
    <row r="275" spans="1:14" x14ac:dyDescent="0.2">
      <c r="A275" s="37">
        <v>2011</v>
      </c>
      <c r="B275" s="15"/>
      <c r="C275" s="16"/>
      <c r="D275" s="16"/>
      <c r="E275" s="16"/>
      <c r="F275" s="16"/>
      <c r="G275" s="16"/>
      <c r="H275" s="16"/>
      <c r="I275" s="16"/>
      <c r="M275" s="3"/>
      <c r="N275" s="37">
        <v>2011</v>
      </c>
    </row>
    <row r="276" spans="1:14" x14ac:dyDescent="0.2">
      <c r="A276" s="33" t="s">
        <v>102</v>
      </c>
      <c r="C276" s="3">
        <v>121439</v>
      </c>
      <c r="D276" s="3">
        <v>187577</v>
      </c>
      <c r="E276" s="3">
        <v>185228</v>
      </c>
      <c r="F276" s="3">
        <v>51073</v>
      </c>
      <c r="G276" s="3">
        <v>-51327</v>
      </c>
      <c r="H276" s="16">
        <v>25224</v>
      </c>
      <c r="I276" s="16">
        <v>921580</v>
      </c>
      <c r="J276" s="15"/>
      <c r="K276" s="15"/>
      <c r="L276" s="14">
        <v>1025.3555999999999</v>
      </c>
      <c r="N276" s="23" t="s">
        <v>115</v>
      </c>
    </row>
    <row r="277" spans="1:14" x14ac:dyDescent="0.2">
      <c r="A277" s="33" t="s">
        <v>103</v>
      </c>
      <c r="C277" s="3">
        <v>102634</v>
      </c>
      <c r="D277" s="3">
        <v>87400</v>
      </c>
      <c r="E277" s="3">
        <v>355842</v>
      </c>
      <c r="F277" s="3">
        <v>38221</v>
      </c>
      <c r="G277" s="3">
        <v>217604</v>
      </c>
      <c r="H277" s="16">
        <v>15319</v>
      </c>
      <c r="I277" s="16">
        <v>703976</v>
      </c>
      <c r="J277" s="15"/>
      <c r="K277" s="15"/>
      <c r="L277" s="14">
        <v>622.71735000000001</v>
      </c>
      <c r="N277" s="23" t="s">
        <v>116</v>
      </c>
    </row>
    <row r="278" spans="1:14" x14ac:dyDescent="0.2">
      <c r="A278" s="33" t="s">
        <v>104</v>
      </c>
      <c r="C278" s="3">
        <v>68779</v>
      </c>
      <c r="D278" s="3">
        <v>102758</v>
      </c>
      <c r="E278" s="3">
        <v>322027</v>
      </c>
      <c r="F278" s="3">
        <v>26701</v>
      </c>
      <c r="G278" s="3">
        <v>181777</v>
      </c>
      <c r="H278" s="16">
        <v>13210</v>
      </c>
      <c r="I278" s="16">
        <v>522199</v>
      </c>
      <c r="J278" s="15"/>
      <c r="K278" s="15"/>
      <c r="L278" s="14">
        <v>536.98649999999998</v>
      </c>
      <c r="N278" s="23" t="s">
        <v>117</v>
      </c>
    </row>
    <row r="279" spans="1:14" x14ac:dyDescent="0.2">
      <c r="A279" s="33" t="s">
        <v>105</v>
      </c>
      <c r="C279" s="3">
        <v>87465</v>
      </c>
      <c r="D279" s="3">
        <v>191162</v>
      </c>
      <c r="E279" s="3">
        <v>247603</v>
      </c>
      <c r="F279" s="3">
        <v>32109</v>
      </c>
      <c r="G279" s="3">
        <v>25682</v>
      </c>
      <c r="H279" s="16">
        <v>15787</v>
      </c>
      <c r="I279" s="16">
        <v>496517</v>
      </c>
      <c r="J279" s="15"/>
      <c r="K279" s="15"/>
      <c r="L279" s="14">
        <v>641.74154999999996</v>
      </c>
      <c r="N279" s="23" t="s">
        <v>118</v>
      </c>
    </row>
    <row r="280" spans="1:14" x14ac:dyDescent="0.2">
      <c r="A280" s="33" t="s">
        <v>137</v>
      </c>
      <c r="C280" s="3">
        <v>118225</v>
      </c>
      <c r="D280" s="3">
        <v>194031</v>
      </c>
      <c r="E280" s="3">
        <v>344536</v>
      </c>
      <c r="F280" s="3">
        <v>37596</v>
      </c>
      <c r="G280" s="3">
        <v>77885</v>
      </c>
      <c r="H280" s="16">
        <v>10185</v>
      </c>
      <c r="I280" s="16">
        <v>418632</v>
      </c>
      <c r="J280" s="15"/>
      <c r="K280" s="15"/>
      <c r="L280" s="14">
        <v>414.02024999999998</v>
      </c>
      <c r="N280" s="23" t="s">
        <v>119</v>
      </c>
    </row>
    <row r="281" spans="1:14" x14ac:dyDescent="0.2">
      <c r="A281" s="33" t="s">
        <v>138</v>
      </c>
      <c r="C281" s="3">
        <v>110931</v>
      </c>
      <c r="D281" s="3">
        <v>256914</v>
      </c>
      <c r="E281" s="3">
        <v>174742</v>
      </c>
      <c r="F281" s="3">
        <v>48778</v>
      </c>
      <c r="G281" s="3">
        <v>-135131</v>
      </c>
      <c r="H281" s="16">
        <v>11713</v>
      </c>
      <c r="I281" s="16">
        <v>553763</v>
      </c>
      <c r="J281" s="15"/>
      <c r="K281" s="15"/>
      <c r="L281" s="14">
        <v>476.13345000000004</v>
      </c>
      <c r="N281" s="23" t="s">
        <v>120</v>
      </c>
    </row>
    <row r="282" spans="1:14" x14ac:dyDescent="0.2">
      <c r="A282" s="33" t="s">
        <v>129</v>
      </c>
      <c r="C282" s="3">
        <v>113508</v>
      </c>
      <c r="D282" s="3">
        <v>85448</v>
      </c>
      <c r="E282" s="3">
        <v>161020</v>
      </c>
      <c r="F282" s="3">
        <v>61529</v>
      </c>
      <c r="G282" s="3">
        <v>37958</v>
      </c>
      <c r="H282" s="16">
        <v>12852</v>
      </c>
      <c r="I282" s="16">
        <v>515805</v>
      </c>
      <c r="J282" s="15"/>
      <c r="K282" s="15"/>
      <c r="L282" s="14">
        <v>522.43380000000002</v>
      </c>
      <c r="N282" s="23" t="s">
        <v>121</v>
      </c>
    </row>
    <row r="283" spans="1:14" x14ac:dyDescent="0.2">
      <c r="A283" s="33" t="s">
        <v>122</v>
      </c>
      <c r="C283" s="3">
        <v>115365</v>
      </c>
      <c r="D283" s="3">
        <v>221946</v>
      </c>
      <c r="E283" s="3">
        <v>368811</v>
      </c>
      <c r="F283" s="3">
        <v>30708</v>
      </c>
      <c r="G283" s="3">
        <v>67330</v>
      </c>
      <c r="H283" s="16">
        <v>8104</v>
      </c>
      <c r="I283" s="16">
        <v>448475</v>
      </c>
      <c r="J283" s="15"/>
      <c r="K283" s="15"/>
      <c r="L283" s="14">
        <v>329.42759999999998</v>
      </c>
      <c r="N283" s="23" t="s">
        <v>122</v>
      </c>
    </row>
    <row r="284" spans="1:14" x14ac:dyDescent="0.2">
      <c r="A284" s="33" t="s">
        <v>123</v>
      </c>
      <c r="C284" s="3">
        <v>89480</v>
      </c>
      <c r="D284" s="3">
        <v>161508</v>
      </c>
      <c r="E284" s="3">
        <v>239889</v>
      </c>
      <c r="F284" s="3">
        <v>32285</v>
      </c>
      <c r="G284" s="3">
        <v>31186</v>
      </c>
      <c r="H284" s="16">
        <v>19060</v>
      </c>
      <c r="I284" s="16">
        <v>417289</v>
      </c>
      <c r="J284" s="15"/>
      <c r="K284" s="15"/>
      <c r="L284" s="14">
        <v>774.78899999999999</v>
      </c>
      <c r="N284" s="23" t="s">
        <v>123</v>
      </c>
    </row>
    <row r="285" spans="1:14" x14ac:dyDescent="0.2">
      <c r="A285" s="33" t="s">
        <v>131</v>
      </c>
      <c r="C285" s="3">
        <v>42814</v>
      </c>
      <c r="D285" s="3">
        <v>198259</v>
      </c>
      <c r="E285" s="3">
        <v>217784</v>
      </c>
      <c r="F285" s="3">
        <v>31709</v>
      </c>
      <c r="G285" s="3">
        <v>26655</v>
      </c>
      <c r="H285" s="16">
        <v>19496</v>
      </c>
      <c r="I285" s="16">
        <v>390634</v>
      </c>
      <c r="J285" s="15"/>
      <c r="K285" s="15"/>
      <c r="L285" s="14">
        <v>792.51240000000007</v>
      </c>
      <c r="N285" s="23" t="s">
        <v>124</v>
      </c>
    </row>
    <row r="286" spans="1:14" x14ac:dyDescent="0.2">
      <c r="A286" s="33" t="s">
        <v>125</v>
      </c>
      <c r="C286" s="3">
        <v>63143</v>
      </c>
      <c r="D286" s="3">
        <v>202206</v>
      </c>
      <c r="E286" s="3">
        <v>139597</v>
      </c>
      <c r="F286" s="3">
        <v>29638</v>
      </c>
      <c r="G286" s="3">
        <v>-86102</v>
      </c>
      <c r="H286" s="16">
        <v>21648</v>
      </c>
      <c r="I286" s="16">
        <v>476736</v>
      </c>
      <c r="J286" s="15"/>
      <c r="K286" s="15"/>
      <c r="L286" s="14">
        <v>879.99119999999994</v>
      </c>
      <c r="N286" s="23" t="s">
        <v>125</v>
      </c>
    </row>
    <row r="287" spans="1:14" ht="13.5" thickBot="1" x14ac:dyDescent="0.25">
      <c r="A287" s="41" t="s">
        <v>113</v>
      </c>
      <c r="C287" s="42">
        <v>112738</v>
      </c>
      <c r="D287" s="42">
        <v>150609</v>
      </c>
      <c r="E287" s="42">
        <v>134068</v>
      </c>
      <c r="F287" s="42">
        <v>44817</v>
      </c>
      <c r="G287" s="42">
        <v>-59598</v>
      </c>
      <c r="H287" s="42">
        <v>26815</v>
      </c>
      <c r="I287" s="42">
        <v>536334</v>
      </c>
      <c r="J287" s="2"/>
      <c r="K287" s="2"/>
      <c r="L287" s="42">
        <v>1090.0297499999999</v>
      </c>
      <c r="N287" s="43" t="s">
        <v>113</v>
      </c>
    </row>
    <row r="288" spans="1:14" x14ac:dyDescent="0.2">
      <c r="A288" s="37">
        <v>2012</v>
      </c>
      <c r="B288" s="15"/>
      <c r="C288" s="16"/>
      <c r="D288" s="16"/>
      <c r="E288" s="16"/>
      <c r="F288" s="16"/>
      <c r="G288" s="16"/>
      <c r="H288" s="16"/>
      <c r="I288" s="16"/>
      <c r="M288" s="3"/>
      <c r="N288" s="37">
        <v>2012</v>
      </c>
    </row>
    <row r="289" spans="1:14" x14ac:dyDescent="0.2">
      <c r="A289" s="33" t="s">
        <v>153</v>
      </c>
      <c r="C289" s="3">
        <v>111853</v>
      </c>
      <c r="D289" s="3">
        <v>151018</v>
      </c>
      <c r="E289" s="3">
        <v>292035</v>
      </c>
      <c r="F289" s="3">
        <v>19876</v>
      </c>
      <c r="G289" s="3">
        <v>75628</v>
      </c>
      <c r="H289" s="16">
        <v>26096</v>
      </c>
      <c r="I289" s="16">
        <v>460706</v>
      </c>
      <c r="J289" s="15"/>
      <c r="K289" s="15"/>
      <c r="L289" s="14">
        <v>1060.8023999999998</v>
      </c>
      <c r="N289" s="23" t="s">
        <v>115</v>
      </c>
    </row>
    <row r="290" spans="1:14" x14ac:dyDescent="0.2">
      <c r="A290" s="33" t="s">
        <v>154</v>
      </c>
      <c r="C290" s="3">
        <v>99283</v>
      </c>
      <c r="D290" s="3">
        <v>153446</v>
      </c>
      <c r="E290" s="3">
        <v>363498</v>
      </c>
      <c r="F290" s="3">
        <v>14984</v>
      </c>
      <c r="G290" s="3">
        <v>139982</v>
      </c>
      <c r="H290" s="16">
        <v>10335</v>
      </c>
      <c r="I290" s="16">
        <v>320724</v>
      </c>
      <c r="J290" s="15"/>
      <c r="K290" s="15"/>
      <c r="L290" s="14">
        <v>420.11775</v>
      </c>
      <c r="N290" s="23" t="s">
        <v>116</v>
      </c>
    </row>
    <row r="291" spans="1:14" x14ac:dyDescent="0.2">
      <c r="A291" s="33" t="s">
        <v>155</v>
      </c>
      <c r="C291" s="3">
        <v>107769</v>
      </c>
      <c r="D291" s="3">
        <v>225078</v>
      </c>
      <c r="E291" s="3">
        <v>252191</v>
      </c>
      <c r="F291" s="3">
        <v>25157</v>
      </c>
      <c r="G291" s="3">
        <v>-43616</v>
      </c>
      <c r="H291" s="16">
        <v>12379</v>
      </c>
      <c r="I291" s="16">
        <v>364340</v>
      </c>
      <c r="J291" s="15"/>
      <c r="K291" s="15"/>
      <c r="L291" s="14">
        <v>503.20634999999999</v>
      </c>
      <c r="N291" s="23" t="s">
        <v>117</v>
      </c>
    </row>
    <row r="292" spans="1:14" x14ac:dyDescent="0.2">
      <c r="A292" s="33" t="s">
        <v>118</v>
      </c>
      <c r="C292" s="3">
        <v>94496</v>
      </c>
      <c r="D292" s="3">
        <v>169381</v>
      </c>
      <c r="E292" s="3">
        <v>257140</v>
      </c>
      <c r="F292" s="3">
        <v>14905</v>
      </c>
      <c r="G292" s="3">
        <v>18589</v>
      </c>
      <c r="H292" s="16">
        <v>11539</v>
      </c>
      <c r="I292" s="16">
        <v>345751</v>
      </c>
      <c r="J292" s="15"/>
      <c r="K292" s="15"/>
      <c r="L292" s="14">
        <v>469.06034999999997</v>
      </c>
      <c r="N292" s="23" t="s">
        <v>118</v>
      </c>
    </row>
    <row r="293" spans="1:14" x14ac:dyDescent="0.2">
      <c r="A293" s="33" t="s">
        <v>137</v>
      </c>
      <c r="C293" s="3">
        <v>91041</v>
      </c>
      <c r="D293" s="3">
        <v>206711</v>
      </c>
      <c r="E293" s="3">
        <v>358204</v>
      </c>
      <c r="F293" s="3">
        <v>30632</v>
      </c>
      <c r="G293" s="3">
        <v>85513</v>
      </c>
      <c r="H293" s="16">
        <v>14602</v>
      </c>
      <c r="I293" s="16">
        <v>260238</v>
      </c>
      <c r="J293" s="15"/>
      <c r="K293" s="15"/>
      <c r="L293" s="14">
        <v>593.57129999999995</v>
      </c>
      <c r="N293" s="23" t="s">
        <v>119</v>
      </c>
    </row>
    <row r="294" spans="1:14" x14ac:dyDescent="0.2">
      <c r="A294" s="33" t="s">
        <v>138</v>
      </c>
      <c r="C294" s="3">
        <v>113495</v>
      </c>
      <c r="D294" s="3">
        <v>88865</v>
      </c>
      <c r="E294" s="3">
        <v>215445</v>
      </c>
      <c r="F294" s="3">
        <v>34951</v>
      </c>
      <c r="G294" s="3">
        <v>62937</v>
      </c>
      <c r="H294" s="16">
        <v>13910</v>
      </c>
      <c r="I294" s="16">
        <v>197301</v>
      </c>
      <c r="J294" s="15"/>
      <c r="K294" s="15"/>
      <c r="L294" s="14">
        <v>565.44150000000002</v>
      </c>
      <c r="N294" s="23" t="s">
        <v>120</v>
      </c>
    </row>
    <row r="295" spans="1:14" x14ac:dyDescent="0.2">
      <c r="A295" s="33" t="s">
        <v>129</v>
      </c>
      <c r="C295" s="3">
        <v>116040</v>
      </c>
      <c r="D295" s="3">
        <v>124475</v>
      </c>
      <c r="E295" s="3">
        <v>152699</v>
      </c>
      <c r="F295" s="3">
        <v>34187</v>
      </c>
      <c r="G295" s="3">
        <v>-40685</v>
      </c>
      <c r="H295" s="16">
        <v>16241</v>
      </c>
      <c r="I295" s="16">
        <v>237986</v>
      </c>
      <c r="J295" s="15"/>
      <c r="K295" s="15"/>
      <c r="L295" s="14">
        <v>660.19664999999998</v>
      </c>
      <c r="N295" s="23" t="s">
        <v>121</v>
      </c>
    </row>
    <row r="296" spans="1:14" x14ac:dyDescent="0.2">
      <c r="A296" s="33" t="s">
        <v>122</v>
      </c>
      <c r="C296" s="3">
        <v>118071</v>
      </c>
      <c r="D296" s="3">
        <v>101164</v>
      </c>
      <c r="E296" s="3">
        <v>127137</v>
      </c>
      <c r="F296" s="3">
        <v>30803</v>
      </c>
      <c r="G296" s="3">
        <v>-52533</v>
      </c>
      <c r="H296" s="16">
        <v>10577</v>
      </c>
      <c r="I296" s="16">
        <v>290519</v>
      </c>
      <c r="J296" s="15"/>
      <c r="K296" s="15"/>
      <c r="L296" s="14">
        <v>429.95504999999997</v>
      </c>
      <c r="N296" s="23" t="s">
        <v>122</v>
      </c>
    </row>
    <row r="297" spans="1:14" x14ac:dyDescent="0.2">
      <c r="A297" s="33" t="s">
        <v>123</v>
      </c>
      <c r="C297" s="3">
        <v>106255</v>
      </c>
      <c r="D297" s="3">
        <v>53294</v>
      </c>
      <c r="E297" s="3">
        <v>75215</v>
      </c>
      <c r="F297" s="3">
        <v>20488</v>
      </c>
      <c r="G297" s="3">
        <v>-41473</v>
      </c>
      <c r="H297" s="16">
        <v>22479</v>
      </c>
      <c r="I297" s="16">
        <v>331992</v>
      </c>
      <c r="J297" s="15"/>
      <c r="K297" s="15"/>
      <c r="L297" s="14">
        <v>913.77134999999998</v>
      </c>
      <c r="N297" s="23" t="s">
        <v>123</v>
      </c>
    </row>
    <row r="298" spans="1:14" x14ac:dyDescent="0.2">
      <c r="A298" s="33" t="s">
        <v>131</v>
      </c>
      <c r="C298" s="3">
        <v>121910</v>
      </c>
      <c r="D298" s="3">
        <v>76095</v>
      </c>
      <c r="E298" s="3">
        <v>197593</v>
      </c>
      <c r="F298" s="3">
        <v>16632</v>
      </c>
      <c r="G298" s="3">
        <v>38322</v>
      </c>
      <c r="H298" s="16">
        <v>22221</v>
      </c>
      <c r="I298" s="16">
        <v>293670</v>
      </c>
      <c r="J298" s="15"/>
      <c r="K298" s="15"/>
      <c r="L298" s="14">
        <v>903.28365000000008</v>
      </c>
      <c r="N298" s="23" t="s">
        <v>124</v>
      </c>
    </row>
    <row r="299" spans="1:14" x14ac:dyDescent="0.2">
      <c r="A299" s="33" t="s">
        <v>125</v>
      </c>
      <c r="C299" s="3">
        <v>115683</v>
      </c>
      <c r="D299" s="3">
        <v>102025</v>
      </c>
      <c r="E299" s="3">
        <v>206110</v>
      </c>
      <c r="F299" s="3">
        <v>19695</v>
      </c>
      <c r="G299" s="3">
        <v>28134</v>
      </c>
      <c r="H299" s="16">
        <v>22026</v>
      </c>
      <c r="I299" s="16">
        <v>265536</v>
      </c>
      <c r="J299" s="15"/>
      <c r="K299" s="15"/>
      <c r="L299" s="14">
        <v>895.3569</v>
      </c>
      <c r="N299" s="23" t="s">
        <v>125</v>
      </c>
    </row>
    <row r="300" spans="1:14" ht="13.5" thickBot="1" x14ac:dyDescent="0.25">
      <c r="A300" s="41" t="s">
        <v>113</v>
      </c>
      <c r="C300" s="42">
        <v>115624</v>
      </c>
      <c r="D300" s="42">
        <v>273217</v>
      </c>
      <c r="E300" s="42">
        <v>145535</v>
      </c>
      <c r="F300" s="42">
        <v>15142</v>
      </c>
      <c r="G300" s="42">
        <v>-195866</v>
      </c>
      <c r="H300" s="42">
        <v>30422</v>
      </c>
      <c r="I300" s="42">
        <v>461402</v>
      </c>
      <c r="J300" s="2"/>
      <c r="K300" s="2"/>
      <c r="L300" s="42">
        <v>1236.6543000000001</v>
      </c>
      <c r="N300" s="43" t="s">
        <v>113</v>
      </c>
    </row>
    <row r="301" spans="1:14" x14ac:dyDescent="0.2">
      <c r="A301" s="37">
        <v>2013</v>
      </c>
      <c r="B301" s="15"/>
      <c r="C301" s="16"/>
      <c r="D301" s="16"/>
      <c r="E301" s="16"/>
      <c r="F301" s="16"/>
      <c r="G301" s="16"/>
      <c r="H301" s="16"/>
      <c r="I301" s="16"/>
      <c r="M301" s="3"/>
      <c r="N301" s="37">
        <v>2013</v>
      </c>
    </row>
    <row r="302" spans="1:14" x14ac:dyDescent="0.2">
      <c r="A302" s="33" t="s">
        <v>153</v>
      </c>
      <c r="C302" s="3">
        <v>102189</v>
      </c>
      <c r="D302" s="3">
        <v>391495</v>
      </c>
      <c r="E302" s="3">
        <v>529952</v>
      </c>
      <c r="F302" s="3">
        <v>11741</v>
      </c>
      <c r="G302" s="3">
        <v>59496</v>
      </c>
      <c r="H302" s="16">
        <v>36209</v>
      </c>
      <c r="I302" s="16">
        <v>401906</v>
      </c>
      <c r="J302" s="15"/>
      <c r="K302" s="15"/>
      <c r="L302" s="14">
        <v>1471.8958499999999</v>
      </c>
      <c r="N302" s="23" t="s">
        <v>115</v>
      </c>
    </row>
    <row r="303" spans="1:14" x14ac:dyDescent="0.2">
      <c r="A303" s="33" t="s">
        <v>154</v>
      </c>
      <c r="C303" s="3">
        <v>80262</v>
      </c>
      <c r="D303" s="3">
        <v>443001</v>
      </c>
      <c r="E303" s="3">
        <v>250685</v>
      </c>
      <c r="F303" s="3">
        <v>16707</v>
      </c>
      <c r="G303" s="3">
        <v>-233335</v>
      </c>
      <c r="H303" s="16">
        <v>23327</v>
      </c>
      <c r="I303" s="16">
        <v>635241</v>
      </c>
      <c r="J303" s="15"/>
      <c r="K303" s="15"/>
      <c r="L303" s="14">
        <v>948.24254999999994</v>
      </c>
      <c r="N303" s="23" t="s">
        <v>116</v>
      </c>
    </row>
    <row r="304" spans="1:14" x14ac:dyDescent="0.2">
      <c r="A304" s="33" t="s">
        <v>155</v>
      </c>
      <c r="C304" s="3">
        <v>90075</v>
      </c>
      <c r="D304" s="3">
        <v>254283</v>
      </c>
      <c r="E304" s="3">
        <v>189050</v>
      </c>
      <c r="F304" s="3">
        <v>17828</v>
      </c>
      <c r="G304" s="3">
        <v>-124447</v>
      </c>
      <c r="H304" s="16">
        <v>16920</v>
      </c>
      <c r="I304" s="16">
        <v>759688</v>
      </c>
      <c r="J304" s="15"/>
      <c r="K304" s="15"/>
      <c r="L304" s="14">
        <v>687.798</v>
      </c>
      <c r="N304" s="23" t="s">
        <v>117</v>
      </c>
    </row>
    <row r="305" spans="1:14" x14ac:dyDescent="0.2">
      <c r="A305" s="33" t="s">
        <v>118</v>
      </c>
      <c r="C305" s="3">
        <v>106950</v>
      </c>
      <c r="D305" s="3">
        <v>108181</v>
      </c>
      <c r="E305" s="3">
        <v>286829</v>
      </c>
      <c r="F305" s="3">
        <v>15041</v>
      </c>
      <c r="G305" s="3">
        <v>99864</v>
      </c>
      <c r="H305" s="16">
        <v>11542</v>
      </c>
      <c r="I305" s="16">
        <v>659824</v>
      </c>
      <c r="J305" s="15"/>
      <c r="K305" s="15"/>
      <c r="L305" s="14">
        <v>469.1823</v>
      </c>
      <c r="N305" s="23" t="s">
        <v>118</v>
      </c>
    </row>
    <row r="306" spans="1:14" x14ac:dyDescent="0.2">
      <c r="A306" s="33" t="s">
        <v>137</v>
      </c>
      <c r="C306" s="3">
        <v>95489</v>
      </c>
      <c r="D306" s="3">
        <v>186955</v>
      </c>
      <c r="E306" s="3">
        <v>240214</v>
      </c>
      <c r="F306" s="3">
        <v>20438</v>
      </c>
      <c r="G306" s="3">
        <v>-5518</v>
      </c>
      <c r="H306" s="16">
        <v>21910</v>
      </c>
      <c r="I306" s="16">
        <v>665342</v>
      </c>
      <c r="J306" s="15"/>
      <c r="K306" s="15"/>
      <c r="L306" s="14">
        <v>890.64149999999995</v>
      </c>
      <c r="N306" s="23" t="s">
        <v>119</v>
      </c>
    </row>
    <row r="307" spans="1:14" x14ac:dyDescent="0.2">
      <c r="A307" s="33" t="s">
        <v>138</v>
      </c>
      <c r="C307" s="3">
        <v>97058</v>
      </c>
      <c r="D307" s="3">
        <v>162987</v>
      </c>
      <c r="E307" s="3">
        <v>312205</v>
      </c>
      <c r="F307" s="3">
        <v>28271</v>
      </c>
      <c r="G307" s="3">
        <v>91582</v>
      </c>
      <c r="H307" s="16">
        <v>12040</v>
      </c>
      <c r="I307" s="16">
        <v>573760</v>
      </c>
      <c r="J307" s="15"/>
      <c r="K307" s="15"/>
      <c r="L307" s="14">
        <v>489.42599999999999</v>
      </c>
      <c r="N307" s="23" t="s">
        <v>120</v>
      </c>
    </row>
    <row r="308" spans="1:14" x14ac:dyDescent="0.2">
      <c r="A308" s="33" t="s">
        <v>129</v>
      </c>
      <c r="C308" s="3">
        <v>110655</v>
      </c>
      <c r="D308" s="3">
        <v>234370</v>
      </c>
      <c r="E308" s="3">
        <v>170032</v>
      </c>
      <c r="F308" s="3">
        <v>45283</v>
      </c>
      <c r="G308" s="3">
        <v>-130133</v>
      </c>
      <c r="H308" s="16">
        <v>4423</v>
      </c>
      <c r="I308" s="16">
        <v>703893</v>
      </c>
      <c r="J308" s="15"/>
      <c r="K308" s="15"/>
      <c r="L308" s="14">
        <v>179.79494999999997</v>
      </c>
      <c r="N308" s="23" t="s">
        <v>121</v>
      </c>
    </row>
    <row r="309" spans="1:14" x14ac:dyDescent="0.2">
      <c r="A309" s="33" t="s">
        <v>122</v>
      </c>
      <c r="C309" s="3">
        <v>94036</v>
      </c>
      <c r="D309" s="3">
        <v>96059</v>
      </c>
      <c r="E309" s="3">
        <v>387056</v>
      </c>
      <c r="F309" s="3">
        <v>46607</v>
      </c>
      <c r="G309" s="3">
        <v>247928</v>
      </c>
      <c r="H309" s="16">
        <v>8429</v>
      </c>
      <c r="I309" s="16">
        <v>455965</v>
      </c>
      <c r="J309" s="15"/>
      <c r="K309" s="15"/>
      <c r="L309" s="14">
        <v>342.63884999999999</v>
      </c>
      <c r="N309" s="23" t="s">
        <v>122</v>
      </c>
    </row>
    <row r="310" spans="1:14" x14ac:dyDescent="0.2">
      <c r="A310" s="33" t="s">
        <v>123</v>
      </c>
      <c r="C310" s="3">
        <v>94047</v>
      </c>
      <c r="D310" s="3">
        <v>175014</v>
      </c>
      <c r="E310" s="3">
        <v>281574</v>
      </c>
      <c r="F310" s="3">
        <v>44265</v>
      </c>
      <c r="G310" s="3">
        <v>68706</v>
      </c>
      <c r="H310" s="16">
        <v>10264</v>
      </c>
      <c r="I310" s="16">
        <v>387259</v>
      </c>
      <c r="J310" s="15"/>
      <c r="K310" s="15"/>
      <c r="L310" s="14">
        <v>417.23159999999996</v>
      </c>
      <c r="N310" s="23" t="s">
        <v>123</v>
      </c>
    </row>
    <row r="311" spans="1:14" x14ac:dyDescent="0.2">
      <c r="A311" s="33" t="s">
        <v>131</v>
      </c>
      <c r="C311" s="3">
        <v>119484</v>
      </c>
      <c r="D311" s="3">
        <v>379310</v>
      </c>
      <c r="E311" s="3">
        <v>285694</v>
      </c>
      <c r="F311" s="3">
        <v>51302</v>
      </c>
      <c r="G311" s="3">
        <v>-135035</v>
      </c>
      <c r="H311" s="16">
        <v>27230</v>
      </c>
      <c r="I311" s="16">
        <v>522294</v>
      </c>
      <c r="J311" s="15"/>
      <c r="K311" s="15"/>
      <c r="L311" s="14">
        <v>1106.8995</v>
      </c>
      <c r="N311" s="23" t="s">
        <v>124</v>
      </c>
    </row>
    <row r="312" spans="1:14" x14ac:dyDescent="0.2">
      <c r="A312" s="33" t="s">
        <v>125</v>
      </c>
      <c r="C312" s="3">
        <v>112324</v>
      </c>
      <c r="D312" s="3">
        <v>310483</v>
      </c>
      <c r="E312" s="3">
        <v>283013</v>
      </c>
      <c r="F312" s="3">
        <v>27882</v>
      </c>
      <c r="G312" s="3">
        <v>-94823</v>
      </c>
      <c r="H312" s="16">
        <v>16030</v>
      </c>
      <c r="I312" s="16">
        <v>617117</v>
      </c>
      <c r="J312" s="15"/>
      <c r="K312" s="15"/>
      <c r="L312" s="14">
        <v>651.61950000000002</v>
      </c>
      <c r="N312" s="23" t="s">
        <v>125</v>
      </c>
    </row>
    <row r="313" spans="1:14" ht="13.5" thickBot="1" x14ac:dyDescent="0.25">
      <c r="A313" s="41" t="s">
        <v>113</v>
      </c>
      <c r="C313" s="42">
        <v>110228</v>
      </c>
      <c r="D313" s="42">
        <v>210715</v>
      </c>
      <c r="E313" s="42">
        <v>229888</v>
      </c>
      <c r="F313" s="42">
        <v>48720</v>
      </c>
      <c r="G313" s="42">
        <v>-36698</v>
      </c>
      <c r="H313" s="42">
        <v>13649</v>
      </c>
      <c r="I313" s="42">
        <v>653815</v>
      </c>
      <c r="J313" s="2"/>
      <c r="K313" s="2"/>
      <c r="L313" s="54">
        <v>554.83185000000003</v>
      </c>
      <c r="N313" s="43" t="s">
        <v>113</v>
      </c>
    </row>
    <row r="314" spans="1:14" x14ac:dyDescent="0.2">
      <c r="A314" s="37">
        <f>'Olieforbrug, TJ'!A314</f>
        <v>2014</v>
      </c>
      <c r="B314" s="15"/>
      <c r="C314" s="16"/>
      <c r="D314" s="16"/>
      <c r="E314" s="16"/>
      <c r="F314" s="16"/>
      <c r="G314" s="16"/>
      <c r="H314" s="16"/>
      <c r="I314" s="16"/>
      <c r="M314" s="3"/>
      <c r="N314" s="37">
        <f>'Olieforbrug, TJ'!M314</f>
        <v>2014</v>
      </c>
    </row>
    <row r="315" spans="1:14" x14ac:dyDescent="0.2">
      <c r="A315" s="33" t="s">
        <v>153</v>
      </c>
      <c r="C315" s="3">
        <v>86131</v>
      </c>
      <c r="D315" s="3">
        <v>237742</v>
      </c>
      <c r="E315" s="3">
        <v>241129</v>
      </c>
      <c r="F315" s="3">
        <v>47210</v>
      </c>
      <c r="G315" s="3">
        <v>43105</v>
      </c>
      <c r="H315" s="16">
        <v>18708</v>
      </c>
      <c r="I315" s="16">
        <v>610710</v>
      </c>
      <c r="J315" s="15"/>
      <c r="K315" s="15"/>
      <c r="L315" s="14">
        <v>760.48019999999997</v>
      </c>
      <c r="N315" s="23" t="s">
        <v>115</v>
      </c>
    </row>
    <row r="316" spans="1:14" x14ac:dyDescent="0.2">
      <c r="A316" s="33" t="s">
        <v>154</v>
      </c>
      <c r="C316" s="3">
        <v>101271</v>
      </c>
      <c r="D316" s="3">
        <v>273533</v>
      </c>
      <c r="E316" s="3">
        <v>409817</v>
      </c>
      <c r="F316" s="3">
        <v>50311</v>
      </c>
      <c r="G316" s="3">
        <v>179242</v>
      </c>
      <c r="H316" s="16">
        <v>3651</v>
      </c>
      <c r="I316" s="16">
        <v>431468</v>
      </c>
      <c r="J316" s="15"/>
      <c r="K316" s="15"/>
      <c r="L316" s="14">
        <v>148.41315</v>
      </c>
      <c r="N316" s="23" t="s">
        <v>116</v>
      </c>
    </row>
    <row r="317" spans="1:14" x14ac:dyDescent="0.2">
      <c r="A317" s="33" t="s">
        <v>155</v>
      </c>
      <c r="C317" s="3">
        <v>87289</v>
      </c>
      <c r="D317" s="3">
        <v>149751</v>
      </c>
      <c r="E317" s="3">
        <v>285395</v>
      </c>
      <c r="F317" s="3">
        <v>41273</v>
      </c>
      <c r="G317" s="3">
        <v>79314</v>
      </c>
      <c r="H317" s="16">
        <v>7558</v>
      </c>
      <c r="I317" s="16">
        <v>352154</v>
      </c>
      <c r="J317" s="15"/>
      <c r="K317" s="15"/>
      <c r="L317" s="14">
        <v>307.23270000000002</v>
      </c>
      <c r="N317" s="23" t="s">
        <v>117</v>
      </c>
    </row>
    <row r="318" spans="1:14" x14ac:dyDescent="0.2">
      <c r="A318" s="33" t="s">
        <v>118</v>
      </c>
      <c r="C318" s="3">
        <v>113810</v>
      </c>
      <c r="D318" s="3">
        <v>415884</v>
      </c>
      <c r="E318" s="3">
        <v>261123</v>
      </c>
      <c r="F318" s="3">
        <v>42880</v>
      </c>
      <c r="G318" s="3">
        <v>-237581</v>
      </c>
      <c r="H318" s="16">
        <v>3914</v>
      </c>
      <c r="I318" s="16">
        <v>589735</v>
      </c>
      <c r="J318" s="15"/>
      <c r="K318" s="15"/>
      <c r="L318" s="14">
        <v>159.10410000000002</v>
      </c>
      <c r="N318" s="23" t="s">
        <v>118</v>
      </c>
    </row>
    <row r="319" spans="1:14" x14ac:dyDescent="0.2">
      <c r="A319" s="33" t="s">
        <v>137</v>
      </c>
      <c r="C319" s="3">
        <v>130820</v>
      </c>
      <c r="D319" s="3">
        <v>455778</v>
      </c>
      <c r="E319" s="3">
        <v>329185</v>
      </c>
      <c r="F319" s="3">
        <v>41080</v>
      </c>
      <c r="G319" s="3">
        <v>-193002</v>
      </c>
      <c r="H319" s="16">
        <v>3781</v>
      </c>
      <c r="I319" s="16">
        <v>782737</v>
      </c>
      <c r="J319" s="15"/>
      <c r="K319" s="15"/>
      <c r="L319" s="14">
        <v>153.69764999999998</v>
      </c>
      <c r="N319" s="23" t="s">
        <v>119</v>
      </c>
    </row>
    <row r="320" spans="1:14" x14ac:dyDescent="0.2">
      <c r="A320" s="33" t="s">
        <v>138</v>
      </c>
      <c r="C320" s="3">
        <v>105175</v>
      </c>
      <c r="D320" s="3">
        <v>279779</v>
      </c>
      <c r="E320" s="3">
        <v>343025</v>
      </c>
      <c r="F320" s="3">
        <v>47640</v>
      </c>
      <c r="G320" s="3">
        <v>5080</v>
      </c>
      <c r="H320" s="16">
        <v>2787</v>
      </c>
      <c r="I320" s="16">
        <v>777657</v>
      </c>
      <c r="J320" s="15"/>
      <c r="K320" s="15"/>
      <c r="L320" s="14">
        <v>113.29155</v>
      </c>
      <c r="N320" s="23" t="s">
        <v>120</v>
      </c>
    </row>
    <row r="321" spans="1:14" x14ac:dyDescent="0.2">
      <c r="A321" s="33" t="s">
        <v>129</v>
      </c>
      <c r="C321" s="3">
        <v>115388</v>
      </c>
      <c r="D321" s="3">
        <v>319464</v>
      </c>
      <c r="E321" s="3">
        <v>561997</v>
      </c>
      <c r="F321" s="3">
        <v>33848</v>
      </c>
      <c r="G321" s="3">
        <v>166324</v>
      </c>
      <c r="H321" s="16">
        <v>6698</v>
      </c>
      <c r="I321" s="16">
        <v>611333</v>
      </c>
      <c r="J321" s="15"/>
      <c r="K321" s="15"/>
      <c r="L321" s="14">
        <v>272.27370000000002</v>
      </c>
      <c r="N321" s="23" t="s">
        <v>121</v>
      </c>
    </row>
    <row r="322" spans="1:14" x14ac:dyDescent="0.2">
      <c r="A322" s="33" t="s">
        <v>122</v>
      </c>
      <c r="C322" s="3">
        <v>106119</v>
      </c>
      <c r="D322" s="3">
        <v>280497</v>
      </c>
      <c r="E322" s="3">
        <v>273550</v>
      </c>
      <c r="F322" s="3">
        <v>28011</v>
      </c>
      <c r="G322" s="3">
        <v>-88500</v>
      </c>
      <c r="H322" s="16">
        <v>3746</v>
      </c>
      <c r="I322" s="16">
        <v>699833</v>
      </c>
      <c r="J322" s="15"/>
      <c r="K322" s="15"/>
      <c r="L322" s="14">
        <v>152.2749</v>
      </c>
      <c r="N322" s="23" t="s">
        <v>122</v>
      </c>
    </row>
    <row r="323" spans="1:14" x14ac:dyDescent="0.2">
      <c r="A323" s="33" t="s">
        <v>123</v>
      </c>
      <c r="C323" s="3">
        <v>105936</v>
      </c>
      <c r="D323" s="3">
        <v>95046</v>
      </c>
      <c r="E323" s="3">
        <v>325540</v>
      </c>
      <c r="F323" s="3">
        <v>22559</v>
      </c>
      <c r="G323" s="3">
        <v>156203</v>
      </c>
      <c r="H323" s="16">
        <v>15774</v>
      </c>
      <c r="I323" s="16">
        <v>543630</v>
      </c>
      <c r="J323" s="15"/>
      <c r="K323" s="15"/>
      <c r="L323" s="14">
        <v>641.21309999999994</v>
      </c>
      <c r="N323" s="23" t="s">
        <v>123</v>
      </c>
    </row>
    <row r="324" spans="1:14" x14ac:dyDescent="0.2">
      <c r="A324" s="33" t="s">
        <v>131</v>
      </c>
      <c r="C324" s="3">
        <v>111488</v>
      </c>
      <c r="D324" s="3">
        <v>284436</v>
      </c>
      <c r="E324" s="3">
        <v>314391</v>
      </c>
      <c r="F324" s="3">
        <v>44401</v>
      </c>
      <c r="G324" s="3">
        <v>-103444</v>
      </c>
      <c r="H324" s="16">
        <v>11338</v>
      </c>
      <c r="I324" s="16">
        <v>647074</v>
      </c>
      <c r="J324" s="15"/>
      <c r="K324" s="15"/>
      <c r="L324" s="14">
        <v>460.8897</v>
      </c>
      <c r="N324" s="23" t="s">
        <v>124</v>
      </c>
    </row>
    <row r="325" spans="1:14" x14ac:dyDescent="0.2">
      <c r="A325" s="33" t="s">
        <v>125</v>
      </c>
      <c r="C325" s="3">
        <v>70825</v>
      </c>
      <c r="D325" s="3">
        <v>186017</v>
      </c>
      <c r="E325" s="3">
        <v>262239</v>
      </c>
      <c r="F325" s="3">
        <v>23870</v>
      </c>
      <c r="G325" s="3">
        <v>11068</v>
      </c>
      <c r="H325" s="16">
        <v>22643</v>
      </c>
      <c r="I325" s="16">
        <v>636006</v>
      </c>
      <c r="J325" s="15"/>
      <c r="K325" s="15"/>
      <c r="L325" s="14">
        <v>920.43795</v>
      </c>
      <c r="N325" s="23" t="s">
        <v>125</v>
      </c>
    </row>
    <row r="326" spans="1:14" ht="13.5" thickBot="1" x14ac:dyDescent="0.25">
      <c r="A326" s="41" t="s">
        <v>113</v>
      </c>
      <c r="C326" s="42">
        <v>108067</v>
      </c>
      <c r="D326" s="42">
        <v>338237</v>
      </c>
      <c r="E326" s="42">
        <v>251250</v>
      </c>
      <c r="F326" s="42">
        <v>25719</v>
      </c>
      <c r="G326" s="42">
        <v>-155482</v>
      </c>
      <c r="H326" s="42">
        <v>14855</v>
      </c>
      <c r="I326" s="42">
        <v>791488</v>
      </c>
      <c r="J326" s="2"/>
      <c r="K326" s="2"/>
      <c r="L326" s="54">
        <v>603.85574999999994</v>
      </c>
      <c r="N326" s="43" t="s">
        <v>113</v>
      </c>
    </row>
    <row r="327" spans="1:14" x14ac:dyDescent="0.2">
      <c r="A327" s="37">
        <f>'Olieforbrug, TJ'!A327</f>
        <v>2015</v>
      </c>
      <c r="B327" s="15"/>
      <c r="C327" s="16"/>
      <c r="D327" s="16"/>
      <c r="E327" s="16"/>
      <c r="F327" s="16"/>
      <c r="G327" s="16"/>
      <c r="H327" s="16"/>
      <c r="I327" s="16"/>
      <c r="M327" s="3"/>
      <c r="N327" s="37">
        <f>'Olieforbrug, TJ'!M327</f>
        <v>2015</v>
      </c>
    </row>
    <row r="328" spans="1:14" x14ac:dyDescent="0.2">
      <c r="A328" s="33" t="str">
        <f>'Olieforbrug, TJ'!A328</f>
        <v>Januar</v>
      </c>
      <c r="C328" s="67">
        <v>114316</v>
      </c>
      <c r="D328" s="67">
        <v>416273</v>
      </c>
      <c r="E328" s="67">
        <v>346394</v>
      </c>
      <c r="F328" s="67">
        <v>22525</v>
      </c>
      <c r="G328" s="67">
        <f>I326-I328</f>
        <v>-153836</v>
      </c>
      <c r="H328" s="67">
        <v>15037</v>
      </c>
      <c r="I328" s="67">
        <v>945324</v>
      </c>
      <c r="J328" s="15"/>
      <c r="K328" s="15"/>
      <c r="L328" s="14">
        <f t="shared" ref="L328:L339" si="66">H328*40.65/1000</f>
        <v>611.25404999999989</v>
      </c>
      <c r="N328" s="23" t="str">
        <f>'Olieforbrug, TJ'!M328</f>
        <v>January</v>
      </c>
    </row>
    <row r="329" spans="1:14" x14ac:dyDescent="0.2">
      <c r="A329" s="33" t="str">
        <f>'Olieforbrug, TJ'!A329</f>
        <v>Februar</v>
      </c>
      <c r="C329" s="67">
        <v>99647</v>
      </c>
      <c r="D329" s="67">
        <v>217893</v>
      </c>
      <c r="E329" s="67">
        <v>313399</v>
      </c>
      <c r="F329" s="67">
        <v>24522</v>
      </c>
      <c r="G329" s="67">
        <f t="shared" ref="G329:G334" si="67">I328-I329</f>
        <v>25225</v>
      </c>
      <c r="H329" s="67">
        <v>7190</v>
      </c>
      <c r="I329" s="67">
        <v>920099</v>
      </c>
      <c r="J329" s="15"/>
      <c r="K329" s="15"/>
      <c r="L329" s="14">
        <f t="shared" si="66"/>
        <v>292.27350000000001</v>
      </c>
      <c r="N329" s="23" t="str">
        <f>'Olieforbrug, TJ'!M329</f>
        <v>February</v>
      </c>
    </row>
    <row r="330" spans="1:14" x14ac:dyDescent="0.2">
      <c r="A330" s="33" t="str">
        <f>'Olieforbrug, TJ'!A330</f>
        <v>Marts</v>
      </c>
      <c r="C330" s="67">
        <v>96854</v>
      </c>
      <c r="D330" s="67">
        <v>352050</v>
      </c>
      <c r="E330" s="67">
        <v>462956</v>
      </c>
      <c r="F330" s="67">
        <v>29469</v>
      </c>
      <c r="G330" s="67">
        <f t="shared" si="67"/>
        <v>46199</v>
      </c>
      <c r="H330" s="67">
        <v>2111</v>
      </c>
      <c r="I330" s="67">
        <v>873900</v>
      </c>
      <c r="J330" s="15"/>
      <c r="K330" s="15"/>
      <c r="L330" s="14">
        <f t="shared" si="66"/>
        <v>85.812149999999988</v>
      </c>
      <c r="N330" s="23" t="str">
        <f>'Olieforbrug, TJ'!M330</f>
        <v>March</v>
      </c>
    </row>
    <row r="331" spans="1:14" x14ac:dyDescent="0.2">
      <c r="A331" s="33" t="str">
        <f>'Olieforbrug, TJ'!A331</f>
        <v>April</v>
      </c>
      <c r="C331" s="67">
        <v>116982</v>
      </c>
      <c r="D331" s="67">
        <v>353669</v>
      </c>
      <c r="E331" s="67">
        <v>286609</v>
      </c>
      <c r="F331" s="67">
        <v>32289</v>
      </c>
      <c r="G331" s="67">
        <f t="shared" si="67"/>
        <v>-147193</v>
      </c>
      <c r="H331" s="67">
        <v>4439</v>
      </c>
      <c r="I331" s="67">
        <v>1021093</v>
      </c>
      <c r="L331" s="14">
        <f t="shared" si="66"/>
        <v>180.44535000000002</v>
      </c>
      <c r="N331" s="23" t="str">
        <f>'Olieforbrug, TJ'!M331</f>
        <v>April</v>
      </c>
    </row>
    <row r="332" spans="1:14" x14ac:dyDescent="0.2">
      <c r="A332" s="33" t="str">
        <f>'Olieforbrug, TJ'!A332</f>
        <v>Maj</v>
      </c>
      <c r="C332" s="67">
        <v>105655</v>
      </c>
      <c r="D332" s="67">
        <v>290042</v>
      </c>
      <c r="E332" s="67">
        <v>645512</v>
      </c>
      <c r="F332" s="67">
        <v>19172</v>
      </c>
      <c r="G332" s="67">
        <f t="shared" si="67"/>
        <v>275572</v>
      </c>
      <c r="H332" s="67">
        <v>1744</v>
      </c>
      <c r="I332" s="67">
        <v>745521</v>
      </c>
      <c r="L332" s="14">
        <f t="shared" si="66"/>
        <v>70.893599999999992</v>
      </c>
      <c r="N332" s="23" t="str">
        <f>'Olieforbrug, TJ'!M332</f>
        <v>May</v>
      </c>
    </row>
    <row r="333" spans="1:14" x14ac:dyDescent="0.2">
      <c r="A333" s="33" t="str">
        <f>'Olieforbrug, TJ'!A333</f>
        <v>Juni</v>
      </c>
      <c r="C333" s="67">
        <v>119611</v>
      </c>
      <c r="D333" s="67">
        <v>435202</v>
      </c>
      <c r="E333" s="67">
        <v>389166</v>
      </c>
      <c r="F333" s="67">
        <v>35000</v>
      </c>
      <c r="G333" s="67">
        <f t="shared" si="67"/>
        <v>-154300</v>
      </c>
      <c r="H333" s="67">
        <v>5782</v>
      </c>
      <c r="I333" s="67">
        <v>899821</v>
      </c>
      <c r="L333" s="14">
        <f t="shared" si="66"/>
        <v>235.03829999999999</v>
      </c>
      <c r="N333" s="23" t="str">
        <f>'Olieforbrug, TJ'!M333</f>
        <v>June</v>
      </c>
    </row>
    <row r="334" spans="1:14" x14ac:dyDescent="0.2">
      <c r="A334" s="33" t="str">
        <f>'Olieforbrug, TJ'!A334</f>
        <v>Juli</v>
      </c>
      <c r="C334" s="67">
        <v>121251</v>
      </c>
      <c r="D334" s="67">
        <v>345304</v>
      </c>
      <c r="E334" s="67">
        <v>538043</v>
      </c>
      <c r="F334" s="67">
        <v>36990</v>
      </c>
      <c r="G334" s="67">
        <f t="shared" si="67"/>
        <v>105613</v>
      </c>
      <c r="H334" s="67">
        <v>1503</v>
      </c>
      <c r="I334" s="67">
        <v>794208</v>
      </c>
      <c r="L334" s="14">
        <f t="shared" si="66"/>
        <v>61.09695</v>
      </c>
      <c r="N334" s="23" t="str">
        <f>'Olieforbrug, TJ'!M334</f>
        <v>July</v>
      </c>
    </row>
    <row r="335" spans="1:14" x14ac:dyDescent="0.2">
      <c r="A335" s="33" t="str">
        <f>'Olieforbrug, TJ'!A335</f>
        <v>August</v>
      </c>
      <c r="C335" s="67">
        <v>124781</v>
      </c>
      <c r="D335" s="67">
        <v>184563</v>
      </c>
      <c r="E335" s="67">
        <v>339140</v>
      </c>
      <c r="F335" s="67">
        <v>16860</v>
      </c>
      <c r="G335" s="67">
        <f>I334-I335</f>
        <v>34638</v>
      </c>
      <c r="H335" s="67">
        <v>3028</v>
      </c>
      <c r="I335" s="67">
        <v>759570</v>
      </c>
      <c r="L335" s="14">
        <f t="shared" si="66"/>
        <v>123.0882</v>
      </c>
      <c r="N335" s="23" t="str">
        <f>'Olieforbrug, TJ'!M335</f>
        <v>August</v>
      </c>
    </row>
    <row r="336" spans="1:14" x14ac:dyDescent="0.2">
      <c r="A336" s="33" t="str">
        <f>'Olieforbrug, TJ'!A336</f>
        <v>September</v>
      </c>
      <c r="C336" s="67">
        <v>93531</v>
      </c>
      <c r="D336" s="67">
        <v>371471</v>
      </c>
      <c r="E336" s="67">
        <v>303380</v>
      </c>
      <c r="F336" s="67">
        <v>27908</v>
      </c>
      <c r="G336" s="67">
        <f>I335-I336</f>
        <v>-129549</v>
      </c>
      <c r="H336" s="67">
        <v>4439</v>
      </c>
      <c r="I336" s="67">
        <v>889119</v>
      </c>
      <c r="L336" s="14">
        <f t="shared" si="66"/>
        <v>180.44535000000002</v>
      </c>
      <c r="N336" s="23" t="str">
        <f>'Olieforbrug, TJ'!M336</f>
        <v>September</v>
      </c>
    </row>
    <row r="337" spans="1:14" x14ac:dyDescent="0.2">
      <c r="A337" s="33" t="str">
        <f>'Olieforbrug, TJ'!A337</f>
        <v>Oktober</v>
      </c>
      <c r="C337" s="67">
        <v>121491</v>
      </c>
      <c r="D337" s="67">
        <v>310625</v>
      </c>
      <c r="E337" s="67">
        <v>264044</v>
      </c>
      <c r="F337" s="67">
        <v>28795</v>
      </c>
      <c r="G337" s="67">
        <f>I336-I337</f>
        <v>-127740</v>
      </c>
      <c r="H337" s="67">
        <v>8302</v>
      </c>
      <c r="I337" s="67">
        <v>1016859</v>
      </c>
      <c r="L337" s="14">
        <f t="shared" si="66"/>
        <v>337.47629999999998</v>
      </c>
      <c r="N337" s="23" t="str">
        <f>'Olieforbrug, TJ'!M337</f>
        <v>October</v>
      </c>
    </row>
    <row r="338" spans="1:14" x14ac:dyDescent="0.2">
      <c r="A338" s="33" t="str">
        <f>'Olieforbrug, TJ'!A338</f>
        <v>November</v>
      </c>
      <c r="C338" s="67">
        <v>94662</v>
      </c>
      <c r="D338" s="67">
        <v>280524</v>
      </c>
      <c r="E338" s="67">
        <v>244081</v>
      </c>
      <c r="F338" s="67">
        <v>30815</v>
      </c>
      <c r="G338" s="67">
        <f>I337-I338</f>
        <v>-88313</v>
      </c>
      <c r="H338" s="67">
        <v>10207</v>
      </c>
      <c r="I338" s="67">
        <v>1105172</v>
      </c>
      <c r="L338" s="14">
        <f t="shared" si="66"/>
        <v>414.91454999999996</v>
      </c>
      <c r="N338" s="23" t="str">
        <f>'Olieforbrug, TJ'!M338</f>
        <v>November</v>
      </c>
    </row>
    <row r="339" spans="1:14" ht="13.5" thickBot="1" x14ac:dyDescent="0.25">
      <c r="A339" s="41" t="str">
        <f>'Olieforbrug, TJ'!A339</f>
        <v>December</v>
      </c>
      <c r="C339" s="42">
        <v>121021</v>
      </c>
      <c r="D339" s="42">
        <v>315661</v>
      </c>
      <c r="E339" s="42">
        <v>418936</v>
      </c>
      <c r="F339" s="42">
        <v>29743</v>
      </c>
      <c r="G339" s="42">
        <f>I338-I339</f>
        <v>29486</v>
      </c>
      <c r="H339" s="42">
        <v>16745</v>
      </c>
      <c r="I339" s="42">
        <v>1075686</v>
      </c>
      <c r="J339" s="2"/>
      <c r="K339" s="2"/>
      <c r="L339" s="54">
        <f t="shared" si="66"/>
        <v>680.68425000000002</v>
      </c>
      <c r="N339" s="43" t="str">
        <f>'Olieforbrug, TJ'!M339</f>
        <v>December</v>
      </c>
    </row>
    <row r="340" spans="1:14" x14ac:dyDescent="0.2">
      <c r="A340" s="37">
        <v>2016</v>
      </c>
      <c r="B340" s="15"/>
      <c r="C340" s="16"/>
      <c r="D340" s="16"/>
      <c r="E340" s="16"/>
      <c r="F340" s="16"/>
      <c r="G340" s="16"/>
      <c r="H340" s="16"/>
      <c r="I340" s="16"/>
      <c r="M340" s="3"/>
      <c r="N340" s="37">
        <v>2016</v>
      </c>
    </row>
    <row r="341" spans="1:14" x14ac:dyDescent="0.2">
      <c r="A341" s="33" t="str">
        <f>'Olieforbrug, TJ'!A341</f>
        <v>Januar</v>
      </c>
      <c r="C341" s="67">
        <v>118701</v>
      </c>
      <c r="D341" s="67">
        <v>337435</v>
      </c>
      <c r="E341" s="67">
        <v>538967</v>
      </c>
      <c r="F341" s="67">
        <v>31999</v>
      </c>
      <c r="G341" s="67">
        <v>117089</v>
      </c>
      <c r="H341" s="67">
        <v>2493</v>
      </c>
      <c r="I341" s="67">
        <v>958597</v>
      </c>
      <c r="J341" s="15"/>
      <c r="K341" s="15"/>
      <c r="L341" s="14">
        <v>101.34045</v>
      </c>
      <c r="N341" s="23" t="str">
        <f>'Olieforbrug, TJ'!M341</f>
        <v>January</v>
      </c>
    </row>
    <row r="342" spans="1:14" x14ac:dyDescent="0.2">
      <c r="A342" s="33" t="str">
        <f>'Olieforbrug, TJ'!A342</f>
        <v>Februar</v>
      </c>
      <c r="C342" s="67">
        <v>107290</v>
      </c>
      <c r="D342" s="67">
        <v>214710</v>
      </c>
      <c r="E342" s="67">
        <v>386739</v>
      </c>
      <c r="F342" s="67">
        <v>25947</v>
      </c>
      <c r="G342" s="67">
        <v>96394</v>
      </c>
      <c r="H342" s="67">
        <v>4640</v>
      </c>
      <c r="I342" s="67">
        <v>862203</v>
      </c>
      <c r="J342" s="15"/>
      <c r="K342" s="15"/>
      <c r="L342" s="14">
        <v>188.61600000000001</v>
      </c>
      <c r="N342" s="23" t="str">
        <f>'Olieforbrug, TJ'!M342</f>
        <v>February</v>
      </c>
    </row>
    <row r="343" spans="1:14" x14ac:dyDescent="0.2">
      <c r="A343" s="33" t="str">
        <f>'Olieforbrug, TJ'!A343</f>
        <v>Marts</v>
      </c>
      <c r="C343" s="67">
        <v>122163</v>
      </c>
      <c r="D343" s="67">
        <v>407677</v>
      </c>
      <c r="E343" s="67">
        <v>337010</v>
      </c>
      <c r="F343" s="67">
        <v>23777</v>
      </c>
      <c r="G343" s="67">
        <v>-162003</v>
      </c>
      <c r="H343" s="67">
        <v>4362</v>
      </c>
      <c r="I343" s="67">
        <v>1024206</v>
      </c>
      <c r="J343" s="15"/>
      <c r="K343" s="15"/>
      <c r="L343" s="14">
        <v>177.31529999999998</v>
      </c>
      <c r="N343" s="23" t="str">
        <f>'Olieforbrug, TJ'!M343</f>
        <v>March</v>
      </c>
    </row>
    <row r="344" spans="1:14" x14ac:dyDescent="0.2">
      <c r="A344" s="33" t="str">
        <f>'Olieforbrug, TJ'!A344</f>
        <v>April</v>
      </c>
      <c r="C344" s="67">
        <v>65408</v>
      </c>
      <c r="D344" s="67">
        <v>381261</v>
      </c>
      <c r="E344" s="67">
        <v>508433</v>
      </c>
      <c r="F344" s="67">
        <v>20918</v>
      </c>
      <c r="G344" s="67">
        <v>83614</v>
      </c>
      <c r="H344" s="67">
        <v>3014</v>
      </c>
      <c r="I344" s="67">
        <v>940592</v>
      </c>
      <c r="J344" s="15"/>
      <c r="K344" s="15"/>
      <c r="L344" s="14">
        <v>122.51909999999999</v>
      </c>
      <c r="N344" s="23" t="str">
        <f>'Olieforbrug, TJ'!M344</f>
        <v>April</v>
      </c>
    </row>
    <row r="345" spans="1:14" x14ac:dyDescent="0.2">
      <c r="A345" s="33" t="str">
        <f>'Olieforbrug, TJ'!A345</f>
        <v>Maj</v>
      </c>
      <c r="C345" s="67">
        <v>72635</v>
      </c>
      <c r="D345" s="67">
        <v>217969</v>
      </c>
      <c r="E345" s="67">
        <v>424605</v>
      </c>
      <c r="F345" s="67">
        <v>25797</v>
      </c>
      <c r="G345" s="67">
        <v>164245</v>
      </c>
      <c r="H345" s="67">
        <v>1316</v>
      </c>
      <c r="I345" s="67">
        <v>776347</v>
      </c>
      <c r="J345" s="15"/>
      <c r="K345" s="15"/>
      <c r="L345" s="14">
        <v>53.495400000000004</v>
      </c>
      <c r="N345" s="23" t="str">
        <f>'Olieforbrug, TJ'!M345</f>
        <v>May</v>
      </c>
    </row>
    <row r="346" spans="1:14" x14ac:dyDescent="0.2">
      <c r="A346" s="33" t="str">
        <f>'Olieforbrug, TJ'!A346</f>
        <v>Juni</v>
      </c>
      <c r="C346" s="67">
        <v>90379</v>
      </c>
      <c r="D346" s="67">
        <v>310606</v>
      </c>
      <c r="E346" s="67">
        <v>255595</v>
      </c>
      <c r="F346" s="67">
        <v>23832</v>
      </c>
      <c r="G346" s="67">
        <v>-152704</v>
      </c>
      <c r="H346" s="67">
        <v>4768</v>
      </c>
      <c r="I346" s="67">
        <v>929051</v>
      </c>
      <c r="J346" s="15"/>
      <c r="K346" s="15"/>
      <c r="L346" s="14">
        <v>193.8192</v>
      </c>
      <c r="N346" s="23" t="str">
        <f>'Olieforbrug, TJ'!M346</f>
        <v>June</v>
      </c>
    </row>
    <row r="347" spans="1:14" x14ac:dyDescent="0.2">
      <c r="A347" s="33" t="str">
        <f>'Olieforbrug, TJ'!A347</f>
        <v>Juli</v>
      </c>
      <c r="C347" s="67">
        <v>102864</v>
      </c>
      <c r="D347" s="67">
        <v>404952</v>
      </c>
      <c r="E347" s="67">
        <v>588428</v>
      </c>
      <c r="F347" s="67">
        <v>23810</v>
      </c>
      <c r="G347" s="67">
        <v>90662</v>
      </c>
      <c r="H347" s="67">
        <v>2921</v>
      </c>
      <c r="I347" s="67">
        <v>838389</v>
      </c>
      <c r="J347" s="15"/>
      <c r="K347" s="15"/>
      <c r="L347" s="14">
        <v>118.73864999999999</v>
      </c>
      <c r="N347" s="23" t="str">
        <f>'Olieforbrug, TJ'!M347</f>
        <v>July</v>
      </c>
    </row>
    <row r="348" spans="1:14" x14ac:dyDescent="0.2">
      <c r="A348" s="33" t="str">
        <f>'Olieforbrug, TJ'!A348</f>
        <v>August</v>
      </c>
      <c r="C348" s="67">
        <v>112302</v>
      </c>
      <c r="D348" s="67">
        <v>192595</v>
      </c>
      <c r="E348" s="67">
        <v>361932</v>
      </c>
      <c r="F348" s="67">
        <v>18158</v>
      </c>
      <c r="G348" s="67">
        <v>66652</v>
      </c>
      <c r="H348" s="67">
        <v>1400</v>
      </c>
      <c r="I348" s="67">
        <v>771737</v>
      </c>
      <c r="J348" s="15"/>
      <c r="K348" s="15"/>
      <c r="L348" s="14">
        <v>56.91</v>
      </c>
      <c r="N348" s="23" t="str">
        <f>'Olieforbrug, TJ'!M348</f>
        <v>August</v>
      </c>
    </row>
    <row r="349" spans="1:14" x14ac:dyDescent="0.2">
      <c r="A349" s="33" t="str">
        <f>'Olieforbrug, TJ'!A349</f>
        <v>September</v>
      </c>
      <c r="C349" s="67">
        <v>109810</v>
      </c>
      <c r="D349" s="67">
        <v>431336</v>
      </c>
      <c r="E349" s="67">
        <v>474418</v>
      </c>
      <c r="F349" s="67">
        <v>21595</v>
      </c>
      <c r="G349" s="67">
        <v>-38069</v>
      </c>
      <c r="H349" s="67">
        <v>6001</v>
      </c>
      <c r="I349" s="67">
        <v>809806</v>
      </c>
      <c r="J349" s="15"/>
      <c r="K349" s="15"/>
      <c r="L349" s="14">
        <v>243.94065000000001</v>
      </c>
      <c r="N349" s="23" t="str">
        <f>'Olieforbrug, TJ'!M349</f>
        <v>September</v>
      </c>
    </row>
    <row r="350" spans="1:14" x14ac:dyDescent="0.2">
      <c r="A350" s="33" t="str">
        <f>'Olieforbrug, TJ'!A350</f>
        <v>Oktober</v>
      </c>
      <c r="C350" s="67">
        <v>93028</v>
      </c>
      <c r="D350" s="67">
        <v>202763</v>
      </c>
      <c r="E350" s="67">
        <v>275671</v>
      </c>
      <c r="F350" s="67">
        <v>12441</v>
      </c>
      <c r="G350" s="67">
        <v>6329</v>
      </c>
      <c r="H350" s="67">
        <v>14104</v>
      </c>
      <c r="I350" s="67">
        <v>803477</v>
      </c>
      <c r="J350" s="15"/>
      <c r="K350" s="15"/>
      <c r="L350" s="14">
        <v>573.32759999999996</v>
      </c>
      <c r="N350" s="23" t="str">
        <f>'Olieforbrug, TJ'!M350</f>
        <v>October</v>
      </c>
    </row>
    <row r="351" spans="1:14" x14ac:dyDescent="0.2">
      <c r="A351" s="33" t="str">
        <f>'Olieforbrug, TJ'!A351</f>
        <v>November</v>
      </c>
      <c r="C351" s="67">
        <v>94606</v>
      </c>
      <c r="D351" s="67">
        <v>138406</v>
      </c>
      <c r="E351" s="67">
        <v>252456</v>
      </c>
      <c r="F351" s="67">
        <v>16575</v>
      </c>
      <c r="G351" s="67">
        <v>58913</v>
      </c>
      <c r="H351" s="67">
        <v>20445</v>
      </c>
      <c r="I351" s="67">
        <v>744564</v>
      </c>
      <c r="J351" s="15"/>
      <c r="K351" s="15"/>
      <c r="L351" s="14">
        <v>831.08924999999999</v>
      </c>
      <c r="N351" s="23" t="str">
        <f>'Olieforbrug, TJ'!M351</f>
        <v>November</v>
      </c>
    </row>
    <row r="352" spans="1:14" ht="13.5" thickBot="1" x14ac:dyDescent="0.25">
      <c r="A352" s="41" t="str">
        <f>'Olieforbrug, TJ'!A352</f>
        <v>December</v>
      </c>
      <c r="C352" s="42">
        <v>100756</v>
      </c>
      <c r="D352" s="42">
        <v>172463</v>
      </c>
      <c r="E352" s="42">
        <v>122315</v>
      </c>
      <c r="F352" s="42">
        <v>15601</v>
      </c>
      <c r="G352" s="42">
        <v>-136986</v>
      </c>
      <c r="H352" s="42">
        <v>12053</v>
      </c>
      <c r="I352" s="42">
        <v>881550</v>
      </c>
      <c r="J352" s="2"/>
      <c r="K352" s="2"/>
      <c r="L352" s="54">
        <v>489.95445000000001</v>
      </c>
      <c r="N352" s="43" t="str">
        <f>'Olieforbrug, TJ'!M352</f>
        <v>December</v>
      </c>
    </row>
    <row r="353" spans="1:14" x14ac:dyDescent="0.2">
      <c r="A353" s="37">
        <v>2017</v>
      </c>
      <c r="B353" s="15"/>
      <c r="C353" s="16"/>
      <c r="D353" s="16"/>
      <c r="E353" s="16"/>
      <c r="F353" s="16"/>
      <c r="G353" s="16"/>
      <c r="H353" s="16"/>
      <c r="I353" s="16"/>
      <c r="J353" s="15"/>
      <c r="K353" s="15"/>
      <c r="L353" s="14"/>
      <c r="M353" s="3"/>
      <c r="N353" s="37">
        <v>2017</v>
      </c>
    </row>
    <row r="354" spans="1:14" x14ac:dyDescent="0.2">
      <c r="A354" s="23" t="str">
        <f>'Olieforbrug, TJ'!A354</f>
        <v>Januar</v>
      </c>
      <c r="C354" s="16">
        <f>IFERROR(HLOOKUP("total kat 3",'[1]Månedlig Olie Rapport'!$B$2:$AG$39,MATCH("Egen produktion 2.i.",'[1]Månedlig Olie Rapport'!$B$2:$B$39,0),FALSE),0)-IFERROR(HLOOKUP("total kat 3",'[1]Månedlig Olie Rapport'!$B$2:$AG$39,MATCH("Anvendt til produktion 3.n",'[1]Månedlig Olie Rapport'!$B$2:$B$39,0),FALSE),0)</f>
        <v>107689</v>
      </c>
      <c r="D354" s="16">
        <f>IFERROR(HLOOKUP("total kat 3",'[1]Månedlig Olie Rapport'!$A$2:$AG$39,MATCH("Import 2.a.",'[1]Månedlig Olie Rapport'!$B$2:$B$39,0),FALSE),0)</f>
        <v>118920</v>
      </c>
      <c r="E354" s="16">
        <f>IFERROR(HLOOKUP("total kat 3",'[1]Månedlig Olie Rapport'!$A$2:$AG$39,MATCH("Eksport 3.a.",'[1]Månedlig Olie Rapport'!$B$2:$B$39,0),FALSE),0)</f>
        <v>183001</v>
      </c>
      <c r="F354" s="16">
        <f>IFERROR(HLOOKUP("total kat 3",'[1]Månedlig Olie Rapport'!$A$2:$AG$39,MATCH("Bunkring af udenrigsfart 3.d.",'[1]Månedlig Olie Rapport'!$B$2:$B$39,0),FALSE),0)</f>
        <v>10976</v>
      </c>
      <c r="G354" s="16">
        <f>I352-I354</f>
        <v>-53254</v>
      </c>
      <c r="H354" s="16">
        <f>IFERROR(HLOOKUP("total kat 3",'[1]Månedlig Olie Rapport'!$A$2:$AG$39,MATCH("Salg til Forsvaret 3.e.",'[1]Månedlig Olie Rapport'!$B$2:$B$39,0),FALSE),0)
+IFERROR(HLOOKUP("total kat 3",'[1]Månedlig Olie Rapport'!$A$2:$AG$39,MATCH("Salg til international luftfart 3.f.",'[1]Månedlig Olie Rapport'!$B$2:$B$39,0),FALSE),0)
+IFERROR(HLOOKUP("total kat 3",'[1]Månedlig Olie Rapport'!$A$2:$AG$39,MATCH("Salg til andre 3.h.",'[1]Månedlig Olie Rapport'!$B$2:$B$39,0),FALSE),0)
+IFERROR(HLOOKUP("total kat 3",'[1]Månedlig Olie Rapport'!$A$2:$AG$39,MATCH("Salg til platform 3.g.",'[1]Månedlig Olie Rapport'!$B$2:$B$39,0),FALSE),0)
+IFERROR(HLOOKUP("total kat 3",'[1]Månedlig Olie Rapport'!$A$2:$AG$39,MATCH("Eget forbrug uden for raffinaderi 3*",'[1]Månedlig Olie Rapport'!$B$2:$B$39,0),FALSE),0)-IFERROR(HLOOKUP("total kat 3",'[1]Månedlig Olie Rapport'!$A$2:$AG$39,MATCH("Køb fra andre 2e",'[1]Månedlig Olie Rapport'!$B$2:$B$39,0),FALSE),0)</f>
        <v>2167</v>
      </c>
      <c r="I354" s="16">
        <f>IFERROR(HLOOKUP("total kat 3",'[1]Månedlig Olie Rapport'!$A$2:$AG$39,MATCH("EGEN BEHOLDNING ULTIMO",'[1]Månedlig Olie Rapport'!$A$2:$A$39,0),FALSE),0)</f>
        <v>934804</v>
      </c>
      <c r="J354" s="15"/>
      <c r="K354" s="15"/>
      <c r="L354" s="14">
        <f t="shared" ref="L354:L365" si="68">H354*40.65/1000</f>
        <v>88.088549999999998</v>
      </c>
      <c r="N354" s="23" t="str">
        <f>'Olieforbrug, TJ'!M354</f>
        <v>January</v>
      </c>
    </row>
    <row r="355" spans="1:14" x14ac:dyDescent="0.2">
      <c r="A355" s="23" t="str">
        <f>'Olieforbrug, TJ'!A355</f>
        <v>Februar</v>
      </c>
      <c r="C355" s="16">
        <f>IFERROR(HLOOKUP("total kat 3",'[2]Månedlig Olie Rapport'!$B$2:$AG$39,MATCH("Egen produktion 2.i.",'[2]Månedlig Olie Rapport'!$B$2:$B$39,0),FALSE),0)-IFERROR(HLOOKUP("total kat 3",'[2]Månedlig Olie Rapport'!$B$2:$AG$39,MATCH("Anvendt til produktion 3.n",'[2]Månedlig Olie Rapport'!$B$2:$B$39,0),FALSE),0)</f>
        <v>93947</v>
      </c>
      <c r="D355" s="16">
        <f>IFERROR(HLOOKUP("total kat 3",'[2]Månedlig Olie Rapport'!$A$2:$AG$39,MATCH("Import 2.a.",'[2]Månedlig Olie Rapport'!$B$2:$B$39,0),FALSE),0)</f>
        <v>88405</v>
      </c>
      <c r="E355" s="16">
        <f>IFERROR(HLOOKUP("total kat 3",'[2]Månedlig Olie Rapport'!$A$2:$AG$39,MATCH("Eksport 3.a.",'[2]Månedlig Olie Rapport'!$B$2:$B$39,0),FALSE),0)</f>
        <v>333064</v>
      </c>
      <c r="F355" s="16">
        <f>IFERROR(HLOOKUP("total kat 3",'[2]Månedlig Olie Rapport'!$A$2:$AG$39,MATCH("Bunkring af udenrigsfart 3.d.",'[2]Månedlig Olie Rapport'!$B$2:$B$39,0),FALSE),0)</f>
        <v>6069</v>
      </c>
      <c r="G355" s="16">
        <f t="shared" ref="G355:G360" si="69">I354-I355</f>
        <v>159885</v>
      </c>
      <c r="H355" s="16">
        <f>IFERROR(HLOOKUP("total kat 3",'[2]Månedlig Olie Rapport'!$A$2:$AG$39,MATCH("Salg til Forsvaret 3.e.",'[2]Månedlig Olie Rapport'!$B$2:$B$39,0),FALSE),0)
+IFERROR(HLOOKUP("total kat 3",'[2]Månedlig Olie Rapport'!$A$2:$AG$39,MATCH("Salg til international luftfart 3.f.",'[2]Månedlig Olie Rapport'!$B$2:$B$39,0),FALSE),0)
+IFERROR(HLOOKUP("total kat 3",'[2]Månedlig Olie Rapport'!$A$2:$AG$39,MATCH("Salg til andre 3.h.",'[2]Månedlig Olie Rapport'!$B$2:$B$39,0),FALSE),0)
+IFERROR(HLOOKUP("total kat 3",'[2]Månedlig Olie Rapport'!$A$2:$AG$39,MATCH("Salg til platform 3.g.",'[2]Månedlig Olie Rapport'!$B$2:$B$39,0),FALSE),0)
+IFERROR(HLOOKUP("total kat 3",'[2]Månedlig Olie Rapport'!$A$2:$AG$39,MATCH("Eget forbrug uden for raffinaderi 3*",'[2]Månedlig Olie Rapport'!$B$2:$B$39,0),FALSE),0)-IFERROR(HLOOKUP("total kat 3",'[2]Månedlig Olie Rapport'!$A$2:$AG$39,MATCH("Køb fra andre 2e",'[2]Månedlig Olie Rapport'!$B$2:$B$39,0),FALSE),0)</f>
        <v>2498</v>
      </c>
      <c r="I355" s="16">
        <f>IFERROR(HLOOKUP("total kat 3",'[2]Månedlig Olie Rapport'!$A$2:$AG$39,MATCH("EGEN BEHOLDNING ULTIMO",'[2]Månedlig Olie Rapport'!$A$2:$A$39,0),FALSE),0)</f>
        <v>774919</v>
      </c>
      <c r="J355" s="15"/>
      <c r="K355" s="15"/>
      <c r="L355" s="14">
        <f t="shared" si="68"/>
        <v>101.5437</v>
      </c>
      <c r="N355" s="23" t="str">
        <f>'Olieforbrug, TJ'!M355</f>
        <v>February</v>
      </c>
    </row>
    <row r="356" spans="1:14" x14ac:dyDescent="0.2">
      <c r="A356" s="23" t="str">
        <f>'Olieforbrug, TJ'!A356</f>
        <v>Marts</v>
      </c>
      <c r="C356" s="16">
        <f>IFERROR(HLOOKUP("total kat 3",'[3]Månedlig Olie Rapport'!$B$2:$AG$39,MATCH("Egen produktion 2.i.",'[3]Månedlig Olie Rapport'!$B$2:$B$39,0),FALSE),0)-IFERROR(HLOOKUP("total kat 3",'[3]Månedlig Olie Rapport'!$B$2:$AG$39,MATCH("Anvendt til produktion 3.n",'[3]Månedlig Olie Rapport'!$B$2:$B$39,0),FALSE),0)</f>
        <v>106951</v>
      </c>
      <c r="D356" s="16">
        <f>IFERROR(HLOOKUP("total kat 3",'[3]Månedlig Olie Rapport'!$A$2:$AG$39,MATCH("Import 2.a.",'[3]Månedlig Olie Rapport'!$B$2:$B$39,0),FALSE),0)</f>
        <v>74132</v>
      </c>
      <c r="E356" s="16">
        <f>IFERROR(HLOOKUP("total kat 3",'[3]Månedlig Olie Rapport'!$A$2:$AG$39,MATCH("Eksport 3.a.",'[3]Månedlig Olie Rapport'!$B$2:$B$39,0),FALSE),0)</f>
        <v>332087</v>
      </c>
      <c r="F356" s="16">
        <f>IFERROR(HLOOKUP("total kat 3",'[3]Månedlig Olie Rapport'!$A$2:$AG$39,MATCH("Bunkring af udenrigsfart 3.d.",'[3]Månedlig Olie Rapport'!$B$2:$B$39,0),FALSE),0)</f>
        <v>10529</v>
      </c>
      <c r="G356" s="16">
        <f t="shared" si="69"/>
        <v>163086</v>
      </c>
      <c r="H356" s="16">
        <f>IFERROR(HLOOKUP("total kat 3",'[3]Månedlig Olie Rapport'!$A$2:$AG$39,MATCH("Salg til Forsvaret 3.e.",'[3]Månedlig Olie Rapport'!$B$2:$B$39,0),FALSE),0)
+IFERROR(HLOOKUP("total kat 3",'[3]Månedlig Olie Rapport'!$A$2:$AG$39,MATCH("Salg til international luftfart 3.f.",'[3]Månedlig Olie Rapport'!$B$2:$B$39,0),FALSE),0)
+IFERROR(HLOOKUP("total kat 3",'[3]Månedlig Olie Rapport'!$A$2:$AG$39,MATCH("Salg til andre 3.h.",'[3]Månedlig Olie Rapport'!$B$2:$B$39,0),FALSE),0)
+IFERROR(HLOOKUP("total kat 3",'[3]Månedlig Olie Rapport'!$A$2:$AG$39,MATCH("Salg til platform 3.g.",'[3]Månedlig Olie Rapport'!$B$2:$B$39,0),FALSE),0)
+IFERROR(HLOOKUP("total kat 3",'[3]Månedlig Olie Rapport'!$A$2:$AG$39,MATCH("Eget forbrug uden for raffinaderi 3*",'[3]Månedlig Olie Rapport'!$B$2:$B$39,0),FALSE),0)-IFERROR(HLOOKUP("total kat 3",'[3]Månedlig Olie Rapport'!$A$2:$AG$39,MATCH("Køb fra andre 2e",'[3]Månedlig Olie Rapport'!$B$2:$B$39,0),FALSE),0)</f>
        <v>641</v>
      </c>
      <c r="I356" s="16">
        <f>IFERROR(HLOOKUP("total kat 3",'[3]Månedlig Olie Rapport'!$A$2:$AG$39,MATCH("EGEN BEHOLDNING ULTIMO",'[3]Månedlig Olie Rapport'!$A$2:$A$39,0),FALSE),0)</f>
        <v>611833</v>
      </c>
      <c r="J356" s="15"/>
      <c r="K356" s="15"/>
      <c r="L356" s="14">
        <f t="shared" si="68"/>
        <v>26.056649999999998</v>
      </c>
      <c r="N356" s="23" t="str">
        <f>'Olieforbrug, TJ'!M356</f>
        <v>March</v>
      </c>
    </row>
    <row r="357" spans="1:14" x14ac:dyDescent="0.2">
      <c r="A357" s="23" t="str">
        <f>'Olieforbrug, TJ'!A357</f>
        <v>April</v>
      </c>
      <c r="C357" s="16">
        <f>IFERROR(HLOOKUP("total kat 3",'[4]Månedlig Olie Rapport'!$B$2:$AG$39,MATCH("Egen produktion 2.i.",'[4]Månedlig Olie Rapport'!$B$2:$B$39,0),FALSE),0)-IFERROR(HLOOKUP("total kat 3",'[4]Månedlig Olie Rapport'!$B$2:$AG$39,MATCH("Anvendt til produktion 3.n",'[4]Månedlig Olie Rapport'!$B$2:$B$39,0),FALSE),0)</f>
        <v>104766</v>
      </c>
      <c r="D357" s="16">
        <f>IFERROR(HLOOKUP("total kat 3",'[4]Månedlig Olie Rapport'!$A$2:$AG$39,MATCH("Import 2.a.",'[4]Månedlig Olie Rapport'!$B$2:$B$39,0),FALSE),0)</f>
        <v>25325</v>
      </c>
      <c r="E357" s="16">
        <f>IFERROR(HLOOKUP("total kat 3",'[4]Månedlig Olie Rapport'!$A$2:$AG$39,MATCH("Eksport 3.a.",'[4]Månedlig Olie Rapport'!$B$2:$B$39,0),FALSE),0)</f>
        <v>126154</v>
      </c>
      <c r="F357" s="16">
        <f>IFERROR(HLOOKUP("total kat 3",'[4]Månedlig Olie Rapport'!$A$2:$AG$39,MATCH("Bunkring af udenrigsfart 3.d.",'[4]Månedlig Olie Rapport'!$B$2:$B$39,0),FALSE),0)</f>
        <v>12059</v>
      </c>
      <c r="G357" s="16">
        <f t="shared" si="69"/>
        <v>13419</v>
      </c>
      <c r="H357" s="16">
        <f>IFERROR(HLOOKUP("total kat 3",'[4]Månedlig Olie Rapport'!$A$2:$AG$39,MATCH("Salg til Forsvaret 3.e.",'[4]Månedlig Olie Rapport'!$B$2:$B$39,0),FALSE),0)
+IFERROR(HLOOKUP("total kat 3",'[4]Månedlig Olie Rapport'!$A$2:$AG$39,MATCH("Salg til international luftfart 3.f.",'[4]Månedlig Olie Rapport'!$B$2:$B$39,0),FALSE),0)
+IFERROR(HLOOKUP("total kat 3",'[4]Månedlig Olie Rapport'!$A$2:$AG$39,MATCH("Salg til andre 3.h.",'[4]Månedlig Olie Rapport'!$B$2:$B$39,0),FALSE),0)
+IFERROR(HLOOKUP("total kat 3",'[4]Månedlig Olie Rapport'!$A$2:$AG$39,MATCH("Salg til platform 3.g.",'[4]Månedlig Olie Rapport'!$B$2:$B$39,0),FALSE),0)
+IFERROR(HLOOKUP("total kat 3",'[4]Månedlig Olie Rapport'!$A$2:$AG$39,MATCH("Eget forbrug uden for raffinaderi 3*",'[4]Månedlig Olie Rapport'!$B$2:$B$39,0),FALSE),0)-IFERROR(HLOOKUP("total kat 3",'[4]Månedlig Olie Rapport'!$A$2:$AG$39,MATCH("Køb fra andre 2e",'[4]Månedlig Olie Rapport'!$B$2:$B$39,0),FALSE),0)</f>
        <v>-739</v>
      </c>
      <c r="I357" s="16">
        <f>IFERROR(HLOOKUP("total kat 3",'[4]Månedlig Olie Rapport'!$A$2:$AG$39,MATCH("EGEN BEHOLDNING ULTIMO",'[4]Månedlig Olie Rapport'!$A$2:$A$39,0),FALSE),0)</f>
        <v>598414</v>
      </c>
      <c r="J357" s="15"/>
      <c r="K357" s="15"/>
      <c r="L357" s="14">
        <f t="shared" si="68"/>
        <v>-30.04035</v>
      </c>
      <c r="N357" s="23" t="str">
        <f>'Olieforbrug, TJ'!M357</f>
        <v>April</v>
      </c>
    </row>
    <row r="358" spans="1:14" x14ac:dyDescent="0.2">
      <c r="A358" s="23" t="str">
        <f>'Olieforbrug, TJ'!A358</f>
        <v>Maj</v>
      </c>
      <c r="C358" s="16">
        <f>IFERROR(HLOOKUP("total kat 3",'[5]Månedlig Olie Rapport'!$B$2:$AG$39,MATCH("Egen produktion 2.i.",'[5]Månedlig Olie Rapport'!$B$2:$B$39,0),FALSE),0)-IFERROR(HLOOKUP("total kat 3",'[5]Månedlig Olie Rapport'!$B$2:$AG$39,MATCH("Anvendt til produktion 3.n",'[5]Månedlig Olie Rapport'!$B$2:$B$39,0),FALSE),0)</f>
        <v>109775</v>
      </c>
      <c r="D358" s="16">
        <f>IFERROR(HLOOKUP("total kat 3",'[5]Månedlig Olie Rapport'!$A$2:$AG$39,MATCH("Import 2.a.",'[5]Månedlig Olie Rapport'!$B$2:$B$39,0),FALSE),0)</f>
        <v>208581</v>
      </c>
      <c r="E358" s="16">
        <f>IFERROR(HLOOKUP("total kat 3",'[5]Månedlig Olie Rapport'!$A$2:$AG$39,MATCH("Eksport 3.a.",'[5]Månedlig Olie Rapport'!$B$2:$B$39,0),FALSE),0)</f>
        <v>283262</v>
      </c>
      <c r="F358" s="16">
        <f>IFERROR(HLOOKUP("total kat 3",'[5]Månedlig Olie Rapport'!$A$2:$AG$39,MATCH("Bunkring af udenrigsfart 3.d.",'[5]Månedlig Olie Rapport'!$B$2:$B$39,0),FALSE),0)</f>
        <v>10738</v>
      </c>
      <c r="G358" s="16">
        <f t="shared" si="69"/>
        <v>-13133</v>
      </c>
      <c r="H358" s="16">
        <f>IFERROR(HLOOKUP("total kat 3",'[5]Månedlig Olie Rapport'!$A$2:$AG$39,MATCH("Salg til Forsvaret 3.e.",'[5]Månedlig Olie Rapport'!$B$2:$B$39,0),FALSE),0)
+IFERROR(HLOOKUP("total kat 3",'[5]Månedlig Olie Rapport'!$A$2:$AG$39,MATCH("Salg til international luftfart 3.f.",'[5]Månedlig Olie Rapport'!$B$2:$B$39,0),FALSE),0)
+IFERROR(HLOOKUP("total kat 3",'[5]Månedlig Olie Rapport'!$A$2:$AG$39,MATCH("Salg til andre 3.h.",'[5]Månedlig Olie Rapport'!$B$2:$B$39,0),FALSE),0)
+IFERROR(HLOOKUP("total kat 3",'[5]Månedlig Olie Rapport'!$A$2:$AG$39,MATCH("Salg til platform 3.g.",'[5]Månedlig Olie Rapport'!$B$2:$B$39,0),FALSE),0)
+IFERROR(HLOOKUP("total kat 3",'[5]Månedlig Olie Rapport'!$A$2:$AG$39,MATCH("Eget forbrug uden for raffinaderi 3*",'[5]Månedlig Olie Rapport'!$B$2:$B$39,0),FALSE),0)-IFERROR(HLOOKUP("total kat 3",'[5]Månedlig Olie Rapport'!$A$2:$AG$39,MATCH("Køb fra andre 2e",'[5]Månedlig Olie Rapport'!$B$2:$B$39,0),FALSE),0)</f>
        <v>-572</v>
      </c>
      <c r="I358" s="16">
        <f>IFERROR(HLOOKUP("total kat 3",'[5]Månedlig Olie Rapport'!$A$2:$AG$39,MATCH("EGEN BEHOLDNING ULTIMO",'[5]Månedlig Olie Rapport'!$A$2:$A$39,0),FALSE),0)</f>
        <v>611547</v>
      </c>
      <c r="J358" s="15"/>
      <c r="K358" s="15"/>
      <c r="L358" s="14">
        <f t="shared" si="68"/>
        <v>-23.251799999999999</v>
      </c>
      <c r="N358" s="23" t="str">
        <f>'Olieforbrug, TJ'!M358</f>
        <v>May</v>
      </c>
    </row>
    <row r="359" spans="1:14" x14ac:dyDescent="0.2">
      <c r="A359" s="23" t="str">
        <f>'Olieforbrug, TJ'!A359</f>
        <v>Juni</v>
      </c>
      <c r="C359" s="16">
        <f>IFERROR(HLOOKUP("total kat 3",'[6]Månedlig Olie Rapport'!$B$2:$AG$39,MATCH("Egen produktion 2.i.",'[6]Månedlig Olie Rapport'!$B$2:$B$39,0),FALSE),0)-IFERROR(HLOOKUP("total kat 3",'[6]Månedlig Olie Rapport'!$B$2:$AG$39,MATCH("Anvendt til produktion 3.n",'[6]Månedlig Olie Rapport'!$B$2:$B$39,0),FALSE),0)</f>
        <v>104096</v>
      </c>
      <c r="D359" s="16">
        <f>IFERROR(HLOOKUP("total kat 3",'[6]Månedlig Olie Rapport'!$A$2:$AG$39,MATCH("Import 2.a.",'[6]Månedlig Olie Rapport'!$B$2:$B$39,0),FALSE),0)</f>
        <v>100594</v>
      </c>
      <c r="E359" s="16">
        <f>IFERROR(HLOOKUP("total kat 3",'[6]Månedlig Olie Rapport'!$A$2:$AG$39,MATCH("Eksport 3.a.",'[6]Månedlig Olie Rapport'!$B$2:$B$39,0),FALSE),0)</f>
        <v>255766</v>
      </c>
      <c r="F359" s="16">
        <f>IFERROR(HLOOKUP("total kat 3",'[6]Månedlig Olie Rapport'!$A$2:$AG$39,MATCH("Bunkring af udenrigsfart 3.d.",'[6]Månedlig Olie Rapport'!$B$2:$B$39,0),FALSE),0)</f>
        <v>11403</v>
      </c>
      <c r="G359" s="16">
        <f t="shared" si="69"/>
        <v>66492</v>
      </c>
      <c r="H359" s="16">
        <f>IFERROR(HLOOKUP("total kat 3",'[6]Månedlig Olie Rapport'!$A$2:$AG$39,MATCH("Salg til Forsvaret 3.e.",'[6]Månedlig Olie Rapport'!$B$2:$B$39,0),FALSE),0)
+IFERROR(HLOOKUP("total kat 3",'[6]Månedlig Olie Rapport'!$A$2:$AG$39,MATCH("Salg til international luftfart 3.f.",'[6]Månedlig Olie Rapport'!$B$2:$B$39,0),FALSE),0)
+IFERROR(HLOOKUP("total kat 3",'[6]Månedlig Olie Rapport'!$A$2:$AG$39,MATCH("Salg til andre 3.h.",'[6]Månedlig Olie Rapport'!$B$2:$B$39,0),FALSE),0)
+IFERROR(HLOOKUP("total kat 3",'[6]Månedlig Olie Rapport'!$A$2:$AG$39,MATCH("Salg til platform 3.g.",'[6]Månedlig Olie Rapport'!$B$2:$B$39,0),FALSE),0)
+IFERROR(HLOOKUP("total kat 3",'[6]Månedlig Olie Rapport'!$A$2:$AG$39,MATCH("Eget forbrug uden for raffinaderi 3*",'[6]Månedlig Olie Rapport'!$B$2:$B$39,0),FALSE),0)-IFERROR(HLOOKUP("total kat 3",'[6]Månedlig Olie Rapport'!$A$2:$AG$39,MATCH("Køb fra andre 2e",'[6]Månedlig Olie Rapport'!$B$2:$B$39,0),FALSE),0)</f>
        <v>2580</v>
      </c>
      <c r="I359" s="16">
        <f>IFERROR(HLOOKUP("total kat 3",'[6]Månedlig Olie Rapport'!$A$2:$AG$39,MATCH("EGEN BEHOLDNING ULTIMO",'[6]Månedlig Olie Rapport'!$A$2:$A$39,0),FALSE),0)</f>
        <v>545055</v>
      </c>
      <c r="J359" s="15"/>
      <c r="K359" s="15"/>
      <c r="L359" s="14">
        <f t="shared" si="68"/>
        <v>104.877</v>
      </c>
      <c r="N359" s="23" t="str">
        <f>'Olieforbrug, TJ'!M359</f>
        <v>June</v>
      </c>
    </row>
    <row r="360" spans="1:14" x14ac:dyDescent="0.2">
      <c r="A360" s="23" t="str">
        <f>'Olieforbrug, TJ'!A360</f>
        <v>Juli</v>
      </c>
      <c r="C360" s="16">
        <f>IFERROR(HLOOKUP("total kat 3",'[7]Månedlig Olie Rapport'!$B$2:$AG$39,MATCH("Egen produktion 2.i.",'[7]Månedlig Olie Rapport'!$B$2:$B$39,0),FALSE),0)-IFERROR(HLOOKUP("total kat 3",'[7]Månedlig Olie Rapport'!$B$2:$AG$39,MATCH("Anvendt til produktion 3.n",'[7]Månedlig Olie Rapport'!$B$2:$B$39,0),FALSE),0)</f>
        <v>94571</v>
      </c>
      <c r="D360" s="16">
        <f>IFERROR(HLOOKUP("total kat 3",'[7]Månedlig Olie Rapport'!$A$2:$AG$39,MATCH("Import 2.a.",'[7]Månedlig Olie Rapport'!$B$2:$B$39,0),FALSE),0)</f>
        <v>20552</v>
      </c>
      <c r="E360" s="16">
        <f>IFERROR(HLOOKUP("total kat 3",'[7]Månedlig Olie Rapport'!$A$2:$AG$39,MATCH("Eksport 3.a.",'[7]Månedlig Olie Rapport'!$B$2:$B$39,0),FALSE),0)</f>
        <v>148613</v>
      </c>
      <c r="F360" s="16">
        <f>IFERROR(HLOOKUP("total kat 3",'[7]Månedlig Olie Rapport'!$A$2:$AG$39,MATCH("Bunkring af udenrigsfart 3.d.",'[7]Månedlig Olie Rapport'!$B$2:$B$39,0),FALSE),0)</f>
        <v>10865</v>
      </c>
      <c r="G360" s="16">
        <f t="shared" si="69"/>
        <v>44823</v>
      </c>
      <c r="H360" s="16">
        <f>IFERROR(HLOOKUP("total kat 3",'[7]Månedlig Olie Rapport'!$A$2:$AG$39,MATCH("Salg til Forsvaret 3.e.",'[7]Månedlig Olie Rapport'!$B$2:$B$39,0),FALSE),0)
+IFERROR(HLOOKUP("total kat 3",'[7]Månedlig Olie Rapport'!$A$2:$AG$39,MATCH("Salg til international luftfart 3.f.",'[7]Månedlig Olie Rapport'!$B$2:$B$39,0),FALSE),0)
+IFERROR(HLOOKUP("total kat 3",'[7]Månedlig Olie Rapport'!$A$2:$AG$39,MATCH("Salg til andre 3.h.",'[7]Månedlig Olie Rapport'!$B$2:$B$39,0),FALSE),0)
+IFERROR(HLOOKUP("total kat 3",'[7]Månedlig Olie Rapport'!$A$2:$AG$39,MATCH("Salg til platform 3.g.",'[7]Månedlig Olie Rapport'!$B$2:$B$39,0),FALSE),0)
+IFERROR(HLOOKUP("total kat 3",'[7]Månedlig Olie Rapport'!$A$2:$AG$39,MATCH("Eget forbrug uden for raffinaderi 3*",'[7]Månedlig Olie Rapport'!$B$2:$B$39,0),FALSE),0)-IFERROR(HLOOKUP("total kat 3",'[7]Månedlig Olie Rapport'!$A$2:$AG$39,MATCH("Køb fra andre 2e",'[7]Månedlig Olie Rapport'!$B$2:$B$39,0),FALSE),0)</f>
        <v>476</v>
      </c>
      <c r="I360" s="16">
        <f>IFERROR(HLOOKUP("total kat 3",'[7]Månedlig Olie Rapport'!$A$2:$AG$39,MATCH("EGEN BEHOLDNING ULTIMO",'[7]Månedlig Olie Rapport'!$A$2:$A$39,0),FALSE),0)</f>
        <v>500232</v>
      </c>
      <c r="J360" s="15"/>
      <c r="K360" s="15"/>
      <c r="L360" s="14">
        <f t="shared" si="68"/>
        <v>19.349399999999999</v>
      </c>
      <c r="N360" s="23" t="str">
        <f>'Olieforbrug, TJ'!M360</f>
        <v>July</v>
      </c>
    </row>
    <row r="361" spans="1:14" x14ac:dyDescent="0.2">
      <c r="A361" s="23" t="str">
        <f>'Olieforbrug, TJ'!A361</f>
        <v>August</v>
      </c>
      <c r="C361" s="16">
        <f>IFERROR(HLOOKUP("total kat 3",'[8]Månedlig Olie Rapport'!$B$2:$AG$39,MATCH("Egen produktion 2.i.",'[8]Månedlig Olie Rapport'!$B$2:$B$39,0),FALSE),0)-IFERROR(HLOOKUP("total kat 3",'[8]Månedlig Olie Rapport'!$B$2:$AG$39,MATCH("Anvendt til produktion 3.n",'[8]Månedlig Olie Rapport'!$B$2:$B$39,0),FALSE),0)</f>
        <v>106833</v>
      </c>
      <c r="D361" s="16">
        <f>IFERROR(HLOOKUP("total kat 3",'[8]Månedlig Olie Rapport'!$A$2:$AG$39,MATCH("Import 2.a.",'[8]Månedlig Olie Rapport'!$B$2:$B$39,0),FALSE),0)</f>
        <v>12840</v>
      </c>
      <c r="E361" s="16">
        <f>IFERROR(HLOOKUP("total kat 3",'[8]Månedlig Olie Rapport'!$A$2:$AG$39,MATCH("Eksport 3.a.",'[8]Månedlig Olie Rapport'!$B$2:$B$39,0),FALSE),0)</f>
        <v>263818</v>
      </c>
      <c r="F361" s="16">
        <f>IFERROR(HLOOKUP("total kat 3",'[8]Månedlig Olie Rapport'!$A$2:$AG$39,MATCH("Bunkring af udenrigsfart 3.d.",'[8]Månedlig Olie Rapport'!$B$2:$B$39,0),FALSE),0)</f>
        <v>12812</v>
      </c>
      <c r="G361" s="16">
        <f>I360-I361</f>
        <v>157361</v>
      </c>
      <c r="H361" s="16">
        <f>IFERROR(HLOOKUP("total kat 3",'[8]Månedlig Olie Rapport'!$A$2:$AG$39,MATCH("Salg til Forsvaret 3.e.",'[8]Månedlig Olie Rapport'!$B$2:$B$39,0),FALSE),0)
+IFERROR(HLOOKUP("total kat 3",'[8]Månedlig Olie Rapport'!$A$2:$AG$39,MATCH("Salg til international luftfart 3.f.",'[8]Månedlig Olie Rapport'!$B$2:$B$39,0),FALSE),0)
+IFERROR(HLOOKUP("total kat 3",'[8]Månedlig Olie Rapport'!$A$2:$AG$39,MATCH("Salg til andre 3.h.",'[8]Månedlig Olie Rapport'!$B$2:$B$39,0),FALSE),0)
+IFERROR(HLOOKUP("total kat 3",'[8]Månedlig Olie Rapport'!$A$2:$AG$39,MATCH("Salg til platform 3.g.",'[8]Månedlig Olie Rapport'!$B$2:$B$39,0),FALSE),0)
+IFERROR(HLOOKUP("total kat 3",'[8]Månedlig Olie Rapport'!$A$2:$AG$39,MATCH("Eget forbrug uden for raffinaderi 3*",'[8]Månedlig Olie Rapport'!$B$2:$B$39,0),FALSE),0)-IFERROR(HLOOKUP("total kat 3",'[8]Månedlig Olie Rapport'!$A$2:$AG$39,MATCH("Køb fra andre 2e",'[8]Månedlig Olie Rapport'!$B$2:$B$39,0),FALSE),0)</f>
        <v>1875</v>
      </c>
      <c r="I361" s="16">
        <f>IFERROR(HLOOKUP("total kat 3",'[8]Månedlig Olie Rapport'!$A$2:$AG$39,MATCH("EGEN BEHOLDNING ULTIMO",'[8]Månedlig Olie Rapport'!$A$2:$A$39,0),FALSE),0)</f>
        <v>342871</v>
      </c>
      <c r="J361" s="15"/>
      <c r="K361" s="15"/>
      <c r="L361" s="14">
        <f t="shared" si="68"/>
        <v>76.21875</v>
      </c>
      <c r="N361" s="23" t="str">
        <f>'Olieforbrug, TJ'!M361</f>
        <v>August</v>
      </c>
    </row>
    <row r="362" spans="1:14" x14ac:dyDescent="0.2">
      <c r="A362" s="23" t="str">
        <f>'Olieforbrug, TJ'!A362</f>
        <v>September</v>
      </c>
      <c r="C362" s="16">
        <f>IFERROR(HLOOKUP("total kat 3",'[9]Månedlig Olie Rapport'!$B$2:$AG$39,MATCH("Egen produktion 2.i.",'[9]Månedlig Olie Rapport'!$B$2:$B$39,0),FALSE),0)-IFERROR(HLOOKUP("total kat 3",'[9]Månedlig Olie Rapport'!$B$2:$AG$39,MATCH("Anvendt til produktion 3.n",'[9]Månedlig Olie Rapport'!$B$2:$B$39,0),FALSE),0)</f>
        <v>50172</v>
      </c>
      <c r="D362" s="16">
        <f>IFERROR(HLOOKUP("total kat 3",'[9]Månedlig Olie Rapport'!$A$2:$AG$39,MATCH("Import 2.a.",'[9]Månedlig Olie Rapport'!$B$2:$B$39,0),FALSE),0)</f>
        <v>34550</v>
      </c>
      <c r="E362" s="16">
        <f>IFERROR(HLOOKUP("total kat 3",'[9]Månedlig Olie Rapport'!$A$2:$AG$39,MATCH("Eksport 3.a.",'[9]Månedlig Olie Rapport'!$B$2:$B$39,0),FALSE),0)</f>
        <v>75943</v>
      </c>
      <c r="F362" s="16">
        <f>IFERROR(HLOOKUP("total kat 3",'[9]Månedlig Olie Rapport'!$A$2:$AG$39,MATCH("Bunkring af udenrigsfart 3.d.",'[9]Månedlig Olie Rapport'!$B$2:$B$39,0),FALSE),0)</f>
        <v>10312</v>
      </c>
      <c r="G362" s="16">
        <f>I361-I362</f>
        <v>8309</v>
      </c>
      <c r="H362" s="16">
        <f>IFERROR(HLOOKUP("total kat 3",'[9]Månedlig Olie Rapport'!$A$2:$AG$39,MATCH("Salg til Forsvaret 3.e.",'[9]Månedlig Olie Rapport'!$B$2:$B$39,0),FALSE),0)
+IFERROR(HLOOKUP("total kat 3",'[9]Månedlig Olie Rapport'!$A$2:$AG$39,MATCH("Salg til international luftfart 3.f.",'[9]Månedlig Olie Rapport'!$B$2:$B$39,0),FALSE),0)
+IFERROR(HLOOKUP("total kat 3",'[9]Månedlig Olie Rapport'!$A$2:$AG$39,MATCH("Salg til andre 3.h.",'[9]Månedlig Olie Rapport'!$B$2:$B$39,0),FALSE),0)
+IFERROR(HLOOKUP("total kat 3",'[9]Månedlig Olie Rapport'!$A$2:$AG$39,MATCH("Salg til platform 3.g.",'[9]Månedlig Olie Rapport'!$B$2:$B$39,0),FALSE),0)
+IFERROR(HLOOKUP("total kat 3",'[9]Månedlig Olie Rapport'!$A$2:$AG$39,MATCH("Eget forbrug uden for raffinaderi 3*",'[9]Månedlig Olie Rapport'!$B$2:$B$39,0),FALSE),0)-IFERROR(HLOOKUP("total kat 3",'[9]Månedlig Olie Rapport'!$A$2:$AG$39,MATCH("Køb fra andre 2e",'[9]Månedlig Olie Rapport'!$B$2:$B$39,0),FALSE),0)</f>
        <v>7533</v>
      </c>
      <c r="I362" s="16">
        <f>IFERROR(HLOOKUP("total kat 3",'[9]Månedlig Olie Rapport'!$A$2:$AG$39,MATCH("EGEN BEHOLDNING ULTIMO",'[9]Månedlig Olie Rapport'!$A$2:$A$39,0),FALSE),0)</f>
        <v>334562</v>
      </c>
      <c r="J362" s="15"/>
      <c r="K362" s="15"/>
      <c r="L362" s="14">
        <f t="shared" si="68"/>
        <v>306.21645000000001</v>
      </c>
      <c r="N362" s="23" t="str">
        <f>'Olieforbrug, TJ'!M362</f>
        <v>September</v>
      </c>
    </row>
    <row r="363" spans="1:14" x14ac:dyDescent="0.2">
      <c r="A363" s="23" t="str">
        <f>'Olieforbrug, TJ'!A363</f>
        <v>Oktober</v>
      </c>
      <c r="C363" s="16">
        <f>IFERROR(HLOOKUP("total kat 3",'[10]Månedlig Olie Rapport'!$B$2:$AG$39,MATCH("Egen produktion 2.i.",'[10]Månedlig Olie Rapport'!$B$2:$B$39,0),FALSE),0)-IFERROR(HLOOKUP("total kat 3",'[10]Månedlig Olie Rapport'!$B$2:$AG$39,MATCH("Anvendt til produktion 3.n",'[10]Månedlig Olie Rapport'!$B$2:$B$39,0),FALSE),0)</f>
        <v>79688</v>
      </c>
      <c r="D363" s="16">
        <f>IFERROR(HLOOKUP("total kat 3",'[10]Månedlig Olie Rapport'!$A$2:$AG$39,MATCH("Import 2.a.",'[10]Månedlig Olie Rapport'!$B$2:$B$39,0),FALSE),0)</f>
        <v>16578</v>
      </c>
      <c r="E363" s="16">
        <f>IFERROR(HLOOKUP("total kat 3",'[10]Månedlig Olie Rapport'!$A$2:$AG$39,MATCH("Eksport 3.a.",'[10]Månedlig Olie Rapport'!$B$2:$B$39,0),FALSE),0)</f>
        <v>142782</v>
      </c>
      <c r="F363" s="16">
        <f>IFERROR(HLOOKUP("total kat 3",'[10]Månedlig Olie Rapport'!$A$2:$AG$39,MATCH("Bunkring af udenrigsfart 3.d.",'[10]Månedlig Olie Rapport'!$B$2:$B$39,0),FALSE),0)</f>
        <v>15895</v>
      </c>
      <c r="G363" s="16">
        <f>I362-I363</f>
        <v>71504</v>
      </c>
      <c r="H363" s="16">
        <f>IFERROR(HLOOKUP("total kat 3",'[10]Månedlig Olie Rapport'!$A$2:$AG$39,MATCH("Salg til Forsvaret 3.e.",'[10]Månedlig Olie Rapport'!$B$2:$B$39,0),FALSE),0)
+IFERROR(HLOOKUP("total kat 3",'[10]Månedlig Olie Rapport'!$A$2:$AG$39,MATCH("Salg til international luftfart 3.f.",'[10]Månedlig Olie Rapport'!$B$2:$B$39,0),FALSE),0)
+IFERROR(HLOOKUP("total kat 3",'[10]Månedlig Olie Rapport'!$A$2:$AG$39,MATCH("Salg til andre 3.h.",'[10]Månedlig Olie Rapport'!$B$2:$B$39,0),FALSE),0)
+IFERROR(HLOOKUP("total kat 3",'[10]Månedlig Olie Rapport'!$A$2:$AG$39,MATCH("Salg til platform 3.g.",'[10]Månedlig Olie Rapport'!$B$2:$B$39,0),FALSE),0)
+IFERROR(HLOOKUP("total kat 3",'[10]Månedlig Olie Rapport'!$A$2:$AG$39,MATCH("Eget forbrug uden for raffinaderi 3*",'[10]Månedlig Olie Rapport'!$B$2:$B$39,0),FALSE),0)-IFERROR(HLOOKUP("total kat 3",'[10]Månedlig Olie Rapport'!$A$2:$AG$39,MATCH("Køb fra andre 2e",'[10]Månedlig Olie Rapport'!$B$2:$B$39,0),FALSE),0)</f>
        <v>10280</v>
      </c>
      <c r="I363" s="16">
        <f>IFERROR(HLOOKUP("total kat 3",'[10]Månedlig Olie Rapport'!$A$2:$AG$39,MATCH("EGEN BEHOLDNING ULTIMO",'[10]Månedlig Olie Rapport'!$A$2:$A$39,0),FALSE),0)</f>
        <v>263058</v>
      </c>
      <c r="J363" s="15"/>
      <c r="K363" s="15"/>
      <c r="L363" s="14">
        <f t="shared" si="68"/>
        <v>417.88200000000001</v>
      </c>
      <c r="N363" s="23" t="str">
        <f>'Olieforbrug, TJ'!M363</f>
        <v>October</v>
      </c>
    </row>
    <row r="364" spans="1:14" x14ac:dyDescent="0.2">
      <c r="A364" s="23" t="str">
        <f>'Olieforbrug, TJ'!A364</f>
        <v>November</v>
      </c>
      <c r="C364" s="16">
        <f>IFERROR(HLOOKUP("total kat 3",'[11]Månedlig Olie Rapport'!$B$2:$AG$39,MATCH("Egen produktion 2.i.",'[11]Månedlig Olie Rapport'!$B$2:$B$39,0),FALSE),0)-IFERROR(HLOOKUP("total kat 3",'[11]Månedlig Olie Rapport'!$B$2:$AG$39,MATCH("Anvendt til produktion 3.n",'[11]Månedlig Olie Rapport'!$B$2:$B$39,0),FALSE),0)</f>
        <v>106003</v>
      </c>
      <c r="D364" s="16">
        <f>IFERROR(HLOOKUP("total kat 3",'[11]Månedlig Olie Rapport'!$A$2:$AG$39,MATCH("Import 2.a.",'[11]Månedlig Olie Rapport'!$B$2:$B$39,0),FALSE),0)</f>
        <v>67010</v>
      </c>
      <c r="E364" s="16">
        <f>IFERROR(HLOOKUP("total kat 3",'[11]Månedlig Olie Rapport'!$A$2:$AG$39,MATCH("Eksport 3.a.",'[11]Månedlig Olie Rapport'!$B$2:$B$39,0),FALSE),0)</f>
        <v>213664</v>
      </c>
      <c r="F364" s="16">
        <f>IFERROR(HLOOKUP("total kat 3",'[11]Månedlig Olie Rapport'!$A$2:$AG$39,MATCH("Bunkring af udenrigsfart 3.d.",'[11]Månedlig Olie Rapport'!$B$2:$B$39,0),FALSE),0)</f>
        <v>12814</v>
      </c>
      <c r="G364" s="16">
        <f>I363-I364</f>
        <v>64906</v>
      </c>
      <c r="H364" s="16">
        <f>IFERROR(HLOOKUP("total kat 3",'[11]Månedlig Olie Rapport'!$A$2:$AG$39,MATCH("Salg til Forsvaret 3.e.",'[11]Månedlig Olie Rapport'!$B$2:$B$39,0),FALSE),0)
+IFERROR(HLOOKUP("total kat 3",'[11]Månedlig Olie Rapport'!$A$2:$AG$39,MATCH("Salg til international luftfart 3.f.",'[11]Månedlig Olie Rapport'!$B$2:$B$39,0),FALSE),0)
+IFERROR(HLOOKUP("total kat 3",'[11]Månedlig Olie Rapport'!$A$2:$AG$39,MATCH("Salg til andre 3.h.",'[11]Månedlig Olie Rapport'!$B$2:$B$39,0),FALSE),0)
+IFERROR(HLOOKUP("total kat 3",'[11]Månedlig Olie Rapport'!$A$2:$AG$39,MATCH("Salg til platform 3.g.",'[11]Månedlig Olie Rapport'!$B$2:$B$39,0),FALSE),0)
+IFERROR(HLOOKUP("total kat 3",'[11]Månedlig Olie Rapport'!$A$2:$AG$39,MATCH("Eget forbrug uden for raffinaderi 3*",'[11]Månedlig Olie Rapport'!$B$2:$B$39,0),FALSE),0)-IFERROR(HLOOKUP("total kat 3",'[11]Månedlig Olie Rapport'!$A$2:$AG$39,MATCH("Køb fra andre 2e",'[11]Månedlig Olie Rapport'!$B$2:$B$39,0),FALSE),0)</f>
        <v>14851</v>
      </c>
      <c r="I364" s="16">
        <f>IFERROR(HLOOKUP("total kat 3",'[11]Månedlig Olie Rapport'!$A$2:$AG$39,MATCH("EGEN BEHOLDNING ULTIMO",'[11]Månedlig Olie Rapport'!$A$2:$A$39,0),FALSE),0)</f>
        <v>198152</v>
      </c>
      <c r="J364" s="15"/>
      <c r="K364" s="15"/>
      <c r="L364" s="14">
        <f t="shared" si="68"/>
        <v>603.69315000000006</v>
      </c>
      <c r="N364" s="23" t="str">
        <f>'Olieforbrug, TJ'!M364</f>
        <v>November</v>
      </c>
    </row>
    <row r="365" spans="1:14" ht="13.5" thickBot="1" x14ac:dyDescent="0.25">
      <c r="A365" s="41" t="str">
        <f>'Olieforbrug, TJ'!A365</f>
        <v>December</v>
      </c>
      <c r="C365" s="42">
        <f>IFERROR(HLOOKUP("total kat 3",'[12]Månedlig Olie Rapport'!$B$2:$AG$39,MATCH("Egen produktion 2.i.",'[12]Månedlig Olie Rapport'!$B$2:$B$39,0),FALSE),0)-IFERROR(HLOOKUP("total kat 3",'[12]Månedlig Olie Rapport'!$B$2:$AG$39,MATCH("Anvendt til produktion 3.n",'[12]Månedlig Olie Rapport'!$B$2:$B$39,0),FALSE),0)</f>
        <v>112177</v>
      </c>
      <c r="D365" s="42">
        <f>IFERROR(HLOOKUP("total kat 3",'[12]Månedlig Olie Rapport'!$A$2:$AG$39,MATCH("Import 2.a.",'[12]Månedlig Olie Rapport'!$B$2:$B$39,0),FALSE),0)</f>
        <v>213011</v>
      </c>
      <c r="E365" s="42">
        <f>IFERROR(HLOOKUP("total kat 3",'[12]Månedlig Olie Rapport'!$A$2:$AG$39,MATCH("Eksport 3.a.",'[12]Månedlig Olie Rapport'!$B$2:$B$39,0),FALSE),0)</f>
        <v>86766</v>
      </c>
      <c r="F365" s="42">
        <f>IFERROR(HLOOKUP("total kat 3",'[12]Månedlig Olie Rapport'!$A$2:$AG$39,MATCH("Bunkring af udenrigsfart 3.d.",'[12]Månedlig Olie Rapport'!$B$2:$B$39,0),FALSE),0)</f>
        <v>14531</v>
      </c>
      <c r="G365" s="42">
        <f>I364-I365</f>
        <v>-200137</v>
      </c>
      <c r="H365" s="42">
        <f>IFERROR(HLOOKUP("total kat 3",'[12]Månedlig Olie Rapport'!$A$2:$AG$39,MATCH("Salg til Forsvaret 3.e.",'[12]Månedlig Olie Rapport'!$B$2:$B$39,0),FALSE),0)
+IFERROR(HLOOKUP("total kat 3",'[12]Månedlig Olie Rapport'!$A$2:$AG$39,MATCH("Salg til international luftfart 3.f.",'[12]Månedlig Olie Rapport'!$B$2:$B$39,0),FALSE),0)
+IFERROR(HLOOKUP("total kat 3",'[12]Månedlig Olie Rapport'!$A$2:$AG$39,MATCH("Salg til andre 3.h.",'[12]Månedlig Olie Rapport'!$B$2:$B$39,0),FALSE),0)
+IFERROR(HLOOKUP("total kat 3",'[12]Månedlig Olie Rapport'!$A$2:$AG$39,MATCH("Salg til platform 3.g.",'[12]Månedlig Olie Rapport'!$B$2:$B$39,0),FALSE),0)
+IFERROR(HLOOKUP("total kat 3",'[12]Månedlig Olie Rapport'!$A$2:$AG$39,MATCH("Eget forbrug uden for raffinaderi 3*",'[12]Månedlig Olie Rapport'!$B$2:$B$39,0),FALSE),0)-IFERROR(HLOOKUP("total kat 3",'[12]Månedlig Olie Rapport'!$A$2:$AG$39,MATCH("Køb fra andre 2e",'[12]Månedlig Olie Rapport'!$B$2:$B$39,0),FALSE),0)</f>
        <v>19707</v>
      </c>
      <c r="I365" s="42">
        <f>IFERROR(HLOOKUP("total kat 3",'[12]Månedlig Olie Rapport'!$A$2:$AG$39,MATCH("EGEN BEHOLDNING ULTIMO",'[12]Månedlig Olie Rapport'!$A$2:$A$39,0),FALSE),0)</f>
        <v>398289</v>
      </c>
      <c r="J365" s="2"/>
      <c r="K365" s="2"/>
      <c r="L365" s="54">
        <f t="shared" si="68"/>
        <v>801.08954999999992</v>
      </c>
      <c r="N365" s="43" t="str">
        <f>'Olieforbrug, TJ'!M365</f>
        <v>December</v>
      </c>
    </row>
    <row r="366" spans="1:14" x14ac:dyDescent="0.2">
      <c r="A366" s="37">
        <v>2018</v>
      </c>
      <c r="B366" s="15"/>
      <c r="C366" s="16"/>
      <c r="D366" s="16"/>
      <c r="E366" s="16"/>
      <c r="F366" s="16"/>
      <c r="G366" s="16"/>
      <c r="H366" s="16"/>
      <c r="I366" s="16"/>
      <c r="J366" s="15"/>
      <c r="K366" s="15"/>
      <c r="L366" s="14"/>
      <c r="M366" s="3"/>
      <c r="N366" s="37">
        <v>2018</v>
      </c>
    </row>
    <row r="367" spans="1:14" x14ac:dyDescent="0.2">
      <c r="A367" s="23" t="str">
        <f>'Olieforbrug, TJ'!A367</f>
        <v>Januar</v>
      </c>
      <c r="C367" s="16">
        <f>IFERROR(HLOOKUP("total kat 3",'[13]Månedlig Olie Rapport'!$B$2:$AG$39,MATCH("Egen produktion 2.i.",'[13]Månedlig Olie Rapport'!$B$2:$B$39,0),FALSE),0)-IFERROR(HLOOKUP("total kat 3",'[13]Månedlig Olie Rapport'!$B$2:$AG$39,MATCH("Anvendt til produktion 3.n",'[13]Månedlig Olie Rapport'!$B$2:$B$39,0),FALSE),0)</f>
        <v>106979</v>
      </c>
      <c r="D367" s="16">
        <f>IFERROR(HLOOKUP("total kat 3",'[13]Månedlig Olie Rapport'!$A$2:$AG$39,MATCH("Import 2.a.",'[13]Månedlig Olie Rapport'!$B$2:$B$39,0),FALSE),0)</f>
        <v>185612</v>
      </c>
      <c r="E367" s="16">
        <f>IFERROR(HLOOKUP("total kat 3",'[13]Månedlig Olie Rapport'!$A$2:$AG$39,MATCH("Eksport 3.a.",'[13]Månedlig Olie Rapport'!$B$2:$B$39,0),FALSE),0)</f>
        <v>447212</v>
      </c>
      <c r="F367" s="16">
        <f>IFERROR(HLOOKUP("total kat 3",'[13]Månedlig Olie Rapport'!$A$2:$AG$39,MATCH("Bunkring af udenrigsfart 3.d.",'[13]Månedlig Olie Rapport'!$B$2:$B$39,0),FALSE),0)</f>
        <v>14958</v>
      </c>
      <c r="G367" s="16">
        <f>I365-I367</f>
        <v>172573</v>
      </c>
      <c r="H367" s="16">
        <f>IFERROR(HLOOKUP("total kat 3",'[13]Månedlig Olie Rapport'!$A$2:$AG$39,MATCH("Salg til Forsvaret 3.e.",'[13]Månedlig Olie Rapport'!$B$2:$B$39,0),FALSE),0)
+IFERROR(HLOOKUP("total kat 3",'[13]Månedlig Olie Rapport'!$A$2:$AG$39,MATCH("Salg til international luftfart 3.f.",'[13]Månedlig Olie Rapport'!$B$2:$B$39,0),FALSE),0)
+IFERROR(HLOOKUP("total kat 3",'[13]Månedlig Olie Rapport'!$A$2:$AG$39,MATCH("Salg til andre 3.h.",'[13]Månedlig Olie Rapport'!$B$2:$B$39,0),FALSE),0)
+IFERROR(HLOOKUP("total kat 3",'[13]Månedlig Olie Rapport'!$A$2:$AG$39,MATCH("Salg til platform 3.g.",'[13]Månedlig Olie Rapport'!$B$2:$B$39,0),FALSE),0)
+IFERROR(HLOOKUP("total kat 3",'[13]Månedlig Olie Rapport'!$A$2:$AG$39,MATCH("Eget forbrug uden for raffinaderi 3*",'[13]Månedlig Olie Rapport'!$B$2:$B$39,0),FALSE),0)-IFERROR(HLOOKUP("total kat 3",'[13]Månedlig Olie Rapport'!$A$2:$AG$39,MATCH("Køb fra andre 2e",'[13]Månedlig Olie Rapport'!$B$2:$B$39,0),FALSE),0)</f>
        <v>1072</v>
      </c>
      <c r="I367" s="16">
        <f>IFERROR(HLOOKUP("total kat 3",'[13]Månedlig Olie Rapport'!$A$2:$AG$39,MATCH("EGEN BEHOLDNING ULTIMO",'[13]Månedlig Olie Rapport'!$A$2:$A$39,0),FALSE),0)</f>
        <v>225716</v>
      </c>
      <c r="J367" s="15"/>
      <c r="K367" s="15"/>
      <c r="L367" s="14">
        <f t="shared" ref="L367:L378" si="70">H367*40.65/1000</f>
        <v>43.576799999999999</v>
      </c>
      <c r="N367" s="23" t="str">
        <f>'Olieforbrug, TJ'!M367</f>
        <v>January</v>
      </c>
    </row>
    <row r="368" spans="1:14" x14ac:dyDescent="0.2">
      <c r="A368" s="23" t="str">
        <f>'Olieforbrug, TJ'!A368</f>
        <v>Februar</v>
      </c>
      <c r="C368" s="16">
        <f>IFERROR(HLOOKUP("total kat 3",'[14]Månedlig Olie Rapport'!$B$2:$AG$39,MATCH("Egen produktion 2.i.",'[14]Månedlig Olie Rapport'!$B$2:$B$39,0),FALSE),0)-IFERROR(HLOOKUP("total kat 3",'[14]Månedlig Olie Rapport'!$B$2:$AG$39,MATCH("Anvendt til produktion 3.n",'[14]Månedlig Olie Rapport'!$B$2:$B$39,0),FALSE),0)</f>
        <v>104679</v>
      </c>
      <c r="D368" s="16">
        <f>IFERROR(HLOOKUP("total kat 3",'[14]Månedlig Olie Rapport'!$A$2:$AG$39,MATCH("Import 2.a.",'[14]Månedlig Olie Rapport'!$B$2:$B$39,0),FALSE),0)</f>
        <v>233216</v>
      </c>
      <c r="E368" s="16">
        <f>IFERROR(HLOOKUP("total kat 3",'[14]Månedlig Olie Rapport'!$A$2:$AG$39,MATCH("Eksport 3.a.",'[14]Månedlig Olie Rapport'!$B$2:$B$39,0),FALSE),0)</f>
        <v>121820</v>
      </c>
      <c r="F368" s="16">
        <f>IFERROR(HLOOKUP("total kat 3",'[14]Månedlig Olie Rapport'!$A$2:$AG$39,MATCH("Bunkring af udenrigsfart 3.d.",'[14]Månedlig Olie Rapport'!$B$2:$B$39,0),FALSE),0)</f>
        <v>21421</v>
      </c>
      <c r="G368" s="16">
        <f t="shared" ref="G368:G373" si="71">I367-I368</f>
        <v>-194892</v>
      </c>
      <c r="H368" s="16">
        <f>IFERROR(HLOOKUP("total kat 3",'[14]Månedlig Olie Rapport'!$A$2:$AG$39,MATCH("Salg til Forsvaret 3.e.",'[14]Månedlig Olie Rapport'!$B$2:$B$39,0),FALSE),0)
+IFERROR(HLOOKUP("total kat 3",'[14]Månedlig Olie Rapport'!$A$2:$AG$39,MATCH("Salg til international luftfart 3.f.",'[14]Månedlig Olie Rapport'!$B$2:$B$39,0),FALSE),0)
+IFERROR(HLOOKUP("total kat 3",'[14]Månedlig Olie Rapport'!$A$2:$AG$39,MATCH("Salg til andre 3.h.",'[14]Månedlig Olie Rapport'!$B$2:$B$39,0),FALSE),0)
+IFERROR(HLOOKUP("total kat 3",'[14]Månedlig Olie Rapport'!$A$2:$AG$39,MATCH("Salg til platform 3.g.",'[14]Månedlig Olie Rapport'!$B$2:$B$39,0),FALSE),0)
+IFERROR(HLOOKUP("total kat 3",'[14]Månedlig Olie Rapport'!$A$2:$AG$39,MATCH("Eget forbrug uden for raffinaderi 3*",'[14]Månedlig Olie Rapport'!$B$2:$B$39,0),FALSE),0)-IFERROR(HLOOKUP("total kat 3",'[14]Månedlig Olie Rapport'!$A$2:$AG$39,MATCH("Køb fra andre 2e",'[14]Månedlig Olie Rapport'!$B$2:$B$39,0),FALSE),0)</f>
        <v>66</v>
      </c>
      <c r="I368" s="16">
        <f>IFERROR(HLOOKUP("total kat 3",'[14]Månedlig Olie Rapport'!$A$2:$AG$39,MATCH("EGEN BEHOLDNING ULTIMO",'[14]Månedlig Olie Rapport'!$A$2:$A$39,0),FALSE),0)</f>
        <v>420608</v>
      </c>
      <c r="J368" s="15"/>
      <c r="K368" s="15"/>
      <c r="L368" s="14">
        <f t="shared" si="70"/>
        <v>2.6829000000000001</v>
      </c>
      <c r="N368" s="23" t="str">
        <f>'Olieforbrug, TJ'!M368</f>
        <v>February</v>
      </c>
    </row>
    <row r="369" spans="1:14" x14ac:dyDescent="0.2">
      <c r="A369" s="23" t="str">
        <f>'Olieforbrug, TJ'!A369</f>
        <v>Marts</v>
      </c>
      <c r="C369" s="16">
        <f>IFERROR(HLOOKUP("total kat 3",'[15]Månedlig Olie Rapport'!$B$2:$AG$39,MATCH("Egen produktion 2.i.",'[15]Månedlig Olie Rapport'!$B$2:$B$39,0),FALSE),0)-IFERROR(HLOOKUP("total kat 3",'[15]Månedlig Olie Rapport'!$B$2:$AG$39,MATCH("Anvendt til produktion 3.n",'[15]Månedlig Olie Rapport'!$B$2:$B$39,0),FALSE),0)</f>
        <v>93290</v>
      </c>
      <c r="D369" s="16">
        <f>IFERROR(HLOOKUP("total kat 3",'[15]Månedlig Olie Rapport'!$A$2:$AG$39,MATCH("Import 2.a.",'[15]Månedlig Olie Rapport'!$B$2:$B$39,0),FALSE),0)</f>
        <v>173012</v>
      </c>
      <c r="E369" s="16">
        <f>IFERROR(HLOOKUP("total kat 3",'[15]Månedlig Olie Rapport'!$A$2:$AG$39,MATCH("Eksport 3.a.",'[15]Månedlig Olie Rapport'!$B$2:$B$39,0),FALSE),0)</f>
        <v>338104</v>
      </c>
      <c r="F369" s="16">
        <f>IFERROR(HLOOKUP("total kat 3",'[15]Månedlig Olie Rapport'!$A$2:$AG$39,MATCH("Bunkring af udenrigsfart 3.d.",'[15]Månedlig Olie Rapport'!$B$2:$B$39,0),FALSE),0)</f>
        <v>19152</v>
      </c>
      <c r="G369" s="16">
        <f t="shared" si="71"/>
        <v>95071</v>
      </c>
      <c r="H369" s="16">
        <f>IFERROR(HLOOKUP("total kat 3",'[15]Månedlig Olie Rapport'!$A$2:$AG$39,MATCH("Salg til Forsvaret 3.e.",'[15]Månedlig Olie Rapport'!$B$2:$B$39,0),FALSE),0)
+IFERROR(HLOOKUP("total kat 3",'[15]Månedlig Olie Rapport'!$A$2:$AG$39,MATCH("Salg til international luftfart 3.f.",'[15]Månedlig Olie Rapport'!$B$2:$B$39,0),FALSE),0)
+IFERROR(HLOOKUP("total kat 3",'[15]Månedlig Olie Rapport'!$A$2:$AG$39,MATCH("Salg til andre 3.h.",'[15]Månedlig Olie Rapport'!$B$2:$B$39,0),FALSE),0)
+IFERROR(HLOOKUP("total kat 3",'[15]Månedlig Olie Rapport'!$A$2:$AG$39,MATCH("Salg til platform 3.g.",'[15]Månedlig Olie Rapport'!$B$2:$B$39,0),FALSE),0)
+IFERROR(HLOOKUP("total kat 3",'[15]Månedlig Olie Rapport'!$A$2:$AG$39,MATCH("Eget forbrug uden for raffinaderi 3*",'[15]Månedlig Olie Rapport'!$B$2:$B$39,0),FALSE),0)-IFERROR(HLOOKUP("total kat 3",'[15]Månedlig Olie Rapport'!$A$2:$AG$39,MATCH("Køb fra andre 2e",'[15]Månedlig Olie Rapport'!$B$2:$B$39,0),FALSE),0)</f>
        <v>3303</v>
      </c>
      <c r="I369" s="16">
        <f>IFERROR(HLOOKUP("total kat 3",'[15]Månedlig Olie Rapport'!$A$2:$AG$39,MATCH("EGEN BEHOLDNING ULTIMO",'[15]Månedlig Olie Rapport'!$A$2:$A$39,0),FALSE),0)</f>
        <v>325537</v>
      </c>
      <c r="J369" s="15"/>
      <c r="K369" s="15"/>
      <c r="L369" s="14">
        <f t="shared" si="70"/>
        <v>134.26694999999998</v>
      </c>
      <c r="N369" s="23" t="str">
        <f>'Olieforbrug, TJ'!M369</f>
        <v>March</v>
      </c>
    </row>
    <row r="370" spans="1:14" x14ac:dyDescent="0.2">
      <c r="A370" s="23" t="str">
        <f>'Olieforbrug, TJ'!A370</f>
        <v>April</v>
      </c>
      <c r="C370" s="16">
        <f>IFERROR(HLOOKUP("total kat 3",'[16]Månedlig Olie Rapport'!$B$2:$AG$39,MATCH("Egen produktion 2.i.",'[16]Månedlig Olie Rapport'!$B$2:$B$39,0),FALSE),0)-IFERROR(HLOOKUP("total kat 3",'[16]Månedlig Olie Rapport'!$B$2:$AG$39,MATCH("Anvendt til produktion 3.n",'[16]Månedlig Olie Rapport'!$B$2:$B$39,0),FALSE),0)</f>
        <v>122135</v>
      </c>
      <c r="D370" s="16">
        <f>IFERROR(HLOOKUP("total kat 3",'[16]Månedlig Olie Rapport'!$A$2:$AG$39,MATCH("Import 2.a.",'[16]Månedlig Olie Rapport'!$B$2:$B$39,0),FALSE),0)</f>
        <v>61869</v>
      </c>
      <c r="E370" s="16">
        <f>IFERROR(HLOOKUP("total kat 3",'[16]Månedlig Olie Rapport'!$A$2:$AG$39,MATCH("Eksport 3.a.",'[16]Månedlig Olie Rapport'!$B$2:$B$39,0),FALSE),0)</f>
        <v>159915</v>
      </c>
      <c r="F370" s="16">
        <f>IFERROR(HLOOKUP("total kat 3",'[16]Månedlig Olie Rapport'!$A$2:$AG$39,MATCH("Bunkring af udenrigsfart 3.d.",'[16]Månedlig Olie Rapport'!$B$2:$B$39,0),FALSE),0)</f>
        <v>18421</v>
      </c>
      <c r="G370" s="16">
        <f t="shared" si="71"/>
        <v>2593</v>
      </c>
      <c r="H370" s="16">
        <f>IFERROR(HLOOKUP("total kat 3",'[16]Månedlig Olie Rapport'!$A$2:$AG$39,MATCH("Salg til Forsvaret 3.e.",'[16]Månedlig Olie Rapport'!$B$2:$B$39,0),FALSE),0)
+IFERROR(HLOOKUP("total kat 3",'[16]Månedlig Olie Rapport'!$A$2:$AG$39,MATCH("Salg til international luftfart 3.f.",'[16]Månedlig Olie Rapport'!$B$2:$B$39,0),FALSE),0)
+IFERROR(HLOOKUP("total kat 3",'[16]Månedlig Olie Rapport'!$A$2:$AG$39,MATCH("Salg til andre 3.h.",'[16]Månedlig Olie Rapport'!$B$2:$B$39,0),FALSE),0)
+IFERROR(HLOOKUP("total kat 3",'[16]Månedlig Olie Rapport'!$A$2:$AG$39,MATCH("Salg til platform 3.g.",'[16]Månedlig Olie Rapport'!$B$2:$B$39,0),FALSE),0)
+IFERROR(HLOOKUP("total kat 3",'[16]Månedlig Olie Rapport'!$A$2:$AG$39,MATCH("Eget forbrug uden for raffinaderi 3*",'[16]Månedlig Olie Rapport'!$B$2:$B$39,0),FALSE),0)-IFERROR(HLOOKUP("total kat 3",'[16]Månedlig Olie Rapport'!$A$2:$AG$39,MATCH("Køb fra andre 2e",'[16]Månedlig Olie Rapport'!$B$2:$B$39,0),FALSE),0)</f>
        <v>1764</v>
      </c>
      <c r="I370" s="16">
        <f>IFERROR(HLOOKUP("total kat 3",'[16]Månedlig Olie Rapport'!$A$2:$AG$39,MATCH("EGEN BEHOLDNING ULTIMO",'[16]Månedlig Olie Rapport'!$A$2:$A$39,0),FALSE),0)</f>
        <v>322944</v>
      </c>
      <c r="J370" s="15"/>
      <c r="K370" s="15"/>
      <c r="L370" s="14">
        <f t="shared" si="70"/>
        <v>71.706599999999995</v>
      </c>
      <c r="N370" s="23" t="str">
        <f>'Olieforbrug, TJ'!M370</f>
        <v>April</v>
      </c>
    </row>
    <row r="371" spans="1:14" x14ac:dyDescent="0.2">
      <c r="A371" s="23" t="str">
        <f>'Olieforbrug, TJ'!A371</f>
        <v>Maj</v>
      </c>
      <c r="C371" s="16">
        <f>IFERROR(HLOOKUP("total kat 3",'[17]Månedlig Olie Rapport'!$B$2:$AG$39,MATCH("Egen produktion 2.i.",'[17]Månedlig Olie Rapport'!$B$2:$B$39,0),FALSE),0)-IFERROR(HLOOKUP("total kat 3",'[17]Månedlig Olie Rapport'!$B$2:$AG$39,MATCH("Anvendt til produktion 3.n",'[17]Månedlig Olie Rapport'!$B$2:$B$39,0),FALSE),0)</f>
        <v>122135</v>
      </c>
      <c r="D371" s="16">
        <f>IFERROR(HLOOKUP("total kat 3",'[17]Månedlig Olie Rapport'!$A$2:$AG$39,MATCH("Import 2.a.",'[17]Månedlig Olie Rapport'!$B$2:$B$39,0),FALSE),0)</f>
        <v>61869</v>
      </c>
      <c r="E371" s="16">
        <f>IFERROR(HLOOKUP("total kat 3",'[17]Månedlig Olie Rapport'!$A$2:$AG$39,MATCH("Eksport 3.a.",'[17]Månedlig Olie Rapport'!$B$2:$B$39,0),FALSE),0)</f>
        <v>159915</v>
      </c>
      <c r="F371" s="16">
        <f>IFERROR(HLOOKUP("total kat 3",'[17]Månedlig Olie Rapport'!$A$2:$AG$39,MATCH("Bunkring af udenrigsfart 3.d.",'[17]Månedlig Olie Rapport'!$B$2:$B$39,0),FALSE),0)</f>
        <v>18421</v>
      </c>
      <c r="G371" s="16">
        <f t="shared" si="71"/>
        <v>0</v>
      </c>
      <c r="H371" s="16">
        <f>IFERROR(HLOOKUP("total kat 3",'[17]Månedlig Olie Rapport'!$A$2:$AG$39,MATCH("Salg til Forsvaret 3.e.",'[17]Månedlig Olie Rapport'!$B$2:$B$39,0),FALSE),0)
+IFERROR(HLOOKUP("total kat 3",'[17]Månedlig Olie Rapport'!$A$2:$AG$39,MATCH("Salg til international luftfart 3.f.",'[17]Månedlig Olie Rapport'!$B$2:$B$39,0),FALSE),0)
+IFERROR(HLOOKUP("total kat 3",'[17]Månedlig Olie Rapport'!$A$2:$AG$39,MATCH("Salg til andre 3.h.",'[17]Månedlig Olie Rapport'!$B$2:$B$39,0),FALSE),0)
+IFERROR(HLOOKUP("total kat 3",'[17]Månedlig Olie Rapport'!$A$2:$AG$39,MATCH("Salg til platform 3.g.",'[17]Månedlig Olie Rapport'!$B$2:$B$39,0),FALSE),0)
+IFERROR(HLOOKUP("total kat 3",'[17]Månedlig Olie Rapport'!$A$2:$AG$39,MATCH("Eget forbrug uden for raffinaderi 3*",'[17]Månedlig Olie Rapport'!$B$2:$B$39,0),FALSE),0)-IFERROR(HLOOKUP("total kat 3",'[17]Månedlig Olie Rapport'!$A$2:$AG$39,MATCH("Køb fra andre 2e",'[17]Månedlig Olie Rapport'!$B$2:$B$39,0),FALSE),0)</f>
        <v>1764</v>
      </c>
      <c r="I371" s="16">
        <f>IFERROR(HLOOKUP("total kat 3",'[17]Månedlig Olie Rapport'!$A$2:$AG$39,MATCH("EGEN BEHOLDNING ULTIMO",'[17]Månedlig Olie Rapport'!$A$2:$A$39,0),FALSE),0)</f>
        <v>322944</v>
      </c>
      <c r="J371" s="15"/>
      <c r="K371" s="15"/>
      <c r="L371" s="14">
        <f t="shared" si="70"/>
        <v>71.706599999999995</v>
      </c>
      <c r="N371" s="23" t="str">
        <f>'Olieforbrug, TJ'!M371</f>
        <v>May</v>
      </c>
    </row>
    <row r="372" spans="1:14" x14ac:dyDescent="0.2">
      <c r="A372" s="23" t="str">
        <f>'Olieforbrug, TJ'!A372</f>
        <v>Juni</v>
      </c>
      <c r="C372" s="16">
        <f>IFERROR(HLOOKUP("total kat 3",'[18]Månedlig Olie Rapport'!$B$2:$AG$39,MATCH("Egen produktion 2.i.",'[18]Månedlig Olie Rapport'!$B$2:$B$39,0),FALSE),0)-IFERROR(HLOOKUP("total kat 3",'[18]Månedlig Olie Rapport'!$B$2:$AG$39,MATCH("Anvendt til produktion 3.n",'[18]Månedlig Olie Rapport'!$B$2:$B$39,0),FALSE),0)</f>
        <v>82921</v>
      </c>
      <c r="D372" s="16">
        <f>IFERROR(HLOOKUP("total kat 3",'[18]Månedlig Olie Rapport'!$A$2:$AG$39,MATCH("Import 2.a.",'[18]Månedlig Olie Rapport'!$B$2:$B$39,0),FALSE),0)</f>
        <v>78928</v>
      </c>
      <c r="E372" s="16">
        <f>IFERROR(HLOOKUP("total kat 3",'[18]Månedlig Olie Rapport'!$A$2:$AG$39,MATCH("Eksport 3.a.",'[18]Månedlig Olie Rapport'!$B$2:$B$39,0),FALSE),0)</f>
        <v>104064</v>
      </c>
      <c r="F372" s="16">
        <f>IFERROR(HLOOKUP("total kat 3",'[18]Månedlig Olie Rapport'!$A$2:$AG$39,MATCH("Bunkring af udenrigsfart 3.d.",'[18]Månedlig Olie Rapport'!$B$2:$B$39,0),FALSE),0)</f>
        <v>17766</v>
      </c>
      <c r="G372" s="16">
        <f t="shared" si="71"/>
        <v>-44958</v>
      </c>
      <c r="H372" s="16">
        <f>IFERROR(HLOOKUP("total kat 3",'[18]Månedlig Olie Rapport'!$A$2:$AG$39,MATCH("Salg til Forsvaret 3.e.",'[18]Månedlig Olie Rapport'!$B$2:$B$39,0),FALSE),0)
+IFERROR(HLOOKUP("total kat 3",'[18]Månedlig Olie Rapport'!$A$2:$AG$39,MATCH("Salg til international luftfart 3.f.",'[18]Månedlig Olie Rapport'!$B$2:$B$39,0),FALSE),0)
+IFERROR(HLOOKUP("total kat 3",'[18]Månedlig Olie Rapport'!$A$2:$AG$39,MATCH("Salg til andre 3.h.",'[18]Månedlig Olie Rapport'!$B$2:$B$39,0),FALSE),0)
+IFERROR(HLOOKUP("total kat 3",'[18]Månedlig Olie Rapport'!$A$2:$AG$39,MATCH("Salg til platform 3.g.",'[18]Månedlig Olie Rapport'!$B$2:$B$39,0),FALSE),0)
+IFERROR(HLOOKUP("total kat 3",'[18]Månedlig Olie Rapport'!$A$2:$AG$39,MATCH("Eget forbrug uden for raffinaderi 3*",'[18]Månedlig Olie Rapport'!$B$2:$B$39,0),FALSE),0)-IFERROR(HLOOKUP("total kat 3",'[18]Månedlig Olie Rapport'!$A$2:$AG$39,MATCH("Køb fra andre 2e",'[18]Månedlig Olie Rapport'!$B$2:$B$39,0),FALSE),0)</f>
        <v>1426</v>
      </c>
      <c r="I372" s="16">
        <f>IFERROR(HLOOKUP("total kat 3",'[18]Månedlig Olie Rapport'!$A$2:$AG$39,MATCH("EGEN BEHOLDNING ULTIMO",'[18]Månedlig Olie Rapport'!$A$2:$A$39,0),FALSE),0)</f>
        <v>367902</v>
      </c>
      <c r="J372" s="15"/>
      <c r="K372" s="15"/>
      <c r="L372" s="14">
        <f t="shared" si="70"/>
        <v>57.966900000000003</v>
      </c>
      <c r="N372" s="23" t="str">
        <f>'Olieforbrug, TJ'!M372</f>
        <v>June</v>
      </c>
    </row>
    <row r="373" spans="1:14" x14ac:dyDescent="0.2">
      <c r="A373" s="23" t="str">
        <f>'Olieforbrug, TJ'!A373</f>
        <v>Juli</v>
      </c>
      <c r="C373" s="16">
        <f>IFERROR(HLOOKUP("total kat 3",'[19]Månedlig Olie Rapport'!$B$2:$AG$39,MATCH("Egen produktion 2.i.",'[19]Månedlig Olie Rapport'!$B$2:$B$39,0),FALSE),0)-IFERROR(HLOOKUP("total kat 3",'[19]Månedlig Olie Rapport'!$B$2:$AG$39,MATCH("Anvendt til produktion 3.n",'[19]Månedlig Olie Rapport'!$B$2:$B$39,0),FALSE),0)</f>
        <v>86632</v>
      </c>
      <c r="D373" s="16">
        <f>IFERROR(HLOOKUP("total kat 3",'[19]Månedlig Olie Rapport'!$A$2:$AG$39,MATCH("Import 2.a.",'[19]Månedlig Olie Rapport'!$B$2:$B$39,0),FALSE),0)</f>
        <v>138580</v>
      </c>
      <c r="E373" s="16">
        <f>IFERROR(HLOOKUP("total kat 3",'[19]Månedlig Olie Rapport'!$A$2:$AG$39,MATCH("Eksport 3.a.",'[19]Månedlig Olie Rapport'!$B$2:$B$39,0),FALSE),0)</f>
        <v>312513</v>
      </c>
      <c r="F373" s="16">
        <f>IFERROR(HLOOKUP("total kat 3",'[19]Månedlig Olie Rapport'!$A$2:$AG$39,MATCH("Bunkring af udenrigsfart 3.d.",'[19]Månedlig Olie Rapport'!$B$2:$B$39,0),FALSE),0)</f>
        <v>19193</v>
      </c>
      <c r="G373" s="16">
        <f t="shared" si="71"/>
        <v>107506</v>
      </c>
      <c r="H373" s="16">
        <f>IFERROR(HLOOKUP("total kat 3",'[19]Månedlig Olie Rapport'!$A$2:$AG$39,MATCH("Salg til Forsvaret 3.e.",'[19]Månedlig Olie Rapport'!$B$2:$B$39,0),FALSE),0)
+IFERROR(HLOOKUP("total kat 3",'[19]Månedlig Olie Rapport'!$A$2:$AG$39,MATCH("Salg til international luftfart 3.f.",'[19]Månedlig Olie Rapport'!$B$2:$B$39,0),FALSE),0)
+IFERROR(HLOOKUP("total kat 3",'[19]Månedlig Olie Rapport'!$A$2:$AG$39,MATCH("Salg til andre 3.h.",'[19]Månedlig Olie Rapport'!$B$2:$B$39,0),FALSE),0)
+IFERROR(HLOOKUP("total kat 3",'[19]Månedlig Olie Rapport'!$A$2:$AG$39,MATCH("Salg til platform 3.g.",'[19]Månedlig Olie Rapport'!$B$2:$B$39,0),FALSE),0)
+IFERROR(HLOOKUP("total kat 3",'[19]Månedlig Olie Rapport'!$A$2:$AG$39,MATCH("Eget forbrug uden for raffinaderi 3*",'[19]Månedlig Olie Rapport'!$B$2:$B$39,0),FALSE),0)-IFERROR(HLOOKUP("total kat 3",'[19]Månedlig Olie Rapport'!$A$2:$AG$39,MATCH("Køb fra andre 2e",'[19]Månedlig Olie Rapport'!$B$2:$B$39,0),FALSE),0)</f>
        <v>2184</v>
      </c>
      <c r="I373" s="16">
        <f>IFERROR(HLOOKUP("total kat 3",'[19]Månedlig Olie Rapport'!$A$2:$AG$39,MATCH("EGEN BEHOLDNING ULTIMO",'[19]Månedlig Olie Rapport'!$A$2:$A$39,0),FALSE),0)</f>
        <v>260396</v>
      </c>
      <c r="J373" s="15"/>
      <c r="K373" s="15"/>
      <c r="L373" s="14">
        <f t="shared" si="70"/>
        <v>88.779599999999988</v>
      </c>
      <c r="N373" s="23" t="str">
        <f>'Olieforbrug, TJ'!M373</f>
        <v>July</v>
      </c>
    </row>
    <row r="374" spans="1:14" x14ac:dyDescent="0.2">
      <c r="A374" s="23" t="str">
        <f>'Olieforbrug, TJ'!A374</f>
        <v>August</v>
      </c>
      <c r="C374" s="16">
        <f>IFERROR(HLOOKUP("total kat 3",'[20]Månedlig Olie Rapport'!$B$2:$AG$39,MATCH("Egen produktion 2.i.",'[20]Månedlig Olie Rapport'!$B$2:$B$39,0),FALSE),0)-IFERROR(HLOOKUP("total kat 3",'[20]Månedlig Olie Rapport'!$B$2:$AG$39,MATCH("Anvendt til produktion 3.n",'[20]Månedlig Olie Rapport'!$B$2:$B$39,0),FALSE),0)</f>
        <v>94204</v>
      </c>
      <c r="D374" s="16">
        <f>IFERROR(HLOOKUP("total kat 3",'[20]Månedlig Olie Rapport'!$A$2:$AG$39,MATCH("Import 2.a.",'[20]Månedlig Olie Rapport'!$B$2:$B$39,0),FALSE),0)</f>
        <v>169856</v>
      </c>
      <c r="E374" s="16">
        <f>IFERROR(HLOOKUP("total kat 3",'[20]Månedlig Olie Rapport'!$A$2:$AG$39,MATCH("Eksport 3.a.",'[20]Månedlig Olie Rapport'!$B$2:$B$39,0),FALSE),0)</f>
        <v>206512</v>
      </c>
      <c r="F374" s="16">
        <f>IFERROR(HLOOKUP("total kat 3",'[20]Månedlig Olie Rapport'!$A$2:$AG$39,MATCH("Bunkring af udenrigsfart 3.d.",'[20]Månedlig Olie Rapport'!$B$2:$B$39,0),FALSE),0)</f>
        <v>18638</v>
      </c>
      <c r="G374" s="16">
        <f>I373-I374</f>
        <v>-37741</v>
      </c>
      <c r="H374" s="16">
        <f>IFERROR(HLOOKUP("total kat 3",'[20]Månedlig Olie Rapport'!$A$2:$AG$39,MATCH("Salg til Forsvaret 3.e.",'[20]Månedlig Olie Rapport'!$B$2:$B$39,0),FALSE),0)
+IFERROR(HLOOKUP("total kat 3",'[20]Månedlig Olie Rapport'!$A$2:$AG$39,MATCH("Salg til international luftfart 3.f.",'[20]Månedlig Olie Rapport'!$B$2:$B$39,0),FALSE),0)
+IFERROR(HLOOKUP("total kat 3",'[20]Månedlig Olie Rapport'!$A$2:$AG$39,MATCH("Salg til andre 3.h.",'[20]Månedlig Olie Rapport'!$B$2:$B$39,0),FALSE),0)
+IFERROR(HLOOKUP("total kat 3",'[20]Månedlig Olie Rapport'!$A$2:$AG$39,MATCH("Salg til platform 3.g.",'[20]Månedlig Olie Rapport'!$B$2:$B$39,0),FALSE),0)
+IFERROR(HLOOKUP("total kat 3",'[20]Månedlig Olie Rapport'!$A$2:$AG$39,MATCH("Eget forbrug uden for raffinaderi 3*",'[20]Månedlig Olie Rapport'!$B$2:$B$39,0),FALSE),0)-IFERROR(HLOOKUP("total kat 3",'[20]Månedlig Olie Rapport'!$A$2:$AG$39,MATCH("Køb fra andre 2e",'[20]Månedlig Olie Rapport'!$B$2:$B$39,0),FALSE),0)</f>
        <v>1000</v>
      </c>
      <c r="I374" s="16">
        <f>IFERROR(HLOOKUP("total kat 3",'[20]Månedlig Olie Rapport'!$A$2:$AG$39,MATCH("EGEN BEHOLDNING ULTIMO",'[20]Månedlig Olie Rapport'!$A$2:$A$39,0),FALSE),0)</f>
        <v>298137</v>
      </c>
      <c r="J374" s="15"/>
      <c r="K374" s="15"/>
      <c r="L374" s="14">
        <f t="shared" si="70"/>
        <v>40.65</v>
      </c>
      <c r="N374" s="23" t="str">
        <f>'Olieforbrug, TJ'!M374</f>
        <v>August</v>
      </c>
    </row>
    <row r="375" spans="1:14" x14ac:dyDescent="0.2">
      <c r="A375" s="23" t="str">
        <f>'Olieforbrug, TJ'!A375</f>
        <v>September</v>
      </c>
      <c r="C375" s="16">
        <f>IFERROR(HLOOKUP("total kat 3",'[21]Månedlig Olie Rapport'!$B$2:$AG$38,MATCH("Egen produktion 2.i.",'[21]Månedlig Olie Rapport'!$B$2:$B$38,0),FALSE),0)-IFERROR(HLOOKUP("total kat 3",'[21]Månedlig Olie Rapport'!$B$2:$AG$38,MATCH("Anvendt til produktion 3.n",'[21]Månedlig Olie Rapport'!$B$2:$B$38,0),FALSE),0)</f>
        <v>85754</v>
      </c>
      <c r="D375" s="16">
        <f>IFERROR(HLOOKUP("total kat 3",'[21]Månedlig Olie Rapport'!$A$2:$AG$38,MATCH("Import 2.a.",'[21]Månedlig Olie Rapport'!$B$2:$B$38,0),FALSE),0)</f>
        <v>84008</v>
      </c>
      <c r="E375" s="16">
        <f>IFERROR(HLOOKUP("total kat 3",'[21]Månedlig Olie Rapport'!$A$2:$AG$38,MATCH("Eksport 3.a.",'[21]Månedlig Olie Rapport'!$B$2:$B$38,0),FALSE),0)</f>
        <v>287602</v>
      </c>
      <c r="F375" s="16">
        <f>IFERROR(HLOOKUP("total kat 3",'[21]Månedlig Olie Rapport'!$A$2:$AG$38,MATCH("Bunkring af udenrigsfart 3.d.",'[21]Månedlig Olie Rapport'!$B$2:$B$38,0),FALSE),0)</f>
        <v>19608</v>
      </c>
      <c r="G375" s="16">
        <f>I374-I375</f>
        <v>142530</v>
      </c>
      <c r="H375" s="16">
        <f>IFERROR(HLOOKUP("total kat 3",'[21]Månedlig Olie Rapport'!$A$2:$AG$38,MATCH("Salg til Forsvaret 3.e.",'[21]Månedlig Olie Rapport'!$B$2:$B$38,0),FALSE),0)
+IFERROR(HLOOKUP("total kat 3",'[21]Månedlig Olie Rapport'!$A$2:$AG$38,MATCH("Salg til international luftfart 3.f.",'[21]Månedlig Olie Rapport'!$B$2:$B$38,0),FALSE),0)
+IFERROR(HLOOKUP("total kat 3",'[21]Månedlig Olie Rapport'!$A$2:$AG$38,MATCH("Salg til andre 3.h.",'[21]Månedlig Olie Rapport'!$B$2:$B$38,0),FALSE),0)
+IFERROR(HLOOKUP("total kat 3",'[21]Månedlig Olie Rapport'!$A$2:$AG$38,MATCH("Salg til platform 3.g.",'[21]Månedlig Olie Rapport'!$B$2:$B$38,0),FALSE),0)
+IFERROR(HLOOKUP("total kat 3",'[21]Månedlig Olie Rapport'!$A$2:$AG$38,MATCH("Eget forbrug uden for raffinaderi 3*",'[21]Månedlig Olie Rapport'!$B$2:$B$38,0),FALSE),0)-IFERROR(HLOOKUP("total kat 3",'[21]Månedlig Olie Rapport'!$A$2:$AG$38,MATCH("Køb fra andre 2e",'[21]Månedlig Olie Rapport'!$B$2:$B$38,0),FALSE),0)</f>
        <v>4069</v>
      </c>
      <c r="I375" s="16">
        <f>IFERROR(HLOOKUP("total kat 3",'[21]Månedlig Olie Rapport'!$A$2:$AG$38,MATCH("EGEN BEHOLDNING ULTIMO",'[21]Månedlig Olie Rapport'!$A$2:$A$38,0),FALSE),0)</f>
        <v>155607</v>
      </c>
      <c r="J375" s="15"/>
      <c r="K375" s="15"/>
      <c r="L375" s="14">
        <f t="shared" si="70"/>
        <v>165.40485000000001</v>
      </c>
      <c r="N375" s="23" t="str">
        <f>'Olieforbrug, TJ'!M375</f>
        <v>September</v>
      </c>
    </row>
    <row r="376" spans="1:14" x14ac:dyDescent="0.2">
      <c r="A376" s="23" t="str">
        <f>'Olieforbrug, TJ'!A376</f>
        <v>Oktober</v>
      </c>
      <c r="C376" s="16">
        <f>IFERROR(HLOOKUP("total kat 3",'[22]Månedlig Olie Rapport'!$B$2:$AG$38,MATCH("Egen produktion 2.i.",'[22]Månedlig Olie Rapport'!$B$2:$B$38,0),FALSE),0)-IFERROR(HLOOKUP("total kat 3",'[22]Månedlig Olie Rapport'!$B$2:$AG$38,MATCH("Anvendt til produktion 3.n",'[22]Månedlig Olie Rapport'!$B$2:$B$38,0),FALSE),0)</f>
        <v>109270</v>
      </c>
      <c r="D376" s="16">
        <f>IFERROR(HLOOKUP("total kat 3",'[22]Månedlig Olie Rapport'!$A$2:$AG$38,MATCH("Import 2.a.",'[22]Månedlig Olie Rapport'!$B$2:$B$38,0),FALSE),0)</f>
        <v>108059</v>
      </c>
      <c r="E376" s="16">
        <f>IFERROR(HLOOKUP("total kat 3",'[22]Månedlig Olie Rapport'!$A$2:$AG$38,MATCH("Eksport 3.a.",'[22]Månedlig Olie Rapport'!$B$2:$B$38,0),FALSE),0)</f>
        <v>181147</v>
      </c>
      <c r="F376" s="16">
        <f>IFERROR(HLOOKUP("total kat 3",'[22]Månedlig Olie Rapport'!$A$2:$AG$38,MATCH("Bunkring af udenrigsfart 3.d.",'[22]Månedlig Olie Rapport'!$B$2:$B$38,0),FALSE),0)</f>
        <v>19808</v>
      </c>
      <c r="G376" s="16">
        <f>I375-I376</f>
        <v>-6320</v>
      </c>
      <c r="H376" s="16">
        <f>IFERROR(HLOOKUP("total kat 3",'[22]Månedlig Olie Rapport'!$A$2:$AG$38,MATCH("Salg til Forsvaret 3.e.",'[22]Månedlig Olie Rapport'!$B$2:$B$38,0),FALSE),0)
+IFERROR(HLOOKUP("total kat 3",'[22]Månedlig Olie Rapport'!$A$2:$AG$38,MATCH("Salg til international luftfart 3.f.",'[22]Månedlig Olie Rapport'!$B$2:$B$38,0),FALSE),0)
+IFERROR(HLOOKUP("total kat 3",'[22]Månedlig Olie Rapport'!$A$2:$AG$38,MATCH("Salg til andre 3.h.",'[22]Månedlig Olie Rapport'!$B$2:$B$38,0),FALSE),0)
+IFERROR(HLOOKUP("total kat 3",'[22]Månedlig Olie Rapport'!$A$2:$AG$38,MATCH("Salg til platform 3.g.",'[22]Månedlig Olie Rapport'!$B$2:$B$38,0),FALSE),0)
+IFERROR(HLOOKUP("total kat 3",'[22]Månedlig Olie Rapport'!$A$2:$AG$38,MATCH("Eget forbrug uden for raffinaderi 3*",'[22]Månedlig Olie Rapport'!$B$2:$B$38,0),FALSE),0)-IFERROR(HLOOKUP("total kat 3",'[22]Månedlig Olie Rapport'!$A$2:$AG$38,MATCH("Køb fra andre 2e",'[22]Månedlig Olie Rapport'!$B$2:$B$38,0),FALSE),0)</f>
        <v>9614</v>
      </c>
      <c r="I376" s="16">
        <f>IFERROR(HLOOKUP("total kat 3",'[22]Månedlig Olie Rapport'!$A$2:$AG$38,MATCH("EGEN BEHOLDNING ULTIMO",'[22]Månedlig Olie Rapport'!$A$2:$A$38,0),FALSE),0)</f>
        <v>161927</v>
      </c>
      <c r="J376" s="15"/>
      <c r="K376" s="15"/>
      <c r="L376" s="14">
        <f t="shared" si="70"/>
        <v>390.8091</v>
      </c>
      <c r="N376" s="23" t="str">
        <f>'Olieforbrug, TJ'!M376</f>
        <v>October</v>
      </c>
    </row>
    <row r="377" spans="1:14" x14ac:dyDescent="0.2">
      <c r="A377" s="23" t="str">
        <f>'Olieforbrug, TJ'!A377</f>
        <v>November</v>
      </c>
      <c r="C377" s="16">
        <f>IFERROR(HLOOKUP("total kat 3",'[23]Månedlig Olie Rapport'!$B$2:$AG$38,MATCH("Egen produktion 2.i.",'[23]Månedlig Olie Rapport'!$B$2:$B$38,0),FALSE),0)-IFERROR(HLOOKUP("total kat 3",'[23]Månedlig Olie Rapport'!$B$2:$AG$38,MATCH("Anvendt til produktion 3.n",'[23]Månedlig Olie Rapport'!$B$2:$B$38,0),FALSE),0)</f>
        <v>103444</v>
      </c>
      <c r="D377" s="16">
        <f>IFERROR(HLOOKUP("total kat 3",'[23]Månedlig Olie Rapport'!$A$2:$AG$38,MATCH("Import 2.a.",'[23]Månedlig Olie Rapport'!$B$2:$B$38,0),FALSE),0)</f>
        <v>104497</v>
      </c>
      <c r="E377" s="16">
        <f>IFERROR(HLOOKUP("total kat 3",'[23]Månedlig Olie Rapport'!$A$2:$AG$38,MATCH("Eksport 3.a.",'[23]Månedlig Olie Rapport'!$B$2:$B$38,0),FALSE),0)</f>
        <v>178316</v>
      </c>
      <c r="F377" s="16">
        <f>IFERROR(HLOOKUP("total kat 3",'[23]Månedlig Olie Rapport'!$A$2:$AG$38,MATCH("Bunkring af udenrigsfart 3.d.",'[23]Månedlig Olie Rapport'!$B$2:$B$38,0),FALSE),0)</f>
        <v>12200</v>
      </c>
      <c r="G377" s="16">
        <f>I376-I377</f>
        <v>-7980</v>
      </c>
      <c r="H377" s="16">
        <f>IFERROR(HLOOKUP("total kat 3",'[23]Månedlig Olie Rapport'!$A$2:$AG$38,MATCH("Salg til Forsvaret 3.e.",'[23]Månedlig Olie Rapport'!$B$2:$B$38,0),FALSE),0)
+IFERROR(HLOOKUP("total kat 3",'[23]Månedlig Olie Rapport'!$A$2:$AG$38,MATCH("Salg til international luftfart 3.f.",'[23]Månedlig Olie Rapport'!$B$2:$B$38,0),FALSE),0)
+IFERROR(HLOOKUP("total kat 3",'[23]Månedlig Olie Rapport'!$A$2:$AG$38,MATCH("Salg til andre 3.h.",'[23]Månedlig Olie Rapport'!$B$2:$B$38,0),FALSE),0)
+IFERROR(HLOOKUP("total kat 3",'[23]Månedlig Olie Rapport'!$A$2:$AG$38,MATCH("Salg til platform 3.g.",'[23]Månedlig Olie Rapport'!$B$2:$B$38,0),FALSE),0)
+IFERROR(HLOOKUP("total kat 3",'[23]Månedlig Olie Rapport'!$A$2:$AG$38,MATCH("Eget forbrug uden for raffinaderi 3*",'[23]Månedlig Olie Rapport'!$B$2:$B$38,0),FALSE),0)-IFERROR(HLOOKUP("total kat 3",'[23]Månedlig Olie Rapport'!$A$2:$AG$38,MATCH("Køb fra andre 2e",'[23]Månedlig Olie Rapport'!$B$2:$B$38,0),FALSE),0)</f>
        <v>7468</v>
      </c>
      <c r="I377" s="16">
        <f>IFERROR(HLOOKUP("total kat 3",'[23]Månedlig Olie Rapport'!$A$2:$AG$38,MATCH("EGEN BEHOLDNING ULTIMO",'[23]Månedlig Olie Rapport'!$A$2:$A$38,0),FALSE),0)</f>
        <v>169907</v>
      </c>
      <c r="J377" s="15"/>
      <c r="K377" s="15"/>
      <c r="L377" s="14">
        <f t="shared" si="70"/>
        <v>303.57420000000002</v>
      </c>
      <c r="N377" s="23" t="str">
        <f>'Olieforbrug, TJ'!M377</f>
        <v>November</v>
      </c>
    </row>
    <row r="378" spans="1:14" ht="13.5" thickBot="1" x14ac:dyDescent="0.25">
      <c r="A378" s="41" t="str">
        <f>'Olieforbrug, TJ'!A378</f>
        <v>December</v>
      </c>
      <c r="C378" s="42">
        <f>IFERROR(HLOOKUP("total kat 3",'[24]Månedlig Olie Rapport'!$B$2:$AG$38,MATCH("Egen produktion 2.i.",'[24]Månedlig Olie Rapport'!$B$2:$B$38,0),FALSE),0)-IFERROR(HLOOKUP("total kat 3",'[24]Månedlig Olie Rapport'!$B$2:$AG$38,MATCH("Anvendt til produktion 3.n",'[24]Månedlig Olie Rapport'!$B$2:$B$38,0),FALSE),0)</f>
        <v>109021</v>
      </c>
      <c r="D378" s="42">
        <f>IFERROR(HLOOKUP("total kat 3",'[24]Månedlig Olie Rapport'!$A$2:$AG$38,MATCH("Import 2.a.",'[24]Månedlig Olie Rapport'!$B$2:$B$38,0),FALSE),0)</f>
        <v>238779</v>
      </c>
      <c r="E378" s="42">
        <f>IFERROR(HLOOKUP("total kat 3",'[24]Månedlig Olie Rapport'!$A$2:$AG$38,MATCH("Eksport 3.a.",'[24]Månedlig Olie Rapport'!$B$2:$B$38,0),FALSE),0)</f>
        <v>232764</v>
      </c>
      <c r="F378" s="42">
        <f>IFERROR(HLOOKUP("total kat 3",'[24]Månedlig Olie Rapport'!$A$2:$AG$38,MATCH("Bunkring af udenrigsfart 3.d.",'[24]Månedlig Olie Rapport'!$B$2:$B$38,0),FALSE),0)</f>
        <v>19151</v>
      </c>
      <c r="G378" s="42">
        <f>I377-I378</f>
        <v>-51325</v>
      </c>
      <c r="H378" s="42">
        <f>IFERROR(HLOOKUP("total kat 3",'[24]Månedlig Olie Rapport'!$A$2:$AG$38,MATCH("Salg til Forsvaret 3.e.",'[24]Månedlig Olie Rapport'!$B$2:$B$38,0),FALSE),0)
+IFERROR(HLOOKUP("total kat 3",'[24]Månedlig Olie Rapport'!$A$2:$AG$38,MATCH("Salg til international luftfart 3.f.",'[24]Månedlig Olie Rapport'!$B$2:$B$38,0),FALSE),0)
+IFERROR(HLOOKUP("total kat 3",'[24]Månedlig Olie Rapport'!$A$2:$AG$38,MATCH("Salg til andre 3.h.",'[24]Månedlig Olie Rapport'!$B$2:$B$38,0),FALSE),0)
+IFERROR(HLOOKUP("total kat 3",'[24]Månedlig Olie Rapport'!$A$2:$AG$38,MATCH("Salg til platform 3.g.",'[24]Månedlig Olie Rapport'!$B$2:$B$38,0),FALSE),0)
+IFERROR(HLOOKUP("total kat 3",'[24]Månedlig Olie Rapport'!$A$2:$AG$38,MATCH("Eget forbrug uden for raffinaderi 3*",'[24]Månedlig Olie Rapport'!$B$2:$B$38,0),FALSE),0)-IFERROR(HLOOKUP("total kat 3",'[24]Månedlig Olie Rapport'!$A$2:$AG$38,MATCH("Køb fra andre 2e",'[24]Månedlig Olie Rapport'!$B$2:$B$38,0),FALSE),0)</f>
        <v>13207</v>
      </c>
      <c r="I378" s="42">
        <f>IFERROR(HLOOKUP("total kat 3",'[24]Månedlig Olie Rapport'!$A$2:$AG$38,MATCH("EGEN BEHOLDNING ULTIMO",'[24]Månedlig Olie Rapport'!$A$2:$A$38,0),FALSE),0)</f>
        <v>221232</v>
      </c>
      <c r="J378" s="2"/>
      <c r="K378" s="2"/>
      <c r="L378" s="54">
        <f t="shared" si="70"/>
        <v>536.86454999999989</v>
      </c>
      <c r="N378" s="43" t="str">
        <f>'Olieforbrug, TJ'!M378</f>
        <v>December</v>
      </c>
    </row>
    <row r="379" spans="1:14" x14ac:dyDescent="0.2">
      <c r="A379" s="37">
        <v>2019</v>
      </c>
      <c r="B379" s="15"/>
      <c r="C379" s="16"/>
      <c r="D379" s="16"/>
      <c r="E379" s="16"/>
      <c r="F379" s="16"/>
      <c r="G379" s="16"/>
      <c r="H379" s="16"/>
      <c r="I379" s="16"/>
      <c r="J379" s="15"/>
      <c r="K379" s="15"/>
      <c r="L379" s="14"/>
      <c r="M379" s="3"/>
      <c r="N379" s="37">
        <v>2019</v>
      </c>
    </row>
    <row r="380" spans="1:14" x14ac:dyDescent="0.2">
      <c r="A380" s="23" t="str">
        <f>'Olieforbrug, TJ'!A380</f>
        <v>Januar</v>
      </c>
      <c r="C380" s="16">
        <f>IFERROR(HLOOKUP("total kat 3",'[25]Månedlig Olie Rapport'!$B$2:$AG$39,MATCH("Egen produktion 2.i.",'[25]Månedlig Olie Rapport'!$B$2:$B$39,0),FALSE),0)-IFERROR(HLOOKUP("total kat 3",'[25]Månedlig Olie Rapport'!$B$2:$AG$39,MATCH("Anvendt til produktion 3.n",'[25]Månedlig Olie Rapport'!$B$2:$B$39,0),FALSE),0)</f>
        <v>117209</v>
      </c>
      <c r="D380" s="16">
        <f>IFERROR(HLOOKUP("total kat 3",'[25]Månedlig Olie Rapport'!$A$2:$AG$39,MATCH("Import 2.a.",'[25]Månedlig Olie Rapport'!$B$2:$B$39,0),FALSE),0)</f>
        <v>160369</v>
      </c>
      <c r="E380" s="16">
        <f>IFERROR(HLOOKUP("total kat 3",'[25]Månedlig Olie Rapport'!$A$2:$AG$39,MATCH("Eksport 3.a.",'[25]Månedlig Olie Rapport'!$B$2:$B$39,0),FALSE),0)</f>
        <v>236408</v>
      </c>
      <c r="F380" s="16">
        <f>IFERROR(HLOOKUP("total kat 3",'[25]Månedlig Olie Rapport'!$A$2:$AG$39,MATCH("Bunkring af udenrigsfart 3.d.",'[25]Månedlig Olie Rapport'!$B$2:$B$39,0),FALSE),0)</f>
        <v>22887</v>
      </c>
      <c r="G380" s="16">
        <f>I378-I380</f>
        <v>-13522</v>
      </c>
      <c r="H380" s="16">
        <f>IFERROR(HLOOKUP("total kat 3",'[25]Månedlig Olie Rapport'!$A$2:$AG$39,MATCH("Salg til Forsvaret 3.e.",'[25]Månedlig Olie Rapport'!$B$2:$B$39,0),FALSE),0)
+IFERROR(HLOOKUP("total kat 3",'[25]Månedlig Olie Rapport'!$A$2:$AG$39,MATCH("Salg til international luftfart 3.f.",'[25]Månedlig Olie Rapport'!$B$2:$B$39,0),FALSE),0)
+IFERROR(HLOOKUP("total kat 3",'[25]Månedlig Olie Rapport'!$A$2:$AG$39,MATCH("Salg til andre 3.h.",'[25]Månedlig Olie Rapport'!$B$2:$B$39,0),FALSE),0)
+IFERROR(HLOOKUP("total kat 3",'[25]Månedlig Olie Rapport'!$A$2:$AG$39,MATCH("Salg til platform 3.g.",'[25]Månedlig Olie Rapport'!$B$2:$B$39,0),FALSE),0)
+IFERROR(HLOOKUP("total kat 3",'[25]Månedlig Olie Rapport'!$A$2:$AG$39,MATCH("Eget forbrug uden for raffinaderi 3*",'[25]Månedlig Olie Rapport'!$B$2:$B$39,0),FALSE),0)-IFERROR(HLOOKUP("total kat 3",'[25]Månedlig Olie Rapport'!$A$2:$AG$39,MATCH("Køb fra andre 2e",'[25]Månedlig Olie Rapport'!$B$2:$B$39,0),FALSE),0)</f>
        <v>4852</v>
      </c>
      <c r="I380" s="16">
        <f>IFERROR(HLOOKUP("total kat 3",'[25]Månedlig Olie Rapport'!$A$2:$AG$39,MATCH("EGEN BEHOLDNING ULTIMO",'[25]Månedlig Olie Rapport'!$A$2:$A$39,0),FALSE),0)</f>
        <v>234754</v>
      </c>
      <c r="J380" s="15"/>
      <c r="K380" s="15"/>
      <c r="L380" s="14">
        <f t="shared" ref="L380:L385" si="72">H380*40.65/1000</f>
        <v>197.2338</v>
      </c>
      <c r="N380" s="23" t="str">
        <f>'Olieforbrug, TJ'!M380</f>
        <v>January</v>
      </c>
    </row>
    <row r="381" spans="1:14" x14ac:dyDescent="0.2">
      <c r="A381" s="23" t="str">
        <f>'Olieforbrug, TJ'!A381</f>
        <v>Februar</v>
      </c>
      <c r="C381" s="16">
        <f>IFERROR(HLOOKUP("total kat 3",'[26]Månedlig Olie Rapport'!$B$2:$AG$39,MATCH("Egen produktion 2.i.",'[26]Månedlig Olie Rapport'!$B$2:$B$39,0),FALSE),0)-IFERROR(HLOOKUP("total kat 3",'[26]Månedlig Olie Rapport'!$B$2:$AG$39,MATCH("Anvendt til produktion 3.n",'[26]Månedlig Olie Rapport'!$B$2:$B$39,0),FALSE),0)</f>
        <v>107813</v>
      </c>
      <c r="D381" s="16">
        <f>IFERROR(HLOOKUP("total kat 3",'[26]Månedlig Olie Rapport'!$A$2:$AG$39,MATCH("Import 2.a.",'[26]Månedlig Olie Rapport'!$B$2:$B$39,0),FALSE),0)</f>
        <v>112232</v>
      </c>
      <c r="E381" s="16">
        <f>IFERROR(HLOOKUP("total kat 3",'[26]Månedlig Olie Rapport'!$A$2:$AG$39,MATCH("Eksport 3.a.",'[26]Månedlig Olie Rapport'!$B$2:$B$39,0),FALSE),0)</f>
        <v>105834</v>
      </c>
      <c r="F381" s="16">
        <f>IFERROR(HLOOKUP("total kat 3",'[26]Månedlig Olie Rapport'!$A$2:$AG$39,MATCH("Bunkring af udenrigsfart 3.d.",'[26]Månedlig Olie Rapport'!$B$2:$B$39,0),FALSE),0)</f>
        <v>23211</v>
      </c>
      <c r="G381" s="16">
        <f t="shared" ref="G381:G386" si="73">I380-I381</f>
        <v>-84957</v>
      </c>
      <c r="H381" s="16">
        <f>IFERROR(HLOOKUP("total kat 3",'[26]Månedlig Olie Rapport'!$A$2:$AG$39,MATCH("Salg til Forsvaret 3.e.",'[26]Månedlig Olie Rapport'!$B$2:$B$39,0),FALSE),0)
+IFERROR(HLOOKUP("total kat 3",'[26]Månedlig Olie Rapport'!$A$2:$AG$39,MATCH("Salg til international luftfart 3.f.",'[26]Månedlig Olie Rapport'!$B$2:$B$39,0),FALSE),0)
+IFERROR(HLOOKUP("total kat 3",'[26]Månedlig Olie Rapport'!$A$2:$AG$39,MATCH("Salg til andre 3.h.",'[26]Månedlig Olie Rapport'!$B$2:$B$39,0),FALSE),0)
+IFERROR(HLOOKUP("total kat 3",'[26]Månedlig Olie Rapport'!$A$2:$AG$39,MATCH("Salg til platform 3.g.",'[26]Månedlig Olie Rapport'!$B$2:$B$39,0),FALSE),0)
+IFERROR(HLOOKUP("total kat 3",'[26]Månedlig Olie Rapport'!$A$2:$AG$39,MATCH("Eget forbrug uden for raffinaderi 3*",'[26]Månedlig Olie Rapport'!$B$2:$B$39,0),FALSE),0)-IFERROR(HLOOKUP("total kat 3",'[26]Månedlig Olie Rapport'!$A$2:$AG$39,MATCH("Køb fra andre 2e",'[26]Månedlig Olie Rapport'!$B$2:$B$39,0),FALSE),0)</f>
        <v>3977</v>
      </c>
      <c r="I381" s="16">
        <f>IFERROR(HLOOKUP("total kat 3",'[26]Månedlig Olie Rapport'!$A$2:$AG$39,MATCH("EGEN BEHOLDNING ULTIMO",'[26]Månedlig Olie Rapport'!$A$2:$A$39,0),FALSE),0)</f>
        <v>319711</v>
      </c>
      <c r="J381" s="15"/>
      <c r="K381" s="15"/>
      <c r="L381" s="14">
        <f t="shared" si="72"/>
        <v>161.66504999999998</v>
      </c>
      <c r="N381" s="23" t="str">
        <f>'Olieforbrug, TJ'!M381</f>
        <v>February</v>
      </c>
    </row>
    <row r="382" spans="1:14" x14ac:dyDescent="0.2">
      <c r="A382" s="23" t="str">
        <f>'Olieforbrug, TJ'!A382</f>
        <v>Marts</v>
      </c>
      <c r="C382" s="16">
        <f>IFERROR(HLOOKUP("total kat 3",'[27]Månedlig Olie Rapport'!$B$2:$AG$39,MATCH("Egen produktion 2.i.",'[27]Månedlig Olie Rapport'!$B$2:$B$39,0),FALSE),0)-IFERROR(HLOOKUP("total kat 3",'[27]Månedlig Olie Rapport'!$B$2:$AG$39,MATCH("Anvendt til produktion 3.n",'[27]Månedlig Olie Rapport'!$B$2:$B$39,0),FALSE),0)</f>
        <v>140537</v>
      </c>
      <c r="D382" s="16">
        <f>IFERROR(HLOOKUP("total kat 3",'[27]Månedlig Olie Rapport'!$A$2:$AG$39,MATCH("Import 2.a.",'[27]Månedlig Olie Rapport'!$B$2:$B$39,0),FALSE),0)</f>
        <v>98016</v>
      </c>
      <c r="E382" s="16">
        <f>IFERROR(HLOOKUP("total kat 3",'[27]Månedlig Olie Rapport'!$A$2:$AG$39,MATCH("Eksport 3.a.",'[27]Månedlig Olie Rapport'!$B$2:$B$39,0),FALSE),0)</f>
        <v>319378</v>
      </c>
      <c r="F382" s="16">
        <f>IFERROR(HLOOKUP("total kat 3",'[27]Månedlig Olie Rapport'!$A$2:$AG$39,MATCH("Bunkring af udenrigsfart 3.d.",'[27]Månedlig Olie Rapport'!$B$2:$B$39,0),FALSE),0)</f>
        <v>28633</v>
      </c>
      <c r="G382" s="16">
        <f t="shared" si="73"/>
        <v>110178</v>
      </c>
      <c r="H382" s="16">
        <f>IFERROR(HLOOKUP("total kat 3",'[27]Månedlig Olie Rapport'!$A$2:$AG$39,MATCH("Salg til Forsvaret 3.e.",'[27]Månedlig Olie Rapport'!$B$2:$B$39,0),FALSE),0)
+IFERROR(HLOOKUP("total kat 3",'[27]Månedlig Olie Rapport'!$A$2:$AG$39,MATCH("Salg til international luftfart 3.f.",'[27]Månedlig Olie Rapport'!$B$2:$B$39,0),FALSE),0)
+IFERROR(HLOOKUP("total kat 3",'[27]Månedlig Olie Rapport'!$A$2:$AG$39,MATCH("Salg til andre 3.h.",'[27]Månedlig Olie Rapport'!$B$2:$B$39,0),FALSE),0)
+IFERROR(HLOOKUP("total kat 3",'[27]Månedlig Olie Rapport'!$A$2:$AG$39,MATCH("Salg til platform 3.g.",'[27]Månedlig Olie Rapport'!$B$2:$B$39,0),FALSE),0)
+IFERROR(HLOOKUP("total kat 3",'[27]Månedlig Olie Rapport'!$A$2:$AG$39,MATCH("Eget forbrug uden for raffinaderi 3*",'[27]Månedlig Olie Rapport'!$B$2:$B$39,0),FALSE),0)-IFERROR(HLOOKUP("total kat 3",'[27]Månedlig Olie Rapport'!$A$2:$AG$39,MATCH("Køb fra andre 2e",'[27]Månedlig Olie Rapport'!$B$2:$B$39,0),FALSE),0)</f>
        <v>578</v>
      </c>
      <c r="I382" s="16">
        <f>IFERROR(HLOOKUP("total kat 3",'[27]Månedlig Olie Rapport'!$A$2:$AG$39,MATCH("EGEN BEHOLDNING ULTIMO",'[27]Månedlig Olie Rapport'!$A$2:$A$39,0),FALSE),0)</f>
        <v>209533</v>
      </c>
      <c r="J382" s="15"/>
      <c r="K382" s="15"/>
      <c r="L382" s="14">
        <f t="shared" si="72"/>
        <v>23.495699999999999</v>
      </c>
      <c r="N382" s="23" t="str">
        <f>'Olieforbrug, TJ'!M382</f>
        <v>March</v>
      </c>
    </row>
    <row r="383" spans="1:14" x14ac:dyDescent="0.2">
      <c r="A383" s="23" t="str">
        <f>'Olieforbrug, TJ'!A383</f>
        <v>April</v>
      </c>
      <c r="C383" s="16">
        <f>IFERROR(HLOOKUP("total kat 3",'[28]Månedlig Olie Rapport'!$B$2:$AG$39,MATCH("Egen produktion 2.i.",'[28]Månedlig Olie Rapport'!$B$2:$B$39,0),FALSE),0)-IFERROR(HLOOKUP("total kat 3",'[28]Månedlig Olie Rapport'!$B$2:$AG$39,MATCH("Anvendt til produktion 3.n",'[28]Månedlig Olie Rapport'!$B$2:$B$39,0),FALSE),0)</f>
        <v>118635</v>
      </c>
      <c r="D383" s="16">
        <f>IFERROR(HLOOKUP("total kat 3",'[28]Månedlig Olie Rapport'!$A$2:$AG$39,MATCH("Import 2.a.",'[28]Månedlig Olie Rapport'!$B$2:$B$39,0),FALSE),0)</f>
        <v>86592</v>
      </c>
      <c r="E383" s="16">
        <f>IFERROR(HLOOKUP("total kat 3",'[28]Månedlig Olie Rapport'!$A$2:$AG$39,MATCH("Eksport 3.a.",'[28]Månedlig Olie Rapport'!$B$2:$B$39,0),FALSE),0)</f>
        <v>165255</v>
      </c>
      <c r="F383" s="16">
        <f>IFERROR(HLOOKUP("total kat 3",'[28]Månedlig Olie Rapport'!$A$2:$AG$39,MATCH("Bunkring af udenrigsfart 3.d.",'[28]Månedlig Olie Rapport'!$B$2:$B$39,0),FALSE),0)</f>
        <v>23732</v>
      </c>
      <c r="G383" s="16">
        <f t="shared" si="73"/>
        <v>-13240</v>
      </c>
      <c r="H383" s="16">
        <f>IFERROR(HLOOKUP("total kat 3",'[28]Månedlig Olie Rapport'!$A$2:$AG$39,MATCH("Salg til Forsvaret 3.e.",'[28]Månedlig Olie Rapport'!$B$2:$B$39,0),FALSE),0)
+IFERROR(HLOOKUP("total kat 3",'[28]Månedlig Olie Rapport'!$A$2:$AG$39,MATCH("Salg til international luftfart 3.f.",'[28]Månedlig Olie Rapport'!$B$2:$B$39,0),FALSE),0)
+IFERROR(HLOOKUP("total kat 3",'[28]Månedlig Olie Rapport'!$A$2:$AG$39,MATCH("Salg til andre 3.h.",'[28]Månedlig Olie Rapport'!$B$2:$B$39,0),FALSE),0)
+IFERROR(HLOOKUP("total kat 3",'[28]Månedlig Olie Rapport'!$A$2:$AG$39,MATCH("Salg til platform 3.g.",'[28]Månedlig Olie Rapport'!$B$2:$B$39,0),FALSE),0)
+IFERROR(HLOOKUP("total kat 3",'[28]Månedlig Olie Rapport'!$A$2:$AG$39,MATCH("Eget forbrug uden for raffinaderi 3*",'[28]Månedlig Olie Rapport'!$B$2:$B$39,0),FALSE),0)-IFERROR(HLOOKUP("total kat 3",'[28]Månedlig Olie Rapport'!$A$2:$AG$39,MATCH("Køb fra andre 2e",'[28]Månedlig Olie Rapport'!$B$2:$B$39,0),FALSE),0)</f>
        <v>1227</v>
      </c>
      <c r="I383" s="16">
        <f>IFERROR(HLOOKUP("total kat 3",'[28]Månedlig Olie Rapport'!$A$2:$AG$39,MATCH("EGEN BEHOLDNING ULTIMO",'[28]Månedlig Olie Rapport'!$A$2:$A$39,0),FALSE),0)</f>
        <v>222773</v>
      </c>
      <c r="J383" s="15"/>
      <c r="K383" s="15"/>
      <c r="L383" s="14">
        <f t="shared" si="72"/>
        <v>49.877549999999992</v>
      </c>
      <c r="N383" s="23" t="str">
        <f>'Olieforbrug, TJ'!M383</f>
        <v>April</v>
      </c>
    </row>
    <row r="384" spans="1:14" x14ac:dyDescent="0.2">
      <c r="A384" s="23" t="str">
        <f>'Olieforbrug, TJ'!A384</f>
        <v>Maj</v>
      </c>
      <c r="C384" s="16">
        <f>IFERROR(HLOOKUP("total kat 3",'[29]Månedlig Olie Rapport'!$B$2:$AG$39,MATCH("Egen produktion 2.i.",'[29]Månedlig Olie Rapport'!$B$2:$B$39,0),FALSE),0)-IFERROR(HLOOKUP("total kat 3",'[29]Månedlig Olie Rapport'!$B$2:$AG$39,MATCH("Anvendt til produktion 3.n",'[29]Månedlig Olie Rapport'!$B$2:$B$39,0),FALSE),0)</f>
        <v>103734</v>
      </c>
      <c r="D384" s="16">
        <f>IFERROR(HLOOKUP("total kat 3",'[29]Månedlig Olie Rapport'!$A$2:$AG$39,MATCH("Import 2.a.",'[29]Månedlig Olie Rapport'!$B$2:$B$39,0),FALSE),0)</f>
        <v>132553</v>
      </c>
      <c r="E384" s="16">
        <f>IFERROR(HLOOKUP("total kat 3",'[29]Månedlig Olie Rapport'!$A$2:$AG$39,MATCH("Eksport 3.a.",'[29]Månedlig Olie Rapport'!$B$2:$B$39,0),FALSE),0)</f>
        <v>84476</v>
      </c>
      <c r="F384" s="16">
        <f>IFERROR(HLOOKUP("total kat 3",'[29]Månedlig Olie Rapport'!$A$2:$AG$39,MATCH("Bunkring af udenrigsfart 3.d.",'[29]Månedlig Olie Rapport'!$B$2:$B$39,0),FALSE),0)</f>
        <v>29828</v>
      </c>
      <c r="G384" s="16">
        <f t="shared" si="73"/>
        <v>-119801</v>
      </c>
      <c r="H384" s="16">
        <f>IFERROR(HLOOKUP("total kat 3",'[29]Månedlig Olie Rapport'!$A$2:$AG$39,MATCH("Salg til Forsvaret 3.e.",'[29]Månedlig Olie Rapport'!$B$2:$B$39,0),FALSE),0)
+IFERROR(HLOOKUP("total kat 3",'[29]Månedlig Olie Rapport'!$A$2:$AG$39,MATCH("Salg til international luftfart 3.f.",'[29]Månedlig Olie Rapport'!$B$2:$B$39,0),FALSE),0)
+IFERROR(HLOOKUP("total kat 3",'[29]Månedlig Olie Rapport'!$A$2:$AG$39,MATCH("Salg til andre 3.h.",'[29]Månedlig Olie Rapport'!$B$2:$B$39,0),FALSE),0)
+IFERROR(HLOOKUP("total kat 3",'[29]Månedlig Olie Rapport'!$A$2:$AG$39,MATCH("Salg til platform 3.g.",'[29]Månedlig Olie Rapport'!$B$2:$B$39,0),FALSE),0)
+IFERROR(HLOOKUP("total kat 3",'[29]Månedlig Olie Rapport'!$A$2:$AG$39,MATCH("Eget forbrug uden for raffinaderi 3*",'[29]Månedlig Olie Rapport'!$B$2:$B$39,0),FALSE),0)-IFERROR(HLOOKUP("total kat 3",'[29]Månedlig Olie Rapport'!$A$2:$AG$39,MATCH("Køb fra andre 2e",'[29]Månedlig Olie Rapport'!$B$2:$B$39,0),FALSE),0)</f>
        <v>971</v>
      </c>
      <c r="I384" s="16">
        <f>IFERROR(HLOOKUP("total kat 3",'[29]Månedlig Olie Rapport'!$A$2:$AG$39,MATCH("EGEN BEHOLDNING ULTIMO",'[29]Månedlig Olie Rapport'!$A$2:$A$39,0),FALSE),0)</f>
        <v>342574</v>
      </c>
      <c r="J384" s="15"/>
      <c r="K384" s="15"/>
      <c r="L384" s="14">
        <f t="shared" si="72"/>
        <v>39.471150000000002</v>
      </c>
      <c r="N384" s="23" t="str">
        <f>'Olieforbrug, TJ'!M384</f>
        <v>May</v>
      </c>
    </row>
    <row r="385" spans="1:14" x14ac:dyDescent="0.2">
      <c r="A385" s="23" t="str">
        <f>'Olieforbrug, TJ'!A385</f>
        <v>Juni</v>
      </c>
      <c r="C385" s="16">
        <f>IFERROR(HLOOKUP("total kat 3",'[30]Månedlig Olie Rapport'!$B$2:$AG$39,MATCH("Egen produktion 2.i.",'[30]Månedlig Olie Rapport'!$B$2:$B$39,0),FALSE),0)-IFERROR(HLOOKUP("total kat 3",'[30]Månedlig Olie Rapport'!$B$2:$AG$39,MATCH("Anvendt til produktion 3.n",'[30]Månedlig Olie Rapport'!$B$2:$B$39,0),FALSE),0)</f>
        <v>92940</v>
      </c>
      <c r="D385" s="16">
        <f>IFERROR(HLOOKUP("total kat 3",'[30]Månedlig Olie Rapport'!$A$2:$AG$39,MATCH("Import 2.a.",'[30]Månedlig Olie Rapport'!$B$2:$B$39,0),FALSE),0)</f>
        <v>293099</v>
      </c>
      <c r="E385" s="16">
        <f>IFERROR(HLOOKUP("total kat 3",'[30]Månedlig Olie Rapport'!$A$2:$AG$39,MATCH("Eksport 3.a.",'[30]Månedlig Olie Rapport'!$B$2:$B$39,0),FALSE),0)</f>
        <v>131699</v>
      </c>
      <c r="F385" s="16">
        <f>IFERROR(HLOOKUP("total kat 3",'[30]Månedlig Olie Rapport'!$A$2:$AG$39,MATCH("Bunkring af udenrigsfart 3.d.",'[30]Månedlig Olie Rapport'!$B$2:$B$39,0),FALSE),0)</f>
        <v>34731</v>
      </c>
      <c r="G385" s="16">
        <f t="shared" si="73"/>
        <v>-220662</v>
      </c>
      <c r="H385" s="16">
        <f>IFERROR(HLOOKUP("total kat 3",'[30]Månedlig Olie Rapport'!$A$2:$AG$39,MATCH("Salg til Forsvaret 3.e.",'[30]Månedlig Olie Rapport'!$B$2:$B$39,0),FALSE),0)
+IFERROR(HLOOKUP("total kat 3",'[30]Månedlig Olie Rapport'!$A$2:$AG$39,MATCH("Salg til international luftfart 3.f.",'[30]Månedlig Olie Rapport'!$B$2:$B$39,0),FALSE),0)
+IFERROR(HLOOKUP("total kat 3",'[30]Månedlig Olie Rapport'!$A$2:$AG$39,MATCH("Salg til andre 3.h.",'[30]Månedlig Olie Rapport'!$B$2:$B$39,0),FALSE),0)
+IFERROR(HLOOKUP("total kat 3",'[30]Månedlig Olie Rapport'!$A$2:$AG$39,MATCH("Salg til platform 3.g.",'[30]Månedlig Olie Rapport'!$B$2:$B$39,0),FALSE),0)
+IFERROR(HLOOKUP("total kat 3",'[30]Månedlig Olie Rapport'!$A$2:$AG$39,MATCH("Eget forbrug uden for raffinaderi 3*",'[30]Månedlig Olie Rapport'!$B$2:$B$39,0),FALSE),0)-IFERROR(HLOOKUP("total kat 3",'[30]Månedlig Olie Rapport'!$A$2:$AG$39,MATCH("Køb fra andre 2e",'[30]Månedlig Olie Rapport'!$B$2:$B$39,0),FALSE),0)</f>
        <v>1269</v>
      </c>
      <c r="I385" s="16">
        <f>IFERROR(HLOOKUP("total kat 3",'[30]Månedlig Olie Rapport'!$A$2:$AG$39,MATCH("EGEN BEHOLDNING ULTIMO",'[30]Månedlig Olie Rapport'!$A$2:$A$39,0),FALSE),0)</f>
        <v>563236</v>
      </c>
      <c r="J385" s="15"/>
      <c r="K385" s="15"/>
      <c r="L385" s="14">
        <f t="shared" si="72"/>
        <v>51.584849999999996</v>
      </c>
      <c r="N385" s="23" t="str">
        <f>'Olieforbrug, TJ'!M385</f>
        <v>June</v>
      </c>
    </row>
    <row r="386" spans="1:14" ht="12" customHeight="1" x14ac:dyDescent="0.2">
      <c r="A386" s="23" t="str">
        <f>'Olieforbrug, TJ'!A386</f>
        <v>Juli</v>
      </c>
      <c r="C386" s="16">
        <f>IFERROR(HLOOKUP("total kat 3",'[31]Månedlig Olie Rapport'!$B$2:$AG$39,MATCH("Egen produktion 2.i.",'[31]Månedlig Olie Rapport'!$B$2:$B$39,0),FALSE),0)-IFERROR(HLOOKUP("total kat 3",'[31]Månedlig Olie Rapport'!$B$2:$AG$39,MATCH("Anvendt til produktion 3.n",'[31]Månedlig Olie Rapport'!$B$2:$B$39,0),FALSE),0)</f>
        <v>112576</v>
      </c>
      <c r="D386" s="16">
        <f>IFERROR(HLOOKUP("total kat 3",'[31]Månedlig Olie Rapport'!$A$2:$AG$39,MATCH("Import 2.a.",'[31]Månedlig Olie Rapport'!$B$2:$B$39,0),FALSE),0)</f>
        <v>337879</v>
      </c>
      <c r="E386" s="16">
        <f>IFERROR(HLOOKUP("total kat 3",'[31]Månedlig Olie Rapport'!$A$2:$AG$39,MATCH("Eksport 3.a.",'[31]Månedlig Olie Rapport'!$B$2:$B$39,0),FALSE),0)</f>
        <v>164802</v>
      </c>
      <c r="F386" s="16">
        <f>IFERROR(HLOOKUP("total kat 3",'[31]Månedlig Olie Rapport'!$A$2:$AG$39,MATCH("Bunkring af udenrigsfart 3.d.",'[31]Månedlig Olie Rapport'!$B$2:$B$39,0),FALSE),0)</f>
        <v>24778</v>
      </c>
      <c r="G386" s="16">
        <f t="shared" si="73"/>
        <v>-262676</v>
      </c>
      <c r="H386" s="16">
        <f>IFERROR(HLOOKUP("total kat 3",'[31]Månedlig Olie Rapport'!$A$2:$AG$39,MATCH("Salg til Forsvaret 3.e.",'[31]Månedlig Olie Rapport'!$B$2:$B$39,0),FALSE),0)
+IFERROR(HLOOKUP("total kat 3",'[31]Månedlig Olie Rapport'!$A$2:$AG$39,MATCH("Salg til international luftfart 3.f.",'[31]Månedlig Olie Rapport'!$B$2:$B$39,0),FALSE),0)
+IFERROR(HLOOKUP("total kat 3",'[31]Månedlig Olie Rapport'!$A$2:$AG$39,MATCH("Salg til andre 3.h.",'[31]Månedlig Olie Rapport'!$B$2:$B$39,0),FALSE),0)
+IFERROR(HLOOKUP("total kat 3",'[31]Månedlig Olie Rapport'!$A$2:$AG$39,MATCH("Salg til platform 3.g.",'[31]Månedlig Olie Rapport'!$B$2:$B$39,0),FALSE),0)
+IFERROR(HLOOKUP("total kat 3",'[31]Månedlig Olie Rapport'!$A$2:$AG$39,MATCH("Eget forbrug uden for raffinaderi 3*",'[31]Månedlig Olie Rapport'!$B$2:$B$39,0),FALSE),0)-IFERROR(HLOOKUP("total kat 3",'[31]Månedlig Olie Rapport'!$A$2:$AG$39,MATCH("Køb fra andre 2e",'[31]Månedlig Olie Rapport'!$B$2:$B$39,0),FALSE),0)</f>
        <v>-1027</v>
      </c>
      <c r="I386" s="16">
        <f>IFERROR(HLOOKUP("total kat 3",'[31]Månedlig Olie Rapport'!$A$2:$AG$39,MATCH("EGEN BEHOLDNING ULTIMO",'[31]Månedlig Olie Rapport'!$A$2:$A$39,0),FALSE),0)</f>
        <v>825912</v>
      </c>
      <c r="J386" s="15"/>
      <c r="K386" s="15"/>
      <c r="L386" s="14">
        <f t="shared" ref="L386:L391" si="74">H386*40.65/1000</f>
        <v>-41.747549999999997</v>
      </c>
      <c r="N386" s="23" t="str">
        <f>'Olieforbrug, TJ'!M386</f>
        <v>July</v>
      </c>
    </row>
    <row r="387" spans="1:14" ht="12" customHeight="1" x14ac:dyDescent="0.2">
      <c r="A387" s="23" t="str">
        <f>'Olieforbrug, TJ'!A387</f>
        <v>August</v>
      </c>
      <c r="C387" s="16">
        <f>IFERROR(HLOOKUP("total kat 3",'[32]Månedlig Olie Rapport'!$B$2:$AG$39,MATCH("Egen produktion 2.i.",'[32]Månedlig Olie Rapport'!$B$2:$B$39,0),FALSE),0)-IFERROR(HLOOKUP("total kat 3",'[32]Månedlig Olie Rapport'!$B$2:$AG$39,MATCH("Anvendt til produktion 3.n",'[32]Månedlig Olie Rapport'!$B$2:$B$39,0),FALSE),0)</f>
        <v>119180</v>
      </c>
      <c r="D387" s="16">
        <f>IFERROR(HLOOKUP("total kat 3",'[32]Månedlig Olie Rapport'!$A$2:$AG$39,MATCH("Import 2.a.",'[32]Månedlig Olie Rapport'!$B$2:$B$39,0),FALSE),0)</f>
        <v>243094</v>
      </c>
      <c r="E387" s="16">
        <f>IFERROR(HLOOKUP("total kat 3",'[32]Månedlig Olie Rapport'!$A$2:$AG$39,MATCH("Eksport 3.a.",'[32]Månedlig Olie Rapport'!$B$2:$B$39,0),FALSE),0)</f>
        <v>312661</v>
      </c>
      <c r="F387" s="16">
        <f>IFERROR(HLOOKUP("total kat 3",'[32]Månedlig Olie Rapport'!$A$2:$AG$39,MATCH("Bunkring af udenrigsfart 3.d.",'[32]Månedlig Olie Rapport'!$B$2:$B$39,0),FALSE),0)</f>
        <v>23516</v>
      </c>
      <c r="G387" s="16">
        <f>I386-I387</f>
        <v>-24647</v>
      </c>
      <c r="H387" s="16">
        <f>IFERROR(HLOOKUP("total kat 3",'[32]Månedlig Olie Rapport'!$A$2:$AG$39,MATCH("Salg til Forsvaret 3.e.",'[32]Månedlig Olie Rapport'!$B$2:$B$39,0),FALSE),0)
+IFERROR(HLOOKUP("total kat 3",'[32]Månedlig Olie Rapport'!$A$2:$AG$39,MATCH("Salg til international luftfart 3.f.",'[32]Månedlig Olie Rapport'!$B$2:$B$39,0),FALSE),0)
+IFERROR(HLOOKUP("total kat 3",'[32]Månedlig Olie Rapport'!$A$2:$AG$39,MATCH("Salg til andre 3.h.",'[32]Månedlig Olie Rapport'!$B$2:$B$39,0),FALSE),0)
+IFERROR(HLOOKUP("total kat 3",'[32]Månedlig Olie Rapport'!$A$2:$AG$39,MATCH("Salg til platform 3.g.",'[32]Månedlig Olie Rapport'!$B$2:$B$39,0),FALSE),0)
+IFERROR(HLOOKUP("total kat 3",'[32]Månedlig Olie Rapport'!$A$2:$AG$39,MATCH("Eget forbrug uden for raffinaderi 3*",'[32]Månedlig Olie Rapport'!$B$2:$B$39,0),FALSE),0)-IFERROR(HLOOKUP("total kat 3",'[32]Månedlig Olie Rapport'!$A$2:$AG$39,MATCH("Køb fra andre 2e",'[32]Månedlig Olie Rapport'!$B$2:$B$39,0),FALSE),0)</f>
        <v>-325</v>
      </c>
      <c r="I387" s="16">
        <f>IFERROR(HLOOKUP("total kat 3",'[32]Månedlig Olie Rapport'!$A$2:$AG$39,MATCH("EGEN BEHOLDNING ULTIMO",'[32]Månedlig Olie Rapport'!$A$2:$A$39,0),FALSE),0)</f>
        <v>850559</v>
      </c>
      <c r="J387" s="15"/>
      <c r="K387" s="15"/>
      <c r="L387" s="14">
        <f t="shared" si="74"/>
        <v>-13.21125</v>
      </c>
      <c r="N387" s="23" t="str">
        <f>'Olieforbrug, TJ'!M387</f>
        <v>August</v>
      </c>
    </row>
    <row r="388" spans="1:14" ht="12" customHeight="1" x14ac:dyDescent="0.2">
      <c r="A388" s="23" t="str">
        <f>'Olieforbrug, TJ'!A388</f>
        <v>September</v>
      </c>
      <c r="C388" s="16">
        <f>IFERROR(HLOOKUP("total kat 3",'[33]Månedlig Olie Rapport'!$B$2:$AG$39,MATCH("Egen produktion 2.i.",'[33]Månedlig Olie Rapport'!$B$2:$B$39,0),FALSE),0)-IFERROR(HLOOKUP("total kat 3",'[33]Månedlig Olie Rapport'!$B$2:$AG$39,MATCH("Anvendt til produktion 3.n",'[33]Månedlig Olie Rapport'!$B$2:$B$39,0),FALSE),0)</f>
        <v>102350</v>
      </c>
      <c r="D388" s="16">
        <f>IFERROR(HLOOKUP("total kat 3",'[33]Månedlig Olie Rapport'!$A$2:$AG$39,MATCH("Import 2.a.",'[33]Månedlig Olie Rapport'!$B$2:$B$39,0),FALSE),0)</f>
        <v>330418</v>
      </c>
      <c r="E388" s="16">
        <f>IFERROR(HLOOKUP("total kat 3",'[33]Månedlig Olie Rapport'!$A$2:$AG$39,MATCH("Eksport 3.a.",'[33]Månedlig Olie Rapport'!$B$2:$B$39,0),FALSE),0)</f>
        <v>217610</v>
      </c>
      <c r="F388" s="16">
        <f>IFERROR(HLOOKUP("total kat 3",'[33]Månedlig Olie Rapport'!$A$2:$AG$39,MATCH("Bunkring af udenrigsfart 3.d.",'[33]Månedlig Olie Rapport'!$B$2:$B$39,0),FALSE),0)</f>
        <v>21382</v>
      </c>
      <c r="G388" s="16">
        <f>I387-I388</f>
        <v>-189947</v>
      </c>
      <c r="H388" s="16">
        <f>IFERROR(HLOOKUP("total kat 3",'[33]Månedlig Olie Rapport'!$A$2:$AG$39,MATCH("Salg til Forsvaret 3.e.",'[33]Månedlig Olie Rapport'!$B$2:$B$39,0),FALSE),0)
+IFERROR(HLOOKUP("total kat 3",'[33]Månedlig Olie Rapport'!$A$2:$AG$39,MATCH("Salg til international luftfart 3.f.",'[33]Månedlig Olie Rapport'!$B$2:$B$39,0),FALSE),0)
+IFERROR(HLOOKUP("total kat 3",'[33]Månedlig Olie Rapport'!$A$2:$AG$39,MATCH("Salg til andre 3.h.",'[33]Månedlig Olie Rapport'!$B$2:$B$39,0),FALSE),0)
+IFERROR(HLOOKUP("total kat 3",'[33]Månedlig Olie Rapport'!$A$2:$AG$39,MATCH("Salg til platform 3.g.",'[33]Månedlig Olie Rapport'!$B$2:$B$39,0),FALSE),0)
+IFERROR(HLOOKUP("total kat 3",'[33]Månedlig Olie Rapport'!$A$2:$AG$39,MATCH("Eget forbrug uden for raffinaderi 3*",'[33]Månedlig Olie Rapport'!$B$2:$B$39,0),FALSE),0)-IFERROR(HLOOKUP("total kat 3",'[33]Månedlig Olie Rapport'!$A$2:$AG$39,MATCH("Køb fra andre 2e",'[33]Månedlig Olie Rapport'!$B$2:$B$39,0),FALSE),0)</f>
        <v>3106</v>
      </c>
      <c r="I388" s="16">
        <f>IFERROR(HLOOKUP("total kat 3",'[33]Månedlig Olie Rapport'!$A$2:$AG$39,MATCH("EGEN BEHOLDNING ULTIMO",'[33]Månedlig Olie Rapport'!$A$2:$A$39,0),FALSE),0)</f>
        <v>1040506</v>
      </c>
      <c r="J388" s="15"/>
      <c r="K388" s="15"/>
      <c r="L388" s="14">
        <f t="shared" si="74"/>
        <v>126.2589</v>
      </c>
      <c r="N388" s="23" t="str">
        <f>'Olieforbrug, TJ'!M388</f>
        <v>September</v>
      </c>
    </row>
    <row r="389" spans="1:14" ht="12" customHeight="1" x14ac:dyDescent="0.2">
      <c r="A389" s="23" t="str">
        <f>'Olieforbrug, TJ'!A389</f>
        <v>Oktober</v>
      </c>
      <c r="C389" s="16">
        <f>IFERROR(HLOOKUP("total kat 3",'[34]Månedlig Olie Rapport'!$B$2:$AG$39,MATCH("Egen produktion 2.i.",'[34]Månedlig Olie Rapport'!$B$2:$B$39,0),FALSE),0)-IFERROR(HLOOKUP("total kat 3",'[34]Månedlig Olie Rapport'!$B$2:$AG$39,MATCH("Anvendt til produktion 3.n",'[34]Månedlig Olie Rapport'!$B$2:$B$39,0),FALSE),0)</f>
        <v>125559</v>
      </c>
      <c r="D389" s="16">
        <f>IFERROR(HLOOKUP("total kat 3",'[34]Månedlig Olie Rapport'!$A$2:$AG$39,MATCH("Import 2.a.",'[34]Månedlig Olie Rapport'!$B$2:$B$39,0),FALSE),0)</f>
        <v>233952</v>
      </c>
      <c r="E389" s="16">
        <f>IFERROR(HLOOKUP("total kat 3",'[34]Månedlig Olie Rapport'!$A$2:$AG$39,MATCH("Eksport 3.a.",'[34]Månedlig Olie Rapport'!$B$2:$B$39,0),FALSE),0)</f>
        <v>381576</v>
      </c>
      <c r="F389" s="16">
        <f>IFERROR(HLOOKUP("total kat 3",'[34]Månedlig Olie Rapport'!$A$2:$AG$39,MATCH("Bunkring af udenrigsfart 3.d.",'[34]Månedlig Olie Rapport'!$B$2:$B$39,0),FALSE),0)</f>
        <v>18951</v>
      </c>
      <c r="G389" s="16">
        <f>I388-I389</f>
        <v>52112</v>
      </c>
      <c r="H389" s="16">
        <f>IFERROR(HLOOKUP("total kat 3",'[34]Månedlig Olie Rapport'!$A$2:$AG$39,MATCH("Salg til Forsvaret 3.e.",'[34]Månedlig Olie Rapport'!$B$2:$B$39,0),FALSE),0)
+IFERROR(HLOOKUP("total kat 3",'[34]Månedlig Olie Rapport'!$A$2:$AG$39,MATCH("Salg til international luftfart 3.f.",'[34]Månedlig Olie Rapport'!$B$2:$B$39,0),FALSE),0)
+IFERROR(HLOOKUP("total kat 3",'[34]Månedlig Olie Rapport'!$A$2:$AG$39,MATCH("Salg til andre 3.h.",'[34]Månedlig Olie Rapport'!$B$2:$B$39,0),FALSE),0)
+IFERROR(HLOOKUP("total kat 3",'[34]Månedlig Olie Rapport'!$A$2:$AG$39,MATCH("Salg til platform 3.g.",'[34]Månedlig Olie Rapport'!$B$2:$B$39,0),FALSE),0)
+IFERROR(HLOOKUP("total kat 3",'[34]Månedlig Olie Rapport'!$A$2:$AG$39,MATCH("Eget forbrug uden for raffinaderi 3*",'[34]Månedlig Olie Rapport'!$B$2:$B$39,0),FALSE),0)-IFERROR(HLOOKUP("total kat 3",'[34]Månedlig Olie Rapport'!$A$2:$AG$39,MATCH("Køb fra andre 2e",'[34]Månedlig Olie Rapport'!$B$2:$B$39,0),FALSE),0)</f>
        <v>11384</v>
      </c>
      <c r="I389" s="16">
        <f>IFERROR(HLOOKUP("total kat 3",'[34]Månedlig Olie Rapport'!$A$2:$AG$39,MATCH("EGEN BEHOLDNING ULTIMO",'[34]Månedlig Olie Rapport'!$A$2:$A$39,0),FALSE),0)</f>
        <v>988394</v>
      </c>
      <c r="J389" s="15"/>
      <c r="K389" s="15"/>
      <c r="L389" s="14">
        <f t="shared" si="74"/>
        <v>462.75959999999998</v>
      </c>
      <c r="N389" s="23" t="str">
        <f>'Olieforbrug, TJ'!M389</f>
        <v>October</v>
      </c>
    </row>
    <row r="390" spans="1:14" ht="12" customHeight="1" x14ac:dyDescent="0.2">
      <c r="A390" s="23" t="str">
        <f>'Olieforbrug, TJ'!A390</f>
        <v>November</v>
      </c>
      <c r="C390" s="16">
        <f>IFERROR(HLOOKUP("total kat 3",'[35]Månedlig Olie Rapport'!$B$2:$AG$39,MATCH("Egen produktion 2.i.",'[35]Månedlig Olie Rapport'!$B$2:$B$39,0),FALSE),0)-IFERROR(HLOOKUP("total kat 3",'[35]Månedlig Olie Rapport'!$B$2:$AG$39,MATCH("Anvendt til produktion 3.n",'[35]Månedlig Olie Rapport'!$B$2:$B$39,0),FALSE),0)</f>
        <v>101078</v>
      </c>
      <c r="D390" s="16">
        <f>IFERROR(HLOOKUP("total kat 3",'[35]Månedlig Olie Rapport'!$A$2:$AG$39,MATCH("Import 2.a.",'[35]Månedlig Olie Rapport'!$B$2:$B$39,0),FALSE),0)</f>
        <v>183329</v>
      </c>
      <c r="E390" s="16">
        <f>IFERROR(HLOOKUP("total kat 3",'[35]Månedlig Olie Rapport'!$A$2:$AG$39,MATCH("Eksport 3.a.",'[35]Månedlig Olie Rapport'!$B$2:$B$39,0),FALSE),0)</f>
        <v>394588</v>
      </c>
      <c r="F390" s="16">
        <f>IFERROR(HLOOKUP("total kat 3",'[35]Månedlig Olie Rapport'!$A$2:$AG$39,MATCH("Bunkring af udenrigsfart 3.d.",'[35]Månedlig Olie Rapport'!$B$2:$B$39,0),FALSE),0)</f>
        <v>49849</v>
      </c>
      <c r="G390" s="16">
        <f>I389-I390</f>
        <v>176425</v>
      </c>
      <c r="H390" s="16">
        <f>IFERROR(HLOOKUP("total kat 3",'[35]Månedlig Olie Rapport'!$A$2:$AG$39,MATCH("Salg til Forsvaret 3.e.",'[35]Månedlig Olie Rapport'!$B$2:$B$39,0),FALSE),0)
+IFERROR(HLOOKUP("total kat 3",'[35]Månedlig Olie Rapport'!$A$2:$AG$39,MATCH("Salg til international luftfart 3.f.",'[35]Månedlig Olie Rapport'!$B$2:$B$39,0),FALSE),0)
+IFERROR(HLOOKUP("total kat 3",'[35]Månedlig Olie Rapport'!$A$2:$AG$39,MATCH("Salg til andre 3.h.",'[35]Månedlig Olie Rapport'!$B$2:$B$39,0),FALSE),0)
+IFERROR(HLOOKUP("total kat 3",'[35]Månedlig Olie Rapport'!$A$2:$AG$39,MATCH("Salg til platform 3.g.",'[35]Månedlig Olie Rapport'!$B$2:$B$39,0),FALSE),0)
+IFERROR(HLOOKUP("total kat 3",'[35]Månedlig Olie Rapport'!$A$2:$AG$39,MATCH("Eget forbrug uden for raffinaderi 3*",'[35]Månedlig Olie Rapport'!$B$2:$B$39,0),FALSE),0)-IFERROR(HLOOKUP("total kat 3",'[35]Månedlig Olie Rapport'!$A$2:$AG$39,MATCH("Køb fra andre 2e",'[35]Månedlig Olie Rapport'!$B$2:$B$39,0),FALSE),0)</f>
        <v>14727</v>
      </c>
      <c r="I390" s="16">
        <f>IFERROR(HLOOKUP("total kat 3",'[35]Månedlig Olie Rapport'!$A$2:$AG$39,MATCH("EGEN BEHOLDNING ULTIMO",'[35]Månedlig Olie Rapport'!$A$2:$A$39,0),FALSE),0)</f>
        <v>811969</v>
      </c>
      <c r="J390" s="15"/>
      <c r="K390" s="15"/>
      <c r="L390" s="14">
        <f t="shared" si="74"/>
        <v>598.65254999999991</v>
      </c>
      <c r="N390" s="23" t="str">
        <f>'Olieforbrug, TJ'!M390</f>
        <v>November</v>
      </c>
    </row>
    <row r="391" spans="1:14" ht="13.5" thickBot="1" x14ac:dyDescent="0.25">
      <c r="A391" s="41" t="str">
        <f>'Olieforbrug, TJ'!A391</f>
        <v>December</v>
      </c>
      <c r="C391" s="42">
        <f>IFERROR(HLOOKUP("total kat 3",'[36]Månedlig Olie Rapport'!$B$2:$AG$39,MATCH("Egen produktion 2.i.",'[36]Månedlig Olie Rapport'!$B$2:$B$39,0),FALSE),0)-IFERROR(HLOOKUP("total kat 3",'[36]Månedlig Olie Rapport'!$B$2:$AG$39,MATCH("Anvendt til produktion 3.n",'[36]Månedlig Olie Rapport'!$B$2:$B$39,0),FALSE),0)</f>
        <v>107252</v>
      </c>
      <c r="D391" s="42">
        <f>IFERROR(HLOOKUP("total kat 3",'[36]Månedlig Olie Rapport'!$A$2:$AG$39,MATCH("Import 2.a.",'[36]Månedlig Olie Rapport'!$B$2:$B$39,0),FALSE),0)</f>
        <v>220494</v>
      </c>
      <c r="E391" s="42">
        <f>IFERROR(HLOOKUP("total kat 3",'[36]Månedlig Olie Rapport'!$A$2:$AG$39,MATCH("Eksport 3.a.",'[36]Månedlig Olie Rapport'!$B$2:$B$39,0),FALSE),0)</f>
        <v>432136</v>
      </c>
      <c r="F391" s="42">
        <f>IFERROR(HLOOKUP("total kat 3",'[36]Månedlig Olie Rapport'!$A$2:$AG$39,MATCH("Bunkring af udenrigsfart 3.d.",'[36]Månedlig Olie Rapport'!$B$2:$B$39,0),FALSE),0)</f>
        <v>77199</v>
      </c>
      <c r="G391" s="42">
        <f>I390-I391</f>
        <v>192548</v>
      </c>
      <c r="H391" s="42">
        <f>IFERROR(HLOOKUP("total kat 3",'[36]Månedlig Olie Rapport'!$A$2:$AG$39,MATCH("Salg til Forsvaret 3.e.",'[36]Månedlig Olie Rapport'!$B$2:$B$39,0),FALSE),0)
+IFERROR(HLOOKUP("total kat 3",'[36]Månedlig Olie Rapport'!$A$2:$AG$39,MATCH("Salg til international luftfart 3.f.",'[36]Månedlig Olie Rapport'!$B$2:$B$39,0),FALSE),0)
+IFERROR(HLOOKUP("total kat 3",'[36]Månedlig Olie Rapport'!$A$2:$AG$39,MATCH("Salg til andre 3.h.",'[36]Månedlig Olie Rapport'!$B$2:$B$39,0),FALSE),0)
+IFERROR(HLOOKUP("total kat 3",'[36]Månedlig Olie Rapport'!$A$2:$AG$39,MATCH("Salg til platform 3.g.",'[36]Månedlig Olie Rapport'!$B$2:$B$39,0),FALSE),0)
+IFERROR(HLOOKUP("total kat 3",'[36]Månedlig Olie Rapport'!$A$2:$AG$39,MATCH("Eget forbrug uden for raffinaderi 3*",'[36]Månedlig Olie Rapport'!$B$2:$B$39,0),FALSE),0)-IFERROR(HLOOKUP("total kat 3",'[36]Månedlig Olie Rapport'!$A$2:$AG$39,MATCH("Køb fra andre 2e",'[36]Månedlig Olie Rapport'!$B$2:$B$39,0),FALSE),0)</f>
        <v>8047</v>
      </c>
      <c r="I391" s="42">
        <f>IFERROR(HLOOKUP("total kat 3",'[36]Månedlig Olie Rapport'!$A$2:$AG$39,MATCH("EGEN BEHOLDNING ULTIMO",'[36]Månedlig Olie Rapport'!$A$2:$A$39,0),FALSE),0)</f>
        <v>619421</v>
      </c>
      <c r="J391" s="2"/>
      <c r="K391" s="2"/>
      <c r="L391" s="54">
        <f t="shared" si="74"/>
        <v>327.11054999999999</v>
      </c>
      <c r="N391" s="43" t="str">
        <f>'Olieforbrug, TJ'!M391</f>
        <v>December</v>
      </c>
    </row>
    <row r="392" spans="1:14" x14ac:dyDescent="0.2">
      <c r="A392" s="37">
        <v>2020</v>
      </c>
      <c r="B392" s="15"/>
      <c r="C392" s="16"/>
      <c r="D392" s="16"/>
      <c r="E392" s="16"/>
      <c r="F392" s="16"/>
      <c r="G392" s="16"/>
      <c r="H392" s="16"/>
      <c r="I392" s="16"/>
      <c r="J392" s="15"/>
      <c r="K392" s="15"/>
      <c r="L392" s="14"/>
      <c r="M392" s="3"/>
      <c r="N392" s="37">
        <v>2020</v>
      </c>
    </row>
    <row r="393" spans="1:14" x14ac:dyDescent="0.2">
      <c r="A393" s="23" t="str">
        <f>'Olieforbrug, TJ'!A393</f>
        <v>Januar</v>
      </c>
      <c r="C393" s="16">
        <f>IFERROR(HLOOKUP("total kat 3",'[37]Månedlig Olie Rapport'!$B$2:$AG$39,MATCH("Egen produktion 2.i.",'[37]Månedlig Olie Rapport'!$B$2:$B$39,0),FALSE),0)-IFERROR(HLOOKUP("total kat 3",'[37]Månedlig Olie Rapport'!$B$2:$AG$39,MATCH("Anvendt til produktion 3.n",'[37]Månedlig Olie Rapport'!$B$2:$B$39,0),FALSE),0)</f>
        <v>123310</v>
      </c>
      <c r="D393" s="16">
        <f>IFERROR(HLOOKUP("total kat 3",'[37]Månedlig Olie Rapport'!$A$2:$AG$39,MATCH("Import 2.a.",'[37]Månedlig Olie Rapport'!$B$2:$B$39,0),FALSE),0)</f>
        <v>323527</v>
      </c>
      <c r="E393" s="16">
        <f>IFERROR(HLOOKUP("total kat 3",'[37]Månedlig Olie Rapport'!$A$2:$AG$39,MATCH("Eksport 3.a.",'[37]Månedlig Olie Rapport'!$B$2:$B$39,0),FALSE),0)</f>
        <v>427058</v>
      </c>
      <c r="F393" s="16">
        <f>IFERROR(HLOOKUP("total kat 3",'[37]Månedlig Olie Rapport'!$A$2:$AG$39,MATCH("Bunkring af udenrigsfart 3.d.",'[37]Månedlig Olie Rapport'!$B$2:$B$39,0),FALSE),0)</f>
        <v>12759</v>
      </c>
      <c r="G393" s="16">
        <f>I391-I393</f>
        <v>-20175</v>
      </c>
      <c r="H393" s="16">
        <f>IFERROR(HLOOKUP("total kat 3",'[37]Månedlig Olie Rapport'!$A$2:$AG$39,MATCH("Salg til Forsvaret 3.e.",'[37]Månedlig Olie Rapport'!$B$2:$B$39,0),FALSE),0)
+IFERROR(HLOOKUP("total kat 3",'[37]Månedlig Olie Rapport'!$A$2:$AG$39,MATCH("Salg til international luftfart 3.f.",'[37]Månedlig Olie Rapport'!$B$2:$B$39,0),FALSE),0)
+IFERROR(HLOOKUP("total kat 3",'[37]Månedlig Olie Rapport'!$A$2:$AG$39,MATCH("Salg til andre 3.h.",'[37]Månedlig Olie Rapport'!$B$2:$B$39,0),FALSE),0)
+IFERROR(HLOOKUP("total kat 3",'[37]Månedlig Olie Rapport'!$A$2:$AG$39,MATCH("Salg til platform 3.g.",'[37]Månedlig Olie Rapport'!$B$2:$B$39,0),FALSE),0)
+IFERROR(HLOOKUP("total kat 3",'[37]Månedlig Olie Rapport'!$A$2:$AG$39,MATCH("Eget forbrug uden for raffinaderi 3*",'[37]Månedlig Olie Rapport'!$B$2:$B$39,0),FALSE),0)-IFERROR(HLOOKUP("total kat 3",'[37]Månedlig Olie Rapport'!$A$2:$AG$39,MATCH("Køb fra andre 2e",'[37]Månedlig Olie Rapport'!$B$2:$B$39,0),FALSE),0)</f>
        <v>7901</v>
      </c>
      <c r="I393" s="16">
        <f>IFERROR(HLOOKUP("total kat 3",'[37]Månedlig Olie Rapport'!$A$2:$AG$39,MATCH("EGEN BEHOLDNING ULTIMO",'[37]Månedlig Olie Rapport'!$A$2:$A$39,0),FALSE),0)</f>
        <v>639596</v>
      </c>
      <c r="J393" s="15"/>
      <c r="K393" s="15"/>
      <c r="L393" s="14">
        <f>H393*40.65/1000</f>
        <v>321.17564999999996</v>
      </c>
      <c r="N393" s="23" t="str">
        <f>'Olieforbrug, TJ'!M393</f>
        <v>January</v>
      </c>
    </row>
    <row r="394" spans="1:14" x14ac:dyDescent="0.2">
      <c r="A394" s="23" t="str">
        <f>'Olieforbrug, TJ'!A394</f>
        <v>Februar</v>
      </c>
      <c r="C394" s="16">
        <f>IFERROR(HLOOKUP("total kat 3",'[38]Månedlig Olie Rapport'!$B$2:$AG$39,MATCH("Egen produktion 2.i.",'[38]Månedlig Olie Rapport'!$B$2:$B$39,0),FALSE),0)-IFERROR(HLOOKUP("total kat 3",'[38]Månedlig Olie Rapport'!$B$2:$AG$39,MATCH("Anvendt til produktion 3.n",'[38]Månedlig Olie Rapport'!$B$2:$B$39,0),FALSE),0)</f>
        <v>116191</v>
      </c>
      <c r="D394" s="16">
        <f>IFERROR(HLOOKUP("total kat 3",'[38]Månedlig Olie Rapport'!$A$2:$AG$39,MATCH("Import 2.a.",'[38]Månedlig Olie Rapport'!$B$2:$B$39,0),FALSE),0)</f>
        <v>314412</v>
      </c>
      <c r="E394" s="16">
        <f>IFERROR(HLOOKUP("total kat 3",'[38]Månedlig Olie Rapport'!$A$2:$AG$39,MATCH("Eksport 3.a.",'[38]Månedlig Olie Rapport'!$B$2:$B$39,0),FALSE),0)</f>
        <v>324487</v>
      </c>
      <c r="F394" s="16">
        <f>IFERROR(HLOOKUP("total kat 3",'[38]Månedlig Olie Rapport'!$A$2:$AG$39,MATCH("Bunkring af udenrigsfart 3.d.",'[38]Månedlig Olie Rapport'!$B$2:$B$39,0),FALSE),0)</f>
        <v>21137</v>
      </c>
      <c r="G394" s="65">
        <f t="shared" ref="G394:G399" si="75">I393-I394</f>
        <v>-122907</v>
      </c>
      <c r="H394" s="16">
        <f>IFERROR(HLOOKUP("total kat 3",'[38]Månedlig Olie Rapport'!$A$2:$AG$39,MATCH("Salg til Forsvaret 3.e.",'[38]Månedlig Olie Rapport'!$B$2:$B$39,0),FALSE),0)
+IFERROR(HLOOKUP("total kat 3",'[38]Månedlig Olie Rapport'!$A$2:$AG$39,MATCH("Salg til international luftfart 3.f.",'[38]Månedlig Olie Rapport'!$B$2:$B$39,0),FALSE),0)
+IFERROR(HLOOKUP("total kat 3",'[38]Månedlig Olie Rapport'!$A$2:$AG$39,MATCH("Salg til andre 3.h.",'[38]Månedlig Olie Rapport'!$B$2:$B$39,0),FALSE),0)
+IFERROR(HLOOKUP("total kat 3",'[38]Månedlig Olie Rapport'!$A$2:$AG$39,MATCH("Salg til platform 3.g.",'[38]Månedlig Olie Rapport'!$B$2:$B$39,0),FALSE),0)
+IFERROR(HLOOKUP("total kat 3",'[38]Månedlig Olie Rapport'!$A$2:$AG$39,MATCH("Eget forbrug uden for raffinaderi 3*",'[38]Månedlig Olie Rapport'!$B$2:$B$39,0),FALSE),0)-IFERROR(HLOOKUP("total kat 3",'[38]Månedlig Olie Rapport'!$A$2:$AG$39,MATCH("Køb fra andre 2e",'[38]Månedlig Olie Rapport'!$B$2:$B$39,0),FALSE),0)</f>
        <v>1765</v>
      </c>
      <c r="I394" s="16">
        <f>IFERROR(HLOOKUP("total kat 3",'[38]Månedlig Olie Rapport'!$A$2:$AG$39,MATCH("EGEN BEHOLDNING ULTIMO",'[38]Månedlig Olie Rapport'!$A$2:$A$39,0),FALSE),0)</f>
        <v>762503</v>
      </c>
      <c r="J394" s="15"/>
      <c r="K394" s="15"/>
      <c r="L394" s="14">
        <f>H394*40.65/1000</f>
        <v>71.747249999999994</v>
      </c>
      <c r="N394" s="23" t="str">
        <f>'Olieforbrug, TJ'!M394</f>
        <v>February</v>
      </c>
    </row>
    <row r="395" spans="1:14" x14ac:dyDescent="0.2">
      <c r="A395" s="23" t="str">
        <f>'Olieforbrug, TJ'!A395</f>
        <v>Marts</v>
      </c>
      <c r="C395" s="16">
        <f>IFERROR(HLOOKUP("total kat 3",'[39]Månedlig Olie Rapport'!$B$2:$AG$39,MATCH("Egen produktion 2.i.",'[39]Månedlig Olie Rapport'!$B$2:$B$39,0),FALSE),0)-IFERROR(HLOOKUP("total kat 3",'[39]Månedlig Olie Rapport'!$B$2:$AG$39,MATCH("Anvendt til produktion 3.n",'[39]Månedlig Olie Rapport'!$B$2:$B$39,0),FALSE),0)</f>
        <v>100921</v>
      </c>
      <c r="D395" s="16">
        <f>IFERROR(HLOOKUP("total kat 3",'[39]Månedlig Olie Rapport'!$A$2:$AG$39,MATCH("Import 2.a.",'[39]Månedlig Olie Rapport'!$B$2:$B$39,0),FALSE),0)</f>
        <v>325579</v>
      </c>
      <c r="E395" s="16">
        <f>IFERROR(HLOOKUP("total kat 3",'[39]Månedlig Olie Rapport'!$A$2:$AG$39,MATCH("Eksport 3.a.",'[39]Månedlig Olie Rapport'!$B$2:$B$39,0),FALSE),0)</f>
        <v>306193</v>
      </c>
      <c r="F395" s="16">
        <f>IFERROR(HLOOKUP("total kat 3",'[39]Månedlig Olie Rapport'!$A$2:$AG$39,MATCH("Bunkring af udenrigsfart 3.d.",'[39]Månedlig Olie Rapport'!$B$2:$B$39,0),FALSE),0)</f>
        <v>16731</v>
      </c>
      <c r="G395" s="65">
        <f t="shared" si="75"/>
        <v>-103183</v>
      </c>
      <c r="H395" s="16">
        <f>IFERROR(HLOOKUP("total kat 3",'[39]Månedlig Olie Rapport'!$A$2:$AG$39,MATCH("Salg til Forsvaret 3.e.",'[39]Månedlig Olie Rapport'!$B$2:$B$39,0),FALSE),0)
+IFERROR(HLOOKUP("total kat 3",'[39]Månedlig Olie Rapport'!$A$2:$AG$39,MATCH("Salg til international luftfart 3.f.",'[39]Månedlig Olie Rapport'!$B$2:$B$39,0),FALSE),0)
+IFERROR(HLOOKUP("total kat 3",'[39]Månedlig Olie Rapport'!$A$2:$AG$39,MATCH("Salg til andre 3.h.",'[39]Månedlig Olie Rapport'!$B$2:$B$39,0),FALSE),0)
+IFERROR(HLOOKUP("total kat 3",'[39]Månedlig Olie Rapport'!$A$2:$AG$39,MATCH("Salg til platform 3.g.",'[39]Månedlig Olie Rapport'!$B$2:$B$39,0),FALSE),0)
+IFERROR(HLOOKUP("total kat 3",'[39]Månedlig Olie Rapport'!$A$2:$AG$39,MATCH("Eget forbrug uden for raffinaderi 3*",'[39]Månedlig Olie Rapport'!$B$2:$B$39,0),FALSE),0)-IFERROR(HLOOKUP("total kat 3",'[39]Månedlig Olie Rapport'!$A$2:$AG$39,MATCH("Køb fra andre 2e",'[39]Månedlig Olie Rapport'!$B$2:$B$39,0),FALSE),0)</f>
        <v>1154</v>
      </c>
      <c r="I395" s="16">
        <f>IFERROR(HLOOKUP("total kat 3",'[39]Månedlig Olie Rapport'!$A$2:$AG$39,MATCH("EGEN BEHOLDNING ULTIMO",'[39]Månedlig Olie Rapport'!$A$2:$A$39,0),FALSE),0)</f>
        <v>865686</v>
      </c>
      <c r="J395" s="15"/>
      <c r="K395" s="15"/>
      <c r="L395" s="14">
        <f>H395*40.65/1000</f>
        <v>46.9101</v>
      </c>
      <c r="N395" s="23" t="str">
        <f>'Olieforbrug, TJ'!M395</f>
        <v>March</v>
      </c>
    </row>
    <row r="396" spans="1:14" x14ac:dyDescent="0.2">
      <c r="A396" s="23" t="str">
        <f>'Olieforbrug, TJ'!A396</f>
        <v>April</v>
      </c>
      <c r="C396" s="16">
        <f>IFERROR(HLOOKUP("total kat 3",'[40]Månedlig Olie Rapport'!$B$2:$AG$39,MATCH("Egen produktion 2.i.",'[40]Månedlig Olie Rapport'!$B$2:$B$39,0),FALSE),0)-IFERROR(HLOOKUP("total kat 3",'[40]Månedlig Olie Rapport'!$B$2:$AG$39,MATCH("Anvendt til produktion 3.n",'[40]Månedlig Olie Rapport'!$B$2:$B$39,0),FALSE),0)</f>
        <v>113400</v>
      </c>
      <c r="D396" s="16">
        <f>IFERROR(HLOOKUP("total kat 3",'[40]Månedlig Olie Rapport'!$A$2:$AG$39,MATCH("Import 2.a.",'[40]Månedlig Olie Rapport'!$B$2:$B$39,0),FALSE),0)</f>
        <v>208727</v>
      </c>
      <c r="E396" s="16">
        <f>IFERROR(HLOOKUP("total kat 3",'[40]Månedlig Olie Rapport'!$A$2:$AG$39,MATCH("Eksport 3.a.",'[40]Månedlig Olie Rapport'!$B$2:$B$39,0),FALSE),0)</f>
        <v>263373</v>
      </c>
      <c r="F396" s="16">
        <f>IFERROR(HLOOKUP("total kat 3",'[40]Månedlig Olie Rapport'!$A$2:$AG$39,MATCH("Bunkring af udenrigsfart 3.d.",'[40]Månedlig Olie Rapport'!$B$2:$B$39,0),FALSE),0)</f>
        <v>19636</v>
      </c>
      <c r="G396" s="65">
        <f t="shared" si="75"/>
        <v>-36490</v>
      </c>
      <c r="H396" s="16">
        <f>IFERROR(HLOOKUP("total kat 3",'[40]Månedlig Olie Rapport'!$A$2:$AG$39,MATCH("Salg til Forsvaret 3.e.",'[40]Månedlig Olie Rapport'!$B$2:$B$39,0),FALSE),0)
+IFERROR(HLOOKUP("total kat 3",'[40]Månedlig Olie Rapport'!$A$2:$AG$39,MATCH("Salg til international luftfart 3.f.",'[40]Månedlig Olie Rapport'!$B$2:$B$39,0),FALSE),0)
+IFERROR(HLOOKUP("total kat 3",'[40]Månedlig Olie Rapport'!$A$2:$AG$39,MATCH("Salg til andre 3.h.",'[40]Månedlig Olie Rapport'!$B$2:$B$39,0),FALSE),0)
+IFERROR(HLOOKUP("total kat 3",'[40]Månedlig Olie Rapport'!$A$2:$AG$39,MATCH("Salg til platform 3.g.",'[40]Månedlig Olie Rapport'!$B$2:$B$39,0),FALSE),0)
+IFERROR(HLOOKUP("total kat 3",'[40]Månedlig Olie Rapport'!$A$2:$AG$39,MATCH("Eget forbrug uden for raffinaderi 3*",'[40]Månedlig Olie Rapport'!$B$2:$B$39,0),FALSE),0)-IFERROR(HLOOKUP("total kat 3",'[40]Månedlig Olie Rapport'!$A$2:$AG$39,MATCH("Køb fra andre 2e",'[40]Månedlig Olie Rapport'!$B$2:$B$39,0),FALSE),0)</f>
        <v>1010</v>
      </c>
      <c r="I396" s="16">
        <f>IFERROR(HLOOKUP("total kat 3",'[40]Månedlig Olie Rapport'!$A$2:$AG$39,MATCH("EGEN BEHOLDNING ULTIMO",'[40]Månedlig Olie Rapport'!$A$2:$A$39,0),FALSE),0)</f>
        <v>902176</v>
      </c>
      <c r="J396" s="15"/>
      <c r="K396" s="15"/>
      <c r="L396" s="14">
        <f>H396*40.65/1000</f>
        <v>41.0565</v>
      </c>
      <c r="N396" s="23" t="str">
        <f>'Olieforbrug, TJ'!M396</f>
        <v>April</v>
      </c>
    </row>
    <row r="397" spans="1:14" x14ac:dyDescent="0.2">
      <c r="A397" s="23" t="str">
        <f>'Olieforbrug, TJ'!A397</f>
        <v>Maj</v>
      </c>
      <c r="C397" s="16">
        <f>IFERROR(HLOOKUP("total kat 3",'[41]Månedlig Olie Rapport'!$B$2:$AG$39,MATCH("Egen produktion 2.i.",'[41]Månedlig Olie Rapport'!$B$2:$B$39,0),FALSE),0)-IFERROR(HLOOKUP("total kat 3",'[41]Månedlig Olie Rapport'!$B$2:$AG$39,MATCH("Anvendt til produktion 3.n",'[41]Månedlig Olie Rapport'!$B$2:$B$39,0),FALSE),0)</f>
        <v>115201</v>
      </c>
      <c r="D397" s="16">
        <f>IFERROR(HLOOKUP("total kat 3",'[41]Månedlig Olie Rapport'!$A$2:$AG$39,MATCH("Import 2.a.",'[41]Månedlig Olie Rapport'!$B$2:$B$39,0),FALSE),0)</f>
        <v>286447</v>
      </c>
      <c r="E397" s="16">
        <f>IFERROR(HLOOKUP("total kat 3",'[41]Månedlig Olie Rapport'!$A$2:$AG$39,MATCH("Eksport 3.a.",'[41]Månedlig Olie Rapport'!$B$2:$B$39,0),FALSE),0)</f>
        <v>168948</v>
      </c>
      <c r="F397" s="16">
        <f>IFERROR(HLOOKUP("total kat 3",'[41]Månedlig Olie Rapport'!$A$2:$AG$39,MATCH("Bunkring af udenrigsfart 3.d.",'[41]Månedlig Olie Rapport'!$B$2:$B$39,0),FALSE),0)</f>
        <v>15309</v>
      </c>
      <c r="G397" s="65">
        <f t="shared" si="75"/>
        <v>-216325</v>
      </c>
      <c r="H397" s="16">
        <f>IFERROR(HLOOKUP("total kat 3",'[41]Månedlig Olie Rapport'!$A$2:$AG$39,MATCH("Salg til Forsvaret 3.e.",'[41]Månedlig Olie Rapport'!$B$2:$B$39,0),FALSE),0)
+IFERROR(HLOOKUP("total kat 3",'[41]Månedlig Olie Rapport'!$A$2:$AG$39,MATCH("Salg til international luftfart 3.f.",'[41]Månedlig Olie Rapport'!$B$2:$B$39,0),FALSE),0)
+IFERROR(HLOOKUP("total kat 3",'[41]Månedlig Olie Rapport'!$A$2:$AG$39,MATCH("Salg til andre 3.h.",'[41]Månedlig Olie Rapport'!$B$2:$B$39,0),FALSE),0)
+IFERROR(HLOOKUP("total kat 3",'[41]Månedlig Olie Rapport'!$A$2:$AG$39,MATCH("Salg til platform 3.g.",'[41]Månedlig Olie Rapport'!$B$2:$B$39,0),FALSE),0)
+IFERROR(HLOOKUP("total kat 3",'[41]Månedlig Olie Rapport'!$A$2:$AG$39,MATCH("Eget forbrug uden for raffinaderi 3*",'[41]Månedlig Olie Rapport'!$B$2:$B$39,0),FALSE),0)-IFERROR(HLOOKUP("total kat 3",'[41]Månedlig Olie Rapport'!$A$2:$AG$39,MATCH("Køb fra andre 2e",'[41]Månedlig Olie Rapport'!$B$2:$B$39,0),FALSE),0)</f>
        <v>1162</v>
      </c>
      <c r="I397" s="16">
        <f>IFERROR(HLOOKUP("total kat 3",'[41]Månedlig Olie Rapport'!$A$2:$AG$39,MATCH("EGEN BEHOLDNING ULTIMO",'[41]Månedlig Olie Rapport'!$A$2:$A$39,0),FALSE),0)</f>
        <v>1118501</v>
      </c>
      <c r="J397" s="15"/>
      <c r="K397" s="15"/>
      <c r="L397" s="14">
        <f>H397*40.65/1000</f>
        <v>47.235299999999995</v>
      </c>
      <c r="N397" s="23" t="str">
        <f>'Olieforbrug, TJ'!M397</f>
        <v>May</v>
      </c>
    </row>
    <row r="398" spans="1:14" x14ac:dyDescent="0.2">
      <c r="A398" s="23" t="str">
        <f>'Olieforbrug, TJ'!A398</f>
        <v>Juni</v>
      </c>
      <c r="C398" s="16">
        <f>IFERROR(HLOOKUP("total kat 3",'[42]Månedlig Olie Rapport'!$B$2:$AG$39,MATCH("Egen produktion 2.i.",'[42]Månedlig Olie Rapport'!$B$2:$B$39,0),FALSE),0)-IFERROR(HLOOKUP("total kat 3",'[42]Månedlig Olie Rapport'!$B$2:$AG$39,MATCH("Anvendt til produktion 3.n",'[42]Månedlig Olie Rapport'!$B$2:$B$39,0),FALSE),0)</f>
        <v>102736</v>
      </c>
      <c r="D398" s="16">
        <f>IFERROR(HLOOKUP("total kat 3",'[42]Månedlig Olie Rapport'!$A$2:$AG$39,MATCH("Import 2.a.",'[42]Månedlig Olie Rapport'!$B$2:$B$39,0),FALSE),0)</f>
        <v>231387</v>
      </c>
      <c r="E398" s="16">
        <f>IFERROR(HLOOKUP("total kat 3",'[42]Månedlig Olie Rapport'!$A$2:$AG$39,MATCH("Eksport 3.a.",'[42]Månedlig Olie Rapport'!$B$2:$B$39,0),FALSE),0)</f>
        <v>321713</v>
      </c>
      <c r="F398" s="16">
        <f>IFERROR(HLOOKUP("total kat 3",'[42]Månedlig Olie Rapport'!$A$2:$AG$39,MATCH("Bunkring af udenrigsfart 3.d.",'[42]Månedlig Olie Rapport'!$B$2:$B$39,0),FALSE),0)</f>
        <v>19053</v>
      </c>
      <c r="G398" s="65">
        <f t="shared" si="75"/>
        <v>6841</v>
      </c>
      <c r="H398" s="16">
        <f>IFERROR(HLOOKUP("total kat 3",'[42]Månedlig Olie Rapport'!$A$2:$AG$39,MATCH("Salg til Forsvaret 3.e.",'[42]Månedlig Olie Rapport'!$B$2:$B$39,0),FALSE),0)
+IFERROR(HLOOKUP("total kat 3",'[42]Månedlig Olie Rapport'!$A$2:$AG$39,MATCH("Salg til international luftfart 3.f.",'[42]Månedlig Olie Rapport'!$B$2:$B$39,0),FALSE),0)
+IFERROR(HLOOKUP("total kat 3",'[42]Månedlig Olie Rapport'!$A$2:$AG$39,MATCH("Salg til andre 3.h.",'[42]Månedlig Olie Rapport'!$B$2:$B$39,0),FALSE),0)
+IFERROR(HLOOKUP("total kat 3",'[42]Månedlig Olie Rapport'!$A$2:$AG$39,MATCH("Salg til platform 3.g.",'[42]Månedlig Olie Rapport'!$B$2:$B$39,0),FALSE),0)
+IFERROR(HLOOKUP("total kat 3",'[42]Månedlig Olie Rapport'!$A$2:$AG$39,MATCH("Eget forbrug uden for raffinaderi 3*",'[42]Månedlig Olie Rapport'!$B$2:$B$39,0),FALSE),0)-IFERROR(HLOOKUP("total kat 3",'[42]Månedlig Olie Rapport'!$A$2:$AG$39,MATCH("Køb fra andre 2e",'[42]Månedlig Olie Rapport'!$B$2:$B$39,0),FALSE),0)</f>
        <v>1740</v>
      </c>
      <c r="I398" s="16">
        <f>IFERROR(HLOOKUP("total kat 3",'[42]Månedlig Olie Rapport'!$A$2:$AG$39,MATCH("EGEN BEHOLDNING ULTIMO",'[42]Månedlig Olie Rapport'!$A$2:$A$39,0),FALSE),0)</f>
        <v>1111660</v>
      </c>
      <c r="J398" s="15"/>
      <c r="K398" s="15"/>
      <c r="L398" s="14">
        <f t="shared" ref="L398:L404" si="76">H398*40.65/1000</f>
        <v>70.730999999999995</v>
      </c>
      <c r="N398" s="23" t="str">
        <f>'Olieforbrug, TJ'!M398</f>
        <v>June</v>
      </c>
    </row>
    <row r="399" spans="1:14" x14ac:dyDescent="0.2">
      <c r="A399" s="23" t="str">
        <f>'Olieforbrug, TJ'!A399</f>
        <v>Juli</v>
      </c>
      <c r="C399" s="16">
        <f>IFERROR(HLOOKUP("total kat 3",'[43]Månedlig Olie Rapport'!$B$2:$AG$39,MATCH("Egen produktion 2.i.",'[43]Månedlig Olie Rapport'!$B$2:$B$39,0),FALSE),0)-IFERROR(HLOOKUP("total kat 3",'[43]Månedlig Olie Rapport'!$B$2:$AG$39,MATCH("Anvendt til produktion 3.n",'[43]Månedlig Olie Rapport'!$B$2:$B$39,0),FALSE),0)</f>
        <v>111643</v>
      </c>
      <c r="D399" s="16">
        <f>IFERROR(HLOOKUP("total kat 3",'[43]Månedlig Olie Rapport'!$A$2:$AG$39,MATCH("Import 2.a.",'[43]Månedlig Olie Rapport'!$B$2:$B$39,0),FALSE),0)</f>
        <v>200816</v>
      </c>
      <c r="E399" s="16">
        <f>IFERROR(HLOOKUP("total kat 3",'[43]Månedlig Olie Rapport'!$A$2:$AG$39,MATCH("Eksport 3.a.",'[43]Månedlig Olie Rapport'!$B$2:$B$39,0),FALSE),0)</f>
        <v>506746</v>
      </c>
      <c r="F399" s="16">
        <f>IFERROR(HLOOKUP("total kat 3",'[43]Månedlig Olie Rapport'!$A$2:$AG$39,MATCH("Bunkring af udenrigsfart 3.d.",'[43]Månedlig Olie Rapport'!$B$2:$B$39,0),FALSE),0)</f>
        <v>17251</v>
      </c>
      <c r="G399" s="65">
        <f t="shared" si="75"/>
        <v>206229</v>
      </c>
      <c r="H399" s="16">
        <f>IFERROR(HLOOKUP("total kat 3",'[43]Månedlig Olie Rapport'!$A$2:$AG$39,MATCH("Salg til Forsvaret 3.e.",'[43]Månedlig Olie Rapport'!$B$2:$B$39,0),FALSE),0)
+IFERROR(HLOOKUP("total kat 3",'[43]Månedlig Olie Rapport'!$A$2:$AG$39,MATCH("Salg til international luftfart 3.f.",'[43]Månedlig Olie Rapport'!$B$2:$B$39,0),FALSE),0)
+IFERROR(HLOOKUP("total kat 3",'[43]Månedlig Olie Rapport'!$A$2:$AG$39,MATCH("Salg til andre 3.h.",'[43]Månedlig Olie Rapport'!$B$2:$B$39,0),FALSE),0)
+IFERROR(HLOOKUP("total kat 3",'[43]Månedlig Olie Rapport'!$A$2:$AG$39,MATCH("Salg til platform 3.g.",'[43]Månedlig Olie Rapport'!$B$2:$B$39,0),FALSE),0)
+IFERROR(HLOOKUP("total kat 3",'[43]Månedlig Olie Rapport'!$A$2:$AG$39,MATCH("Eget forbrug uden for raffinaderi 3*",'[43]Månedlig Olie Rapport'!$B$2:$B$39,0),FALSE),0)-IFERROR(HLOOKUP("total kat 3",'[43]Månedlig Olie Rapport'!$A$2:$AG$39,MATCH("Køb fra andre 2e",'[43]Månedlig Olie Rapport'!$B$2:$B$39,0),FALSE),0)</f>
        <v>1461</v>
      </c>
      <c r="I399" s="16">
        <f>IFERROR(HLOOKUP("total kat 3",'[43]Månedlig Olie Rapport'!$A$2:$AG$39,MATCH("EGEN BEHOLDNING ULTIMO",'[43]Månedlig Olie Rapport'!$A$2:$A$39,0),FALSE),0)</f>
        <v>905431</v>
      </c>
      <c r="J399" s="15"/>
      <c r="K399" s="15"/>
      <c r="L399" s="14">
        <f t="shared" si="76"/>
        <v>59.389650000000003</v>
      </c>
      <c r="N399" s="23" t="str">
        <f>'Olieforbrug, TJ'!M399</f>
        <v>July</v>
      </c>
    </row>
    <row r="400" spans="1:14" x14ac:dyDescent="0.2">
      <c r="A400" s="23" t="str">
        <f>'Olieforbrug, TJ'!A400</f>
        <v>August</v>
      </c>
      <c r="C400" s="16">
        <f>IFERROR(HLOOKUP("total kat 3",'[44]Månedlig Olie Rapport'!$B$2:$AG$39,MATCH("Egen produktion 2.i.",'[44]Månedlig Olie Rapport'!$B$2:$B$39,0),FALSE),0)-IFERROR(HLOOKUP("total kat 3",'[44]Månedlig Olie Rapport'!$B$2:$AG$39,MATCH("Anvendt til produktion 3.n",'[44]Månedlig Olie Rapport'!$B$2:$B$39,0),FALSE),0)</f>
        <v>107749</v>
      </c>
      <c r="D400" s="16">
        <f>IFERROR(HLOOKUP("total kat 3",'[44]Månedlig Olie Rapport'!$A$2:$AG$39,MATCH("Import 2.a.",'[44]Månedlig Olie Rapport'!$B$2:$B$39,0),FALSE),0)</f>
        <v>258214</v>
      </c>
      <c r="E400" s="16">
        <f>IFERROR(HLOOKUP("total kat 3",'[44]Månedlig Olie Rapport'!$A$2:$AG$39,MATCH("Eksport 3.a.",'[44]Månedlig Olie Rapport'!$B$2:$B$39,0),FALSE),0)</f>
        <v>320797</v>
      </c>
      <c r="F400" s="16">
        <f>IFERROR(HLOOKUP("total kat 3",'[44]Månedlig Olie Rapport'!$A$2:$AG$39,MATCH("Bunkring af udenrigsfart 3.d.",'[44]Månedlig Olie Rapport'!$B$2:$B$39,0),FALSE),0)</f>
        <v>23775</v>
      </c>
      <c r="G400" s="65">
        <f>I399-I400</f>
        <v>-13746</v>
      </c>
      <c r="H400" s="16">
        <f>IFERROR(HLOOKUP("total kat 3",'[44]Månedlig Olie Rapport'!$A$2:$AG$39,MATCH("Salg til Forsvaret 3.e.",'[44]Månedlig Olie Rapport'!$B$2:$B$39,0),FALSE),0)
+IFERROR(HLOOKUP("total kat 3",'[44]Månedlig Olie Rapport'!$A$2:$AG$39,MATCH("Salg til international luftfart 3.f.",'[44]Månedlig Olie Rapport'!$B$2:$B$39,0),FALSE),0)
+IFERROR(HLOOKUP("total kat 3",'[44]Månedlig Olie Rapport'!$A$2:$AG$39,MATCH("Salg til andre 3.h.",'[44]Månedlig Olie Rapport'!$B$2:$B$39,0),FALSE),0)
+IFERROR(HLOOKUP("total kat 3",'[44]Månedlig Olie Rapport'!$A$2:$AG$39,MATCH("Salg til platform 3.g.",'[44]Månedlig Olie Rapport'!$B$2:$B$39,0),FALSE),0)
+IFERROR(HLOOKUP("total kat 3",'[44]Månedlig Olie Rapport'!$A$2:$AG$39,MATCH("Eget forbrug uden for raffinaderi 3*",'[44]Månedlig Olie Rapport'!$B$2:$B$39,0),FALSE),0)-IFERROR(HLOOKUP("total kat 3",'[44]Månedlig Olie Rapport'!$A$2:$AG$39,MATCH("Køb fra andre 2e",'[44]Månedlig Olie Rapport'!$B$2:$B$39,0),FALSE),0)</f>
        <v>4401</v>
      </c>
      <c r="I400" s="16">
        <f>IFERROR(HLOOKUP("total kat 3",'[44]Månedlig Olie Rapport'!$A$2:$AG$39,MATCH("EGEN BEHOLDNING ULTIMO",'[44]Månedlig Olie Rapport'!$A$2:$A$39,0),FALSE),0)</f>
        <v>919177</v>
      </c>
      <c r="L400" s="14">
        <f t="shared" si="76"/>
        <v>178.90064999999998</v>
      </c>
      <c r="N400" s="23" t="str">
        <f>'Olieforbrug, TJ'!M400</f>
        <v>August</v>
      </c>
    </row>
    <row r="401" spans="1:14" x14ac:dyDescent="0.2">
      <c r="A401" s="23" t="str">
        <f>'Olieforbrug, TJ'!A401</f>
        <v>September</v>
      </c>
      <c r="C401" s="16">
        <f>IFERROR(HLOOKUP("total kat 3",'[45]Månedlig Olie Rapport'!$B$2:$AG$39,MATCH("Egen produktion 2.i.",'[45]Månedlig Olie Rapport'!$B$2:$B$39,0),FALSE),0)-IFERROR(HLOOKUP("total kat 3",'[45]Månedlig Olie Rapport'!$B$2:$AG$39,MATCH("Anvendt til produktion 3.n",'[45]Månedlig Olie Rapport'!$B$2:$B$39,0),FALSE),0)</f>
        <v>67241</v>
      </c>
      <c r="D401" s="16">
        <f>IFERROR(HLOOKUP("total kat 3",'[45]Månedlig Olie Rapport'!$A$2:$AG$39,MATCH("Import 2.a.",'[45]Månedlig Olie Rapport'!$B$2:$B$39,0),FALSE),0)</f>
        <v>195769</v>
      </c>
      <c r="E401" s="16">
        <f>IFERROR(HLOOKUP("total kat 3",'[45]Månedlig Olie Rapport'!$A$2:$AG$39,MATCH("Eksport 3.a.",'[45]Månedlig Olie Rapport'!$B$2:$B$39,0),FALSE),0)</f>
        <v>287791</v>
      </c>
      <c r="F401" s="16">
        <f>IFERROR(HLOOKUP("total kat 3",'[45]Månedlig Olie Rapport'!$A$2:$AG$39,MATCH("Bunkring af udenrigsfart 3.d.",'[45]Månedlig Olie Rapport'!$B$2:$B$39,0),FALSE),0)</f>
        <v>18952</v>
      </c>
      <c r="G401" s="65">
        <f>I400-I401</f>
        <v>46918</v>
      </c>
      <c r="H401" s="16">
        <f>IFERROR(HLOOKUP("total kat 3",'[45]Månedlig Olie Rapport'!$A$2:$AG$39,MATCH("Salg til Forsvaret 3.e.",'[45]Månedlig Olie Rapport'!$B$2:$B$39,0),FALSE),0)
+IFERROR(HLOOKUP("total kat 3",'[45]Månedlig Olie Rapport'!$A$2:$AG$39,MATCH("Salg til international luftfart 3.f.",'[45]Månedlig Olie Rapport'!$B$2:$B$39,0),FALSE),0)
+IFERROR(HLOOKUP("total kat 3",'[45]Månedlig Olie Rapport'!$A$2:$AG$39,MATCH("Salg til andre 3.h.",'[45]Månedlig Olie Rapport'!$B$2:$B$39,0),FALSE),0)
+IFERROR(HLOOKUP("total kat 3",'[45]Månedlig Olie Rapport'!$A$2:$AG$39,MATCH("Salg til platform 3.g.",'[45]Månedlig Olie Rapport'!$B$2:$B$39,0),FALSE),0)
+IFERROR(HLOOKUP("total kat 3",'[45]Månedlig Olie Rapport'!$A$2:$AG$39,MATCH("Eget forbrug uden for raffinaderi 3*",'[45]Månedlig Olie Rapport'!$B$2:$B$39,0),FALSE),0)-IFERROR(HLOOKUP("total kat 3",'[45]Månedlig Olie Rapport'!$A$2:$AG$39,MATCH("Køb fra andre 2e",'[45]Månedlig Olie Rapport'!$B$2:$B$39,0),FALSE),0)</f>
        <v>4037</v>
      </c>
      <c r="I401" s="16">
        <f>IFERROR(HLOOKUP("total kat 3",'[45]Månedlig Olie Rapport'!$A$2:$AG$39,MATCH("EGEN BEHOLDNING ULTIMO",'[45]Månedlig Olie Rapport'!$A$2:$A$39,0),FALSE),0)</f>
        <v>872259</v>
      </c>
      <c r="L401" s="14">
        <f t="shared" si="76"/>
        <v>164.10405</v>
      </c>
      <c r="N401" s="23" t="str">
        <f>'Olieforbrug, TJ'!M401</f>
        <v>September</v>
      </c>
    </row>
    <row r="402" spans="1:14" x14ac:dyDescent="0.2">
      <c r="A402" s="23" t="str">
        <f>'Olieforbrug, TJ'!A402</f>
        <v>Oktober</v>
      </c>
      <c r="C402" s="16">
        <f>IFERROR(HLOOKUP("total kat 3",'[46]Månedlig Olie Rapport'!$B$2:$AG$39,MATCH("Egen produktion 2.i.",'[46]Månedlig Olie Rapport'!$B$2:$B$39,0),FALSE),0)-IFERROR(HLOOKUP("total kat 3",'[46]Månedlig Olie Rapport'!$B$2:$AG$39,MATCH("Anvendt til produktion 3.n",'[46]Månedlig Olie Rapport'!$B$2:$B$39,0),FALSE),0)</f>
        <v>109292</v>
      </c>
      <c r="D402" s="16">
        <f>IFERROR(HLOOKUP("total kat 3",'[46]Månedlig Olie Rapport'!$A$2:$AG$39,MATCH("Import 2.a.",'[46]Månedlig Olie Rapport'!$B$2:$B$39,0),FALSE),0)</f>
        <v>296424</v>
      </c>
      <c r="E402" s="16">
        <f>IFERROR(HLOOKUP("total kat 3",'[46]Månedlig Olie Rapport'!$A$2:$AG$39,MATCH("Eksport 3.a.",'[46]Månedlig Olie Rapport'!$B$2:$B$39,0),FALSE),0)</f>
        <v>493430</v>
      </c>
      <c r="F402" s="16">
        <f>IFERROR(HLOOKUP("total kat 3",'[46]Månedlig Olie Rapport'!$A$2:$AG$39,MATCH("Bunkring af udenrigsfart 3.d.",'[46]Månedlig Olie Rapport'!$B$2:$B$39,0),FALSE),0)</f>
        <v>21170</v>
      </c>
      <c r="G402" s="65">
        <f>I401-I402</f>
        <v>118692</v>
      </c>
      <c r="H402" s="16">
        <f>IFERROR(HLOOKUP("total kat 3",'[46]Månedlig Olie Rapport'!$A$2:$AG$39,MATCH("Salg til Forsvaret 3.e.",'[46]Månedlig Olie Rapport'!$B$2:$B$39,0),FALSE),0)
+IFERROR(HLOOKUP("total kat 3",'[46]Månedlig Olie Rapport'!$A$2:$AG$39,MATCH("Salg til international luftfart 3.f.",'[46]Månedlig Olie Rapport'!$B$2:$B$39,0),FALSE),0)
+IFERROR(HLOOKUP("total kat 3",'[46]Månedlig Olie Rapport'!$A$2:$AG$39,MATCH("Salg til andre 3.h.",'[46]Månedlig Olie Rapport'!$B$2:$B$39,0),FALSE),0)
+IFERROR(HLOOKUP("total kat 3",'[46]Månedlig Olie Rapport'!$A$2:$AG$39,MATCH("Salg til platform 3.g.",'[46]Månedlig Olie Rapport'!$B$2:$B$39,0),FALSE),0)
+IFERROR(HLOOKUP("total kat 3",'[46]Månedlig Olie Rapport'!$A$2:$AG$39,MATCH("Eget forbrug uden for raffinaderi 3*",'[46]Månedlig Olie Rapport'!$B$2:$B$39,0),FALSE),0)-IFERROR(HLOOKUP("total kat 3",'[46]Månedlig Olie Rapport'!$A$2:$AG$39,MATCH("Køb fra andre 2e",'[46]Månedlig Olie Rapport'!$B$2:$B$39,0),FALSE),0)</f>
        <v>11639</v>
      </c>
      <c r="I402" s="16">
        <f>IFERROR(HLOOKUP("total kat 3",'[46]Månedlig Olie Rapport'!$A$2:$AG$39,MATCH("EGEN BEHOLDNING ULTIMO",'[46]Månedlig Olie Rapport'!$A$2:$A$39,0),FALSE),0)</f>
        <v>753567</v>
      </c>
      <c r="L402" s="14">
        <f t="shared" si="76"/>
        <v>473.12534999999997</v>
      </c>
      <c r="N402" s="23" t="str">
        <f>'Olieforbrug, TJ'!M402</f>
        <v>October</v>
      </c>
    </row>
    <row r="403" spans="1:14" x14ac:dyDescent="0.2">
      <c r="A403" s="23" t="str">
        <f>'Olieforbrug, TJ'!A403</f>
        <v>November</v>
      </c>
      <c r="C403" s="16">
        <f>IFERROR(HLOOKUP("total kat 3",'[47]Månedlig Olie Rapport'!$B$2:$AG$39,MATCH("Egen produktion 2.i.",'[47]Månedlig Olie Rapport'!$B$2:$B$39,0),FALSE),0)-IFERROR(HLOOKUP("total kat 3",'[47]Månedlig Olie Rapport'!$B$2:$AG$39,MATCH("Anvendt til produktion 3.n",'[47]Månedlig Olie Rapport'!$B$2:$B$39,0),FALSE),0)</f>
        <v>104884</v>
      </c>
      <c r="D403" s="16">
        <f>IFERROR(HLOOKUP("total kat 3",'[47]Månedlig Olie Rapport'!$A$2:$AG$39,MATCH("Import 2.a.",'[47]Månedlig Olie Rapport'!$B$2:$B$39,0),FALSE),0)</f>
        <v>375830</v>
      </c>
      <c r="E403" s="16">
        <f>IFERROR(HLOOKUP("total kat 3",'[47]Månedlig Olie Rapport'!$A$2:$AG$39,MATCH("Eksport 3.a.",'[47]Månedlig Olie Rapport'!$B$2:$B$39,0),FALSE),0)</f>
        <v>354161</v>
      </c>
      <c r="F403" s="16">
        <f>IFERROR(HLOOKUP("total kat 3",'[47]Månedlig Olie Rapport'!$A$2:$AG$39,MATCH("Bunkring af udenrigsfart 3.d.",'[47]Månedlig Olie Rapport'!$B$2:$B$39,0),FALSE),0)</f>
        <v>15217</v>
      </c>
      <c r="G403" s="65">
        <f>I402-I403</f>
        <v>-113148</v>
      </c>
      <c r="H403" s="16">
        <f>IFERROR(HLOOKUP("total kat 3",'[47]Månedlig Olie Rapport'!$A$2:$AG$39,MATCH("Salg til Forsvaret 3.e.",'[47]Månedlig Olie Rapport'!$B$2:$B$39,0),FALSE),0)
+IFERROR(HLOOKUP("total kat 3",'[47]Månedlig Olie Rapport'!$A$2:$AG$39,MATCH("Salg til international luftfart 3.f.",'[47]Månedlig Olie Rapport'!$B$2:$B$39,0),FALSE),0)
+IFERROR(HLOOKUP("total kat 3",'[47]Månedlig Olie Rapport'!$A$2:$AG$39,MATCH("Salg til andre 3.h.",'[47]Månedlig Olie Rapport'!$B$2:$B$39,0),FALSE),0)
+IFERROR(HLOOKUP("total kat 3",'[47]Månedlig Olie Rapport'!$A$2:$AG$39,MATCH("Salg til platform 3.g.",'[47]Månedlig Olie Rapport'!$B$2:$B$39,0),FALSE),0)
+IFERROR(HLOOKUP("total kat 3",'[47]Månedlig Olie Rapport'!$A$2:$AG$39,MATCH("Eget forbrug uden for raffinaderi 3*",'[47]Månedlig Olie Rapport'!$B$2:$B$39,0),FALSE),0)-IFERROR(HLOOKUP("total kat 3",'[47]Månedlig Olie Rapport'!$A$2:$AG$39,MATCH("Køb fra andre 2e",'[47]Månedlig Olie Rapport'!$B$2:$B$39,0),FALSE),0)</f>
        <v>11054</v>
      </c>
      <c r="I403" s="16">
        <f>IFERROR(HLOOKUP("total kat 3",'[47]Månedlig Olie Rapport'!$A$2:$AG$39,MATCH("EGEN BEHOLDNING ULTIMO",'[47]Månedlig Olie Rapport'!$A$2:$A$39,0),FALSE),0)</f>
        <v>866715</v>
      </c>
      <c r="L403" s="14">
        <f t="shared" si="76"/>
        <v>449.3451</v>
      </c>
      <c r="N403" s="23" t="str">
        <f>'Olieforbrug, TJ'!M403</f>
        <v>November</v>
      </c>
    </row>
    <row r="404" spans="1:14" ht="13.5" thickBot="1" x14ac:dyDescent="0.25">
      <c r="A404" s="41" t="str">
        <f>'Olieforbrug, TJ'!A404</f>
        <v>December</v>
      </c>
      <c r="C404" s="42">
        <f>IFERROR(HLOOKUP("total kat 3",'[48]Månedlig Olie Rapport'!$B$2:$AG$39,MATCH("Egen produktion 2.i.",'[48]Månedlig Olie Rapport'!$B$2:$B$39,0),FALSE),0)-IFERROR(HLOOKUP("total kat 3",'[48]Månedlig Olie Rapport'!$B$2:$AG$39,MATCH("Anvendt til produktion 3.n",'[48]Månedlig Olie Rapport'!$B$2:$B$39,0),FALSE),0)</f>
        <v>120251</v>
      </c>
      <c r="D404" s="42">
        <f>IFERROR(HLOOKUP("total kat 3",'[48]Månedlig Olie Rapport'!$A$2:$AG$39,MATCH("Import 2.a.",'[48]Månedlig Olie Rapport'!$B$2:$B$39,0),FALSE),0)</f>
        <v>235953</v>
      </c>
      <c r="E404" s="42">
        <f>IFERROR(HLOOKUP("total kat 3",'[48]Månedlig Olie Rapport'!$A$2:$AG$39,MATCH("Eksport 3.a.",'[48]Månedlig Olie Rapport'!$B$2:$B$39,0),FALSE),0)</f>
        <v>273922</v>
      </c>
      <c r="F404" s="42">
        <f>IFERROR(HLOOKUP("total kat 3",'[48]Månedlig Olie Rapport'!$A$2:$AG$39,MATCH("Bunkring af udenrigsfart 3.d.",'[48]Månedlig Olie Rapport'!$B$2:$B$39,0),FALSE),0)</f>
        <v>15026</v>
      </c>
      <c r="G404" s="42">
        <f>I403-I404</f>
        <v>-92300</v>
      </c>
      <c r="H404" s="42">
        <f>IFERROR(HLOOKUP("total kat 3",'[48]Månedlig Olie Rapport'!$A$2:$AG$39,MATCH("Salg til Forsvaret 3.e.",'[48]Månedlig Olie Rapport'!$B$2:$B$39,0),FALSE),0)
+IFERROR(HLOOKUP("total kat 3",'[48]Månedlig Olie Rapport'!$A$2:$AG$39,MATCH("Salg til international luftfart 3.f.",'[48]Månedlig Olie Rapport'!$B$2:$B$39,0),FALSE),0)
+IFERROR(HLOOKUP("total kat 3",'[48]Månedlig Olie Rapport'!$A$2:$AG$39,MATCH("Salg til andre 3.h.",'[48]Månedlig Olie Rapport'!$B$2:$B$39,0),FALSE),0)
+IFERROR(HLOOKUP("total kat 3",'[48]Månedlig Olie Rapport'!$A$2:$AG$39,MATCH("Salg til platform 3.g.",'[48]Månedlig Olie Rapport'!$B$2:$B$39,0),FALSE),0)
+IFERROR(HLOOKUP("total kat 3",'[48]Månedlig Olie Rapport'!$A$2:$AG$39,MATCH("Eget forbrug uden for raffinaderi 3*",'[48]Månedlig Olie Rapport'!$B$2:$B$39,0),FALSE),0)-IFERROR(HLOOKUP("total kat 3",'[48]Månedlig Olie Rapport'!$A$2:$AG$39,MATCH("Køb fra andre 2e",'[48]Månedlig Olie Rapport'!$B$2:$B$39,0),FALSE),0)</f>
        <v>7734</v>
      </c>
      <c r="I404" s="42">
        <f>IFERROR(HLOOKUP("total kat 3",'[48]Månedlig Olie Rapport'!$A$2:$AG$39,MATCH("EGEN BEHOLDNING ULTIMO",'[48]Månedlig Olie Rapport'!$A$2:$A$39,0),FALSE),0)</f>
        <v>959015</v>
      </c>
      <c r="J404" s="2"/>
      <c r="K404" s="2"/>
      <c r="L404" s="54">
        <f t="shared" si="76"/>
        <v>314.38709999999998</v>
      </c>
      <c r="N404" s="43" t="str">
        <f>'Olieforbrug, TJ'!M404</f>
        <v>December</v>
      </c>
    </row>
    <row r="405" spans="1:14" x14ac:dyDescent="0.2">
      <c r="A405" s="37">
        <f>'Olieforbrug, TJ'!A405</f>
        <v>2021</v>
      </c>
      <c r="B405" s="15"/>
      <c r="C405" s="16"/>
      <c r="D405" s="16"/>
      <c r="E405" s="16"/>
      <c r="F405" s="16"/>
      <c r="G405" s="16"/>
      <c r="H405" s="16"/>
      <c r="I405" s="16"/>
      <c r="J405" s="15"/>
      <c r="K405" s="15"/>
      <c r="L405" s="14"/>
      <c r="M405" s="3"/>
      <c r="N405" s="37">
        <f>'Olieforbrug, TJ'!M405</f>
        <v>2021</v>
      </c>
    </row>
    <row r="406" spans="1:14" x14ac:dyDescent="0.2">
      <c r="A406" s="23" t="str">
        <f>'Olieforbrug, TJ'!A406</f>
        <v>Januar</v>
      </c>
      <c r="C406" s="16">
        <f>IFERROR(HLOOKUP("total kat 3",'[49]Månedlig Olie Rapport'!$B$2:$AG$39,MATCH("Egen produktion 2.i.",'[49]Månedlig Olie Rapport'!$B$2:$B$39,0),FALSE),0)-IFERROR(HLOOKUP("total kat 3",'[49]Månedlig Olie Rapport'!$B$2:$AG$39,MATCH("Anvendt til produktion 3.n",'[49]Månedlig Olie Rapport'!$B$2:$B$39,0),FALSE),0)</f>
        <v>123435</v>
      </c>
      <c r="D406" s="16">
        <f>IFERROR(HLOOKUP("total kat 3",'[49]Månedlig Olie Rapport'!$A$2:$AG$39,MATCH("Import 2.a.",'[49]Månedlig Olie Rapport'!$B$2:$B$39,0),FALSE),0)</f>
        <v>172798</v>
      </c>
      <c r="E406" s="16">
        <f>IFERROR(HLOOKUP("total kat 3",'[49]Månedlig Olie Rapport'!$A$2:$AG$39,MATCH("Eksport 3.a.",'[49]Månedlig Olie Rapport'!$B$2:$B$39,0),FALSE),0)</f>
        <v>399154</v>
      </c>
      <c r="F406" s="16">
        <f>IFERROR(HLOOKUP("total kat 3",'[49]Månedlig Olie Rapport'!$A$2:$AG$39,MATCH("Bunkring af udenrigsfart 3.d.",'[49]Månedlig Olie Rapport'!$B$2:$B$39,0),FALSE),0)</f>
        <v>10136</v>
      </c>
      <c r="G406" s="16">
        <f>I404-I406</f>
        <v>126309</v>
      </c>
      <c r="H406" s="16">
        <f>IFERROR(HLOOKUP("total kat 3",'[49]Månedlig Olie Rapport'!$A$2:$AG$39,MATCH("Salg til Forsvaret 3.e.",'[49]Månedlig Olie Rapport'!$B$2:$B$39,0),FALSE),0)
+IFERROR(HLOOKUP("total kat 3",'[49]Månedlig Olie Rapport'!$A$2:$AG$39,MATCH("Salg til international luftfart 3.f.",'[49]Månedlig Olie Rapport'!$B$2:$B$39,0),FALSE),0)
+IFERROR(HLOOKUP("total kat 3",'[49]Månedlig Olie Rapport'!$A$2:$AG$39,MATCH("Salg til andre 3.h.",'[49]Månedlig Olie Rapport'!$B$2:$B$39,0),FALSE),0)
+IFERROR(HLOOKUP("total kat 3",'[49]Månedlig Olie Rapport'!$A$2:$AG$39,MATCH("Salg til platform 3.g.",'[49]Månedlig Olie Rapport'!$B$2:$B$39,0),FALSE),0)
+IFERROR(HLOOKUP("total kat 3",'[49]Månedlig Olie Rapport'!$A$2:$AG$39,MATCH("Eget forbrug uden for raffinaderi 3*",'[49]Månedlig Olie Rapport'!$B$2:$B$39,0),FALSE),0)-IFERROR(HLOOKUP("total kat 3",'[49]Månedlig Olie Rapport'!$A$2:$AG$39,MATCH("Køb fra andre 2e",'[49]Månedlig Olie Rapport'!$B$2:$B$39,0),FALSE),0)</f>
        <v>8735</v>
      </c>
      <c r="I406" s="16">
        <f>IFERROR(HLOOKUP("total kat 3",'[49]Månedlig Olie Rapport'!$A$2:$AG$39,MATCH("EGEN BEHOLDNING ULTIMO",'[49]Månedlig Olie Rapport'!$A$2:$A$39,0),FALSE),0)</f>
        <v>832706</v>
      </c>
      <c r="J406" s="15"/>
      <c r="K406" s="15"/>
      <c r="L406" s="14">
        <f t="shared" ref="L406:L417" si="77">H406*40.65/1000</f>
        <v>355.07774999999998</v>
      </c>
      <c r="N406" s="23" t="str">
        <f>'Olieforbrug, TJ'!M406</f>
        <v>January</v>
      </c>
    </row>
    <row r="407" spans="1:14" x14ac:dyDescent="0.2">
      <c r="A407" s="23" t="str">
        <f>'Olieforbrug, TJ'!A407</f>
        <v>Februar</v>
      </c>
      <c r="C407" s="16">
        <f>IFERROR(HLOOKUP("total kat 3",'[50]Månedlig Olie Rapport'!$B$2:$AG$39,MATCH("Egen produktion 2.i.",'[50]Månedlig Olie Rapport'!$B$2:$B$39,0),FALSE),0)-IFERROR(HLOOKUP("total kat 3",'[50]Månedlig Olie Rapport'!$B$2:$AG$39,MATCH("Anvendt til produktion 3.n",'[50]Månedlig Olie Rapport'!$B$2:$B$39,0),FALSE),0)</f>
        <v>107412</v>
      </c>
      <c r="D407" s="16">
        <f>IFERROR(HLOOKUP("total kat 3",'[50]Månedlig Olie Rapport'!$A$2:$AG$39,MATCH("Import 2.a.",'[50]Månedlig Olie Rapport'!$B$2:$B$39,0),FALSE),0)</f>
        <v>190951</v>
      </c>
      <c r="E407" s="16">
        <f>IFERROR(HLOOKUP("total kat 3",'[50]Månedlig Olie Rapport'!$A$2:$AG$39,MATCH("Eksport 3.a.",'[50]Månedlig Olie Rapport'!$B$2:$B$39,0),FALSE),0)</f>
        <v>363055</v>
      </c>
      <c r="F407" s="16">
        <f>IFERROR(HLOOKUP("total kat 3",'[50]Månedlig Olie Rapport'!$A$2:$AG$39,MATCH("Bunkring af udenrigsfart 3.d.",'[50]Månedlig Olie Rapport'!$B$2:$B$39,0),FALSE),0)</f>
        <v>7746</v>
      </c>
      <c r="G407" s="16">
        <f t="shared" ref="G407:G412" si="78">I406-I407</f>
        <v>76038</v>
      </c>
      <c r="H407" s="16">
        <f>IFERROR(HLOOKUP("total kat 3",'[50]Månedlig Olie Rapport'!$A$2:$AG$39,MATCH("Salg til Forsvaret 3.e.",'[50]Månedlig Olie Rapport'!$B$2:$B$39,0),FALSE),0)
+IFERROR(HLOOKUP("total kat 3",'[50]Månedlig Olie Rapport'!$A$2:$AG$39,MATCH("Salg til international luftfart 3.f.",'[50]Månedlig Olie Rapport'!$B$2:$B$39,0),FALSE),0)
+IFERROR(HLOOKUP("total kat 3",'[50]Månedlig Olie Rapport'!$A$2:$AG$39,MATCH("Salg til andre 3.h.",'[50]Månedlig Olie Rapport'!$B$2:$B$39,0),FALSE),0)
+IFERROR(HLOOKUP("total kat 3",'[50]Månedlig Olie Rapport'!$A$2:$AG$39,MATCH("Salg til platform 3.g.",'[50]Månedlig Olie Rapport'!$B$2:$B$39,0),FALSE),0)
+IFERROR(HLOOKUP("total kat 3",'[50]Månedlig Olie Rapport'!$A$2:$AG$39,MATCH("Eget forbrug uden for raffinaderi 3*",'[50]Månedlig Olie Rapport'!$B$2:$B$39,0),FALSE),0)-IFERROR(HLOOKUP("total kat 3",'[50]Månedlig Olie Rapport'!$A$2:$AG$39,MATCH("Køb fra andre 2e",'[50]Månedlig Olie Rapport'!$B$2:$B$39,0),FALSE),0)</f>
        <v>2168</v>
      </c>
      <c r="I407" s="16">
        <f>IFERROR(HLOOKUP("total kat 3",'[50]Månedlig Olie Rapport'!$A$2:$AG$39,MATCH("EGEN BEHOLDNING ULTIMO",'[50]Månedlig Olie Rapport'!$A$2:$A$39,0),FALSE),0)</f>
        <v>756668</v>
      </c>
      <c r="J407" s="15"/>
      <c r="K407" s="15"/>
      <c r="L407" s="14">
        <f t="shared" si="77"/>
        <v>88.129199999999997</v>
      </c>
      <c r="N407" s="23" t="str">
        <f>'Olieforbrug, TJ'!M407</f>
        <v>February</v>
      </c>
    </row>
    <row r="408" spans="1:14" s="104" customFormat="1" x14ac:dyDescent="0.2">
      <c r="A408" s="103" t="str">
        <f>'Olieforbrug, TJ'!A408</f>
        <v>Marts</v>
      </c>
      <c r="C408" s="105">
        <f>IFERROR(HLOOKUP("total kat 3",'[51]Månedlig Olie Rapport'!$B$2:$AG$39,MATCH("Egen produktion 2.i.",'[51]Månedlig Olie Rapport'!$B$2:$B$39,0),FALSE),0)-IFERROR(HLOOKUP("total kat 3",'[51]Månedlig Olie Rapport'!$B$2:$AG$39,MATCH("Anvendt til produktion 3.n",'[51]Månedlig Olie Rapport'!$B$2:$B$39,0),FALSE),0)</f>
        <v>119262</v>
      </c>
      <c r="D408" s="105">
        <f>IFERROR(HLOOKUP("total kat 3",'[51]Månedlig Olie Rapport'!$A$2:$AG$39,MATCH("Import 2.a.",'[51]Månedlig Olie Rapport'!$B$2:$B$39,0),FALSE),0)</f>
        <v>191915</v>
      </c>
      <c r="E408" s="105">
        <f>IFERROR(HLOOKUP("total kat 3",'[51]Månedlig Olie Rapport'!$A$2:$AG$39,MATCH("Eksport 3.a.",'[51]Månedlig Olie Rapport'!$B$2:$B$39,0),FALSE),0)</f>
        <v>301044</v>
      </c>
      <c r="F408" s="105">
        <f>IFERROR(HLOOKUP("total kat 3",'[51]Månedlig Olie Rapport'!$A$2:$AG$39,MATCH("Bunkring af udenrigsfart 3.d.",'[51]Månedlig Olie Rapport'!$B$2:$B$39,0),FALSE),0)</f>
        <v>8051</v>
      </c>
      <c r="G408" s="105">
        <f t="shared" si="78"/>
        <v>-5262</v>
      </c>
      <c r="H408" s="105">
        <f>IFERROR(HLOOKUP("total kat 3",'[51]Månedlig Olie Rapport'!$A$2:$AG$39,MATCH("Salg til Forsvaret 3.e.",'[51]Månedlig Olie Rapport'!$B$2:$B$39,0),FALSE),0)
+IFERROR(HLOOKUP("total kat 3",'[51]Månedlig Olie Rapport'!$A$2:$AG$39,MATCH("Salg til international luftfart 3.f.",'[51]Månedlig Olie Rapport'!$B$2:$B$39,0),FALSE),0)
+IFERROR(HLOOKUP("total kat 3",'[51]Månedlig Olie Rapport'!$A$2:$AG$39,MATCH("Salg til andre 3.h.",'[51]Månedlig Olie Rapport'!$B$2:$B$39,0),FALSE),0)
+IFERROR(HLOOKUP("total kat 3",'[51]Månedlig Olie Rapport'!$A$2:$AG$39,MATCH("Salg til platform 3.g.",'[51]Månedlig Olie Rapport'!$B$2:$B$39,0),FALSE),0)
+IFERROR(HLOOKUP("total kat 3",'[51]Månedlig Olie Rapport'!$A$2:$AG$39,MATCH("Eget forbrug uden for raffinaderi 3*",'[51]Månedlig Olie Rapport'!$B$2:$B$39,0),FALSE),0)-IFERROR(HLOOKUP("total kat 3",'[51]Månedlig Olie Rapport'!$A$2:$AG$39,MATCH("Køb fra andre 2e",'[51]Månedlig Olie Rapport'!$B$2:$B$39,0),FALSE),0)</f>
        <v>2563</v>
      </c>
      <c r="I408" s="105">
        <f>IFERROR(HLOOKUP("total kat 3",'[51]Månedlig Olie Rapport'!$A$2:$AG$39,MATCH("EGEN BEHOLDNING ULTIMO",'[51]Månedlig Olie Rapport'!$A$2:$A$39,0),FALSE),0)</f>
        <v>761930</v>
      </c>
      <c r="J408" s="106"/>
      <c r="K408" s="106"/>
      <c r="L408" s="107">
        <f t="shared" si="77"/>
        <v>104.18594999999999</v>
      </c>
      <c r="N408" s="103" t="str">
        <f>'Olieforbrug, TJ'!M408</f>
        <v>March</v>
      </c>
    </row>
    <row r="409" spans="1:14" ht="12" customHeight="1" x14ac:dyDescent="0.2">
      <c r="A409" s="23" t="str">
        <f>'Olieforbrug, TJ'!A409</f>
        <v>April</v>
      </c>
      <c r="C409" s="16">
        <f>IFERROR(HLOOKUP("total kat 3",'[52]Månedlig Olie Rapport'!$B$2:$AG$39,MATCH("Egen produktion 2.i.",'[52]Månedlig Olie Rapport'!$B$2:$B$39,0),FALSE),0)-IFERROR(HLOOKUP("total kat 3",'[52]Månedlig Olie Rapport'!$B$2:$AG$39,MATCH("Anvendt til produktion 3.n",'[52]Månedlig Olie Rapport'!$B$2:$B$39,0),FALSE),0)</f>
        <v>131006</v>
      </c>
      <c r="D409" s="16">
        <f>IFERROR(HLOOKUP("total kat 3",'[52]Månedlig Olie Rapport'!$A$2:$AG$39,MATCH("Import 2.a.",'[52]Månedlig Olie Rapport'!$B$2:$B$39,0),FALSE),0)</f>
        <v>253599</v>
      </c>
      <c r="E409" s="16">
        <f>IFERROR(HLOOKUP("total kat 3",'[52]Månedlig Olie Rapport'!$A$2:$AG$39,MATCH("Eksport 3.a.",'[52]Månedlig Olie Rapport'!$B$2:$B$39,0),FALSE),0)</f>
        <v>567475</v>
      </c>
      <c r="F409" s="16">
        <f>IFERROR(HLOOKUP("total kat 3",'[52]Månedlig Olie Rapport'!$A$2:$AG$39,MATCH("Bunkring af udenrigsfart 3.d.",'[52]Månedlig Olie Rapport'!$B$2:$B$39,0),FALSE),0)</f>
        <v>4061</v>
      </c>
      <c r="G409" s="16">
        <f t="shared" si="78"/>
        <v>191808</v>
      </c>
      <c r="H409" s="16">
        <f>IFERROR(HLOOKUP("total kat 3",'[52]Månedlig Olie Rapport'!$A$2:$AG$39,MATCH("Salg til Forsvaret 3.e.",'[52]Månedlig Olie Rapport'!$B$2:$B$39,0),FALSE),0)
+IFERROR(HLOOKUP("total kat 3",'[52]Månedlig Olie Rapport'!$A$2:$AG$39,MATCH("Salg til international luftfart 3.f.",'[52]Månedlig Olie Rapport'!$B$2:$B$39,0),FALSE),0)
+IFERROR(HLOOKUP("total kat 3",'[52]Månedlig Olie Rapport'!$A$2:$AG$39,MATCH("Salg til andre 3.h.",'[52]Månedlig Olie Rapport'!$B$2:$B$39,0),FALSE),0)
+IFERROR(HLOOKUP("total kat 3",'[52]Månedlig Olie Rapport'!$A$2:$AG$39,MATCH("Salg til platform 3.g.",'[52]Månedlig Olie Rapport'!$B$2:$B$39,0),FALSE),0)
+IFERROR(HLOOKUP("total kat 3",'[52]Månedlig Olie Rapport'!$A$2:$AG$39,MATCH("Eget forbrug uden for raffinaderi 3*",'[52]Månedlig Olie Rapport'!$B$2:$B$39,0),FALSE),0)-IFERROR(HLOOKUP("total kat 3",'[52]Månedlig Olie Rapport'!$A$2:$AG$39,MATCH("Køb fra andre 2e",'[52]Månedlig Olie Rapport'!$B$2:$B$39,0),FALSE),0)</f>
        <v>1686</v>
      </c>
      <c r="I409" s="16">
        <f>IFERROR(HLOOKUP("total kat 3",'[52]Månedlig Olie Rapport'!$A$2:$AG$39,MATCH("EGEN BEHOLDNING ULTIMO",'[52]Månedlig Olie Rapport'!$A$2:$A$39,0),FALSE),0)</f>
        <v>570122</v>
      </c>
      <c r="J409" s="15"/>
      <c r="K409" s="15"/>
      <c r="L409" s="14">
        <f t="shared" si="77"/>
        <v>68.535899999999998</v>
      </c>
      <c r="N409" s="23" t="str">
        <f>'Olieforbrug, TJ'!M409</f>
        <v>April</v>
      </c>
    </row>
    <row r="410" spans="1:14" ht="12" customHeight="1" x14ac:dyDescent="0.2">
      <c r="A410" s="23" t="str">
        <f>'Olieforbrug, TJ'!A410</f>
        <v>Maj</v>
      </c>
      <c r="C410" s="16">
        <f>IFERROR(HLOOKUP("total kat 3",'[53]Månedlig Olie Rapport'!$B$2:$AG$39,MATCH("Egen produktion 2.i.",'[53]Månedlig Olie Rapport'!$B$2:$B$39,0),FALSE),0)-IFERROR(HLOOKUP("total kat 3",'[53]Månedlig Olie Rapport'!$B$2:$AG$39,MATCH("Anvendt til produktion 3.n",'[53]Månedlig Olie Rapport'!$B$2:$B$39,0),FALSE),0)</f>
        <v>118577</v>
      </c>
      <c r="D410" s="16">
        <f>IFERROR(HLOOKUP("total kat 3",'[53]Månedlig Olie Rapport'!$A$2:$AG$39,MATCH("Import 2.a.",'[53]Månedlig Olie Rapport'!$B$2:$B$39,0),FALSE),0)</f>
        <v>185765</v>
      </c>
      <c r="E410" s="16">
        <f>IFERROR(HLOOKUP("total kat 3",'[53]Månedlig Olie Rapport'!$A$2:$AG$39,MATCH("Eksport 3.a.",'[53]Månedlig Olie Rapport'!$B$2:$B$39,0),FALSE),0)</f>
        <v>244778</v>
      </c>
      <c r="F410" s="16">
        <f>IFERROR(HLOOKUP("total kat 3",'[53]Månedlig Olie Rapport'!$A$2:$AG$39,MATCH("Bunkring af udenrigsfart 3.d.",'[53]Månedlig Olie Rapport'!$B$2:$B$39,0),FALSE),0)</f>
        <v>3882</v>
      </c>
      <c r="G410" s="16">
        <f t="shared" si="78"/>
        <v>-101633</v>
      </c>
      <c r="H410" s="16">
        <f>IFERROR(HLOOKUP("total kat 3",'[53]Månedlig Olie Rapport'!$A$2:$AG$39,MATCH("Salg til Forsvaret 3.e.",'[53]Månedlig Olie Rapport'!$B$2:$B$39,0),FALSE),0)
+IFERROR(HLOOKUP("total kat 3",'[53]Månedlig Olie Rapport'!$A$2:$AG$39,MATCH("Salg til international luftfart 3.f.",'[53]Månedlig Olie Rapport'!$B$2:$B$39,0),FALSE),0)
+IFERROR(HLOOKUP("total kat 3",'[53]Månedlig Olie Rapport'!$A$2:$AG$39,MATCH("Salg til andre 3.h.",'[53]Månedlig Olie Rapport'!$B$2:$B$39,0),FALSE),0)
+IFERROR(HLOOKUP("total kat 3",'[53]Månedlig Olie Rapport'!$A$2:$AG$39,MATCH("Salg til platform 3.g.",'[53]Månedlig Olie Rapport'!$B$2:$B$39,0),FALSE),0)
+IFERROR(HLOOKUP("total kat 3",'[53]Månedlig Olie Rapport'!$A$2:$AG$39,MATCH("Eget forbrug uden for raffinaderi 3*",'[53]Månedlig Olie Rapport'!$B$2:$B$39,0),FALSE),0)-IFERROR(HLOOKUP("total kat 3",'[53]Månedlig Olie Rapport'!$A$2:$AG$39,MATCH("Køb fra andre 2e",'[53]Månedlig Olie Rapport'!$B$2:$B$39,0),FALSE),0)</f>
        <v>1838</v>
      </c>
      <c r="I410" s="16">
        <f>IFERROR(HLOOKUP("total kat 3",'[53]Månedlig Olie Rapport'!$A$2:$AG$39,MATCH("EGEN BEHOLDNING ULTIMO",'[53]Månedlig Olie Rapport'!$A$2:$A$39,0),FALSE),0)</f>
        <v>671755</v>
      </c>
      <c r="J410" s="15"/>
      <c r="K410" s="15"/>
      <c r="L410" s="14">
        <f t="shared" si="77"/>
        <v>74.714699999999993</v>
      </c>
      <c r="N410" s="23" t="str">
        <f>'Olieforbrug, TJ'!M410</f>
        <v>May</v>
      </c>
    </row>
    <row r="411" spans="1:14" ht="12" customHeight="1" x14ac:dyDescent="0.2">
      <c r="A411" s="23" t="str">
        <f>'Olieforbrug, TJ'!A411</f>
        <v>Juni</v>
      </c>
      <c r="C411" s="16">
        <f>IFERROR(HLOOKUP("total kat 3",'[54]Månedlig Olie Rapport'!$B$2:$AG$39,MATCH("Egen produktion 2.i.",'[54]Månedlig Olie Rapport'!$B$2:$B$39,0),FALSE),0)-IFERROR(HLOOKUP("total kat 3",'[54]Månedlig Olie Rapport'!$B$2:$AG$39,MATCH("Anvendt til produktion 3.n",'[54]Månedlig Olie Rapport'!$B$2:$B$39,0),FALSE),0)</f>
        <v>97850</v>
      </c>
      <c r="D411" s="16">
        <f>IFERROR(HLOOKUP("total kat 3",'[54]Månedlig Olie Rapport'!$A$2:$AG$39,MATCH("Import 2.a.",'[54]Månedlig Olie Rapport'!$B$2:$B$39,0),FALSE),0)</f>
        <v>81440</v>
      </c>
      <c r="E411" s="16">
        <f>IFERROR(HLOOKUP("total kat 3",'[54]Månedlig Olie Rapport'!$A$2:$AG$39,MATCH("Eksport 3.a.",'[54]Månedlig Olie Rapport'!$B$2:$B$39,0),FALSE),0)</f>
        <v>252715</v>
      </c>
      <c r="F411" s="16">
        <f>IFERROR(HLOOKUP("total kat 3",'[54]Månedlig Olie Rapport'!$A$2:$AG$39,MATCH("Bunkring af udenrigsfart 3.d.",'[54]Månedlig Olie Rapport'!$B$2:$B$39,0),FALSE),0)</f>
        <v>13237</v>
      </c>
      <c r="G411" s="16">
        <f t="shared" si="78"/>
        <v>10765</v>
      </c>
      <c r="H411" s="16">
        <f>IFERROR(HLOOKUP("total kat 3",'[54]Månedlig Olie Rapport'!$A$2:$AG$39,MATCH("Salg til Forsvaret 3.e.",'[54]Månedlig Olie Rapport'!$B$2:$B$39,0),FALSE),0)
+IFERROR(HLOOKUP("total kat 3",'[54]Månedlig Olie Rapport'!$A$2:$AG$39,MATCH("Salg til international luftfart 3.f.",'[54]Månedlig Olie Rapport'!$B$2:$B$39,0),FALSE),0)
+IFERROR(HLOOKUP("total kat 3",'[54]Månedlig Olie Rapport'!$A$2:$AG$39,MATCH("Salg til andre 3.h.",'[54]Månedlig Olie Rapport'!$B$2:$B$39,0),FALSE),0)
+IFERROR(HLOOKUP("total kat 3",'[54]Månedlig Olie Rapport'!$A$2:$AG$39,MATCH("Salg til platform 3.g.",'[54]Månedlig Olie Rapport'!$B$2:$B$39,0),FALSE),0)
+IFERROR(HLOOKUP("total kat 3",'[54]Månedlig Olie Rapport'!$A$2:$AG$39,MATCH("Eget forbrug uden for raffinaderi 3*",'[54]Månedlig Olie Rapport'!$B$2:$B$39,0),FALSE),0)-IFERROR(HLOOKUP("total kat 3",'[54]Månedlig Olie Rapport'!$A$2:$AG$39,MATCH("Køb fra andre 2e",'[54]Månedlig Olie Rapport'!$B$2:$B$39,0),FALSE),0)</f>
        <v>2489</v>
      </c>
      <c r="I411" s="16">
        <f>IFERROR(HLOOKUP("total kat 3",'[54]Månedlig Olie Rapport'!$A$2:$AG$39,MATCH("EGEN BEHOLDNING ULTIMO",'[54]Månedlig Olie Rapport'!$A$2:$A$39,0),FALSE),0)</f>
        <v>660990</v>
      </c>
      <c r="J411" s="15"/>
      <c r="K411" s="15"/>
      <c r="L411" s="14">
        <f t="shared" si="77"/>
        <v>101.17784999999999</v>
      </c>
      <c r="N411" s="23" t="str">
        <f>'Olieforbrug, TJ'!M411</f>
        <v>June</v>
      </c>
    </row>
    <row r="412" spans="1:14" x14ac:dyDescent="0.2">
      <c r="A412" s="23" t="str">
        <f>'Olieforbrug, TJ'!A412</f>
        <v>Juli</v>
      </c>
      <c r="C412" s="16">
        <f>IFERROR(HLOOKUP("total kat 3",'[55]Månedlig Olie Rapport'!$B$2:$AG$39,MATCH("Egen produktion 2.i.",'[55]Månedlig Olie Rapport'!$B$2:$B$39,0),FALSE),0)-IFERROR(HLOOKUP("total kat 3",'[55]Månedlig Olie Rapport'!$B$2:$AG$39,MATCH("Anvendt til produktion 3.n",'[55]Månedlig Olie Rapport'!$B$2:$B$39,0),FALSE),0)</f>
        <v>111848</v>
      </c>
      <c r="D412" s="16">
        <f>IFERROR(HLOOKUP("total kat 3",'[55]Månedlig Olie Rapport'!$A$2:$AG$39,MATCH("Import 2.a.",'[55]Månedlig Olie Rapport'!$B$2:$B$39,0),FALSE),0)</f>
        <v>79295</v>
      </c>
      <c r="E412" s="16">
        <f>IFERROR(HLOOKUP("total kat 3",'[55]Månedlig Olie Rapport'!$A$2:$AG$39,MATCH("Eksport 3.a.",'[55]Månedlig Olie Rapport'!$B$2:$B$39,0),FALSE),0)</f>
        <v>421299</v>
      </c>
      <c r="F412" s="16">
        <f>IFERROR(HLOOKUP("total kat 3",'[55]Månedlig Olie Rapport'!$A$2:$AG$39,MATCH("Bunkring af udenrigsfart 3.d.",'[55]Månedlig Olie Rapport'!$B$2:$B$39,0),FALSE),0)</f>
        <v>7886</v>
      </c>
      <c r="G412" s="16">
        <f t="shared" si="78"/>
        <v>239979</v>
      </c>
      <c r="H412" s="16">
        <f>IFERROR(HLOOKUP("total kat 3",'[55]Månedlig Olie Rapport'!$A$2:$AG$39,MATCH("Salg til Forsvaret 3.e.",'[55]Månedlig Olie Rapport'!$B$2:$B$39,0),FALSE),0)
+IFERROR(HLOOKUP("total kat 3",'[55]Månedlig Olie Rapport'!$A$2:$AG$39,MATCH("Salg til international luftfart 3.f.",'[55]Månedlig Olie Rapport'!$B$2:$B$39,0),FALSE),0)
+IFERROR(HLOOKUP("total kat 3",'[55]Månedlig Olie Rapport'!$A$2:$AG$39,MATCH("Salg til andre 3.h.",'[55]Månedlig Olie Rapport'!$B$2:$B$39,0),FALSE),0)
+IFERROR(HLOOKUP("total kat 3",'[55]Månedlig Olie Rapport'!$A$2:$AG$39,MATCH("Salg til platform 3.g.",'[55]Månedlig Olie Rapport'!$B$2:$B$39,0),FALSE),0)
+IFERROR(HLOOKUP("total kat 3",'[55]Månedlig Olie Rapport'!$A$2:$AG$39,MATCH("Eget forbrug uden for raffinaderi 3*",'[55]Månedlig Olie Rapport'!$B$2:$B$39,0),FALSE),0)-IFERROR(HLOOKUP("total kat 3",'[55]Månedlig Olie Rapport'!$A$2:$AG$39,MATCH("Køb fra andre 2e",'[55]Månedlig Olie Rapport'!$B$2:$B$39,0),FALSE),0)</f>
        <v>2057</v>
      </c>
      <c r="I412" s="16">
        <f>IFERROR(HLOOKUP("total kat 3",'[55]Månedlig Olie Rapport'!$A$2:$AG$39,MATCH("EGEN BEHOLDNING ULTIMO",'[55]Månedlig Olie Rapport'!$A$2:$A$39,0),FALSE),0)</f>
        <v>421011</v>
      </c>
      <c r="J412" s="15"/>
      <c r="K412" s="15"/>
      <c r="L412" s="14">
        <f t="shared" si="77"/>
        <v>83.617050000000006</v>
      </c>
      <c r="N412" s="23" t="str">
        <f>'Olieforbrug, TJ'!M412</f>
        <v>July</v>
      </c>
    </row>
    <row r="413" spans="1:14" x14ac:dyDescent="0.2">
      <c r="A413" s="23" t="str">
        <f>'Olieforbrug, TJ'!A413</f>
        <v>August</v>
      </c>
      <c r="C413" s="16">
        <f>IFERROR(HLOOKUP("total kat 3",'[56]Månedlig Olie Rapport'!$B$2:$AG$39,MATCH("Egen produktion 2.i.",'[56]Månedlig Olie Rapport'!$B$2:$B$39,0),FALSE),0)-IFERROR(HLOOKUP("total kat 3",'[56]Månedlig Olie Rapport'!$B$2:$AG$39,MATCH("Anvendt til produktion 3.n",'[56]Månedlig Olie Rapport'!$B$2:$B$39,0),FALSE),0)</f>
        <v>113124</v>
      </c>
      <c r="D413" s="16">
        <f>IFERROR(HLOOKUP("total kat 3",'[56]Månedlig Olie Rapport'!$A$2:$AG$39,MATCH("Import 2.a.",'[56]Månedlig Olie Rapport'!$B$2:$B$39,0),FALSE),0)</f>
        <v>146233</v>
      </c>
      <c r="E413" s="16">
        <f>IFERROR(HLOOKUP("total kat 3",'[56]Månedlig Olie Rapport'!$A$2:$AG$39,MATCH("Eksport 3.a.",'[56]Månedlig Olie Rapport'!$B$2:$B$39,0),FALSE),0)</f>
        <v>138620</v>
      </c>
      <c r="F413" s="16">
        <f>IFERROR(HLOOKUP("total kat 3",'[56]Månedlig Olie Rapport'!$A$2:$AG$39,MATCH("Bunkring af udenrigsfart 3.d.",'[56]Månedlig Olie Rapport'!$B$2:$B$39,0),FALSE),0)</f>
        <v>10738</v>
      </c>
      <c r="G413" s="16">
        <f>I412-I413</f>
        <v>-108440</v>
      </c>
      <c r="H413" s="16">
        <f>IFERROR(HLOOKUP("total kat 3",'[56]Månedlig Olie Rapport'!$A$2:$AG$39,MATCH("Salg til Forsvaret 3.e.",'[56]Månedlig Olie Rapport'!$B$2:$B$39,0),FALSE),0)
+IFERROR(HLOOKUP("total kat 3",'[56]Månedlig Olie Rapport'!$A$2:$AG$39,MATCH("Salg til international luftfart 3.f.",'[56]Månedlig Olie Rapport'!$B$2:$B$39,0),FALSE),0)
+IFERROR(HLOOKUP("total kat 3",'[56]Månedlig Olie Rapport'!$A$2:$AG$39,MATCH("Salg til andre 3.h.",'[56]Månedlig Olie Rapport'!$B$2:$B$39,0),FALSE),0)
+IFERROR(HLOOKUP("total kat 3",'[56]Månedlig Olie Rapport'!$A$2:$AG$39,MATCH("Salg til platform 3.g.",'[56]Månedlig Olie Rapport'!$B$2:$B$39,0),FALSE),0)
+IFERROR(HLOOKUP("total kat 3",'[56]Månedlig Olie Rapport'!$A$2:$AG$39,MATCH("Eget forbrug uden for raffinaderi 3*",'[56]Månedlig Olie Rapport'!$B$2:$B$39,0),FALSE),0)-IFERROR(HLOOKUP("total kat 3",'[56]Månedlig Olie Rapport'!$A$2:$AG$39,MATCH("Køb fra andre 2e",'[56]Månedlig Olie Rapport'!$B$2:$B$39,0),FALSE),0)</f>
        <v>2414</v>
      </c>
      <c r="I413" s="16">
        <f>IFERROR(HLOOKUP("total kat 3",'[56]Månedlig Olie Rapport'!$A$2:$AG$39,MATCH("EGEN BEHOLDNING ULTIMO",'[56]Månedlig Olie Rapport'!$A$2:$A$39,0),FALSE),0)</f>
        <v>529451</v>
      </c>
      <c r="J413" s="15"/>
      <c r="K413" s="15"/>
      <c r="L413" s="14">
        <f t="shared" si="77"/>
        <v>98.129099999999994</v>
      </c>
      <c r="N413" s="23" t="str">
        <f>'Olieforbrug, TJ'!M413</f>
        <v>August</v>
      </c>
    </row>
    <row r="414" spans="1:14" x14ac:dyDescent="0.2">
      <c r="A414" s="23" t="str">
        <f>'Olieforbrug, TJ'!A414</f>
        <v>September</v>
      </c>
      <c r="C414" s="16">
        <f>IFERROR(HLOOKUP("total kat 3",'[57]Månedlig Olie Rapport'!$B$2:$AG$39,MATCH("Egen produktion 2.i.",'[57]Månedlig Olie Rapport'!$B$2:$B$39,0),FALSE),0)-IFERROR(HLOOKUP("total kat 3",'[57]Månedlig Olie Rapport'!$B$2:$AG$39,MATCH("Anvendt til produktion 3.n",'[57]Månedlig Olie Rapport'!$B$2:$B$39,0),FALSE),0)</f>
        <v>106421</v>
      </c>
      <c r="D414" s="16">
        <f>IFERROR(HLOOKUP("total kat 3",'[57]Månedlig Olie Rapport'!$A$2:$AG$39,MATCH("Import 2.a.",'[57]Månedlig Olie Rapport'!$B$2:$B$39,0),FALSE),0)</f>
        <v>128070</v>
      </c>
      <c r="E414" s="16">
        <f>IFERROR(HLOOKUP("total kat 3",'[57]Månedlig Olie Rapport'!$A$2:$AG$39,MATCH("Eksport 3.a.",'[57]Månedlig Olie Rapport'!$B$2:$B$39,0),FALSE),0)</f>
        <v>248652</v>
      </c>
      <c r="F414" s="16">
        <f>IFERROR(HLOOKUP("total kat 3",'[57]Månedlig Olie Rapport'!$A$2:$AG$39,MATCH("Bunkring af udenrigsfart 3.d.",'[57]Månedlig Olie Rapport'!$B$2:$B$39,0),FALSE),0)</f>
        <v>11734</v>
      </c>
      <c r="G414" s="16">
        <f>I413-I414</f>
        <v>30860</v>
      </c>
      <c r="H414" s="16">
        <f>IFERROR(HLOOKUP("total kat 3",'[57]Månedlig Olie Rapport'!$A$2:$AG$39,MATCH("Salg til Forsvaret 3.e.",'[57]Månedlig Olie Rapport'!$B$2:$B$39,0),FALSE),0)
+IFERROR(HLOOKUP("total kat 3",'[57]Månedlig Olie Rapport'!$A$2:$AG$39,MATCH("Salg til international luftfart 3.f.",'[57]Månedlig Olie Rapport'!$B$2:$B$39,0),FALSE),0)
+IFERROR(HLOOKUP("total kat 3",'[57]Månedlig Olie Rapport'!$A$2:$AG$39,MATCH("Salg til andre 3.h.",'[57]Månedlig Olie Rapport'!$B$2:$B$39,0),FALSE),0)
+IFERROR(HLOOKUP("total kat 3",'[57]Månedlig Olie Rapport'!$A$2:$AG$39,MATCH("Salg til platform 3.g.",'[57]Månedlig Olie Rapport'!$B$2:$B$39,0),FALSE),0)
+IFERROR(HLOOKUP("total kat 3",'[57]Månedlig Olie Rapport'!$A$2:$AG$39,MATCH("Eget forbrug uden for raffinaderi 3*",'[57]Månedlig Olie Rapport'!$B$2:$B$39,0),FALSE),0)-IFERROR(HLOOKUP("total kat 3",'[57]Månedlig Olie Rapport'!$A$2:$AG$39,MATCH("Køb fra andre 2e",'[57]Månedlig Olie Rapport'!$B$2:$B$39,0),FALSE),0)</f>
        <v>3868</v>
      </c>
      <c r="I414" s="16">
        <f>IFERROR(HLOOKUP("total kat 3",'[57]Månedlig Olie Rapport'!$A$2:$AG$39,MATCH("EGEN BEHOLDNING ULTIMO",'[57]Månedlig Olie Rapport'!$A$2:$A$39,0),FALSE),0)</f>
        <v>498591</v>
      </c>
      <c r="J414" s="15"/>
      <c r="K414" s="15"/>
      <c r="L414" s="14">
        <f t="shared" si="77"/>
        <v>157.23419999999999</v>
      </c>
      <c r="N414" s="23" t="str">
        <f>'Olieforbrug, TJ'!M414</f>
        <v>September</v>
      </c>
    </row>
    <row r="415" spans="1:14" x14ac:dyDescent="0.2">
      <c r="A415" s="23" t="str">
        <f>'Olieforbrug, TJ'!A415</f>
        <v>Oktober</v>
      </c>
      <c r="C415" s="16">
        <f>IFERROR(HLOOKUP("total kat 3",'[58]Månedlig Olie Rapport'!$B$2:$AG$39,MATCH("Egen produktion 2.i.",'[58]Månedlig Olie Rapport'!$B$2:$B$39,0),FALSE),0)-IFERROR(HLOOKUP("total kat 3",'[58]Månedlig Olie Rapport'!$B$2:$AG$39,MATCH("Anvendt til produktion 3.n",'[58]Månedlig Olie Rapport'!$B$2:$B$39,0),FALSE),0)</f>
        <v>110185</v>
      </c>
      <c r="D415" s="16">
        <f>IFERROR(HLOOKUP("total kat 3",'[58]Månedlig Olie Rapport'!$A$2:$AG$39,MATCH("Import 2.a.",'[58]Månedlig Olie Rapport'!$B$2:$B$39,0),FALSE),0)</f>
        <v>139394</v>
      </c>
      <c r="E415" s="16">
        <f>IFERROR(HLOOKUP("total kat 3",'[58]Månedlig Olie Rapport'!$A$2:$AG$39,MATCH("Eksport 3.a.",'[58]Månedlig Olie Rapport'!$B$2:$B$39,0),FALSE),0)</f>
        <v>285242</v>
      </c>
      <c r="F415" s="16">
        <f>IFERROR(HLOOKUP("total kat 3",'[58]Månedlig Olie Rapport'!$A$2:$AG$39,MATCH("Bunkring af udenrigsfart 3.d.",'[58]Månedlig Olie Rapport'!$B$2:$B$39,0),FALSE),0)</f>
        <v>12175</v>
      </c>
      <c r="G415" s="16">
        <f>I414-I415</f>
        <v>-12649</v>
      </c>
      <c r="H415" s="16">
        <f>IFERROR(HLOOKUP("total kat 3",'[58]Månedlig Olie Rapport'!$A$2:$AG$39,MATCH("Salg til Forsvaret 3.e.",'[58]Månedlig Olie Rapport'!$B$2:$B$39,0),FALSE),0)
+IFERROR(HLOOKUP("total kat 3",'[58]Månedlig Olie Rapport'!$A$2:$AG$39,MATCH("Salg til international luftfart 3.f.",'[58]Månedlig Olie Rapport'!$B$2:$B$39,0),FALSE),0)
+IFERROR(HLOOKUP("total kat 3",'[58]Månedlig Olie Rapport'!$A$2:$AG$39,MATCH("Salg til andre 3.h.",'[58]Månedlig Olie Rapport'!$B$2:$B$39,0),FALSE),0)
+IFERROR(HLOOKUP("total kat 3",'[58]Månedlig Olie Rapport'!$A$2:$AG$39,MATCH("Salg til platform 3.g.",'[58]Månedlig Olie Rapport'!$B$2:$B$39,0),FALSE),0)
+IFERROR(HLOOKUP("total kat 3",'[58]Månedlig Olie Rapport'!$A$2:$AG$39,MATCH("Eget forbrug uden for raffinaderi 3*",'[58]Månedlig Olie Rapport'!$B$2:$B$39,0),FALSE),0)-IFERROR(HLOOKUP("total kat 3",'[58]Månedlig Olie Rapport'!$A$2:$AG$39,MATCH("Køb fra andre 2e",'[58]Månedlig Olie Rapport'!$B$2:$B$39,0),FALSE),0)</f>
        <v>7706</v>
      </c>
      <c r="I415" s="16">
        <f>IFERROR(HLOOKUP("total kat 3",'[58]Månedlig Olie Rapport'!$A$2:$AG$39,MATCH("EGEN BEHOLDNING ULTIMO",'[58]Månedlig Olie Rapport'!$A$2:$A$39,0),FALSE),0)</f>
        <v>511240</v>
      </c>
      <c r="J415" s="15"/>
      <c r="K415" s="15"/>
      <c r="L415" s="14">
        <f t="shared" si="77"/>
        <v>313.24889999999999</v>
      </c>
      <c r="N415" s="23" t="str">
        <f>'Olieforbrug, TJ'!M415</f>
        <v>October</v>
      </c>
    </row>
    <row r="416" spans="1:14" x14ac:dyDescent="0.2">
      <c r="A416" s="23" t="str">
        <f>'Olieforbrug, TJ'!A416</f>
        <v>November</v>
      </c>
      <c r="C416" s="16">
        <f>IFERROR(HLOOKUP("total kat 3",'[59]Månedlig Olie Rapport'!$B$2:$AG$39,MATCH("Egen produktion 2.i.",'[59]Månedlig Olie Rapport'!$B$2:$B$39,0),FALSE),0)-IFERROR(HLOOKUP("total kat 3",'[59]Månedlig Olie Rapport'!$B$2:$AG$39,MATCH("Anvendt til produktion 3.n",'[59]Månedlig Olie Rapport'!$B$2:$B$39,0),FALSE),0)</f>
        <v>102678</v>
      </c>
      <c r="D416" s="16">
        <f>IFERROR(HLOOKUP("total kat 3",'[59]Månedlig Olie Rapport'!$A$2:$AG$39,MATCH("Import 2.a.",'[59]Månedlig Olie Rapport'!$B$2:$B$39,0),FALSE),0)</f>
        <v>158555</v>
      </c>
      <c r="E416" s="16">
        <f>IFERROR(HLOOKUP("total kat 3",'[59]Månedlig Olie Rapport'!$A$2:$AG$39,MATCH("Eksport 3.a.",'[59]Månedlig Olie Rapport'!$B$2:$B$39,0),FALSE),0)</f>
        <v>486906</v>
      </c>
      <c r="F416" s="16">
        <f>IFERROR(HLOOKUP("total kat 3",'[59]Månedlig Olie Rapport'!$A$2:$AG$39,MATCH("Bunkring af udenrigsfart 3.d.",'[59]Månedlig Olie Rapport'!$B$2:$B$39,0),FALSE),0)</f>
        <v>10551</v>
      </c>
      <c r="G416" s="16">
        <f>I415-I416</f>
        <v>241230</v>
      </c>
      <c r="H416" s="16">
        <f>IFERROR(HLOOKUP("total kat 3",'[59]Månedlig Olie Rapport'!$A$2:$AG$39,MATCH("Salg til Forsvaret 3.e.",'[59]Månedlig Olie Rapport'!$B$2:$B$39,0),FALSE),0)
+IFERROR(HLOOKUP("total kat 3",'[59]Månedlig Olie Rapport'!$A$2:$AG$39,MATCH("Salg til international luftfart 3.f.",'[59]Månedlig Olie Rapport'!$B$2:$B$39,0),FALSE),0)
+IFERROR(HLOOKUP("total kat 3",'[59]Månedlig Olie Rapport'!$A$2:$AG$39,MATCH("Salg til andre 3.h.",'[59]Månedlig Olie Rapport'!$B$2:$B$39,0),FALSE),0)
+IFERROR(HLOOKUP("total kat 3",'[59]Månedlig Olie Rapport'!$A$2:$AG$39,MATCH("Salg til platform 3.g.",'[59]Månedlig Olie Rapport'!$B$2:$B$39,0),FALSE),0)
+IFERROR(HLOOKUP("total kat 3",'[59]Månedlig Olie Rapport'!$A$2:$AG$39,MATCH("Eget forbrug uden for raffinaderi 3*",'[59]Månedlig Olie Rapport'!$B$2:$B$39,0),FALSE),0)-IFERROR(HLOOKUP("total kat 3",'[59]Månedlig Olie Rapport'!$A$2:$AG$39,MATCH("Køb fra andre 2e",'[59]Månedlig Olie Rapport'!$B$2:$B$39,0),FALSE),0)</f>
        <v>4682</v>
      </c>
      <c r="I416" s="16">
        <f>IFERROR(HLOOKUP("total kat 3",'[59]Månedlig Olie Rapport'!$A$2:$AG$39,MATCH("EGEN BEHOLDNING ULTIMO",'[59]Månedlig Olie Rapport'!$A$2:$A$39,0),FALSE),0)</f>
        <v>270010</v>
      </c>
      <c r="J416" s="15"/>
      <c r="K416" s="15"/>
      <c r="L416" s="14">
        <f t="shared" si="77"/>
        <v>190.32329999999999</v>
      </c>
      <c r="N416" s="23" t="str">
        <f>'Olieforbrug, TJ'!M416</f>
        <v>November</v>
      </c>
    </row>
    <row r="417" spans="1:14" ht="13.5" thickBot="1" x14ac:dyDescent="0.25">
      <c r="A417" s="43" t="str">
        <f>'Olieforbrug, TJ'!A417</f>
        <v>December</v>
      </c>
      <c r="C417" s="42">
        <f>IFERROR(HLOOKUP("total kat 3",'[60]Månedlig Olie Rapport'!$B$2:$AG$39,MATCH("Egen produktion 2.i.",'[60]Månedlig Olie Rapport'!$B$2:$B$39,0),FALSE),0)-IFERROR(HLOOKUP("total kat 3",'[60]Månedlig Olie Rapport'!$B$2:$AG$39,MATCH("Anvendt til produktion 3.n",'[60]Månedlig Olie Rapport'!$B$2:$B$39,0),FALSE),0)</f>
        <v>116644</v>
      </c>
      <c r="D417" s="42">
        <f>IFERROR(HLOOKUP("total kat 3",'[60]Månedlig Olie Rapport'!$A$2:$AG$39,MATCH("Import 2.a.",'[60]Månedlig Olie Rapport'!$B$2:$B$39,0),FALSE),0)</f>
        <v>133278</v>
      </c>
      <c r="E417" s="42">
        <f>IFERROR(HLOOKUP("total kat 3",'[60]Månedlig Olie Rapport'!$A$2:$AG$39,MATCH("Eksport 3.a.",'[60]Månedlig Olie Rapport'!$B$2:$B$39,0),FALSE),0)</f>
        <v>188885</v>
      </c>
      <c r="F417" s="42">
        <f>IFERROR(HLOOKUP("total kat 3",'[60]Månedlig Olie Rapport'!$A$2:$AG$39,MATCH("Bunkring af udenrigsfart 3.d.",'[60]Månedlig Olie Rapport'!$B$2:$B$39,0),FALSE),0)</f>
        <v>10694</v>
      </c>
      <c r="G417" s="42">
        <f>I416-I417</f>
        <v>-44527</v>
      </c>
      <c r="H417" s="42">
        <f>IFERROR(HLOOKUP("total kat 3",'[60]Månedlig Olie Rapport'!$A$2:$AG$39,MATCH("Salg til Forsvaret 3.e.",'[60]Månedlig Olie Rapport'!$B$2:$B$39,0),FALSE),0)
+IFERROR(HLOOKUP("total kat 3",'[60]Månedlig Olie Rapport'!$A$2:$AG$39,MATCH("Salg til international luftfart 3.f.",'[60]Månedlig Olie Rapport'!$B$2:$B$39,0),FALSE),0)
+IFERROR(HLOOKUP("total kat 3",'[60]Månedlig Olie Rapport'!$A$2:$AG$39,MATCH("Salg til andre 3.h.",'[60]Månedlig Olie Rapport'!$B$2:$B$39,0),FALSE),0)
+IFERROR(HLOOKUP("total kat 3",'[60]Månedlig Olie Rapport'!$A$2:$AG$39,MATCH("Salg til platform 3.g.",'[60]Månedlig Olie Rapport'!$B$2:$B$39,0),FALSE),0)
+IFERROR(HLOOKUP("total kat 3",'[60]Månedlig Olie Rapport'!$A$2:$AG$39,MATCH("Eget forbrug uden for raffinaderi 3*",'[60]Månedlig Olie Rapport'!$B$2:$B$39,0),FALSE),0)-IFERROR(HLOOKUP("total kat 3",'[60]Månedlig Olie Rapport'!$A$2:$AG$39,MATCH("Køb fra andre 2e",'[60]Månedlig Olie Rapport'!$B$2:$B$39,0),FALSE),0)</f>
        <v>12488</v>
      </c>
      <c r="I417" s="42">
        <f>IFERROR(HLOOKUP("total kat 3",'[60]Månedlig Olie Rapport'!$A$2:$AG$39,MATCH("EGEN BEHOLDNING ULTIMO",'[60]Månedlig Olie Rapport'!$A$2:$A$39,0),FALSE),0)</f>
        <v>314537</v>
      </c>
      <c r="J417" s="2"/>
      <c r="K417" s="2"/>
      <c r="L417" s="54">
        <f t="shared" si="77"/>
        <v>507.63719999999995</v>
      </c>
      <c r="N417" s="43" t="str">
        <f>'Olieforbrug, TJ'!M417</f>
        <v>December</v>
      </c>
    </row>
    <row r="418" spans="1:14" x14ac:dyDescent="0.2">
      <c r="A418" s="37">
        <f>'Olieforbrug, TJ'!A418</f>
        <v>2022</v>
      </c>
      <c r="B418" s="15"/>
      <c r="C418" s="16"/>
      <c r="D418" s="16"/>
      <c r="E418" s="16"/>
      <c r="F418" s="16"/>
      <c r="G418" s="16"/>
      <c r="H418" s="16"/>
      <c r="I418" s="16"/>
      <c r="J418" s="15"/>
      <c r="K418" s="15"/>
      <c r="L418" s="14"/>
      <c r="M418" s="3"/>
      <c r="N418" s="37">
        <f>'Olieforbrug, TJ'!M418</f>
        <v>2022</v>
      </c>
    </row>
    <row r="419" spans="1:14" x14ac:dyDescent="0.2">
      <c r="A419" s="23" t="str">
        <f>'Olieforbrug, TJ'!A419</f>
        <v>Januar</v>
      </c>
      <c r="C419" s="16">
        <f>IFERROR(HLOOKUP("total kat 3",'[61]Månedlig Olie Rapport'!$B$2:$AG$39,MATCH("Egen produktion 2.i.",'[61]Månedlig Olie Rapport'!$B$2:$B$39,0),FALSE),0)-IFERROR(HLOOKUP("total kat 3",'[61]Månedlig Olie Rapport'!$B$2:$AG$39,MATCH("Anvendt til produktion 3.n",'[61]Månedlig Olie Rapport'!$B$2:$B$39,0),FALSE),0)</f>
        <v>116224</v>
      </c>
      <c r="D419" s="16">
        <f>IFERROR(HLOOKUP("total kat 3",'[61]Månedlig Olie Rapport'!$A$2:$AG$39,MATCH("Import 2.a.",'[61]Månedlig Olie Rapport'!$B$2:$B$39,0),FALSE),0)</f>
        <v>218058</v>
      </c>
      <c r="E419" s="16">
        <f>IFERROR(HLOOKUP("total kat 3",'[61]Månedlig Olie Rapport'!$A$2:$AG$39,MATCH("Eksport 3.a.",'[61]Månedlig Olie Rapport'!$B$2:$B$39,0),FALSE),0)</f>
        <v>354954</v>
      </c>
      <c r="F419" s="16">
        <f>IFERROR(HLOOKUP("total kat 3",'[61]Månedlig Olie Rapport'!$A$2:$AG$39,MATCH("Bunkring af udenrigsfart 3.d.",'[61]Månedlig Olie Rapport'!$B$2:$B$39,0),FALSE),0)</f>
        <v>11312</v>
      </c>
      <c r="G419" s="16">
        <f>I417-I419</f>
        <v>32279</v>
      </c>
      <c r="H419" s="16">
        <f>IFERROR(HLOOKUP("total kat 3",'[61]Månedlig Olie Rapport'!$A$2:$AG$39,MATCH("Salg til Forsvaret 3.e.",'[61]Månedlig Olie Rapport'!$B$2:$B$39,0),FALSE),0)
+IFERROR(HLOOKUP("total kat 3",'[61]Månedlig Olie Rapport'!$A$2:$AG$39,MATCH("Salg til international luftfart 3.f.",'[61]Månedlig Olie Rapport'!$B$2:$B$39,0),FALSE),0)
+IFERROR(HLOOKUP("total kat 3",'[61]Månedlig Olie Rapport'!$A$2:$AG$39,MATCH("Salg til andre 3.h.",'[61]Månedlig Olie Rapport'!$B$2:$B$39,0),FALSE),0)
+IFERROR(HLOOKUP("total kat 3",'[61]Månedlig Olie Rapport'!$A$2:$AG$39,MATCH("Salg til platform 3.g.",'[61]Månedlig Olie Rapport'!$B$2:$B$39,0),FALSE),0)
+IFERROR(HLOOKUP("total kat 3",'[61]Månedlig Olie Rapport'!$A$2:$AG$39,MATCH("Eget forbrug uden for raffinaderi 3*",'[61]Månedlig Olie Rapport'!$B$2:$B$39,0),FALSE),0)-IFERROR(HLOOKUP("total kat 3",'[61]Månedlig Olie Rapport'!$A$2:$AG$39,MATCH("Køb fra andre 2e",'[61]Månedlig Olie Rapport'!$B$2:$B$39,0),FALSE),0)</f>
        <v>176</v>
      </c>
      <c r="I419" s="16">
        <f>IFERROR(HLOOKUP("total kat 3",'[61]Månedlig Olie Rapport'!$A$2:$AG$39,MATCH("EGEN BEHOLDNING ULTIMO",'[61]Månedlig Olie Rapport'!$A$2:$A$39,0),FALSE),0)</f>
        <v>282258</v>
      </c>
      <c r="J419" s="15"/>
      <c r="K419" s="15"/>
      <c r="L419" s="14">
        <f t="shared" ref="L419:L424" si="79">H419*40.65/1000</f>
        <v>7.1543999999999999</v>
      </c>
      <c r="N419" s="23" t="str">
        <f>'Olieforbrug, TJ'!M419</f>
        <v>January</v>
      </c>
    </row>
    <row r="420" spans="1:14" x14ac:dyDescent="0.2">
      <c r="A420" s="23" t="str">
        <f>'Olieforbrug, TJ'!A420</f>
        <v>Februar</v>
      </c>
      <c r="C420" s="16">
        <f>IFERROR(HLOOKUP("total kat 3",'[62]Månedlig Olie Rapport'!$B$2:$AG$39,MATCH("Egen produktion 2.i.",'[62]Månedlig Olie Rapport'!$B$2:$B$39,0),FALSE),0)-IFERROR(HLOOKUP("total kat 3",'[62]Månedlig Olie Rapport'!$B$2:$AG$39,MATCH("Anvendt til produktion 3.n",'[62]Månedlig Olie Rapport'!$B$2:$B$39,0),FALSE),0)</f>
        <v>107989</v>
      </c>
      <c r="D420" s="16">
        <f>IFERROR(HLOOKUP("total kat 3",'[62]Månedlig Olie Rapport'!$A$2:$AG$39,MATCH("Import 2.a.",'[62]Månedlig Olie Rapport'!$B$2:$B$39,0),FALSE),0)</f>
        <v>90537</v>
      </c>
      <c r="E420" s="16">
        <f>IFERROR(HLOOKUP("total kat 3",'[62]Månedlig Olie Rapport'!$A$2:$AG$39,MATCH("Eksport 3.a.",'[62]Månedlig Olie Rapport'!$B$2:$B$39,0),FALSE),0)</f>
        <v>268119</v>
      </c>
      <c r="F420" s="16">
        <f>IFERROR(HLOOKUP("total kat 3",'[62]Månedlig Olie Rapport'!$A$2:$AG$39,MATCH("Bunkring af udenrigsfart 3.d.",'[62]Månedlig Olie Rapport'!$B$2:$B$39,0),FALSE),0)</f>
        <v>12995</v>
      </c>
      <c r="G420" s="16">
        <f t="shared" ref="G420:G425" si="80">I419-I420</f>
        <v>84264</v>
      </c>
      <c r="H420" s="16">
        <f>IFERROR(HLOOKUP("total kat 3",'[62]Månedlig Olie Rapport'!$A$2:$AG$39,MATCH("Salg til Forsvaret 3.e.",'[62]Månedlig Olie Rapport'!$B$2:$B$39,0),FALSE),0)
+IFERROR(HLOOKUP("total kat 3",'[62]Månedlig Olie Rapport'!$A$2:$AG$39,MATCH("Salg til international luftfart 3.f.",'[62]Månedlig Olie Rapport'!$B$2:$B$39,0),FALSE),0)
+IFERROR(HLOOKUP("total kat 3",'[62]Månedlig Olie Rapport'!$A$2:$AG$39,MATCH("Salg til andre 3.h.",'[62]Månedlig Olie Rapport'!$B$2:$B$39,0),FALSE),0)
+IFERROR(HLOOKUP("total kat 3",'[62]Månedlig Olie Rapport'!$A$2:$AG$39,MATCH("Salg til platform 3.g.",'[62]Månedlig Olie Rapport'!$B$2:$B$39,0),FALSE),0)
+IFERROR(HLOOKUP("total kat 3",'[62]Månedlig Olie Rapport'!$A$2:$AG$39,MATCH("Eget forbrug uden for raffinaderi 3*",'[62]Månedlig Olie Rapport'!$B$2:$B$39,0),FALSE),0)-IFERROR(HLOOKUP("total kat 3",'[62]Månedlig Olie Rapport'!$A$2:$AG$39,MATCH("Køb fra andre 2e",'[62]Månedlig Olie Rapport'!$B$2:$B$39,0),FALSE),0)</f>
        <v>909</v>
      </c>
      <c r="I420" s="16">
        <f>IFERROR(HLOOKUP("total kat 3",'[62]Månedlig Olie Rapport'!$A$2:$AG$39,MATCH("EGEN BEHOLDNING ULTIMO",'[62]Månedlig Olie Rapport'!$A$2:$A$39,0),FALSE),0)</f>
        <v>197994</v>
      </c>
      <c r="J420" s="15"/>
      <c r="K420" s="15"/>
      <c r="L420" s="14">
        <f t="shared" si="79"/>
        <v>36.950849999999996</v>
      </c>
      <c r="N420" s="23" t="str">
        <f>'Olieforbrug, TJ'!M420</f>
        <v>February</v>
      </c>
    </row>
    <row r="421" spans="1:14" x14ac:dyDescent="0.2">
      <c r="A421" s="23" t="str">
        <f>'Olieforbrug, TJ'!A421</f>
        <v>Marts</v>
      </c>
      <c r="C421" s="16">
        <f>IFERROR(HLOOKUP("total kat 3",'[63]Månedlig Olie Rapport'!$B$2:$AG$39,MATCH("Egen produktion 2.i.",'[63]Månedlig Olie Rapport'!$B$2:$B$39,0),FALSE),0)-IFERROR(HLOOKUP("total kat 3",'[63]Månedlig Olie Rapport'!$B$2:$AG$39,MATCH("Anvendt til produktion 3.n",'[63]Månedlig Olie Rapport'!$B$2:$B$39,0),FALSE),0)</f>
        <v>87494</v>
      </c>
      <c r="D421" s="16">
        <f>IFERROR(HLOOKUP("total kat 3",'[63]Månedlig Olie Rapport'!$A$2:$AG$39,MATCH("Import 2.a.",'[63]Månedlig Olie Rapport'!$B$2:$B$39,0),FALSE),0)</f>
        <v>337224</v>
      </c>
      <c r="E421" s="16">
        <f>IFERROR(HLOOKUP("total kat 3",'[63]Månedlig Olie Rapport'!$A$2:$AG$39,MATCH("Eksport 3.a.",'[63]Månedlig Olie Rapport'!$B$2:$B$39,0),FALSE),0)</f>
        <v>279017</v>
      </c>
      <c r="F421" s="16">
        <f>IFERROR(HLOOKUP("total kat 3",'[63]Månedlig Olie Rapport'!$A$2:$AG$39,MATCH("Bunkring af udenrigsfart 3.d.",'[63]Månedlig Olie Rapport'!$B$2:$B$39,0),FALSE),0)</f>
        <v>14246</v>
      </c>
      <c r="G421" s="16">
        <f t="shared" si="80"/>
        <v>-141609</v>
      </c>
      <c r="H421" s="16">
        <f>IFERROR(HLOOKUP("total kat 3",'[63]Månedlig Olie Rapport'!$A$2:$AG$39,MATCH("Salg til Forsvaret 3.e.",'[63]Månedlig Olie Rapport'!$B$2:$B$39,0),FALSE),0)
+IFERROR(HLOOKUP("total kat 3",'[63]Månedlig Olie Rapport'!$A$2:$AG$39,MATCH("Salg til international luftfart 3.f.",'[63]Månedlig Olie Rapport'!$B$2:$B$39,0),FALSE),0)
+IFERROR(HLOOKUP("total kat 3",'[63]Månedlig Olie Rapport'!$A$2:$AG$39,MATCH("Salg til andre 3.h.",'[63]Månedlig Olie Rapport'!$B$2:$B$39,0),FALSE),0)
+IFERROR(HLOOKUP("total kat 3",'[63]Månedlig Olie Rapport'!$A$2:$AG$39,MATCH("Salg til platform 3.g.",'[63]Månedlig Olie Rapport'!$B$2:$B$39,0),FALSE),0)
+IFERROR(HLOOKUP("total kat 3",'[63]Månedlig Olie Rapport'!$A$2:$AG$39,MATCH("Eget forbrug uden for raffinaderi 3*",'[63]Månedlig Olie Rapport'!$B$2:$B$39,0),FALSE),0)-IFERROR(HLOOKUP("total kat 3",'[63]Månedlig Olie Rapport'!$A$2:$AG$39,MATCH("Køb fra andre 2e",'[63]Månedlig Olie Rapport'!$B$2:$B$39,0),FALSE),0)</f>
        <v>5251</v>
      </c>
      <c r="I421" s="16">
        <f>IFERROR(HLOOKUP("total kat 3",'[63]Månedlig Olie Rapport'!$A$2:$AG$39,MATCH("EGEN BEHOLDNING ULTIMO",'[63]Månedlig Olie Rapport'!$A$2:$A$39,0),FALSE),0)</f>
        <v>339603</v>
      </c>
      <c r="J421" s="15"/>
      <c r="K421" s="15"/>
      <c r="L421" s="14">
        <f t="shared" si="79"/>
        <v>213.45314999999999</v>
      </c>
      <c r="N421" s="23" t="str">
        <f>'Olieforbrug, TJ'!M421</f>
        <v>March</v>
      </c>
    </row>
    <row r="422" spans="1:14" x14ac:dyDescent="0.2">
      <c r="A422" s="23" t="str">
        <f>'Olieforbrug, TJ'!A422</f>
        <v>April</v>
      </c>
      <c r="C422" s="16">
        <f>IFERROR(HLOOKUP("total kat 3",'[64]Månedlig Olie Rapport'!$B$2:$AG$39,MATCH("Egen produktion 2.i.",'[64]Månedlig Olie Rapport'!$B$2:$B$39,0),FALSE),0)-IFERROR(HLOOKUP("total kat 3",'[64]Månedlig Olie Rapport'!$B$2:$AG$39,MATCH("Anvendt til produktion 3.n",'[64]Månedlig Olie Rapport'!$B$2:$B$39,0),FALSE),0)</f>
        <v>115951</v>
      </c>
      <c r="D422" s="16">
        <f>IFERROR(HLOOKUP("total kat 3",'[64]Månedlig Olie Rapport'!$A$2:$AG$39,MATCH("Import 2.a.",'[64]Månedlig Olie Rapport'!$B$2:$B$39,0),FALSE),0)</f>
        <v>175974</v>
      </c>
      <c r="E422" s="16">
        <f>IFERROR(HLOOKUP("total kat 3",'[64]Månedlig Olie Rapport'!$A$2:$AG$39,MATCH("Eksport 3.a.",'[64]Månedlig Olie Rapport'!$B$2:$B$39,0),FALSE),0)</f>
        <v>218047</v>
      </c>
      <c r="F422" s="16">
        <f>IFERROR(HLOOKUP("total kat 3",'[64]Månedlig Olie Rapport'!$A$2:$AG$39,MATCH("Bunkring af udenrigsfart 3.d.",'[64]Månedlig Olie Rapport'!$B$2:$B$39,0),FALSE),0)</f>
        <v>13235</v>
      </c>
      <c r="G422" s="16">
        <f t="shared" si="80"/>
        <v>-45528</v>
      </c>
      <c r="H422" s="16">
        <f>IFERROR(HLOOKUP("total kat 3",'[64]Månedlig Olie Rapport'!$A$2:$AG$39,MATCH("Salg til Forsvaret 3.e.",'[64]Månedlig Olie Rapport'!$B$2:$B$39,0),FALSE),0)
+IFERROR(HLOOKUP("total kat 3",'[64]Månedlig Olie Rapport'!$A$2:$AG$39,MATCH("Salg til international luftfart 3.f.",'[64]Månedlig Olie Rapport'!$B$2:$B$39,0),FALSE),0)
+IFERROR(HLOOKUP("total kat 3",'[64]Månedlig Olie Rapport'!$A$2:$AG$39,MATCH("Salg til andre 3.h.",'[64]Månedlig Olie Rapport'!$B$2:$B$39,0),FALSE),0)
+IFERROR(HLOOKUP("total kat 3",'[64]Månedlig Olie Rapport'!$A$2:$AG$39,MATCH("Salg til platform 3.g.",'[64]Månedlig Olie Rapport'!$B$2:$B$39,0),FALSE),0)
+IFERROR(HLOOKUP("total kat 3",'[64]Månedlig Olie Rapport'!$A$2:$AG$39,MATCH("Eget forbrug uden for raffinaderi 3*",'[64]Månedlig Olie Rapport'!$B$2:$B$39,0),FALSE),0)-IFERROR(HLOOKUP("total kat 3",'[64]Månedlig Olie Rapport'!$A$2:$AG$39,MATCH("Køb fra andre 2e",'[64]Månedlig Olie Rapport'!$B$2:$B$39,0),FALSE),0)</f>
        <v>12539</v>
      </c>
      <c r="I422" s="16">
        <f>IFERROR(HLOOKUP("total kat 3",'[64]Månedlig Olie Rapport'!$A$2:$AG$39,MATCH("EGEN BEHOLDNING ULTIMO",'[64]Månedlig Olie Rapport'!$A$2:$A$39,0),FALSE),0)</f>
        <v>385131</v>
      </c>
      <c r="J422" s="15"/>
      <c r="K422" s="15"/>
      <c r="L422" s="14">
        <f t="shared" si="79"/>
        <v>509.71034999999995</v>
      </c>
      <c r="N422" s="23" t="str">
        <f>'Olieforbrug, TJ'!M422</f>
        <v>April</v>
      </c>
    </row>
    <row r="423" spans="1:14" x14ac:dyDescent="0.2">
      <c r="A423" s="23" t="str">
        <f>'Olieforbrug, TJ'!A423</f>
        <v>Maj</v>
      </c>
      <c r="C423" s="16">
        <f>IFERROR(HLOOKUP("total kat 3",'[65]Månedlig Olie Rapport'!$B$2:$AG$39,MATCH("Egen produktion 2.i.",'[65]Månedlig Olie Rapport'!$B$2:$B$39,0),FALSE),0)-IFERROR(HLOOKUP("total kat 3",'[65]Månedlig Olie Rapport'!$B$2:$AG$39,MATCH("Anvendt til produktion 3.n",'[65]Månedlig Olie Rapport'!$B$2:$B$39,0),FALSE),0)</f>
        <v>114607</v>
      </c>
      <c r="D423" s="16">
        <f>IFERROR(HLOOKUP("total kat 3",'[65]Månedlig Olie Rapport'!$A$2:$AG$39,MATCH("Import 2.a.",'[65]Månedlig Olie Rapport'!$B$2:$B$39,0),FALSE),0)</f>
        <v>159416</v>
      </c>
      <c r="E423" s="16">
        <f>IFERROR(HLOOKUP("total kat 3",'[65]Månedlig Olie Rapport'!$A$2:$AG$39,MATCH("Eksport 3.a.",'[65]Månedlig Olie Rapport'!$B$2:$B$39,0),FALSE),0)</f>
        <v>278932</v>
      </c>
      <c r="F423" s="16">
        <f>IFERROR(HLOOKUP("total kat 3",'[65]Månedlig Olie Rapport'!$A$2:$AG$39,MATCH("Bunkring af udenrigsfart 3.d.",'[65]Månedlig Olie Rapport'!$B$2:$B$39,0),FALSE),0)</f>
        <v>18018</v>
      </c>
      <c r="G423" s="16">
        <f t="shared" si="80"/>
        <v>25588</v>
      </c>
      <c r="H423" s="16">
        <f>IFERROR(HLOOKUP("total kat 3",'[65]Månedlig Olie Rapport'!$A$2:$AG$39,MATCH("Salg til Forsvaret 3.e.",'[65]Månedlig Olie Rapport'!$B$2:$B$39,0),FALSE),0)
+IFERROR(HLOOKUP("total kat 3",'[65]Månedlig Olie Rapport'!$A$2:$AG$39,MATCH("Salg til international luftfart 3.f.",'[65]Månedlig Olie Rapport'!$B$2:$B$39,0),FALSE),0)
+IFERROR(HLOOKUP("total kat 3",'[65]Månedlig Olie Rapport'!$A$2:$AG$39,MATCH("Salg til andre 3.h.",'[65]Månedlig Olie Rapport'!$B$2:$B$39,0),FALSE),0)
+IFERROR(HLOOKUP("total kat 3",'[65]Månedlig Olie Rapport'!$A$2:$AG$39,MATCH("Salg til platform 3.g.",'[65]Månedlig Olie Rapport'!$B$2:$B$39,0),FALSE),0)
+IFERROR(HLOOKUP("total kat 3",'[65]Månedlig Olie Rapport'!$A$2:$AG$39,MATCH("Eget forbrug uden for raffinaderi 3*",'[65]Månedlig Olie Rapport'!$B$2:$B$39,0),FALSE),0)-IFERROR(HLOOKUP("total kat 3",'[65]Månedlig Olie Rapport'!$A$2:$AG$39,MATCH("Køb fra andre 2e",'[65]Månedlig Olie Rapport'!$B$2:$B$39,0),FALSE),0)</f>
        <v>2202</v>
      </c>
      <c r="I423" s="16">
        <f>IFERROR(HLOOKUP("total kat 3",'[65]Månedlig Olie Rapport'!$A$2:$AG$39,MATCH("EGEN BEHOLDNING ULTIMO",'[65]Månedlig Olie Rapport'!$A$2:$A$39,0),FALSE),0)</f>
        <v>359543</v>
      </c>
      <c r="J423" s="15"/>
      <c r="K423" s="15"/>
      <c r="L423" s="14">
        <f t="shared" si="79"/>
        <v>89.511300000000006</v>
      </c>
      <c r="N423" s="23" t="str">
        <f>'Olieforbrug, TJ'!M423</f>
        <v>May</v>
      </c>
    </row>
    <row r="424" spans="1:14" x14ac:dyDescent="0.2">
      <c r="A424" s="23" t="str">
        <f>'Olieforbrug, TJ'!A424</f>
        <v>Juni</v>
      </c>
      <c r="C424" s="16">
        <f>IFERROR(HLOOKUP("total kat 3",'[66]Månedlig Olie Rapport'!$B$2:$AG$39,MATCH("Egen produktion 2.i.",'[66]Månedlig Olie Rapport'!$B$2:$B$39,0),FALSE),0)-IFERROR(HLOOKUP("total kat 3",'[66]Månedlig Olie Rapport'!$B$2:$AG$39,MATCH("Anvendt til produktion 3.n",'[66]Månedlig Olie Rapport'!$B$2:$B$39,0),FALSE),0)</f>
        <v>119136</v>
      </c>
      <c r="D424" s="16">
        <f>IFERROR(HLOOKUP("total kat 3",'[66]Månedlig Olie Rapport'!$A$2:$AG$39,MATCH("Import 2.a.",'[66]Månedlig Olie Rapport'!$B$2:$B$39,0),FALSE),0)</f>
        <v>161942</v>
      </c>
      <c r="E424" s="16">
        <f>IFERROR(HLOOKUP("total kat 3",'[66]Månedlig Olie Rapport'!$A$2:$AG$39,MATCH("Eksport 3.a.",'[66]Månedlig Olie Rapport'!$B$2:$B$39,0),FALSE),0)</f>
        <v>231996</v>
      </c>
      <c r="F424" s="16">
        <f>IFERROR(HLOOKUP("total kat 3",'[66]Månedlig Olie Rapport'!$A$2:$AG$39,MATCH("Bunkring af udenrigsfart 3.d.",'[66]Månedlig Olie Rapport'!$B$2:$B$39,0),FALSE),0)</f>
        <v>15548</v>
      </c>
      <c r="G424" s="16">
        <f t="shared" si="80"/>
        <v>-30941</v>
      </c>
      <c r="H424" s="16">
        <f>IFERROR(HLOOKUP("total kat 3",'[66]Månedlig Olie Rapport'!$A$2:$AG$39,MATCH("Salg til Forsvaret 3.e.",'[66]Månedlig Olie Rapport'!$B$2:$B$39,0),FALSE),0)
+IFERROR(HLOOKUP("total kat 3",'[66]Månedlig Olie Rapport'!$A$2:$AG$39,MATCH("Salg til international luftfart 3.f.",'[66]Månedlig Olie Rapport'!$B$2:$B$39,0),FALSE),0)
+IFERROR(HLOOKUP("total kat 3",'[66]Månedlig Olie Rapport'!$A$2:$AG$39,MATCH("Salg til andre 3.h.",'[66]Månedlig Olie Rapport'!$B$2:$B$39,0),FALSE),0)
+IFERROR(HLOOKUP("total kat 3",'[66]Månedlig Olie Rapport'!$A$2:$AG$39,MATCH("Salg til platform 3.g.",'[66]Månedlig Olie Rapport'!$B$2:$B$39,0),FALSE),0)
+IFERROR(HLOOKUP("total kat 3",'[66]Månedlig Olie Rapport'!$A$2:$AG$39,MATCH("Eget forbrug uden for raffinaderi 3*",'[66]Månedlig Olie Rapport'!$B$2:$B$39,0),FALSE),0)-IFERROR(HLOOKUP("total kat 3",'[66]Månedlig Olie Rapport'!$A$2:$AG$39,MATCH("Køb fra andre 2e",'[66]Månedlig Olie Rapport'!$B$2:$B$39,0),FALSE),0)</f>
        <v>2327</v>
      </c>
      <c r="I424" s="16">
        <f>IFERROR(HLOOKUP("total kat 3",'[66]Månedlig Olie Rapport'!$A$2:$AG$39,MATCH("EGEN BEHOLDNING ULTIMO",'[66]Månedlig Olie Rapport'!$A$2:$A$39,0),FALSE),0)</f>
        <v>390484</v>
      </c>
      <c r="J424" s="15"/>
      <c r="K424" s="15"/>
      <c r="L424" s="14">
        <f t="shared" si="79"/>
        <v>94.592550000000003</v>
      </c>
      <c r="N424" s="23" t="str">
        <f>'Olieforbrug, TJ'!M424</f>
        <v>June</v>
      </c>
    </row>
    <row r="425" spans="1:14" x14ac:dyDescent="0.2">
      <c r="A425" s="23" t="str">
        <f>'Olieforbrug, TJ'!A425</f>
        <v>Juli</v>
      </c>
      <c r="C425" s="16">
        <f>IFERROR(HLOOKUP("total kat 3",'[67]Månedlig Olie Rapport'!$B$2:$AG$39,MATCH("Egen produktion 2.i.",'[67]Månedlig Olie Rapport'!$B$2:$B$39,0),FALSE),0)-IFERROR(HLOOKUP("total kat 3",'[67]Månedlig Olie Rapport'!$B$2:$AG$39,MATCH("Anvendt til produktion 3.n",'[67]Månedlig Olie Rapport'!$B$2:$B$39,0),FALSE),0)</f>
        <v>136932</v>
      </c>
      <c r="D425" s="16">
        <f>IFERROR(HLOOKUP("total kat 3",'[67]Månedlig Olie Rapport'!$A$2:$AG$39,MATCH("Import 2.a.",'[67]Månedlig Olie Rapport'!$B$2:$B$39,0),FALSE),0)</f>
        <v>178631</v>
      </c>
      <c r="E425" s="16">
        <f>IFERROR(HLOOKUP("total kat 3",'[67]Månedlig Olie Rapport'!$A$2:$AG$39,MATCH("Eksport 3.a.",'[67]Månedlig Olie Rapport'!$B$2:$B$39,0),FALSE),0)</f>
        <v>429148</v>
      </c>
      <c r="F425" s="16">
        <f>IFERROR(HLOOKUP("total kat 3",'[67]Månedlig Olie Rapport'!$A$2:$AG$39,MATCH("Bunkring af udenrigsfart 3.d.",'[67]Månedlig Olie Rapport'!$B$2:$B$39,0),FALSE),0)</f>
        <v>16655</v>
      </c>
      <c r="G425" s="16">
        <f t="shared" si="80"/>
        <v>117893</v>
      </c>
      <c r="H425" s="16">
        <f>IFERROR(HLOOKUP("total kat 3",'[67]Månedlig Olie Rapport'!$A$2:$AG$39,MATCH("Salg til Forsvaret 3.e.",'[67]Månedlig Olie Rapport'!$B$2:$B$39,0),FALSE),0)
+IFERROR(HLOOKUP("total kat 3",'[67]Månedlig Olie Rapport'!$A$2:$AG$39,MATCH("Salg til international luftfart 3.f.",'[67]Månedlig Olie Rapport'!$B$2:$B$39,0),FALSE),0)
+IFERROR(HLOOKUP("total kat 3",'[67]Månedlig Olie Rapport'!$A$2:$AG$39,MATCH("Salg til andre 3.h.",'[67]Månedlig Olie Rapport'!$B$2:$B$39,0),FALSE),0)
+IFERROR(HLOOKUP("total kat 3",'[67]Månedlig Olie Rapport'!$A$2:$AG$39,MATCH("Salg til platform 3.g.",'[67]Månedlig Olie Rapport'!$B$2:$B$39,0),FALSE),0)
+IFERROR(HLOOKUP("total kat 3",'[67]Månedlig Olie Rapport'!$A$2:$AG$39,MATCH("Eget forbrug uden for raffinaderi 3*",'[67]Månedlig Olie Rapport'!$B$2:$B$39,0),FALSE),0)-IFERROR(HLOOKUP("total kat 3",'[67]Månedlig Olie Rapport'!$A$2:$AG$39,MATCH("Køb fra andre 2e",'[67]Månedlig Olie Rapport'!$B$2:$B$39,0),FALSE),0)</f>
        <v>5013</v>
      </c>
      <c r="I425" s="16">
        <f>IFERROR(HLOOKUP("total kat 3",'[67]Månedlig Olie Rapport'!$A$2:$AG$39,MATCH("EGEN BEHOLDNING ULTIMO",'[67]Månedlig Olie Rapport'!$A$2:$A$39,0),FALSE),0)</f>
        <v>272591</v>
      </c>
      <c r="J425" s="15"/>
      <c r="K425" s="15"/>
      <c r="L425" s="14">
        <f t="shared" ref="L425" si="81">H425*40.65/1000</f>
        <v>203.77844999999999</v>
      </c>
      <c r="N425" s="23" t="str">
        <f>'Olieforbrug, TJ'!M425</f>
        <v>July</v>
      </c>
    </row>
    <row r="426" spans="1:14" x14ac:dyDescent="0.2">
      <c r="A426" s="23" t="str">
        <f>'Olieforbrug, TJ'!A426</f>
        <v>August</v>
      </c>
      <c r="C426" s="16">
        <f>IFERROR(HLOOKUP("total kat 3",'[68]Månedlig Olie Rapport'!$B$2:$AG$39,MATCH("Egen produktion 2.i.",'[68]Månedlig Olie Rapport'!$B$2:$B$39,0),FALSE),0)-IFERROR(HLOOKUP("total kat 3",'[68]Månedlig Olie Rapport'!$B$2:$AG$39,MATCH("Anvendt til produktion 3.n",'[68]Månedlig Olie Rapport'!$B$2:$B$39,0),FALSE),0)</f>
        <v>131803</v>
      </c>
      <c r="D426" s="16">
        <f>IFERROR(HLOOKUP("total kat 3",'[68]Månedlig Olie Rapport'!$A$2:$AG$39,MATCH("Import 2.a.",'[68]Månedlig Olie Rapport'!$B$2:$B$39,0),FALSE),0)</f>
        <v>159255</v>
      </c>
      <c r="E426" s="16">
        <f>IFERROR(HLOOKUP("total kat 3",'[68]Månedlig Olie Rapport'!$A$2:$AG$39,MATCH("Eksport 3.a.",'[68]Månedlig Olie Rapport'!$B$2:$B$39,0),FALSE),0)</f>
        <v>216602</v>
      </c>
      <c r="F426" s="16">
        <f>IFERROR(HLOOKUP("total kat 3",'[68]Månedlig Olie Rapport'!$A$2:$AG$39,MATCH("Bunkring af udenrigsfart 3.d.",'[68]Månedlig Olie Rapport'!$B$2:$B$39,0),FALSE),0)</f>
        <v>21118</v>
      </c>
      <c r="G426" s="16">
        <f t="shared" ref="G426" si="82">I425-I426</f>
        <v>-55221</v>
      </c>
      <c r="H426" s="16">
        <f>IFERROR(HLOOKUP("total kat 3",'[68]Månedlig Olie Rapport'!$A$2:$AG$39,MATCH("Salg til Forsvaret 3.e.",'[68]Månedlig Olie Rapport'!$B$2:$B$39,0),FALSE),0)
+IFERROR(HLOOKUP("total kat 3",'[68]Månedlig Olie Rapport'!$A$2:$AG$39,MATCH("Salg til international luftfart 3.f.",'[68]Månedlig Olie Rapport'!$B$2:$B$39,0),FALSE),0)
+IFERROR(HLOOKUP("total kat 3",'[68]Månedlig Olie Rapport'!$A$2:$AG$39,MATCH("Salg til andre 3.h.",'[68]Månedlig Olie Rapport'!$B$2:$B$39,0),FALSE),0)
+IFERROR(HLOOKUP("total kat 3",'[68]Månedlig Olie Rapport'!$A$2:$AG$39,MATCH("Salg til platform 3.g.",'[68]Månedlig Olie Rapport'!$B$2:$B$39,0),FALSE),0)
+IFERROR(HLOOKUP("total kat 3",'[68]Månedlig Olie Rapport'!$A$2:$AG$39,MATCH("Eget forbrug uden for raffinaderi 3*",'[68]Månedlig Olie Rapport'!$B$2:$B$39,0),FALSE),0)-IFERROR(HLOOKUP("total kat 3",'[68]Månedlig Olie Rapport'!$A$2:$AG$39,MATCH("Køb fra andre 2e",'[68]Månedlig Olie Rapport'!$B$2:$B$39,0),FALSE),0)</f>
        <v>2856</v>
      </c>
      <c r="I426" s="16">
        <f>IFERROR(HLOOKUP("total kat 3",'[68]Månedlig Olie Rapport'!$A$2:$AG$39,MATCH("EGEN BEHOLDNING ULTIMO",'[68]Månedlig Olie Rapport'!$A$2:$A$39,0),FALSE),0)</f>
        <v>327812</v>
      </c>
      <c r="J426" s="15"/>
      <c r="K426" s="15"/>
      <c r="L426" s="14">
        <f t="shared" ref="L426" si="83">H426*40.65/1000</f>
        <v>116.09639999999999</v>
      </c>
      <c r="N426" s="23" t="str">
        <f>'Olieforbrug, TJ'!M426</f>
        <v>August</v>
      </c>
    </row>
    <row r="427" spans="1:14" x14ac:dyDescent="0.2">
      <c r="A427" s="23" t="str">
        <f>'Olieforbrug, TJ'!A427</f>
        <v>September</v>
      </c>
      <c r="C427" s="16">
        <f>IFERROR(HLOOKUP("total kat 3",'[69]Månedlig Olie Rapport'!$B$2:$AG$39,MATCH("Egen produktion 2.i.",'[69]Månedlig Olie Rapport'!$B$2:$B$39,0),FALSE),0)-IFERROR(HLOOKUP("total kat 3",'[69]Månedlig Olie Rapport'!$B$2:$AG$39,MATCH("Anvendt til produktion 3.n",'[69]Månedlig Olie Rapport'!$B$2:$B$39,0),FALSE),0)</f>
        <v>145017</v>
      </c>
      <c r="D427" s="16">
        <f>IFERROR(HLOOKUP("total kat 3",'[69]Månedlig Olie Rapport'!$A$2:$AG$39,MATCH("Import 2.a.",'[69]Månedlig Olie Rapport'!$B$2:$B$39,0),FALSE),0)</f>
        <v>287123</v>
      </c>
      <c r="E427" s="16">
        <f>IFERROR(HLOOKUP("total kat 3",'[69]Månedlig Olie Rapport'!$A$2:$AG$39,MATCH("Eksport 3.a.",'[69]Månedlig Olie Rapport'!$B$2:$B$39,0),FALSE),0)</f>
        <v>339308</v>
      </c>
      <c r="F427" s="16">
        <f>IFERROR(HLOOKUP("total kat 3",'[69]Månedlig Olie Rapport'!$A$2:$AG$39,MATCH("Bunkring af udenrigsfart 3.d.",'[69]Månedlig Olie Rapport'!$B$2:$B$39,0),FALSE),0)</f>
        <v>19233</v>
      </c>
      <c r="G427" s="16">
        <f t="shared" ref="G427" si="84">I426-I427</f>
        <v>-65681</v>
      </c>
      <c r="H427" s="16">
        <f>IFERROR(HLOOKUP("total kat 3",'[69]Månedlig Olie Rapport'!$A$2:$AG$39,MATCH("Salg til Forsvaret 3.e.",'[69]Månedlig Olie Rapport'!$B$2:$B$39,0),FALSE),0)
+IFERROR(HLOOKUP("total kat 3",'[69]Månedlig Olie Rapport'!$A$2:$AG$39,MATCH("Salg til international luftfart 3.f.",'[69]Månedlig Olie Rapport'!$B$2:$B$39,0),FALSE),0)
+IFERROR(HLOOKUP("total kat 3",'[69]Månedlig Olie Rapport'!$A$2:$AG$39,MATCH("Salg til andre 3.h.",'[69]Månedlig Olie Rapport'!$B$2:$B$39,0),FALSE),0)
+IFERROR(HLOOKUP("total kat 3",'[69]Månedlig Olie Rapport'!$A$2:$AG$39,MATCH("Salg til platform 3.g.",'[69]Månedlig Olie Rapport'!$B$2:$B$39,0),FALSE),0)
+IFERROR(HLOOKUP("total kat 3",'[69]Månedlig Olie Rapport'!$A$2:$AG$39,MATCH("Eget forbrug uden for raffinaderi 3*",'[69]Månedlig Olie Rapport'!$B$2:$B$39,0),FALSE),0)-IFERROR(HLOOKUP("total kat 3",'[69]Månedlig Olie Rapport'!$A$2:$AG$39,MATCH("Køb fra andre 2e",'[69]Månedlig Olie Rapport'!$B$2:$B$39,0),FALSE),0)</f>
        <v>10331</v>
      </c>
      <c r="I427" s="16">
        <f>IFERROR(HLOOKUP("total kat 3",'[69]Månedlig Olie Rapport'!$A$2:$AG$39,MATCH("EGEN BEHOLDNING ULTIMO",'[69]Månedlig Olie Rapport'!$A$2:$A$39,0),FALSE),0)</f>
        <v>393493</v>
      </c>
      <c r="J427" s="15"/>
      <c r="K427" s="15"/>
      <c r="L427" s="14">
        <f t="shared" ref="L427" si="85">H427*40.65/1000</f>
        <v>419.95514999999995</v>
      </c>
      <c r="N427" s="23" t="str">
        <f>'Olieforbrug, TJ'!M427</f>
        <v>September</v>
      </c>
    </row>
    <row r="428" spans="1:14" x14ac:dyDescent="0.2">
      <c r="A428" s="23" t="str">
        <f>'Olieforbrug, TJ'!A428</f>
        <v>Oktober</v>
      </c>
      <c r="C428" s="16">
        <f>IFERROR(HLOOKUP("total kat 3",'[70]Månedlig Olie Rapport'!$B$2:$AG$39,MATCH("Egen produktion 2.i.",'[70]Månedlig Olie Rapport'!$B$2:$B$39,0),FALSE),0)-IFERROR(HLOOKUP("total kat 3",'[70]Månedlig Olie Rapport'!$B$2:$AG$39,MATCH("Anvendt til produktion 3.n",'[70]Månedlig Olie Rapport'!$B$2:$B$39,0),FALSE),0)</f>
        <v>70908</v>
      </c>
      <c r="D428" s="16">
        <f>IFERROR(HLOOKUP("total kat 3",'[70]Månedlig Olie Rapport'!$A$2:$AG$39,MATCH("Import 2.a.",'[70]Månedlig Olie Rapport'!$B$2:$B$39,0),FALSE),0)</f>
        <v>201940</v>
      </c>
      <c r="E428" s="16">
        <f>IFERROR(HLOOKUP("total kat 3",'[70]Månedlig Olie Rapport'!$A$2:$AG$39,MATCH("Eksport 3.a.",'[70]Månedlig Olie Rapport'!$B$2:$B$39,0),FALSE),0)</f>
        <v>277127</v>
      </c>
      <c r="F428" s="16">
        <f>IFERROR(HLOOKUP("total kat 3",'[70]Månedlig Olie Rapport'!$A$2:$AG$39,MATCH("Bunkring af udenrigsfart 3.d.",'[70]Månedlig Olie Rapport'!$B$2:$B$39,0),FALSE),0)</f>
        <v>24363</v>
      </c>
      <c r="G428" s="16">
        <f t="shared" ref="G428" si="86">I427-I428</f>
        <v>34899</v>
      </c>
      <c r="H428" s="16">
        <f>IFERROR(HLOOKUP("total kat 3",'[70]Månedlig Olie Rapport'!$A$2:$AG$39,MATCH("Salg til Forsvaret 3.e.",'[70]Månedlig Olie Rapport'!$B$2:$B$39,0),FALSE),0)
+IFERROR(HLOOKUP("total kat 3",'[70]Månedlig Olie Rapport'!$A$2:$AG$39,MATCH("Salg til international luftfart 3.f.",'[70]Månedlig Olie Rapport'!$B$2:$B$39,0),FALSE),0)
+IFERROR(HLOOKUP("total kat 3",'[70]Månedlig Olie Rapport'!$A$2:$AG$39,MATCH("Salg til andre 3.h.",'[70]Månedlig Olie Rapport'!$B$2:$B$39,0),FALSE),0)
+IFERROR(HLOOKUP("total kat 3",'[70]Månedlig Olie Rapport'!$A$2:$AG$39,MATCH("Salg til platform 3.g.",'[70]Månedlig Olie Rapport'!$B$2:$B$39,0),FALSE),0)
+IFERROR(HLOOKUP("total kat 3",'[70]Månedlig Olie Rapport'!$A$2:$AG$39,MATCH("Eget forbrug uden for raffinaderi 3*",'[70]Månedlig Olie Rapport'!$B$2:$B$39,0),FALSE),0)-IFERROR(HLOOKUP("total kat 3",'[70]Månedlig Olie Rapport'!$A$2:$AG$39,MATCH("Køb fra andre 2e",'[70]Månedlig Olie Rapport'!$B$2:$B$39,0),FALSE),0)</f>
        <v>7982</v>
      </c>
      <c r="I428" s="16">
        <f>IFERROR(HLOOKUP("total kat 3",'[70]Månedlig Olie Rapport'!$A$2:$AG$39,MATCH("EGEN BEHOLDNING ULTIMO",'[70]Månedlig Olie Rapport'!$A$2:$A$39,0),FALSE),0)</f>
        <v>358594</v>
      </c>
      <c r="J428" s="15"/>
      <c r="K428" s="15"/>
      <c r="L428" s="14">
        <f t="shared" ref="L428" si="87">H428*40.65/1000</f>
        <v>324.4683</v>
      </c>
      <c r="N428" s="23" t="str">
        <f>'Olieforbrug, TJ'!M428</f>
        <v>October</v>
      </c>
    </row>
    <row r="429" spans="1:14" x14ac:dyDescent="0.2">
      <c r="A429" s="23" t="str">
        <f>'Olieforbrug, TJ'!A429</f>
        <v>November</v>
      </c>
      <c r="C429" s="16">
        <f>IFERROR(HLOOKUP("total kat 3",'[71]Månedlig Olie Rapport'!$B$2:$AG$39,MATCH("Egen produktion 2.i.",'[71]Månedlig Olie Rapport'!$B$2:$B$39,0),FALSE),0)-IFERROR(HLOOKUP("total kat 3",'[71]Månedlig Olie Rapport'!$B$2:$AG$39,MATCH("Anvendt til produktion 3.n",'[71]Månedlig Olie Rapport'!$B$2:$B$39,0),FALSE),0)</f>
        <v>106415</v>
      </c>
      <c r="D429" s="16">
        <f>IFERROR(HLOOKUP("total kat 3",'[71]Månedlig Olie Rapport'!$A$2:$AG$39,MATCH("Import 2.a.",'[71]Månedlig Olie Rapport'!$B$2:$B$39,0),FALSE),0)</f>
        <v>462830</v>
      </c>
      <c r="E429" s="16">
        <f>IFERROR(HLOOKUP("total kat 3",'[71]Månedlig Olie Rapport'!$A$2:$AG$39,MATCH("Eksport 3.a.",'[71]Månedlig Olie Rapport'!$B$2:$B$39,0),FALSE),0)</f>
        <v>206603</v>
      </c>
      <c r="F429" s="16">
        <f>IFERROR(HLOOKUP("total kat 3",'[71]Månedlig Olie Rapport'!$A$2:$AG$39,MATCH("Bunkring af udenrigsfart 3.d.",'[71]Månedlig Olie Rapport'!$B$2:$B$39,0),FALSE),0)</f>
        <v>19280</v>
      </c>
      <c r="G429" s="16">
        <f t="shared" ref="G429" si="88">I428-I429</f>
        <v>-342240</v>
      </c>
      <c r="H429" s="16">
        <f>IFERROR(HLOOKUP("total kat 3",'[71]Månedlig Olie Rapport'!$A$2:$AG$39,MATCH("Salg til Forsvaret 3.e.",'[71]Månedlig Olie Rapport'!$B$2:$B$39,0),FALSE),0)
+IFERROR(HLOOKUP("total kat 3",'[71]Månedlig Olie Rapport'!$A$2:$AG$39,MATCH("Salg til international luftfart 3.f.",'[71]Månedlig Olie Rapport'!$B$2:$B$39,0),FALSE),0)
+IFERROR(HLOOKUP("total kat 3",'[71]Månedlig Olie Rapport'!$A$2:$AG$39,MATCH("Salg til andre 3.h.",'[71]Månedlig Olie Rapport'!$B$2:$B$39,0),FALSE),0)
+IFERROR(HLOOKUP("total kat 3",'[71]Månedlig Olie Rapport'!$A$2:$AG$39,MATCH("Salg til platform 3.g.",'[71]Månedlig Olie Rapport'!$B$2:$B$39,0),FALSE),0)
+IFERROR(HLOOKUP("total kat 3",'[71]Månedlig Olie Rapport'!$A$2:$AG$39,MATCH("Eget forbrug uden for raffinaderi 3*",'[71]Månedlig Olie Rapport'!$B$2:$B$39,0),FALSE),0)-IFERROR(HLOOKUP("total kat 3",'[71]Månedlig Olie Rapport'!$A$2:$AG$39,MATCH("Køb fra andre 2e",'[71]Månedlig Olie Rapport'!$B$2:$B$39,0),FALSE),0)</f>
        <v>4530</v>
      </c>
      <c r="I429" s="16">
        <f>IFERROR(HLOOKUP("total kat 3",'[71]Månedlig Olie Rapport'!$A$2:$AG$39,MATCH("EGEN BEHOLDNING ULTIMO",'[71]Månedlig Olie Rapport'!$A$2:$A$39,0),FALSE),0)</f>
        <v>700834</v>
      </c>
      <c r="J429" s="15"/>
      <c r="K429" s="15"/>
      <c r="L429" s="14">
        <f t="shared" ref="L429" si="89">H429*40.65/1000</f>
        <v>184.14449999999999</v>
      </c>
      <c r="N429" s="23" t="str">
        <f>'Olieforbrug, TJ'!M429</f>
        <v>November</v>
      </c>
    </row>
    <row r="430" spans="1:14" ht="13.5" thickBot="1" x14ac:dyDescent="0.25">
      <c r="A430" s="43" t="str">
        <f>'Olieforbrug, TJ'!A430</f>
        <v>December</v>
      </c>
      <c r="C430" s="42">
        <f>IFERROR(HLOOKUP("total kat 3",'[72]Månedlig Olie Rapport'!$B$2:$AG$39,MATCH("Egen produktion 2.i.",'[72]Månedlig Olie Rapport'!$B$2:$B$39,0),FALSE),0)-IFERROR(HLOOKUP("total kat 3",'[72]Månedlig Olie Rapport'!$B$2:$AG$39,MATCH("Anvendt til produktion 3.n",'[72]Månedlig Olie Rapport'!$B$2:$B$39,0),FALSE),0)</f>
        <v>118159</v>
      </c>
      <c r="D430" s="42">
        <f>IFERROR(HLOOKUP("total kat 3",'[72]Månedlig Olie Rapport'!$A$2:$AG$39,MATCH("Import 2.a.",'[72]Månedlig Olie Rapport'!$B$2:$B$39,0),FALSE),0)</f>
        <v>154255</v>
      </c>
      <c r="E430" s="42">
        <f>IFERROR(HLOOKUP("total kat 3",'[72]Månedlig Olie Rapport'!$A$2:$AG$39,MATCH("Eksport 3.a.",'[72]Månedlig Olie Rapport'!$B$2:$B$39,0),FALSE),0)</f>
        <v>225090</v>
      </c>
      <c r="F430" s="42">
        <f>IFERROR(HLOOKUP("total kat 3",'[72]Månedlig Olie Rapport'!$A$2:$AG$39,MATCH("Bunkring af udenrigsfart 3.d.",'[72]Månedlig Olie Rapport'!$B$2:$B$39,0),FALSE),0)</f>
        <v>14757</v>
      </c>
      <c r="G430" s="42">
        <f t="shared" ref="G430" si="90">I429-I430</f>
        <v>-23848</v>
      </c>
      <c r="H430" s="42">
        <f>IFERROR(HLOOKUP("total kat 3",'[72]Månedlig Olie Rapport'!$A$2:$AG$39,MATCH("Salg til Forsvaret 3.e.",'[72]Månedlig Olie Rapport'!$B$2:$B$39,0),FALSE),0)
+IFERROR(HLOOKUP("total kat 3",'[72]Månedlig Olie Rapport'!$A$2:$AG$39,MATCH("Salg til international luftfart 3.f.",'[72]Månedlig Olie Rapport'!$B$2:$B$39,0),FALSE),0)
+IFERROR(HLOOKUP("total kat 3",'[72]Månedlig Olie Rapport'!$A$2:$AG$39,MATCH("Salg til andre 3.h.",'[72]Månedlig Olie Rapport'!$B$2:$B$39,0),FALSE),0)
+IFERROR(HLOOKUP("total kat 3",'[72]Månedlig Olie Rapport'!$A$2:$AG$39,MATCH("Salg til platform 3.g.",'[72]Månedlig Olie Rapport'!$B$2:$B$39,0),FALSE),0)
+IFERROR(HLOOKUP("total kat 3",'[72]Månedlig Olie Rapport'!$A$2:$AG$39,MATCH("Eget forbrug uden for raffinaderi 3*",'[72]Månedlig Olie Rapport'!$B$2:$B$39,0),FALSE),0)-IFERROR(HLOOKUP("total kat 3",'[72]Månedlig Olie Rapport'!$A$2:$AG$39,MATCH("Køb fra andre 2e",'[72]Månedlig Olie Rapport'!$B$2:$B$39,0),FALSE),0)</f>
        <v>9015</v>
      </c>
      <c r="I430" s="42">
        <f>IFERROR(HLOOKUP("total kat 3",'[72]Månedlig Olie Rapport'!$A$2:$AG$39,MATCH("EGEN BEHOLDNING ULTIMO",'[72]Månedlig Olie Rapport'!$A$2:$A$39,0),FALSE),0)</f>
        <v>724682</v>
      </c>
      <c r="J430" s="2"/>
      <c r="K430" s="2"/>
      <c r="L430" s="54">
        <f t="shared" ref="L430" si="91">H430*40.65/1000</f>
        <v>366.45974999999999</v>
      </c>
      <c r="N430" s="43" t="str">
        <f>'Olieforbrug, TJ'!M430</f>
        <v>December</v>
      </c>
    </row>
    <row r="431" spans="1:14" x14ac:dyDescent="0.2">
      <c r="A431" s="123">
        <f>'Olieforbrug, TJ'!A431</f>
        <v>2023</v>
      </c>
      <c r="C431" s="16"/>
      <c r="D431" s="16"/>
      <c r="E431" s="16"/>
      <c r="F431" s="16"/>
      <c r="G431" s="16"/>
      <c r="H431" s="16"/>
      <c r="I431" s="16"/>
      <c r="J431" s="15"/>
      <c r="K431" s="15"/>
      <c r="L431" s="14"/>
      <c r="N431" s="22">
        <f>'Olieforbrug, TJ'!M431</f>
        <v>2023</v>
      </c>
    </row>
    <row r="432" spans="1:14" x14ac:dyDescent="0.2">
      <c r="A432" s="23" t="str">
        <f>'Olieforbrug, TJ'!A432</f>
        <v>Januar</v>
      </c>
      <c r="C432" s="16">
        <f>IFERROR(HLOOKUP("total kat 3",'[73]Månedlig Olie Rapport'!$B$2:$AG$39,MATCH("Egen produktion 2.i.",'[73]Månedlig Olie Rapport'!$B$2:$B$39,0),FALSE),0)-IFERROR(HLOOKUP("total kat 3",'[73]Månedlig Olie Rapport'!$B$2:$AG$39,MATCH("Anvendt til produktion 3.n",'[73]Månedlig Olie Rapport'!$B$2:$B$39,0),FALSE),0)</f>
        <v>163966</v>
      </c>
      <c r="D432" s="16">
        <f>IFERROR(HLOOKUP("total kat 3",'[73]Månedlig Olie Rapport'!$A$2:$AG$39,MATCH("Import 2.a.",'[73]Månedlig Olie Rapport'!$B$2:$B$39,0),FALSE),0)</f>
        <v>234444</v>
      </c>
      <c r="E432" s="16">
        <f>IFERROR(HLOOKUP("total kat 3",'[73]Månedlig Olie Rapport'!$A$2:$AG$39,MATCH("Eksport 3.a.",'[73]Månedlig Olie Rapport'!$B$2:$B$39,0),FALSE),0)</f>
        <v>453403</v>
      </c>
      <c r="F432" s="16">
        <f>IFERROR(HLOOKUP("total kat 3",'[73]Månedlig Olie Rapport'!$A$2:$AG$39,MATCH("Bunkring af udenrigsfart 3.d.",'[73]Månedlig Olie Rapport'!$B$2:$B$39,0),FALSE),0)</f>
        <v>23634</v>
      </c>
      <c r="G432" s="69">
        <f>I430-I432</f>
        <v>87597</v>
      </c>
      <c r="H432" s="16">
        <f>IFERROR(HLOOKUP("total kat 3",'[73]Månedlig Olie Rapport'!$A$2:$AG$39,MATCH("Salg til Forsvaret 3.e.",'[73]Månedlig Olie Rapport'!$B$2:$B$39,0),FALSE),0)
+IFERROR(HLOOKUP("total kat 3",'[73]Månedlig Olie Rapport'!$A$2:$AG$39,MATCH("Salg til international luftfart 3.f.",'[73]Månedlig Olie Rapport'!$B$2:$B$39,0),FALSE),0)
+IFERROR(HLOOKUP("total kat 3",'[73]Månedlig Olie Rapport'!$A$2:$AG$39,MATCH("Salg til andre 3.h.",'[73]Månedlig Olie Rapport'!$B$2:$B$39,0),FALSE),0)
+IFERROR(HLOOKUP("total kat 3",'[73]Månedlig Olie Rapport'!$A$2:$AG$39,MATCH("Salg til platform 3.g.",'[73]Månedlig Olie Rapport'!$B$2:$B$39,0),FALSE),0)
+IFERROR(HLOOKUP("total kat 3",'[73]Månedlig Olie Rapport'!$A$2:$AG$39,MATCH("Eget forbrug uden for raffinaderi 3*",'[73]Månedlig Olie Rapport'!$B$2:$B$39,0),FALSE),0)-IFERROR(HLOOKUP("total kat 3",'[73]Månedlig Olie Rapport'!$A$2:$AG$39,MATCH("Køb fra andre 2e",'[73]Månedlig Olie Rapport'!$B$2:$B$39,0),FALSE),0)</f>
        <v>4153</v>
      </c>
      <c r="I432" s="16">
        <f>IFERROR(HLOOKUP("total kat 3",'[73]Månedlig Olie Rapport'!$A$2:$AG$39,MATCH("EGEN BEHOLDNING ULTIMO",'[73]Månedlig Olie Rapport'!$A$2:$A$39,0),FALSE),0)</f>
        <v>637085</v>
      </c>
      <c r="J432" s="15"/>
      <c r="K432" s="15"/>
      <c r="L432" s="14">
        <f t="shared" ref="L432" si="92">H432*40.65/1000</f>
        <v>168.81944999999999</v>
      </c>
      <c r="N432" s="23" t="str">
        <f>'Olieforbrug, TJ'!M432</f>
        <v>January</v>
      </c>
    </row>
    <row r="433" spans="1:14" x14ac:dyDescent="0.2">
      <c r="A433" s="23" t="str">
        <f>'Olieforbrug, TJ'!A433</f>
        <v>Februar</v>
      </c>
      <c r="C433" s="16">
        <f>IFERROR(HLOOKUP("total kat 3",'[74]Månedlig Olie Rapport'!$B$2:$AG$39,MATCH("Egen produktion 2.i.",'[74]Månedlig Olie Rapport'!$B$2:$B$39,0),FALSE),0)-IFERROR(HLOOKUP("total kat 3",'[74]Månedlig Olie Rapport'!$B$2:$AG$39,MATCH("Anvendt til produktion 3.n",'[74]Månedlig Olie Rapport'!$B$2:$B$39,0),FALSE),0)</f>
        <v>149061</v>
      </c>
      <c r="D433" s="16">
        <f>IFERROR(HLOOKUP("total kat 3",'[74]Månedlig Olie Rapport'!$A$2:$AG$39,MATCH("Import 2.a.",'[74]Månedlig Olie Rapport'!$B$2:$B$39,0),FALSE),0)</f>
        <v>72271</v>
      </c>
      <c r="E433" s="16">
        <f>IFERROR(HLOOKUP("total kat 3",'[74]Månedlig Olie Rapport'!$A$2:$AG$39,MATCH("Eksport 3.a.",'[74]Månedlig Olie Rapport'!$B$2:$B$39,0),FALSE),0)</f>
        <v>299295</v>
      </c>
      <c r="F433" s="16">
        <f>IFERROR(HLOOKUP("total kat 3",'[74]Månedlig Olie Rapport'!$A$2:$AG$39,MATCH("Bunkring af udenrigsfart 3.d.",'[74]Månedlig Olie Rapport'!$B$2:$B$39,0),FALSE),0)</f>
        <v>15879</v>
      </c>
      <c r="G433" s="69">
        <f t="shared" ref="G433:G438" si="93">I432-I433</f>
        <v>80806</v>
      </c>
      <c r="H433" s="16">
        <f>IFERROR(HLOOKUP("total kat 3",'[74]Månedlig Olie Rapport'!$A$2:$AG$39,MATCH("Salg til Forsvaret 3.e.",'[74]Månedlig Olie Rapport'!$B$2:$B$39,0),FALSE),0)
+IFERROR(HLOOKUP("total kat 3",'[74]Månedlig Olie Rapport'!$A$2:$AG$39,MATCH("Salg til international luftfart 3.f.",'[74]Månedlig Olie Rapport'!$B$2:$B$39,0),FALSE),0)
+IFERROR(HLOOKUP("total kat 3",'[74]Månedlig Olie Rapport'!$A$2:$AG$39,MATCH("Salg til andre 3.h.",'[74]Månedlig Olie Rapport'!$B$2:$B$39,0),FALSE),0)
+IFERROR(HLOOKUP("total kat 3",'[74]Månedlig Olie Rapport'!$A$2:$AG$39,MATCH("Salg til platform 3.g.",'[74]Månedlig Olie Rapport'!$B$2:$B$39,0),FALSE),0)
+IFERROR(HLOOKUP("total kat 3",'[74]Månedlig Olie Rapport'!$A$2:$AG$39,MATCH("Eget forbrug uden for raffinaderi 3*",'[74]Månedlig Olie Rapport'!$B$2:$B$39,0),FALSE),0)-IFERROR(HLOOKUP("total kat 3",'[74]Månedlig Olie Rapport'!$A$2:$AG$39,MATCH("Køb fra andre 2e",'[74]Månedlig Olie Rapport'!$B$2:$B$39,0),FALSE),0)</f>
        <v>356</v>
      </c>
      <c r="I433" s="16">
        <f>IFERROR(HLOOKUP("total kat 3",'[74]Månedlig Olie Rapport'!$A$2:$AG$39,MATCH("EGEN BEHOLDNING ULTIMO",'[74]Månedlig Olie Rapport'!$A$2:$A$39,0),FALSE),0)</f>
        <v>556279</v>
      </c>
      <c r="J433" s="15"/>
      <c r="K433" s="15"/>
      <c r="L433" s="14">
        <f t="shared" ref="L433" si="94">H433*40.65/1000</f>
        <v>14.471399999999999</v>
      </c>
      <c r="N433" s="23" t="str">
        <f>'Olieforbrug, TJ'!M433</f>
        <v>February</v>
      </c>
    </row>
    <row r="434" spans="1:14" x14ac:dyDescent="0.2">
      <c r="A434" s="23" t="str">
        <f>'Olieforbrug, TJ'!A434</f>
        <v>Marts</v>
      </c>
      <c r="C434" s="16">
        <f>IFERROR(HLOOKUP("total kat 3",'[75]Månedlig Olie Rapport'!$B$2:$AG$39,MATCH("Egen produktion 2.i.",'[75]Månedlig Olie Rapport'!$B$2:$B$39,0),FALSE),0)-IFERROR(HLOOKUP("total kat 3",'[75]Månedlig Olie Rapport'!$B$2:$AG$39,MATCH("Anvendt til produktion 3.n",'[75]Månedlig Olie Rapport'!$B$2:$B$39,0),FALSE),0)</f>
        <v>145501</v>
      </c>
      <c r="D434" s="16">
        <f>IFERROR(HLOOKUP("total kat 3",'[75]Månedlig Olie Rapport'!$A$2:$AG$39,MATCH("Import 2.a.",'[75]Månedlig Olie Rapport'!$B$2:$B$39,0),FALSE),0)</f>
        <v>220812</v>
      </c>
      <c r="E434" s="16">
        <f>IFERROR(HLOOKUP("total kat 3",'[75]Månedlig Olie Rapport'!$A$2:$AG$39,MATCH("Eksport 3.a.",'[75]Månedlig Olie Rapport'!$B$2:$B$39,0),FALSE),0)</f>
        <v>336108</v>
      </c>
      <c r="F434" s="16">
        <f>IFERROR(HLOOKUP("total kat 3",'[75]Månedlig Olie Rapport'!$A$2:$AG$39,MATCH("Bunkring af udenrigsfart 3.d.",'[75]Månedlig Olie Rapport'!$B$2:$B$39,0),FALSE),0)</f>
        <v>24860</v>
      </c>
      <c r="G434" s="69">
        <f t="shared" si="93"/>
        <v>-4721</v>
      </c>
      <c r="H434" s="16">
        <f>IFERROR(HLOOKUP("total kat 3",'[75]Månedlig Olie Rapport'!$A$2:$AG$39,MATCH("Salg til Forsvaret 3.e.",'[75]Månedlig Olie Rapport'!$B$2:$B$39,0),FALSE),0)
+IFERROR(HLOOKUP("total kat 3",'[75]Månedlig Olie Rapport'!$A$2:$AG$39,MATCH("Salg til international luftfart 3.f.",'[75]Månedlig Olie Rapport'!$B$2:$B$39,0),FALSE),0)
+IFERROR(HLOOKUP("total kat 3",'[75]Månedlig Olie Rapport'!$A$2:$AG$39,MATCH("Salg til andre 3.h.",'[75]Månedlig Olie Rapport'!$B$2:$B$39,0),FALSE),0)
+IFERROR(HLOOKUP("total kat 3",'[75]Månedlig Olie Rapport'!$A$2:$AG$39,MATCH("Salg til platform 3.g.",'[75]Månedlig Olie Rapport'!$B$2:$B$39,0),FALSE),0)
+IFERROR(HLOOKUP("total kat 3",'[75]Månedlig Olie Rapport'!$A$2:$AG$39,MATCH("Eget forbrug uden for raffinaderi 3*",'[75]Månedlig Olie Rapport'!$B$2:$B$39,0),FALSE),0)-IFERROR(HLOOKUP("total kat 3",'[75]Månedlig Olie Rapport'!$A$2:$AG$39,MATCH("Køb fra andre 2e",'[75]Månedlig Olie Rapport'!$B$2:$B$39,0),FALSE),0)</f>
        <v>1553</v>
      </c>
      <c r="I434" s="16">
        <f>IFERROR(HLOOKUP("total kat 3",'[75]Månedlig Olie Rapport'!$A$2:$AG$39,MATCH("EGEN BEHOLDNING ULTIMO",'[75]Månedlig Olie Rapport'!$A$2:$A$39,0),FALSE),0)</f>
        <v>561000</v>
      </c>
      <c r="J434" s="15"/>
      <c r="K434" s="15"/>
      <c r="L434" s="14">
        <f t="shared" ref="L434" si="95">H434*40.65/1000</f>
        <v>63.129449999999999</v>
      </c>
      <c r="N434" s="23" t="str">
        <f>'Olieforbrug, TJ'!M434</f>
        <v>March</v>
      </c>
    </row>
    <row r="435" spans="1:14" x14ac:dyDescent="0.2">
      <c r="A435" s="23" t="str">
        <f>'Olieforbrug, TJ'!A435</f>
        <v>April</v>
      </c>
      <c r="C435" s="16">
        <f>IFERROR(HLOOKUP("total kat 3",'[76]Månedlig Olie Rapport'!$B$2:$AG$39,MATCH("Egen produktion 2.i.",'[76]Månedlig Olie Rapport'!$B$2:$B$39,0),FALSE),0)-IFERROR(HLOOKUP("total kat 3",'[76]Månedlig Olie Rapport'!$B$2:$AG$39,MATCH("Anvendt til produktion 3.n",'[76]Månedlig Olie Rapport'!$B$2:$B$39,0),FALSE),0)</f>
        <v>92866</v>
      </c>
      <c r="D435" s="16">
        <f>IFERROR(HLOOKUP("total kat 3",'[76]Månedlig Olie Rapport'!$A$2:$AG$39,MATCH("Import 2.a.",'[76]Månedlig Olie Rapport'!$B$2:$B$39,0),FALSE),0)</f>
        <v>167074</v>
      </c>
      <c r="E435" s="16">
        <f>IFERROR(HLOOKUP("total kat 3",'[76]Månedlig Olie Rapport'!$A$2:$AG$39,MATCH("Eksport 3.a.",'[76]Månedlig Olie Rapport'!$B$2:$B$39,0),FALSE),0)</f>
        <v>381205</v>
      </c>
      <c r="F435" s="16">
        <f>IFERROR(HLOOKUP("total kat 3",'[76]Månedlig Olie Rapport'!$A$2:$AG$39,MATCH("Bunkring af udenrigsfart 3.d.",'[76]Månedlig Olie Rapport'!$B$2:$B$39,0),FALSE),0)</f>
        <v>18489</v>
      </c>
      <c r="G435" s="69">
        <f t="shared" si="93"/>
        <v>129905</v>
      </c>
      <c r="H435" s="16">
        <f>IFERROR(HLOOKUP("total kat 3",'[76]Månedlig Olie Rapport'!$A$2:$AG$39,MATCH("Salg til Forsvaret 3.e.",'[76]Månedlig Olie Rapport'!$B$2:$B$39,0),FALSE),0)
+IFERROR(HLOOKUP("total kat 3",'[76]Månedlig Olie Rapport'!$A$2:$AG$39,MATCH("Salg til international luftfart 3.f.",'[76]Månedlig Olie Rapport'!$B$2:$B$39,0),FALSE),0)
+IFERROR(HLOOKUP("total kat 3",'[76]Månedlig Olie Rapport'!$A$2:$AG$39,MATCH("Salg til andre 3.h.",'[76]Månedlig Olie Rapport'!$B$2:$B$39,0),FALSE),0)
+IFERROR(HLOOKUP("total kat 3",'[76]Månedlig Olie Rapport'!$A$2:$AG$39,MATCH("Salg til platform 3.g.",'[76]Månedlig Olie Rapport'!$B$2:$B$39,0),FALSE),0)
+IFERROR(HLOOKUP("total kat 3",'[76]Månedlig Olie Rapport'!$A$2:$AG$39,MATCH("Eget forbrug uden for raffinaderi 3*",'[76]Månedlig Olie Rapport'!$B$2:$B$39,0),FALSE),0)-IFERROR(HLOOKUP("total kat 3",'[76]Månedlig Olie Rapport'!$A$2:$AG$39,MATCH("Køb fra andre 2e",'[76]Månedlig Olie Rapport'!$B$2:$B$39,0),FALSE),0)</f>
        <v>1716</v>
      </c>
      <c r="I435" s="16">
        <f>IFERROR(HLOOKUP("total kat 3",'[76]Månedlig Olie Rapport'!$A$2:$AG$39,MATCH("EGEN BEHOLDNING ULTIMO",'[76]Månedlig Olie Rapport'!$A$2:$A$39,0),FALSE),0)</f>
        <v>431095</v>
      </c>
      <c r="J435" s="15"/>
      <c r="K435" s="15"/>
      <c r="L435" s="14">
        <f t="shared" ref="L435" si="96">H435*40.65/1000</f>
        <v>69.755399999999995</v>
      </c>
      <c r="N435" s="23" t="str">
        <f>'Olieforbrug, TJ'!M435</f>
        <v>April</v>
      </c>
    </row>
    <row r="436" spans="1:14" x14ac:dyDescent="0.2">
      <c r="A436" s="23" t="str">
        <f>'Olieforbrug, TJ'!A436</f>
        <v>Maj</v>
      </c>
      <c r="C436" s="16">
        <f>IFERROR(HLOOKUP("total kat 3",'[77]Månedlig Olie Rapport'!$B$2:$AG$39,MATCH("Egen produktion 2.i.",'[77]Månedlig Olie Rapport'!$B$2:$B$39,0),FALSE),0)-IFERROR(HLOOKUP("total kat 3",'[77]Månedlig Olie Rapport'!$B$2:$AG$39,MATCH("Anvendt til produktion 3.n",'[77]Månedlig Olie Rapport'!$B$2:$B$39,0),FALSE),0)</f>
        <v>100850</v>
      </c>
      <c r="D436" s="16">
        <f>IFERROR(HLOOKUP("total kat 3",'[77]Månedlig Olie Rapport'!$A$2:$AG$39,MATCH("Import 2.a.",'[77]Månedlig Olie Rapport'!$B$2:$B$39,0),FALSE),0)</f>
        <v>124390</v>
      </c>
      <c r="E436" s="16">
        <f>IFERROR(HLOOKUP("total kat 3",'[77]Månedlig Olie Rapport'!$A$2:$AG$39,MATCH("Eksport 3.a.",'[77]Månedlig Olie Rapport'!$B$2:$B$39,0),FALSE),0)</f>
        <v>197131</v>
      </c>
      <c r="F436" s="16">
        <f>IFERROR(HLOOKUP("total kat 3",'[77]Månedlig Olie Rapport'!$A$2:$AG$39,MATCH("Bunkring af udenrigsfart 3.d.",'[77]Månedlig Olie Rapport'!$B$2:$B$39,0),FALSE),0)</f>
        <v>26858</v>
      </c>
      <c r="G436" s="69">
        <f t="shared" si="93"/>
        <v>-9637</v>
      </c>
      <c r="H436" s="16">
        <f>IFERROR(HLOOKUP("total kat 3",'[77]Månedlig Olie Rapport'!$A$2:$AG$39,MATCH("Salg til Forsvaret 3.e.",'[77]Månedlig Olie Rapport'!$B$2:$B$39,0),FALSE),0)
+IFERROR(HLOOKUP("total kat 3",'[77]Månedlig Olie Rapport'!$A$2:$AG$39,MATCH("Salg til international luftfart 3.f.",'[77]Månedlig Olie Rapport'!$B$2:$B$39,0),FALSE),0)
+IFERROR(HLOOKUP("total kat 3",'[77]Månedlig Olie Rapport'!$A$2:$AG$39,MATCH("Salg til andre 3.h.",'[77]Månedlig Olie Rapport'!$B$2:$B$39,0),FALSE),0)
+IFERROR(HLOOKUP("total kat 3",'[77]Månedlig Olie Rapport'!$A$2:$AG$39,MATCH("Salg til platform 3.g.",'[77]Månedlig Olie Rapport'!$B$2:$B$39,0),FALSE),0)
+IFERROR(HLOOKUP("total kat 3",'[77]Månedlig Olie Rapport'!$A$2:$AG$39,MATCH("Eget forbrug uden for raffinaderi 3*",'[77]Månedlig Olie Rapport'!$B$2:$B$39,0),FALSE),0)-IFERROR(HLOOKUP("total kat 3",'[77]Månedlig Olie Rapport'!$A$2:$AG$39,MATCH("Køb fra andre 2e",'[77]Månedlig Olie Rapport'!$B$2:$B$39,0),FALSE),0)</f>
        <v>924</v>
      </c>
      <c r="I436" s="16">
        <f>IFERROR(HLOOKUP("total kat 3",'[77]Månedlig Olie Rapport'!$A$2:$AG$39,MATCH("EGEN BEHOLDNING ULTIMO",'[77]Månedlig Olie Rapport'!$A$2:$A$39,0),FALSE),0)</f>
        <v>440732</v>
      </c>
      <c r="J436" s="15"/>
      <c r="K436" s="15"/>
      <c r="L436" s="14">
        <f t="shared" ref="L436" si="97">H436*40.65/1000</f>
        <v>37.560600000000001</v>
      </c>
      <c r="N436" s="23" t="str">
        <f>'Olieforbrug, TJ'!M436</f>
        <v>May</v>
      </c>
    </row>
    <row r="437" spans="1:14" x14ac:dyDescent="0.2">
      <c r="A437" s="23" t="str">
        <f>'Olieforbrug, TJ'!A437</f>
        <v>Juni</v>
      </c>
      <c r="C437" s="16">
        <f>IFERROR(HLOOKUP("total kat 3",'[78]Månedlig Olie Rapport'!$B$2:$AG$39,MATCH("Egen produktion 2.i.",'[78]Månedlig Olie Rapport'!$B$2:$B$39,0),FALSE),0)-IFERROR(HLOOKUP("total kat 3",'[78]Månedlig Olie Rapport'!$B$2:$AG$39,MATCH("Anvendt til produktion 3.n",'[78]Månedlig Olie Rapport'!$B$2:$B$39,0),FALSE),0)</f>
        <v>103229</v>
      </c>
      <c r="D437" s="16">
        <f>IFERROR(HLOOKUP("total kat 3",'[78]Månedlig Olie Rapport'!$A$2:$AG$39,MATCH("Import 2.a.",'[78]Månedlig Olie Rapport'!$B$2:$B$39,0),FALSE),0)</f>
        <v>172198</v>
      </c>
      <c r="E437" s="16">
        <f>IFERROR(HLOOKUP("total kat 3",'[78]Månedlig Olie Rapport'!$A$2:$AG$39,MATCH("Eksport 3.a.",'[78]Månedlig Olie Rapport'!$B$2:$B$39,0),FALSE),0)</f>
        <v>261332</v>
      </c>
      <c r="F437" s="16">
        <f>IFERROR(HLOOKUP("total kat 3",'[78]Månedlig Olie Rapport'!$A$2:$AG$39,MATCH("Bunkring af udenrigsfart 3.d.",'[78]Månedlig Olie Rapport'!$B$2:$B$39,0),FALSE),0)</f>
        <v>25218</v>
      </c>
      <c r="G437" s="69">
        <f t="shared" si="93"/>
        <v>7366</v>
      </c>
      <c r="H437" s="77">
        <f>IFERROR(HLOOKUP("total kat 3",'[78]Månedlig Olie Rapport'!$A$2:$AG$39,MATCH("Salg til Forsvaret 3.e.",'[78]Månedlig Olie Rapport'!$B$2:$B$39,0),FALSE),0)
+IFERROR(HLOOKUP("total kat 3",'[78]Månedlig Olie Rapport'!$A$2:$AG$39,MATCH("Salg til international luftfart 3.f.",'[78]Månedlig Olie Rapport'!$B$2:$B$39,0),FALSE),0)
+IFERROR(HLOOKUP("total kat 3",'[78]Månedlig Olie Rapport'!$A$2:$AG$39,MATCH("Salg til andre 3.h.",'[78]Månedlig Olie Rapport'!$B$2:$B$39,0),FALSE),0)
+IFERROR(HLOOKUP("total kat 3",'[78]Månedlig Olie Rapport'!$A$2:$AG$39,MATCH("Salg til platform 3.g.",'[78]Månedlig Olie Rapport'!$B$2:$B$39,0),FALSE),0)
+IFERROR(HLOOKUP("total kat 3",'[78]Månedlig Olie Rapport'!$A$2:$AG$39,MATCH("Eget forbrug uden for raffinaderi 3*",'[78]Månedlig Olie Rapport'!$B$2:$B$39,0),FALSE),0)-IFERROR(HLOOKUP("total kat 3",'[78]Månedlig Olie Rapport'!$A$2:$AG$39,MATCH("Køb fra andre 2e",'[78]Månedlig Olie Rapport'!$B$2:$B$39,0),FALSE),0)</f>
        <v>-60</v>
      </c>
      <c r="I437" s="16">
        <f>IFERROR(HLOOKUP("total kat 3",'[78]Månedlig Olie Rapport'!$A$2:$AG$39,MATCH("EGEN BEHOLDNING ULTIMO",'[78]Månedlig Olie Rapport'!$A$2:$A$39,0),FALSE),0)</f>
        <v>433366</v>
      </c>
      <c r="J437" s="15"/>
      <c r="K437" s="15"/>
      <c r="L437" s="14">
        <f t="shared" ref="L437" si="98">H437*40.65/1000</f>
        <v>-2.4390000000000001</v>
      </c>
      <c r="N437" s="23" t="str">
        <f>'Olieforbrug, TJ'!M437</f>
        <v>June</v>
      </c>
    </row>
    <row r="438" spans="1:14" x14ac:dyDescent="0.2">
      <c r="A438" s="23" t="str">
        <f>'Olieforbrug, TJ'!A438</f>
        <v>Juli</v>
      </c>
      <c r="C438" s="16">
        <f>IFERROR(HLOOKUP("total kat 3",'[79]Månedlig Olie Rapport'!$B$2:$AG$39,MATCH("Egen produktion 2.i.",'[79]Månedlig Olie Rapport'!$B$2:$B$39,0),FALSE),0)-IFERROR(HLOOKUP("total kat 3",'[79]Månedlig Olie Rapport'!$B$2:$AG$39,MATCH("Anvendt til produktion 3.n",'[79]Månedlig Olie Rapport'!$B$2:$B$39,0),FALSE),0)</f>
        <v>110682</v>
      </c>
      <c r="D438" s="16">
        <f>IFERROR(HLOOKUP("total kat 3",'[79]Månedlig Olie Rapport'!$A$2:$AG$39,MATCH("Import 2.a.",'[79]Månedlig Olie Rapport'!$B$2:$B$39,0),FALSE),0)</f>
        <v>43813</v>
      </c>
      <c r="E438" s="16">
        <f>IFERROR(HLOOKUP("total kat 3",'[79]Månedlig Olie Rapport'!$A$2:$AG$39,MATCH("Eksport 3.a.",'[79]Månedlig Olie Rapport'!$B$2:$B$39,0),FALSE),0)</f>
        <v>139611</v>
      </c>
      <c r="F438" s="16">
        <f>IFERROR(HLOOKUP("total kat 3",'[79]Månedlig Olie Rapport'!$A$2:$AG$39,MATCH("Bunkring af udenrigsfart 3.d.",'[79]Månedlig Olie Rapport'!$B$2:$B$39,0),FALSE),0)</f>
        <v>29885</v>
      </c>
      <c r="G438" s="69">
        <f t="shared" si="93"/>
        <v>101547</v>
      </c>
      <c r="H438" s="77">
        <f>IFERROR(HLOOKUP("total kat 3",'[79]Månedlig Olie Rapport'!$A$2:$AG$39,MATCH("Salg til Forsvaret 3.e.",'[79]Månedlig Olie Rapport'!$B$2:$B$39,0),FALSE),0)
+IFERROR(HLOOKUP("total kat 3",'[79]Månedlig Olie Rapport'!$A$2:$AG$39,MATCH("Salg til international luftfart 3.f.",'[79]Månedlig Olie Rapport'!$B$2:$B$39,0),FALSE),0)
+IFERROR(HLOOKUP("total kat 3",'[79]Månedlig Olie Rapport'!$A$2:$AG$39,MATCH("Salg til andre 3.h.",'[79]Månedlig Olie Rapport'!$B$2:$B$39,0),FALSE),0)
+IFERROR(HLOOKUP("total kat 3",'[79]Månedlig Olie Rapport'!$A$2:$AG$39,MATCH("Salg til platform 3.g.",'[79]Månedlig Olie Rapport'!$B$2:$B$39,0),FALSE),0)
+IFERROR(HLOOKUP("total kat 3",'[79]Månedlig Olie Rapport'!$A$2:$AG$39,MATCH("Eget forbrug uden for raffinaderi 3*",'[79]Månedlig Olie Rapport'!$B$2:$B$39,0),FALSE),0)-IFERROR(HLOOKUP("total kat 3",'[79]Månedlig Olie Rapport'!$A$2:$AG$39,MATCH("Køb fra andre 2e",'[79]Månedlig Olie Rapport'!$B$2:$B$39,0),FALSE),0)</f>
        <v>88608</v>
      </c>
      <c r="I438" s="16">
        <f>IFERROR(HLOOKUP("total kat 3",'[79]Månedlig Olie Rapport'!$A$2:$AG$39,MATCH("EGEN BEHOLDNING ULTIMO",'[79]Månedlig Olie Rapport'!$A$2:$A$39,0),FALSE),0)</f>
        <v>331819</v>
      </c>
      <c r="J438" s="15"/>
      <c r="K438" s="15"/>
      <c r="L438" s="14">
        <f t="shared" ref="L438" si="99">H438*40.65/1000</f>
        <v>3601.9151999999999</v>
      </c>
      <c r="N438" s="23" t="str">
        <f>'Olieforbrug, TJ'!M438</f>
        <v>July</v>
      </c>
    </row>
  </sheetData>
  <phoneticPr fontId="2" type="noConversion"/>
  <pageMargins left="0.75" right="0.75" top="1" bottom="1" header="0.5" footer="0.5"/>
  <pageSetup orientation="portrait" horizontalDpi="300" verticalDpi="300" r:id="rId1"/>
  <headerFooter alignWithMargins="0"/>
  <ignoredErrors>
    <ignoredError sqref="C94:L102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17</vt:i4>
      </vt:variant>
    </vt:vector>
  </HeadingPairs>
  <TitlesOfParts>
    <vt:vector size="17" baseType="lpstr">
      <vt:lpstr>Olieforbrug, TJ</vt:lpstr>
      <vt:lpstr>Råolie</vt:lpstr>
      <vt:lpstr>Halvfabrikata</vt:lpstr>
      <vt:lpstr>Motorbenzin</vt:lpstr>
      <vt:lpstr>Flybenzin</vt:lpstr>
      <vt:lpstr>Gas-dieselolie</vt:lpstr>
      <vt:lpstr>Petroleum</vt:lpstr>
      <vt:lpstr>JP1</vt:lpstr>
      <vt:lpstr>Fuelolie</vt:lpstr>
      <vt:lpstr>Raffinaderigas</vt:lpstr>
      <vt:lpstr>Petroleumskoks</vt:lpstr>
      <vt:lpstr>LVN</vt:lpstr>
      <vt:lpstr>LPG</vt:lpstr>
      <vt:lpstr>Orimulsion</vt:lpstr>
      <vt:lpstr>Bitumen</vt:lpstr>
      <vt:lpstr>Spildol_Smøreolie_MinTerpentin</vt:lpstr>
      <vt:lpstr>Fig</vt:lpstr>
    </vt:vector>
  </TitlesOfParts>
  <Company>ENS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A. Zarnaghi</dc:creator>
  <cp:lastModifiedBy>Jytte Boll Illerup</cp:lastModifiedBy>
  <cp:lastPrinted>2013-11-20T12:02:05Z</cp:lastPrinted>
  <dcterms:created xsi:type="dcterms:W3CDTF">2007-06-29T10:25:56Z</dcterms:created>
  <dcterms:modified xsi:type="dcterms:W3CDTF">2023-09-14T09:19:04Z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